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worksheets/sheet7.xml" ContentType="application/vnd.openxmlformats-officedocument.spreadsheetml.worksheet+xml"/>
  <Override PartName="/xl/chartsheets/sheet12.xml" ContentType="application/vnd.openxmlformats-officedocument.spreadsheetml.chart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queryTables/queryTable75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ml.chartshapes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Y:\Projects\DropletJumpWedge\Excel\"/>
    </mc:Choice>
  </mc:AlternateContent>
  <bookViews>
    <workbookView xWindow="0" yWindow="0" windowWidth="28800" windowHeight="12690" firstSheet="5" activeTab="5"/>
  </bookViews>
  <sheets>
    <sheet name="SlopeResults" sheetId="1" r:id="rId1"/>
    <sheet name="TrackingData" sheetId="2" state="hidden" r:id="rId2"/>
    <sheet name="TrackingData_Normalized" sheetId="5" state="hidden" r:id="rId3"/>
    <sheet name="slopeVSinclination" sheetId="18" state="hidden" r:id="rId4"/>
    <sheet name="slopeVSvolume" sheetId="17" state="hidden" r:id="rId5"/>
    <sheet name="Data_Compiled" sheetId="8" r:id="rId6"/>
    <sheet name="XvT (1)" sheetId="3" state="hidden" r:id="rId7"/>
    <sheet name="logXvlogT" sheetId="4" state="hidden" r:id="rId8"/>
    <sheet name="XvT" sheetId="7" r:id="rId9"/>
    <sheet name="UvT" sheetId="10" r:id="rId10"/>
    <sheet name="AvT" sheetId="12" r:id="rId11"/>
    <sheet name="REvT" sheetId="15" r:id="rId12"/>
    <sheet name="log(x)vlog(t)" sheetId="14" r:id="rId13"/>
    <sheet name="Sheet1" sheetId="19" r:id="rId14"/>
    <sheet name="TimePerturb" sheetId="20" r:id="rId15"/>
    <sheet name="XvT (2)" sheetId="22" r:id="rId16"/>
    <sheet name="log(x)vlog(t) (2)" sheetId="24" r:id="rId17"/>
    <sheet name="Threshold_Test" sheetId="16" state="hidden" r:id="rId18"/>
    <sheet name="Normalized XvT" sheetId="6" state="hidden" r:id="rId19"/>
  </sheets>
  <definedNames>
    <definedName name="back_threshold" localSheetId="1">TrackingData!$I$2:$J$118</definedName>
    <definedName name="back_threshold" localSheetId="2">TrackingData_Normalized!$M$2:$N$118</definedName>
    <definedName name="back_threshold_1" localSheetId="5">Data_Compiled!$U$2:$V$4</definedName>
    <definedName name="back_threshold_1" localSheetId="14">TimePerturb!$V$2:$W$4</definedName>
    <definedName name="back_threshold_1" localSheetId="1">TrackingData!$AA$2:$AB$111</definedName>
    <definedName name="back_threshold_1" localSheetId="2">TrackingData_Normalized!$AF$2:$AG$111</definedName>
    <definedName name="back_threshold_10" localSheetId="2">TrackingData_Normalized!$ID$5:$IE$90</definedName>
    <definedName name="back_threshold_11" localSheetId="5">Data_Compiled!#REF!</definedName>
    <definedName name="back_threshold_11" localSheetId="2">TrackingData_Normalized!$IW$6:$IX$23</definedName>
    <definedName name="back_threshold_12" localSheetId="5">Data_Compiled!$EE$71:$EK$119</definedName>
    <definedName name="back_threshold_12" localSheetId="14">TimePerturb!$EO$71:$EV$119</definedName>
    <definedName name="back_threshold_12" localSheetId="2">TrackingData_Normalized!$JO$6:$JP$35</definedName>
    <definedName name="back_threshold_13" localSheetId="5">Data_Compiled!#REF!</definedName>
    <definedName name="back_threshold_13" localSheetId="2">TrackingData_Normalized!$KY$5:$KZ$27</definedName>
    <definedName name="back_threshold_14" localSheetId="2">TrackingData_Normalized!$LT$5:$LX$26</definedName>
    <definedName name="back_threshold_16" localSheetId="5">Data_Compiled!#REF!</definedName>
    <definedName name="back_threshold_17" localSheetId="5">Data_Compiled!#REF!</definedName>
    <definedName name="back_threshold_18" localSheetId="5">Data_Compiled!$HA$5:$HA$26</definedName>
    <definedName name="back_threshold_18" localSheetId="14">TimePerturb!$HR$5:$HR$26</definedName>
    <definedName name="back_threshold_19" localSheetId="5">Data_Compiled!$GN$5:$GO$90</definedName>
    <definedName name="back_threshold_19" localSheetId="14">TimePerturb!$HD$5:$HE$90</definedName>
    <definedName name="back_threshold_2" localSheetId="1">TrackingData!$AT$2:$AU$108</definedName>
    <definedName name="back_threshold_2" localSheetId="2">TrackingData_Normalized!$AY$2:$AZ$108</definedName>
    <definedName name="back_threshold_20" localSheetId="5">Data_Compiled!$EW$2:$EX$95</definedName>
    <definedName name="back_threshold_20" localSheetId="14">TimePerturb!$FI$2:$FJ$95</definedName>
    <definedName name="back_threshold_22" localSheetId="5">Data_Compiled!$AX$109:$AY$111</definedName>
    <definedName name="back_threshold_22" localSheetId="14">TimePerturb!$BA$109:$BC$111</definedName>
    <definedName name="back_threshold_3" localSheetId="1">TrackingData!$BM$2:$BN$119</definedName>
    <definedName name="back_threshold_3" localSheetId="2">TrackingData_Normalized!$BR$2:$BS$119</definedName>
    <definedName name="back_threshold_4" localSheetId="1">TrackingData!$CF$2:$CG$119</definedName>
    <definedName name="back_threshold_4" localSheetId="2">TrackingData_Normalized!$CK$2:$CL$119</definedName>
    <definedName name="back_threshold_5" localSheetId="1">TrackingData!$CY$2:$CZ$95</definedName>
    <definedName name="back_threshold_5" localSheetId="2">TrackingData_Normalized!$DD$2:$DE$95</definedName>
    <definedName name="back_threshold_6" localSheetId="1">TrackingData!$DR$5:$DS$86</definedName>
    <definedName name="back_threshold_6" localSheetId="2">TrackingData_Normalized!$DW$5:$DX$86</definedName>
    <definedName name="back_threshold_7" localSheetId="1">TrackingData!$EK$5:$EL$74</definedName>
    <definedName name="back_threshold_7" localSheetId="2">TrackingData_Normalized!$EP$5:$EQ$74</definedName>
    <definedName name="back_threshold_8" localSheetId="5">Data_Compiled!$GF$2:$GF$74</definedName>
    <definedName name="back_threshold_8" localSheetId="14">TimePerturb!$GU$2:$GU$74</definedName>
    <definedName name="back_threshold_8" localSheetId="1">TrackingData!$FD$2:$FE$74</definedName>
    <definedName name="back_threshold_8" localSheetId="2">TrackingData_Normalized!$FI$2:$FJ$74</definedName>
    <definedName name="back_threshold_9" localSheetId="1">TrackingData!$FW$2:$FX$118</definedName>
    <definedName name="back_threshold_9" localSheetId="2">TrackingData_Normalized!$GB$2:$GC$118</definedName>
    <definedName name="back_threshold_manual" localSheetId="1">TrackingData!$GP$2:$GQ$106</definedName>
    <definedName name="back_threshold_manual" localSheetId="2">TrackingData_Normalized!$GT$2:$GU$106</definedName>
    <definedName name="back_threshold_manual_1" localSheetId="1">TrackingData!$HI$2:$HJ$106</definedName>
    <definedName name="back_threshold_manual_1" localSheetId="2">TrackingData_Normalized!$HL$2:$HM$106</definedName>
    <definedName name="back_threshold_manual_2" localSheetId="5">Data_Compiled!#REF!</definedName>
    <definedName name="back_threshold_manual_2" localSheetId="1">TrackingData!#REF!</definedName>
    <definedName name="front_threshold" localSheetId="1">TrackingData!$G$2:$H$118</definedName>
    <definedName name="front_threshold" localSheetId="2">TrackingData_Normalized!$K$2:$L$118</definedName>
    <definedName name="front_threshold_1" localSheetId="1">TrackingData!$Y$2:$Z$109</definedName>
    <definedName name="front_threshold_1" localSheetId="2">TrackingData_Normalized!$AD$2:$AE$109</definedName>
    <definedName name="front_threshold_10" localSheetId="2">TrackingData_Normalized!#REF!</definedName>
    <definedName name="front_threshold_11" localSheetId="5">Data_Compiled!#REF!</definedName>
    <definedName name="front_threshold_11" localSheetId="2">TrackingData_Normalized!$IU$5:$IV$22</definedName>
    <definedName name="front_threshold_12" localSheetId="5">Data_Compiled!$AV$109:$AW$109</definedName>
    <definedName name="front_threshold_12" localSheetId="14">TimePerturb!$AY$109:$AZ$109</definedName>
    <definedName name="front_threshold_12" localSheetId="2">TrackingData_Normalized!$JM$6:$JN$36</definedName>
    <definedName name="front_threshold_13" localSheetId="2">TrackingData_Normalized!$KE$6:$KF$52</definedName>
    <definedName name="front_threshold_14" localSheetId="5">Data_Compiled!#REF!</definedName>
    <definedName name="front_threshold_14" localSheetId="2">TrackingData_Normalized!$KW$5:$KX$27</definedName>
    <definedName name="front_threshold_15" localSheetId="5">Data_Compiled!#REF!</definedName>
    <definedName name="front_threshold_15" localSheetId="2">TrackingData_Normalized!$LO$5:$LS$26</definedName>
    <definedName name="front_threshold_16" localSheetId="5">Data_Compiled!#REF!</definedName>
    <definedName name="front_threshold_18" localSheetId="5">Data_Compiled!$GD$2:$GE$70</definedName>
    <definedName name="front_threshold_18" localSheetId="14">TimePerturb!$GS$2:$GT$70</definedName>
    <definedName name="front_threshold_2" localSheetId="1">TrackingData!$AR$2:$AS$108</definedName>
    <definedName name="front_threshold_2" localSheetId="2">TrackingData_Normalized!$AW$2:$AX$108</definedName>
    <definedName name="front_threshold_20" localSheetId="5">Data_Compiled!$N$2:$O$4</definedName>
    <definedName name="front_threshold_20" localSheetId="14">TimePerturb!$N$2:$O$4</definedName>
    <definedName name="front_threshold_21" localSheetId="5">Data_Compiled!$EC$71:$ED$118</definedName>
    <definedName name="front_threshold_21" localSheetId="14">TimePerturb!$EM$71:$EN$118</definedName>
    <definedName name="front_threshold_22" localSheetId="5">Data_Compiled!#REF!</definedName>
    <definedName name="front_threshold_24" localSheetId="5">Data_Compiled!#REF!</definedName>
    <definedName name="front_threshold_3" localSheetId="1">TrackingData!$BK$2:$BL$119</definedName>
    <definedName name="front_threshold_3" localSheetId="2">TrackingData_Normalized!$BP$2:$BQ$119</definedName>
    <definedName name="front_threshold_4" localSheetId="1">TrackingData!$CD$2:$CE$118</definedName>
    <definedName name="front_threshold_4" localSheetId="2">TrackingData_Normalized!$CI$2:$CJ$118</definedName>
    <definedName name="front_threshold_5" localSheetId="1">TrackingData!$CW$2:$CX$90</definedName>
    <definedName name="front_threshold_5" localSheetId="2">TrackingData_Normalized!$DB$2:$DC$90</definedName>
    <definedName name="front_threshold_6" localSheetId="1">TrackingData!$DP$5:$DQ$84</definedName>
    <definedName name="front_threshold_6" localSheetId="2">TrackingData_Normalized!$DU$5:$DV$84</definedName>
    <definedName name="front_threshold_7" localSheetId="1">TrackingData!$EI$5:$EJ$71</definedName>
    <definedName name="front_threshold_7" localSheetId="2">TrackingData_Normalized!$EN$5:$EO$71</definedName>
    <definedName name="front_threshold_8" localSheetId="5">Data_Compiled!$EP$2:$EQ$90</definedName>
    <definedName name="front_threshold_8" localSheetId="14">TimePerturb!$FA$2:$FB$90</definedName>
    <definedName name="front_threshold_8" localSheetId="1">TrackingData!$FB$2:$FC$70</definedName>
    <definedName name="front_threshold_8" localSheetId="2">TrackingData_Normalized!$FG$2:$FH$70</definedName>
    <definedName name="front_threshold_9" localSheetId="1">TrackingData!#REF!</definedName>
    <definedName name="front_threshold_9" localSheetId="2">TrackingData_Normalized!$IB$1:$IC$85</definedName>
    <definedName name="front_threshold_manual" localSheetId="1">TrackingData!$FU$2:$FV$118</definedName>
    <definedName name="front_threshold_manual" localSheetId="2">TrackingData_Normalized!$FZ$2:$GA$118</definedName>
    <definedName name="front_threshold_manual_1" localSheetId="5">Data_Compiled!$GO$2:$GP$118</definedName>
    <definedName name="front_threshold_manual_1" localSheetId="14">TimePerturb!$HE$2:$HF$118</definedName>
    <definedName name="front_threshold_manual_1" localSheetId="1">TrackingData!$GN$2:$GO$105</definedName>
    <definedName name="front_threshold_manual_1" localSheetId="2">TrackingData_Normalized!$GR$2:$GS$105</definedName>
    <definedName name="front_threshold_manual_2" localSheetId="5">Data_Compiled!$GY$2:$GZ$105</definedName>
    <definedName name="front_threshold_manual_2" localSheetId="14">TimePerturb!$HP$2:$HQ$105</definedName>
    <definedName name="front_threshold_manual_2" localSheetId="1">TrackingData!$HG$2:$HH$105</definedName>
    <definedName name="front_threshold_manual_2" localSheetId="2">TrackingData_Normalized!$HJ$2:$HK$105</definedName>
    <definedName name="front_threshold_manual_3" localSheetId="5">Data_Compiled!$HI$2:$HJ$105</definedName>
    <definedName name="front_threshold_manual_3" localSheetId="14">TimePerturb!$IA$2:$IB$105</definedName>
    <definedName name="front_threshold_manual_3" localSheetId="1">TrackingData!#REF!</definedName>
    <definedName name="snake_tracking" localSheetId="13">Sheet1!$A$1:$E$78</definedName>
  </definedName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" i="20" l="1"/>
  <c r="Y1" i="20"/>
  <c r="AL1" i="20"/>
  <c r="AY1" i="20"/>
  <c r="BL1" i="20"/>
  <c r="BY1" i="20"/>
  <c r="CL1" i="20"/>
  <c r="CY1" i="20"/>
  <c r="DL1" i="20"/>
  <c r="DY1" i="20"/>
  <c r="EL1" i="20"/>
  <c r="EY1" i="20"/>
  <c r="FL1" i="20"/>
  <c r="FY1" i="20"/>
  <c r="GK1" i="20"/>
  <c r="GV1" i="20"/>
  <c r="HG1" i="20"/>
  <c r="HR1" i="20"/>
  <c r="L2" i="20"/>
  <c r="O2" i="20"/>
  <c r="P2" i="20"/>
  <c r="Q2" i="20"/>
  <c r="Y2" i="20"/>
  <c r="AB2" i="20"/>
  <c r="AC2" i="20" s="1"/>
  <c r="AD2" i="20"/>
  <c r="AL2" i="20"/>
  <c r="AO2" i="20"/>
  <c r="AP2" i="20"/>
  <c r="AQ2" i="20"/>
  <c r="AY2" i="20"/>
  <c r="BB2" i="20"/>
  <c r="BC2" i="20" s="1"/>
  <c r="BA42" i="20" s="1"/>
  <c r="BI42" i="20" s="1"/>
  <c r="BD2" i="20"/>
  <c r="BL2" i="20"/>
  <c r="BO2" i="20"/>
  <c r="BP2" i="20"/>
  <c r="BN21" i="20" s="1"/>
  <c r="BQ2" i="20"/>
  <c r="BY2" i="20"/>
  <c r="CB2" i="20"/>
  <c r="CC2" i="20" s="1"/>
  <c r="CA33" i="20" s="1"/>
  <c r="CI33" i="20" s="1"/>
  <c r="CD2" i="20"/>
  <c r="CL2" i="20"/>
  <c r="CO2" i="20"/>
  <c r="CP2" i="20"/>
  <c r="CQ2" i="20"/>
  <c r="CY2" i="20"/>
  <c r="DB2" i="20"/>
  <c r="DC2" i="20" s="1"/>
  <c r="DD2" i="20"/>
  <c r="DL2" i="20"/>
  <c r="DO2" i="20"/>
  <c r="DP2" i="20"/>
  <c r="DQ2" i="20"/>
  <c r="DY2" i="20"/>
  <c r="EB2" i="20"/>
  <c r="EC2" i="20" s="1"/>
  <c r="ED2" i="20"/>
  <c r="EL2" i="20"/>
  <c r="EO2" i="20"/>
  <c r="EP2" i="20"/>
  <c r="EN16" i="20" s="1"/>
  <c r="EQ2" i="20"/>
  <c r="EY2" i="20"/>
  <c r="FB2" i="20"/>
  <c r="FC2" i="20" s="1"/>
  <c r="FA29" i="20" s="1"/>
  <c r="FI29" i="20" s="1"/>
  <c r="FD2" i="20"/>
  <c r="FL2" i="20"/>
  <c r="FO2" i="20"/>
  <c r="FP2" i="20"/>
  <c r="FN47" i="20" s="1"/>
  <c r="FV47" i="20" s="1"/>
  <c r="FQ2" i="20"/>
  <c r="FY2" i="20"/>
  <c r="GB2" i="20"/>
  <c r="GC2" i="20" s="1"/>
  <c r="GD2" i="20"/>
  <c r="GK2" i="20"/>
  <c r="GN2" i="20"/>
  <c r="GO2" i="20"/>
  <c r="GP2" i="20"/>
  <c r="GV2" i="20"/>
  <c r="GY2" i="20"/>
  <c r="GZ2" i="20" s="1"/>
  <c r="HA2" i="20"/>
  <c r="HG2" i="20"/>
  <c r="HJ2" i="20"/>
  <c r="HK2" i="20"/>
  <c r="HL2" i="20"/>
  <c r="HR2" i="20"/>
  <c r="HU2" i="20"/>
  <c r="HV2" i="20" s="1"/>
  <c r="HW2" i="20"/>
  <c r="L4" i="20"/>
  <c r="M4" i="20"/>
  <c r="N4" i="20"/>
  <c r="O4" i="20"/>
  <c r="N36" i="20" s="1"/>
  <c r="P4" i="20"/>
  <c r="Y4" i="20"/>
  <c r="AC74" i="20" s="1"/>
  <c r="AJ74" i="20" s="1"/>
  <c r="Z4" i="20"/>
  <c r="AC4" i="20" s="1"/>
  <c r="AC32" i="20" s="1"/>
  <c r="AJ32" i="20" s="1"/>
  <c r="AA4" i="20"/>
  <c r="AB4" i="20"/>
  <c r="AL4" i="20"/>
  <c r="AP49" i="20" s="1"/>
  <c r="AW49" i="20" s="1"/>
  <c r="AM4" i="20"/>
  <c r="AP4" i="20" s="1"/>
  <c r="AN4" i="20"/>
  <c r="AO4" i="20"/>
  <c r="AY4" i="20"/>
  <c r="AZ4" i="20"/>
  <c r="BC4" i="20" s="1"/>
  <c r="BC33" i="20" s="1"/>
  <c r="BJ33" i="20" s="1"/>
  <c r="BA4" i="20"/>
  <c r="BB4" i="20"/>
  <c r="BL4" i="20"/>
  <c r="BM4" i="20"/>
  <c r="BN4" i="20"/>
  <c r="BO4" i="20"/>
  <c r="BP4" i="20"/>
  <c r="BP63" i="20" s="1"/>
  <c r="BW63" i="20" s="1"/>
  <c r="BY4" i="20"/>
  <c r="BZ4" i="20"/>
  <c r="CA4" i="20"/>
  <c r="CB4" i="20" s="1"/>
  <c r="CC4" i="20"/>
  <c r="CL4" i="20"/>
  <c r="CM4" i="20"/>
  <c r="CN4" i="20"/>
  <c r="CO4" i="20" s="1"/>
  <c r="CP4" i="20"/>
  <c r="CP6" i="20" s="1"/>
  <c r="CY4" i="20"/>
  <c r="CZ4" i="20"/>
  <c r="DC4" i="20" s="1"/>
  <c r="DA4" i="20"/>
  <c r="DB4" i="20" s="1"/>
  <c r="DL4" i="20"/>
  <c r="DP9" i="20" s="1"/>
  <c r="DW9" i="20" s="1"/>
  <c r="DM4" i="20"/>
  <c r="DN4" i="20"/>
  <c r="DO4" i="20"/>
  <c r="DP4" i="20"/>
  <c r="DY4" i="20"/>
  <c r="DZ4" i="20"/>
  <c r="EC4" i="20" s="1"/>
  <c r="EA4" i="20"/>
  <c r="EB4" i="20"/>
  <c r="EL4" i="20"/>
  <c r="EM4" i="20"/>
  <c r="EP4" i="20" s="1"/>
  <c r="EP28" i="20" s="1"/>
  <c r="EW28" i="20" s="1"/>
  <c r="EN4" i="20"/>
  <c r="EO4" i="20" s="1"/>
  <c r="EY4" i="20"/>
  <c r="EZ4" i="20"/>
  <c r="FA4" i="20"/>
  <c r="FB4" i="20"/>
  <c r="FC4" i="20"/>
  <c r="FL4" i="20"/>
  <c r="FM4" i="20"/>
  <c r="FP4" i="20" s="1"/>
  <c r="FP66" i="20" s="1"/>
  <c r="FN4" i="20"/>
  <c r="FO4" i="20"/>
  <c r="FY4" i="20"/>
  <c r="FZ4" i="20"/>
  <c r="GA4" i="20"/>
  <c r="GB4" i="20"/>
  <c r="GC4" i="20"/>
  <c r="GK4" i="20"/>
  <c r="GL4" i="20"/>
  <c r="GM4" i="20"/>
  <c r="GN4" i="20" s="1"/>
  <c r="GO4" i="20"/>
  <c r="GO7" i="20" s="1"/>
  <c r="GT7" i="20" s="1"/>
  <c r="GV4" i="20"/>
  <c r="GW4" i="20"/>
  <c r="GZ4" i="20" s="1"/>
  <c r="GX4" i="20"/>
  <c r="GY4" i="20" s="1"/>
  <c r="HG4" i="20"/>
  <c r="HH4" i="20"/>
  <c r="HI4" i="20"/>
  <c r="HJ4" i="20"/>
  <c r="HK4" i="20"/>
  <c r="HR4" i="20"/>
  <c r="HS4" i="20"/>
  <c r="HT4" i="20"/>
  <c r="HU4" i="20"/>
  <c r="HV4" i="20"/>
  <c r="P6" i="20"/>
  <c r="W6" i="20"/>
  <c r="CW6" i="20"/>
  <c r="DP6" i="20"/>
  <c r="DW6" i="20" s="1"/>
  <c r="EA6" i="20"/>
  <c r="EC6" i="20"/>
  <c r="EJ6" i="20" s="1"/>
  <c r="GO6" i="20"/>
  <c r="GT6" i="20"/>
  <c r="CP7" i="20"/>
  <c r="CW7" i="20" s="1"/>
  <c r="DP7" i="20"/>
  <c r="DW7" i="20" s="1"/>
  <c r="EA7" i="20"/>
  <c r="EI7" i="20" s="1"/>
  <c r="EC7" i="20"/>
  <c r="EJ7" i="20" s="1"/>
  <c r="CC8" i="20"/>
  <c r="CJ8" i="20" s="1"/>
  <c r="CP8" i="20"/>
  <c r="CW8" i="20"/>
  <c r="DP8" i="20"/>
  <c r="DW8" i="20" s="1"/>
  <c r="EA8" i="20"/>
  <c r="EI8" i="20" s="1"/>
  <c r="FC8" i="20"/>
  <c r="FJ8" i="20" s="1"/>
  <c r="GO8" i="20"/>
  <c r="AP9" i="20"/>
  <c r="AW9" i="20" s="1"/>
  <c r="CC9" i="20"/>
  <c r="CJ9" i="20" s="1"/>
  <c r="CP9" i="20"/>
  <c r="CW9" i="20"/>
  <c r="GC9" i="20"/>
  <c r="GO9" i="20"/>
  <c r="GT9" i="20"/>
  <c r="GX9" i="20"/>
  <c r="HD9" i="20" s="1"/>
  <c r="GZ9" i="20"/>
  <c r="HV9" i="20"/>
  <c r="IA9" i="20"/>
  <c r="CP10" i="20"/>
  <c r="CW10" i="20" s="1"/>
  <c r="DP10" i="20"/>
  <c r="DW10" i="20"/>
  <c r="EA10" i="20"/>
  <c r="EI10" i="20" s="1"/>
  <c r="EC10" i="20"/>
  <c r="EJ10" i="20"/>
  <c r="FC10" i="20"/>
  <c r="FJ10" i="20" s="1"/>
  <c r="GO10" i="20"/>
  <c r="GT10" i="20"/>
  <c r="GX10" i="20"/>
  <c r="HD10" i="20" s="1"/>
  <c r="CC11" i="20"/>
  <c r="CP11" i="20"/>
  <c r="CW11" i="20" s="1"/>
  <c r="DC11" i="20"/>
  <c r="DP11" i="20"/>
  <c r="EA11" i="20"/>
  <c r="EC11" i="20"/>
  <c r="EI11" i="20"/>
  <c r="GA11" i="20"/>
  <c r="GO11" i="20"/>
  <c r="GT11" i="20"/>
  <c r="GZ11" i="20"/>
  <c r="HV11" i="20"/>
  <c r="IA11" i="20"/>
  <c r="CC12" i="20"/>
  <c r="CJ12" i="20" s="1"/>
  <c r="CP12" i="20"/>
  <c r="CW12" i="20"/>
  <c r="DC12" i="20"/>
  <c r="DJ12" i="20"/>
  <c r="DP12" i="20"/>
  <c r="DW12" i="20"/>
  <c r="EA12" i="20"/>
  <c r="EI12" i="20" s="1"/>
  <c r="EC12" i="20"/>
  <c r="EJ12" i="20" s="1"/>
  <c r="FC12" i="20"/>
  <c r="FJ12" i="20" s="1"/>
  <c r="GA12" i="20"/>
  <c r="GO12" i="20"/>
  <c r="GX12" i="20"/>
  <c r="HD12" i="20" s="1"/>
  <c r="GZ12" i="20"/>
  <c r="HE12" i="20"/>
  <c r="CC13" i="20"/>
  <c r="CJ13" i="20"/>
  <c r="CP13" i="20"/>
  <c r="CW13" i="20"/>
  <c r="DC13" i="20"/>
  <c r="DJ13" i="20"/>
  <c r="DP13" i="20"/>
  <c r="DW13" i="20" s="1"/>
  <c r="EA13" i="20"/>
  <c r="EI13" i="20" s="1"/>
  <c r="EC13" i="20"/>
  <c r="EJ13" i="20"/>
  <c r="FA13" i="20"/>
  <c r="FI13" i="20" s="1"/>
  <c r="FC13" i="20"/>
  <c r="FJ13" i="20"/>
  <c r="GA13" i="20"/>
  <c r="GE13" i="20"/>
  <c r="GO13" i="20"/>
  <c r="GX13" i="20"/>
  <c r="HD13" i="20" s="1"/>
  <c r="GZ13" i="20"/>
  <c r="HI13" i="20"/>
  <c r="HO13" i="20" s="1"/>
  <c r="HV13" i="20"/>
  <c r="IA13" i="20"/>
  <c r="BP14" i="20"/>
  <c r="BW14" i="20" s="1"/>
  <c r="CC14" i="20"/>
  <c r="CJ14" i="20" s="1"/>
  <c r="CP14" i="20"/>
  <c r="CW14" i="20"/>
  <c r="DC14" i="20"/>
  <c r="DJ14" i="20"/>
  <c r="DP14" i="20"/>
  <c r="DW14" i="20"/>
  <c r="EA14" i="20"/>
  <c r="EC14" i="20"/>
  <c r="EJ14" i="20" s="1"/>
  <c r="EI14" i="20"/>
  <c r="FC14" i="20"/>
  <c r="FJ14" i="20" s="1"/>
  <c r="GA14" i="20"/>
  <c r="GC14" i="20"/>
  <c r="GO14" i="20"/>
  <c r="GX14" i="20"/>
  <c r="HD14" i="20" s="1"/>
  <c r="GZ14" i="20"/>
  <c r="HV14" i="20"/>
  <c r="IA14" i="20" s="1"/>
  <c r="CC15" i="20"/>
  <c r="CJ15" i="20"/>
  <c r="CP15" i="20"/>
  <c r="CW15" i="20"/>
  <c r="DC15" i="20"/>
  <c r="DJ15" i="20"/>
  <c r="DP15" i="20"/>
  <c r="DW15" i="20"/>
  <c r="EA15" i="20"/>
  <c r="EC15" i="20"/>
  <c r="EI15" i="20"/>
  <c r="EJ15" i="20"/>
  <c r="FC15" i="20"/>
  <c r="FJ15" i="20"/>
  <c r="GA15" i="20"/>
  <c r="GH15" i="20"/>
  <c r="GO15" i="20"/>
  <c r="GT15" i="20"/>
  <c r="GX15" i="20"/>
  <c r="HD15" i="20" s="1"/>
  <c r="GZ15" i="20"/>
  <c r="HV15" i="20"/>
  <c r="CC16" i="20"/>
  <c r="CJ16" i="20"/>
  <c r="CP16" i="20"/>
  <c r="DC16" i="20"/>
  <c r="DJ16" i="20"/>
  <c r="DP16" i="20"/>
  <c r="DW16" i="20"/>
  <c r="EA16" i="20"/>
  <c r="EC16" i="20"/>
  <c r="FC16" i="20"/>
  <c r="FJ16" i="20"/>
  <c r="GA16" i="20"/>
  <c r="GE14" i="20" s="1"/>
  <c r="GE16" i="20"/>
  <c r="GH16" i="20"/>
  <c r="GO16" i="20"/>
  <c r="GX16" i="20"/>
  <c r="GZ16" i="20"/>
  <c r="HD16" i="20"/>
  <c r="HE16" i="20"/>
  <c r="HV16" i="20"/>
  <c r="IA16" i="20"/>
  <c r="CC17" i="20"/>
  <c r="CJ17" i="20"/>
  <c r="CP17" i="20"/>
  <c r="CW17" i="20" s="1"/>
  <c r="DA17" i="20"/>
  <c r="DI17" i="20" s="1"/>
  <c r="DC17" i="20"/>
  <c r="DJ17" i="20" s="1"/>
  <c r="DP17" i="20"/>
  <c r="DW17" i="20" s="1"/>
  <c r="EA17" i="20"/>
  <c r="EI17" i="20" s="1"/>
  <c r="EC17" i="20"/>
  <c r="EF17" i="20"/>
  <c r="EJ17" i="20"/>
  <c r="FC17" i="20"/>
  <c r="FJ17" i="20"/>
  <c r="GA17" i="20"/>
  <c r="GH17" i="20" s="1"/>
  <c r="GO17" i="20"/>
  <c r="GT17" i="20" s="1"/>
  <c r="GX17" i="20"/>
  <c r="GZ17" i="20"/>
  <c r="HE17" i="20" s="1"/>
  <c r="HD17" i="20"/>
  <c r="HV17" i="20"/>
  <c r="CC18" i="20"/>
  <c r="CJ18" i="20"/>
  <c r="CP18" i="20"/>
  <c r="CW18" i="20"/>
  <c r="DC18" i="20"/>
  <c r="DJ18" i="20" s="1"/>
  <c r="DP18" i="20"/>
  <c r="DW18" i="20" s="1"/>
  <c r="EA18" i="20"/>
  <c r="EC18" i="20"/>
  <c r="EJ18" i="20" s="1"/>
  <c r="EI18" i="20"/>
  <c r="FC18" i="20"/>
  <c r="FJ18" i="20" s="1"/>
  <c r="FP18" i="20"/>
  <c r="FW18" i="20" s="1"/>
  <c r="GA18" i="20"/>
  <c r="GH18" i="20" s="1"/>
  <c r="GO18" i="20"/>
  <c r="GX18" i="20"/>
  <c r="HD18" i="20" s="1"/>
  <c r="GZ18" i="20"/>
  <c r="HK18" i="20"/>
  <c r="HV18" i="20"/>
  <c r="IA18" i="20"/>
  <c r="CC19" i="20"/>
  <c r="CJ19" i="20"/>
  <c r="CP19" i="20"/>
  <c r="CW19" i="20" s="1"/>
  <c r="DC19" i="20"/>
  <c r="DJ19" i="20"/>
  <c r="DP19" i="20"/>
  <c r="DW19" i="20"/>
  <c r="EA19" i="20"/>
  <c r="EI19" i="20" s="1"/>
  <c r="EC19" i="20"/>
  <c r="EJ19" i="20"/>
  <c r="FA19" i="20"/>
  <c r="FI19" i="20" s="1"/>
  <c r="FC19" i="20"/>
  <c r="FJ19" i="20" s="1"/>
  <c r="GA19" i="20"/>
  <c r="GE17" i="20" s="1"/>
  <c r="GH19" i="20"/>
  <c r="GO19" i="20"/>
  <c r="GT19" i="20" s="1"/>
  <c r="GX19" i="20"/>
  <c r="HD19" i="20" s="1"/>
  <c r="GZ19" i="20"/>
  <c r="HE19" i="20" s="1"/>
  <c r="HA19" i="20"/>
  <c r="HV19" i="20"/>
  <c r="IA19" i="20" s="1"/>
  <c r="BN20" i="20"/>
  <c r="BV20" i="20" s="1"/>
  <c r="CC20" i="20"/>
  <c r="CJ20" i="20"/>
  <c r="CN20" i="20"/>
  <c r="CV20" i="20" s="1"/>
  <c r="CP20" i="20"/>
  <c r="CW20" i="20"/>
  <c r="DC20" i="20"/>
  <c r="DJ20" i="20" s="1"/>
  <c r="DP20" i="20"/>
  <c r="DW20" i="20" s="1"/>
  <c r="EA20" i="20"/>
  <c r="EC20" i="20"/>
  <c r="EI20" i="20"/>
  <c r="EJ20" i="20"/>
  <c r="FC20" i="20"/>
  <c r="FJ20" i="20"/>
  <c r="GA20" i="20"/>
  <c r="GO20" i="20"/>
  <c r="GX20" i="20"/>
  <c r="GZ20" i="20"/>
  <c r="HD20" i="20"/>
  <c r="HI20" i="20"/>
  <c r="HO20" i="20" s="1"/>
  <c r="HV20" i="20"/>
  <c r="CC21" i="20"/>
  <c r="CP21" i="20"/>
  <c r="CW21" i="20" s="1"/>
  <c r="DC21" i="20"/>
  <c r="DJ21" i="20" s="1"/>
  <c r="DP21" i="20"/>
  <c r="EA21" i="20"/>
  <c r="EC21" i="20"/>
  <c r="EI21" i="20"/>
  <c r="FA21" i="20"/>
  <c r="FC21" i="20"/>
  <c r="FG21" i="20"/>
  <c r="FJ21" i="20"/>
  <c r="GA21" i="20"/>
  <c r="GH21" i="20"/>
  <c r="GO21" i="20"/>
  <c r="GT21" i="20" s="1"/>
  <c r="GX21" i="20"/>
  <c r="HD21" i="20" s="1"/>
  <c r="GZ21" i="20"/>
  <c r="HE21" i="20" s="1"/>
  <c r="HA21" i="20"/>
  <c r="HV21" i="20"/>
  <c r="IA21" i="20" s="1"/>
  <c r="N22" i="20"/>
  <c r="V22" i="20" s="1"/>
  <c r="BN22" i="20"/>
  <c r="BV22" i="20" s="1"/>
  <c r="BP22" i="20"/>
  <c r="BW22" i="20" s="1"/>
  <c r="CC22" i="20"/>
  <c r="CJ22" i="20"/>
  <c r="CP22" i="20"/>
  <c r="CW22" i="20"/>
  <c r="DC22" i="20"/>
  <c r="DJ22" i="20"/>
  <c r="DP22" i="20"/>
  <c r="DW22" i="20"/>
  <c r="EA22" i="20"/>
  <c r="EI22" i="20" s="1"/>
  <c r="EC22" i="20"/>
  <c r="EJ22" i="20"/>
  <c r="FC22" i="20"/>
  <c r="FF22" i="20"/>
  <c r="FJ22" i="20"/>
  <c r="GA22" i="20"/>
  <c r="GH22" i="20" s="1"/>
  <c r="GO22" i="20"/>
  <c r="GT22" i="20"/>
  <c r="GX22" i="20"/>
  <c r="HD22" i="20" s="1"/>
  <c r="GZ22" i="20"/>
  <c r="HE22" i="20"/>
  <c r="HV22" i="20"/>
  <c r="BN23" i="20"/>
  <c r="BV23" i="20" s="1"/>
  <c r="CC23" i="20"/>
  <c r="CJ23" i="20" s="1"/>
  <c r="CP23" i="20"/>
  <c r="CW23" i="20" s="1"/>
  <c r="DC23" i="20"/>
  <c r="DJ23" i="20" s="1"/>
  <c r="DP23" i="20"/>
  <c r="DW23" i="20"/>
  <c r="EA23" i="20"/>
  <c r="EC23" i="20"/>
  <c r="EI23" i="20"/>
  <c r="EJ23" i="20"/>
  <c r="FC23" i="20"/>
  <c r="FJ23" i="20"/>
  <c r="GO23" i="20"/>
  <c r="GX23" i="20"/>
  <c r="GZ23" i="20"/>
  <c r="HA23" i="20"/>
  <c r="HD23" i="20"/>
  <c r="HE23" i="20"/>
  <c r="HV23" i="20"/>
  <c r="IA23" i="20"/>
  <c r="BN24" i="20"/>
  <c r="BV24" i="20" s="1"/>
  <c r="CC24" i="20"/>
  <c r="CJ24" i="20" s="1"/>
  <c r="CP24" i="20"/>
  <c r="CW24" i="20" s="1"/>
  <c r="DC24" i="20"/>
  <c r="DJ24" i="20" s="1"/>
  <c r="DP24" i="20"/>
  <c r="DW24" i="20"/>
  <c r="EA24" i="20"/>
  <c r="EC24" i="20"/>
  <c r="EI24" i="20"/>
  <c r="EJ24" i="20"/>
  <c r="FC24" i="20"/>
  <c r="FJ24" i="20" s="1"/>
  <c r="GO24" i="20"/>
  <c r="GT24" i="20"/>
  <c r="GX24" i="20"/>
  <c r="HD24" i="20" s="1"/>
  <c r="GZ24" i="20"/>
  <c r="HA22" i="20" s="1"/>
  <c r="HE24" i="20"/>
  <c r="HV24" i="20"/>
  <c r="IA24" i="20" s="1"/>
  <c r="BC25" i="20"/>
  <c r="BJ25" i="20" s="1"/>
  <c r="CC25" i="20"/>
  <c r="CJ25" i="20"/>
  <c r="CP25" i="20"/>
  <c r="CW25" i="20" s="1"/>
  <c r="DC25" i="20"/>
  <c r="DJ25" i="20"/>
  <c r="DP25" i="20"/>
  <c r="DW25" i="20"/>
  <c r="EA25" i="20"/>
  <c r="EI25" i="20" s="1"/>
  <c r="EC25" i="20"/>
  <c r="EJ25" i="20"/>
  <c r="FC25" i="20"/>
  <c r="FJ25" i="20"/>
  <c r="GO25" i="20"/>
  <c r="GT25" i="20"/>
  <c r="GX25" i="20"/>
  <c r="GZ25" i="20"/>
  <c r="HD25" i="20"/>
  <c r="HE25" i="20"/>
  <c r="HV25" i="20"/>
  <c r="IA25" i="20" s="1"/>
  <c r="CC26" i="20"/>
  <c r="CJ26" i="20"/>
  <c r="CP26" i="20"/>
  <c r="DC26" i="20"/>
  <c r="DJ26" i="20" s="1"/>
  <c r="DP26" i="20"/>
  <c r="EA26" i="20"/>
  <c r="EC26" i="20"/>
  <c r="EI26" i="20"/>
  <c r="FC26" i="20"/>
  <c r="GO26" i="20"/>
  <c r="GT26" i="20"/>
  <c r="GX26" i="20"/>
  <c r="GZ26" i="20"/>
  <c r="HE26" i="20" s="1"/>
  <c r="HD26" i="20"/>
  <c r="HK26" i="20"/>
  <c r="HP26" i="20"/>
  <c r="CC27" i="20"/>
  <c r="CJ27" i="20"/>
  <c r="CP27" i="20"/>
  <c r="CW27" i="20"/>
  <c r="DC27" i="20"/>
  <c r="DJ27" i="20"/>
  <c r="DP27" i="20"/>
  <c r="DW27" i="20" s="1"/>
  <c r="EA27" i="20"/>
  <c r="EI27" i="20" s="1"/>
  <c r="EC27" i="20"/>
  <c r="EJ27" i="20"/>
  <c r="FA27" i="20"/>
  <c r="FI27" i="20" s="1"/>
  <c r="FC27" i="20"/>
  <c r="FJ27" i="20"/>
  <c r="GO27" i="20"/>
  <c r="GT27" i="20"/>
  <c r="GX27" i="20"/>
  <c r="HD27" i="20" s="1"/>
  <c r="GZ27" i="20"/>
  <c r="BD28" i="20"/>
  <c r="CC28" i="20"/>
  <c r="CJ28" i="20"/>
  <c r="CP28" i="20"/>
  <c r="CW28" i="20" s="1"/>
  <c r="DC28" i="20"/>
  <c r="DJ28" i="20"/>
  <c r="DP28" i="20"/>
  <c r="DW28" i="20" s="1"/>
  <c r="EA28" i="20"/>
  <c r="EI28" i="20" s="1"/>
  <c r="EC28" i="20"/>
  <c r="EJ28" i="20" s="1"/>
  <c r="FC28" i="20"/>
  <c r="FJ28" i="20"/>
  <c r="GO28" i="20"/>
  <c r="GT28" i="20"/>
  <c r="AA29" i="20"/>
  <c r="AI29" i="20" s="1"/>
  <c r="CC29" i="20"/>
  <c r="CJ29" i="20"/>
  <c r="CP29" i="20"/>
  <c r="CW29" i="20" s="1"/>
  <c r="DC29" i="20"/>
  <c r="DJ29" i="20"/>
  <c r="DP29" i="20"/>
  <c r="DW29" i="20" s="1"/>
  <c r="EA29" i="20"/>
  <c r="EI29" i="20" s="1"/>
  <c r="EC29" i="20"/>
  <c r="EJ29" i="20" s="1"/>
  <c r="FC29" i="20"/>
  <c r="FJ29" i="20"/>
  <c r="GM29" i="20"/>
  <c r="GS29" i="20" s="1"/>
  <c r="GO29" i="20"/>
  <c r="GT29" i="20" s="1"/>
  <c r="AA30" i="20"/>
  <c r="AI30" i="20" s="1"/>
  <c r="CC30" i="20"/>
  <c r="CJ30" i="20"/>
  <c r="CP30" i="20"/>
  <c r="CW30" i="20"/>
  <c r="DC30" i="20"/>
  <c r="DJ30" i="20"/>
  <c r="DP30" i="20"/>
  <c r="DW30" i="20" s="1"/>
  <c r="EA30" i="20"/>
  <c r="EI30" i="20" s="1"/>
  <c r="EC30" i="20"/>
  <c r="EJ30" i="20"/>
  <c r="FC30" i="20"/>
  <c r="FJ30" i="20"/>
  <c r="GO30" i="20"/>
  <c r="GT30" i="20"/>
  <c r="N31" i="20"/>
  <c r="AP31" i="20"/>
  <c r="CC31" i="20"/>
  <c r="CJ31" i="20"/>
  <c r="CP31" i="20"/>
  <c r="DC31" i="20"/>
  <c r="DJ31" i="20"/>
  <c r="DP31" i="20"/>
  <c r="EA31" i="20"/>
  <c r="EC31" i="20"/>
  <c r="EJ31" i="20"/>
  <c r="FA31" i="20"/>
  <c r="FC31" i="20"/>
  <c r="FJ31" i="20"/>
  <c r="GO31" i="20"/>
  <c r="GT31" i="20"/>
  <c r="CC32" i="20"/>
  <c r="CJ32" i="20"/>
  <c r="CP32" i="20"/>
  <c r="CW32" i="20" s="1"/>
  <c r="DC32" i="20"/>
  <c r="DJ32" i="20"/>
  <c r="DP32" i="20"/>
  <c r="DW32" i="20" s="1"/>
  <c r="EA32" i="20"/>
  <c r="EI32" i="20" s="1"/>
  <c r="EC32" i="20"/>
  <c r="EJ32" i="20"/>
  <c r="FC32" i="20"/>
  <c r="FJ32" i="20"/>
  <c r="GO32" i="20"/>
  <c r="N33" i="20"/>
  <c r="V33" i="20" s="1"/>
  <c r="BN33" i="20"/>
  <c r="BV33" i="20" s="1"/>
  <c r="CC33" i="20"/>
  <c r="CJ33" i="20" s="1"/>
  <c r="CP33" i="20"/>
  <c r="CW33" i="20"/>
  <c r="DC33" i="20"/>
  <c r="DJ33" i="20" s="1"/>
  <c r="DP33" i="20"/>
  <c r="DW33" i="20"/>
  <c r="EA33" i="20"/>
  <c r="EI33" i="20" s="1"/>
  <c r="EC33" i="20"/>
  <c r="EJ33" i="20" s="1"/>
  <c r="FC33" i="20"/>
  <c r="FJ33" i="20" s="1"/>
  <c r="FN33" i="20"/>
  <c r="FV33" i="20" s="1"/>
  <c r="GO33" i="20"/>
  <c r="GT33" i="20" s="1"/>
  <c r="BN34" i="20"/>
  <c r="BV34" i="20" s="1"/>
  <c r="CC34" i="20"/>
  <c r="CJ34" i="20" s="1"/>
  <c r="CP34" i="20"/>
  <c r="CW34" i="20"/>
  <c r="DA34" i="20"/>
  <c r="DI34" i="20" s="1"/>
  <c r="DC34" i="20"/>
  <c r="DJ34" i="20" s="1"/>
  <c r="DP34" i="20"/>
  <c r="DW34" i="20"/>
  <c r="EA34" i="20"/>
  <c r="EI34" i="20" s="1"/>
  <c r="EC34" i="20"/>
  <c r="EJ34" i="20" s="1"/>
  <c r="FC34" i="20"/>
  <c r="FJ34" i="20" s="1"/>
  <c r="GO34" i="20"/>
  <c r="N35" i="20"/>
  <c r="V35" i="20" s="1"/>
  <c r="AA35" i="20"/>
  <c r="AI35" i="20" s="1"/>
  <c r="CC35" i="20"/>
  <c r="CJ35" i="20" s="1"/>
  <c r="CP35" i="20"/>
  <c r="CW35" i="20"/>
  <c r="DC35" i="20"/>
  <c r="DJ35" i="20" s="1"/>
  <c r="DP35" i="20"/>
  <c r="DW35" i="20"/>
  <c r="EA35" i="20"/>
  <c r="EI35" i="20" s="1"/>
  <c r="EC35" i="20"/>
  <c r="EJ35" i="20" s="1"/>
  <c r="FC35" i="20"/>
  <c r="FJ35" i="20" s="1"/>
  <c r="FN35" i="20"/>
  <c r="FV35" i="20" s="1"/>
  <c r="BN36" i="20"/>
  <c r="CC36" i="20"/>
  <c r="CJ36" i="20"/>
  <c r="CP36" i="20"/>
  <c r="DC36" i="20"/>
  <c r="DJ36" i="20"/>
  <c r="DP36" i="20"/>
  <c r="EA36" i="20"/>
  <c r="EC36" i="20"/>
  <c r="EI36" i="20"/>
  <c r="EJ36" i="20"/>
  <c r="EP36" i="20"/>
  <c r="FC36" i="20"/>
  <c r="FJ36" i="20"/>
  <c r="FP36" i="20"/>
  <c r="CC37" i="20"/>
  <c r="CJ37" i="20" s="1"/>
  <c r="CN37" i="20"/>
  <c r="CP37" i="20"/>
  <c r="CV37" i="20"/>
  <c r="CW37" i="20"/>
  <c r="DC37" i="20"/>
  <c r="DJ37" i="20" s="1"/>
  <c r="DP37" i="20"/>
  <c r="DW37" i="20"/>
  <c r="EA37" i="20"/>
  <c r="EI37" i="20" s="1"/>
  <c r="EC37" i="20"/>
  <c r="EJ37" i="20" s="1"/>
  <c r="FA37" i="20"/>
  <c r="FI37" i="20" s="1"/>
  <c r="FC37" i="20"/>
  <c r="FJ37" i="20" s="1"/>
  <c r="AN38" i="20"/>
  <c r="AV38" i="20" s="1"/>
  <c r="AP38" i="20"/>
  <c r="AW38" i="20" s="1"/>
  <c r="CA38" i="20"/>
  <c r="CI38" i="20" s="1"/>
  <c r="CC38" i="20"/>
  <c r="CJ38" i="20"/>
  <c r="CP38" i="20"/>
  <c r="CW38" i="20" s="1"/>
  <c r="DC38" i="20"/>
  <c r="DJ38" i="20"/>
  <c r="DN38" i="20"/>
  <c r="DV38" i="20" s="1"/>
  <c r="DP38" i="20"/>
  <c r="DW38" i="20" s="1"/>
  <c r="EA38" i="20"/>
  <c r="EI38" i="20" s="1"/>
  <c r="EC38" i="20"/>
  <c r="EJ38" i="20"/>
  <c r="FC38" i="20"/>
  <c r="FJ38" i="20"/>
  <c r="FP38" i="20"/>
  <c r="FW38" i="20" s="1"/>
  <c r="N39" i="20"/>
  <c r="V39" i="20" s="1"/>
  <c r="BN39" i="20"/>
  <c r="BV39" i="20" s="1"/>
  <c r="CC39" i="20"/>
  <c r="CJ39" i="20" s="1"/>
  <c r="CN39" i="20"/>
  <c r="CV39" i="20" s="1"/>
  <c r="CP39" i="20"/>
  <c r="CW39" i="20"/>
  <c r="DC39" i="20"/>
  <c r="DJ39" i="20" s="1"/>
  <c r="DP39" i="20"/>
  <c r="DW39" i="20"/>
  <c r="EA39" i="20"/>
  <c r="EI39" i="20" s="1"/>
  <c r="EC39" i="20"/>
  <c r="EJ39" i="20" s="1"/>
  <c r="FC39" i="20"/>
  <c r="FJ39" i="20" s="1"/>
  <c r="AP40" i="20"/>
  <c r="AW40" i="20" s="1"/>
  <c r="BN40" i="20"/>
  <c r="BV40" i="20" s="1"/>
  <c r="CC40" i="20"/>
  <c r="CJ40" i="20"/>
  <c r="CP40" i="20"/>
  <c r="CW40" i="20" s="1"/>
  <c r="DA40" i="20"/>
  <c r="DC40" i="20"/>
  <c r="DI40" i="20"/>
  <c r="DJ40" i="20"/>
  <c r="DP40" i="20"/>
  <c r="DW40" i="20" s="1"/>
  <c r="EA40" i="20"/>
  <c r="EC40" i="20"/>
  <c r="EI40" i="20"/>
  <c r="EJ40" i="20"/>
  <c r="EN40" i="20"/>
  <c r="EV40" i="20" s="1"/>
  <c r="FA40" i="20"/>
  <c r="FI40" i="20" s="1"/>
  <c r="FC40" i="20"/>
  <c r="FJ40" i="20"/>
  <c r="N41" i="20"/>
  <c r="CC41" i="20"/>
  <c r="CP41" i="20"/>
  <c r="CW41" i="20"/>
  <c r="DA41" i="20"/>
  <c r="DC41" i="20"/>
  <c r="DP41" i="20"/>
  <c r="DW41" i="20"/>
  <c r="EA41" i="20"/>
  <c r="EC41" i="20"/>
  <c r="FA41" i="20"/>
  <c r="FC41" i="20"/>
  <c r="AP42" i="20"/>
  <c r="AW42" i="20" s="1"/>
  <c r="CC42" i="20"/>
  <c r="CJ42" i="20"/>
  <c r="CN42" i="20"/>
  <c r="CV42" i="20" s="1"/>
  <c r="CP42" i="20"/>
  <c r="CW42" i="20" s="1"/>
  <c r="DC42" i="20"/>
  <c r="DJ42" i="20"/>
  <c r="DP42" i="20"/>
  <c r="DW42" i="20" s="1"/>
  <c r="EA42" i="20"/>
  <c r="EI42" i="20" s="1"/>
  <c r="EC42" i="20"/>
  <c r="EJ42" i="20"/>
  <c r="EP42" i="20"/>
  <c r="EW42" i="20" s="1"/>
  <c r="FA42" i="20"/>
  <c r="FI42" i="20" s="1"/>
  <c r="FC42" i="20"/>
  <c r="FJ42" i="20"/>
  <c r="BN43" i="20"/>
  <c r="BV43" i="20" s="1"/>
  <c r="CC43" i="20"/>
  <c r="CJ43" i="20" s="1"/>
  <c r="CP43" i="20"/>
  <c r="CW43" i="20"/>
  <c r="DA43" i="20"/>
  <c r="DI43" i="20" s="1"/>
  <c r="DC43" i="20"/>
  <c r="DJ43" i="20" s="1"/>
  <c r="DP43" i="20"/>
  <c r="DW43" i="20"/>
  <c r="EA43" i="20"/>
  <c r="EI43" i="20" s="1"/>
  <c r="EC43" i="20"/>
  <c r="EJ43" i="20" s="1"/>
  <c r="FC43" i="20"/>
  <c r="FJ43" i="20" s="1"/>
  <c r="N44" i="20"/>
  <c r="V44" i="20" s="1"/>
  <c r="CC44" i="20"/>
  <c r="CJ44" i="20"/>
  <c r="CP44" i="20"/>
  <c r="CW44" i="20" s="1"/>
  <c r="DC44" i="20"/>
  <c r="DJ44" i="20"/>
  <c r="DP44" i="20"/>
  <c r="DW44" i="20" s="1"/>
  <c r="EA44" i="20"/>
  <c r="EI44" i="20" s="1"/>
  <c r="EC44" i="20"/>
  <c r="EJ44" i="20"/>
  <c r="FA44" i="20"/>
  <c r="FC44" i="20"/>
  <c r="FI44" i="20"/>
  <c r="FJ44" i="20"/>
  <c r="AN45" i="20"/>
  <c r="AV45" i="20" s="1"/>
  <c r="BA45" i="20"/>
  <c r="BI45" i="20" s="1"/>
  <c r="BN45" i="20"/>
  <c r="BV45" i="20" s="1"/>
  <c r="CC45" i="20"/>
  <c r="CJ45" i="20" s="1"/>
  <c r="CP45" i="20"/>
  <c r="CW45" i="20"/>
  <c r="DA45" i="20"/>
  <c r="DI45" i="20" s="1"/>
  <c r="DC45" i="20"/>
  <c r="DJ45" i="20" s="1"/>
  <c r="DN45" i="20"/>
  <c r="DV45" i="20" s="1"/>
  <c r="DP45" i="20"/>
  <c r="DW45" i="20"/>
  <c r="EA45" i="20"/>
  <c r="EI45" i="20" s="1"/>
  <c r="EC45" i="20"/>
  <c r="EJ45" i="20" s="1"/>
  <c r="FC45" i="20"/>
  <c r="FJ45" i="20" s="1"/>
  <c r="N46" i="20"/>
  <c r="CC46" i="20"/>
  <c r="CJ46" i="20"/>
  <c r="CN46" i="20"/>
  <c r="CP46" i="20"/>
  <c r="DC46" i="20"/>
  <c r="DJ46" i="20"/>
  <c r="DP46" i="20"/>
  <c r="EA46" i="20"/>
  <c r="EC46" i="20"/>
  <c r="EI46" i="20"/>
  <c r="EJ46" i="20"/>
  <c r="FC46" i="20"/>
  <c r="AN47" i="20"/>
  <c r="AV47" i="20" s="1"/>
  <c r="BN47" i="20"/>
  <c r="BV47" i="20" s="1"/>
  <c r="CC47" i="20"/>
  <c r="CJ47" i="20" s="1"/>
  <c r="CP47" i="20"/>
  <c r="CW47" i="20" s="1"/>
  <c r="DC47" i="20"/>
  <c r="DJ47" i="20" s="1"/>
  <c r="DP47" i="20"/>
  <c r="DW47" i="20"/>
  <c r="EA47" i="20"/>
  <c r="EI47" i="20" s="1"/>
  <c r="EC47" i="20"/>
  <c r="EJ47" i="20" s="1"/>
  <c r="FC47" i="20"/>
  <c r="FJ47" i="20" s="1"/>
  <c r="P48" i="20"/>
  <c r="W48" i="20" s="1"/>
  <c r="BN48" i="20"/>
  <c r="BV48" i="20" s="1"/>
  <c r="CC48" i="20"/>
  <c r="CJ48" i="20"/>
  <c r="CP48" i="20"/>
  <c r="CW48" i="20" s="1"/>
  <c r="DA48" i="20"/>
  <c r="DI48" i="20" s="1"/>
  <c r="DC48" i="20"/>
  <c r="DJ48" i="20" s="1"/>
  <c r="DP48" i="20"/>
  <c r="DW48" i="20" s="1"/>
  <c r="EA48" i="20"/>
  <c r="EC48" i="20"/>
  <c r="EJ48" i="20" s="1"/>
  <c r="EI48" i="20"/>
  <c r="FC48" i="20"/>
  <c r="FJ48" i="20"/>
  <c r="FP48" i="20"/>
  <c r="FW48" i="20" s="1"/>
  <c r="BP49" i="20"/>
  <c r="BW49" i="20" s="1"/>
  <c r="CC49" i="20"/>
  <c r="CJ49" i="20" s="1"/>
  <c r="CP49" i="20"/>
  <c r="CW49" i="20"/>
  <c r="DA49" i="20"/>
  <c r="DI49" i="20" s="1"/>
  <c r="DC49" i="20"/>
  <c r="DJ49" i="20" s="1"/>
  <c r="DN49" i="20"/>
  <c r="DV49" i="20" s="1"/>
  <c r="DP49" i="20"/>
  <c r="DW49" i="20"/>
  <c r="EA49" i="20"/>
  <c r="EI49" i="20" s="1"/>
  <c r="EC49" i="20"/>
  <c r="EJ49" i="20" s="1"/>
  <c r="EP49" i="20"/>
  <c r="EW49" i="20" s="1"/>
  <c r="FC49" i="20"/>
  <c r="FJ49" i="20" s="1"/>
  <c r="AP50" i="20"/>
  <c r="AW50" i="20" s="1"/>
  <c r="CC50" i="20"/>
  <c r="CJ50" i="20" s="1"/>
  <c r="CP50" i="20"/>
  <c r="CW50" i="20" s="1"/>
  <c r="DC50" i="20"/>
  <c r="DJ50" i="20" s="1"/>
  <c r="DP50" i="20"/>
  <c r="DW50" i="20" s="1"/>
  <c r="EA50" i="20"/>
  <c r="EI50" i="20" s="1"/>
  <c r="EC50" i="20"/>
  <c r="EJ50" i="20"/>
  <c r="FC50" i="20"/>
  <c r="FJ50" i="20"/>
  <c r="N51" i="20"/>
  <c r="V51" i="20"/>
  <c r="BA51" i="20"/>
  <c r="BP51" i="20"/>
  <c r="CC51" i="20"/>
  <c r="CP51" i="20"/>
  <c r="CW51" i="20"/>
  <c r="DC51" i="20"/>
  <c r="DN51" i="20"/>
  <c r="DP51" i="20"/>
  <c r="EA51" i="20"/>
  <c r="EI51" i="20" s="1"/>
  <c r="EC51" i="20"/>
  <c r="FA51" i="20"/>
  <c r="FC51" i="20"/>
  <c r="FP51" i="20"/>
  <c r="AP52" i="20"/>
  <c r="AW52" i="20" s="1"/>
  <c r="CC52" i="20"/>
  <c r="CJ52" i="20"/>
  <c r="CN52" i="20"/>
  <c r="CV52" i="20" s="1"/>
  <c r="CP52" i="20"/>
  <c r="CW52" i="20" s="1"/>
  <c r="DC52" i="20"/>
  <c r="DJ52" i="20" s="1"/>
  <c r="DP52" i="20"/>
  <c r="DW52" i="20" s="1"/>
  <c r="EA52" i="20"/>
  <c r="EI52" i="20" s="1"/>
  <c r="EC52" i="20"/>
  <c r="EJ52" i="20"/>
  <c r="EP52" i="20"/>
  <c r="EW52" i="20" s="1"/>
  <c r="FA52" i="20"/>
  <c r="FI52" i="20" s="1"/>
  <c r="FC52" i="20"/>
  <c r="FJ52" i="20" s="1"/>
  <c r="AP53" i="20"/>
  <c r="AW53" i="20" s="1"/>
  <c r="CC53" i="20"/>
  <c r="CJ53" i="20" s="1"/>
  <c r="CP53" i="20"/>
  <c r="CW53" i="20" s="1"/>
  <c r="DC53" i="20"/>
  <c r="DJ53" i="20" s="1"/>
  <c r="DP53" i="20"/>
  <c r="DW53" i="20"/>
  <c r="EA53" i="20"/>
  <c r="EI53" i="20" s="1"/>
  <c r="EC53" i="20"/>
  <c r="EJ53" i="20" s="1"/>
  <c r="FC53" i="20"/>
  <c r="FJ53" i="20" s="1"/>
  <c r="BN54" i="20"/>
  <c r="BV54" i="20" s="1"/>
  <c r="CC54" i="20"/>
  <c r="CJ54" i="20"/>
  <c r="CP54" i="20"/>
  <c r="CW54" i="20" s="1"/>
  <c r="DA54" i="20"/>
  <c r="DI54" i="20" s="1"/>
  <c r="DC54" i="20"/>
  <c r="DJ54" i="20"/>
  <c r="DP54" i="20"/>
  <c r="DW54" i="20" s="1"/>
  <c r="EA54" i="20"/>
  <c r="EI54" i="20" s="1"/>
  <c r="EC54" i="20"/>
  <c r="EJ54" i="20" s="1"/>
  <c r="FC54" i="20"/>
  <c r="FJ54" i="20" s="1"/>
  <c r="P55" i="20"/>
  <c r="W55" i="20"/>
  <c r="AN55" i="20"/>
  <c r="AV55" i="20" s="1"/>
  <c r="BN55" i="20"/>
  <c r="BV55" i="20" s="1"/>
  <c r="CC55" i="20"/>
  <c r="CJ55" i="20" s="1"/>
  <c r="CP55" i="20"/>
  <c r="CW55" i="20"/>
  <c r="DC55" i="20"/>
  <c r="DJ55" i="20" s="1"/>
  <c r="DP55" i="20"/>
  <c r="DW55" i="20" s="1"/>
  <c r="EA55" i="20"/>
  <c r="EI55" i="20" s="1"/>
  <c r="EC55" i="20"/>
  <c r="EJ55" i="20" s="1"/>
  <c r="FC55" i="20"/>
  <c r="FJ55" i="20" s="1"/>
  <c r="BN56" i="20"/>
  <c r="CC56" i="20"/>
  <c r="CJ56" i="20"/>
  <c r="CP56" i="20"/>
  <c r="DC56" i="20"/>
  <c r="DP56" i="20"/>
  <c r="DW56" i="20" s="1"/>
  <c r="EA56" i="20"/>
  <c r="EC56" i="20"/>
  <c r="EE15" i="20" s="1"/>
  <c r="EI56" i="20"/>
  <c r="EJ56" i="20"/>
  <c r="FC56" i="20"/>
  <c r="FJ56" i="20"/>
  <c r="N57" i="20"/>
  <c r="V57" i="20" s="1"/>
  <c r="AC57" i="20"/>
  <c r="AJ57" i="20" s="1"/>
  <c r="AP57" i="20"/>
  <c r="AW57" i="20" s="1"/>
  <c r="CC57" i="20"/>
  <c r="CJ57" i="20" s="1"/>
  <c r="CP57" i="20"/>
  <c r="CW57" i="20"/>
  <c r="DC57" i="20"/>
  <c r="DJ57" i="20" s="1"/>
  <c r="DP57" i="20"/>
  <c r="DW57" i="20"/>
  <c r="EA57" i="20"/>
  <c r="EI57" i="20" s="1"/>
  <c r="EC57" i="20"/>
  <c r="EJ57" i="20" s="1"/>
  <c r="FC57" i="20"/>
  <c r="FJ57" i="20" s="1"/>
  <c r="N58" i="20"/>
  <c r="V58" i="20" s="1"/>
  <c r="AP58" i="20"/>
  <c r="AW58" i="20" s="1"/>
  <c r="BP58" i="20"/>
  <c r="BW58" i="20" s="1"/>
  <c r="CA58" i="20"/>
  <c r="CI58" i="20" s="1"/>
  <c r="CC58" i="20"/>
  <c r="CJ58" i="20" s="1"/>
  <c r="CP58" i="20"/>
  <c r="CW58" i="20" s="1"/>
  <c r="DC58" i="20"/>
  <c r="DJ58" i="20" s="1"/>
  <c r="DP58" i="20"/>
  <c r="DW58" i="20" s="1"/>
  <c r="EA58" i="20"/>
  <c r="EI58" i="20" s="1"/>
  <c r="EC58" i="20"/>
  <c r="EJ58" i="20"/>
  <c r="FA58" i="20"/>
  <c r="FI58" i="20" s="1"/>
  <c r="FC58" i="20"/>
  <c r="FJ58" i="20"/>
  <c r="FP58" i="20"/>
  <c r="FW58" i="20" s="1"/>
  <c r="AP59" i="20"/>
  <c r="AW59" i="20" s="1"/>
  <c r="CC59" i="20"/>
  <c r="CJ59" i="20" s="1"/>
  <c r="CN59" i="20"/>
  <c r="CV59" i="20" s="1"/>
  <c r="CP59" i="20"/>
  <c r="CW59" i="20"/>
  <c r="DC59" i="20"/>
  <c r="DJ59" i="20" s="1"/>
  <c r="DP59" i="20"/>
  <c r="DW59" i="20" s="1"/>
  <c r="EA59" i="20"/>
  <c r="EI59" i="20" s="1"/>
  <c r="EC59" i="20"/>
  <c r="EJ59" i="20" s="1"/>
  <c r="EP59" i="20"/>
  <c r="EW59" i="20"/>
  <c r="FC59" i="20"/>
  <c r="FJ59" i="20" s="1"/>
  <c r="N60" i="20"/>
  <c r="V60" i="20" s="1"/>
  <c r="BP60" i="20"/>
  <c r="BW60" i="20" s="1"/>
  <c r="CC60" i="20"/>
  <c r="CJ60" i="20"/>
  <c r="CP60" i="20"/>
  <c r="CW60" i="20" s="1"/>
  <c r="DC60" i="20"/>
  <c r="DJ60" i="20" s="1"/>
  <c r="DN60" i="20"/>
  <c r="DV60" i="20" s="1"/>
  <c r="DP60" i="20"/>
  <c r="DW60" i="20" s="1"/>
  <c r="EA60" i="20"/>
  <c r="EI60" i="20" s="1"/>
  <c r="EC60" i="20"/>
  <c r="EJ60" i="20"/>
  <c r="FA60" i="20"/>
  <c r="FC60" i="20"/>
  <c r="FJ60" i="20" s="1"/>
  <c r="FI60" i="20"/>
  <c r="FP60" i="20"/>
  <c r="FW60" i="20" s="1"/>
  <c r="P61" i="20"/>
  <c r="AP61" i="20"/>
  <c r="BN61" i="20"/>
  <c r="CC61" i="20"/>
  <c r="CP61" i="20"/>
  <c r="DC61" i="20"/>
  <c r="DJ61" i="20" s="1"/>
  <c r="DP61" i="20"/>
  <c r="DW61" i="20"/>
  <c r="EA61" i="20"/>
  <c r="EC61" i="20"/>
  <c r="EP61" i="20"/>
  <c r="FA61" i="20"/>
  <c r="FC61" i="20"/>
  <c r="AN62" i="20"/>
  <c r="AV62" i="20" s="1"/>
  <c r="AP62" i="20"/>
  <c r="AW62" i="20" s="1"/>
  <c r="CC62" i="20"/>
  <c r="CJ62" i="20" s="1"/>
  <c r="CP62" i="20"/>
  <c r="CW62" i="20" s="1"/>
  <c r="DC62" i="20"/>
  <c r="DJ62" i="20"/>
  <c r="DP62" i="20"/>
  <c r="DW62" i="20" s="1"/>
  <c r="EA62" i="20"/>
  <c r="EI62" i="20" s="1"/>
  <c r="EC62" i="20"/>
  <c r="EJ62" i="20"/>
  <c r="EP62" i="20"/>
  <c r="EW62" i="20" s="1"/>
  <c r="FC62" i="20"/>
  <c r="FJ62" i="20"/>
  <c r="BA63" i="20"/>
  <c r="BI63" i="20" s="1"/>
  <c r="CC63" i="20"/>
  <c r="CJ63" i="20" s="1"/>
  <c r="CP63" i="20"/>
  <c r="CW63" i="20" s="1"/>
  <c r="DA63" i="20"/>
  <c r="DI63" i="20" s="1"/>
  <c r="DC63" i="20"/>
  <c r="DJ63" i="20" s="1"/>
  <c r="DP63" i="20"/>
  <c r="DW63" i="20" s="1"/>
  <c r="EA63" i="20"/>
  <c r="EI63" i="20" s="1"/>
  <c r="EC63" i="20"/>
  <c r="EJ63" i="20" s="1"/>
  <c r="EP63" i="20"/>
  <c r="EW63" i="20"/>
  <c r="FA63" i="20"/>
  <c r="FI63" i="20" s="1"/>
  <c r="FC63" i="20"/>
  <c r="FJ63" i="20" s="1"/>
  <c r="BN64" i="20"/>
  <c r="BV64" i="20" s="1"/>
  <c r="CC64" i="20"/>
  <c r="CJ64" i="20"/>
  <c r="CP64" i="20"/>
  <c r="CW64" i="20" s="1"/>
  <c r="DC64" i="20"/>
  <c r="DJ64" i="20" s="1"/>
  <c r="DP64" i="20"/>
  <c r="DW64" i="20" s="1"/>
  <c r="EA64" i="20"/>
  <c r="EI64" i="20" s="1"/>
  <c r="EC64" i="20"/>
  <c r="EJ64" i="20"/>
  <c r="EP64" i="20"/>
  <c r="EW64" i="20" s="1"/>
  <c r="FC64" i="20"/>
  <c r="FJ64" i="20"/>
  <c r="P65" i="20"/>
  <c r="W65" i="20"/>
  <c r="AA65" i="20"/>
  <c r="AI65" i="20" s="1"/>
  <c r="AP65" i="20"/>
  <c r="AW65" i="20" s="1"/>
  <c r="CC65" i="20"/>
  <c r="CJ65" i="20" s="1"/>
  <c r="CP65" i="20"/>
  <c r="CW65" i="20"/>
  <c r="DC65" i="20"/>
  <c r="DJ65" i="20" s="1"/>
  <c r="DP65" i="20"/>
  <c r="DW65" i="20"/>
  <c r="EA65" i="20"/>
  <c r="EC65" i="20"/>
  <c r="EJ65" i="20" s="1"/>
  <c r="EI65" i="20"/>
  <c r="EP65" i="20"/>
  <c r="EW65" i="20" s="1"/>
  <c r="FC65" i="20"/>
  <c r="FJ65" i="20" s="1"/>
  <c r="N66" i="20"/>
  <c r="P66" i="20"/>
  <c r="V66" i="20"/>
  <c r="AN66" i="20"/>
  <c r="BN66" i="20"/>
  <c r="CC66" i="20"/>
  <c r="CN66" i="20"/>
  <c r="CP66" i="20"/>
  <c r="CV66" i="20"/>
  <c r="DC66" i="20"/>
  <c r="DP66" i="20"/>
  <c r="EA66" i="20"/>
  <c r="EI66" i="20" s="1"/>
  <c r="EC66" i="20"/>
  <c r="EE17" i="20" s="1"/>
  <c r="EJ66" i="20"/>
  <c r="FC66" i="20"/>
  <c r="FN66" i="20"/>
  <c r="AP67" i="20"/>
  <c r="AW67" i="20"/>
  <c r="BA67" i="20"/>
  <c r="BI67" i="20" s="1"/>
  <c r="BC67" i="20"/>
  <c r="BJ67" i="20" s="1"/>
  <c r="CC67" i="20"/>
  <c r="CJ67" i="20" s="1"/>
  <c r="CP67" i="20"/>
  <c r="CW67" i="20"/>
  <c r="DC67" i="20"/>
  <c r="DJ67" i="20" s="1"/>
  <c r="DP67" i="20"/>
  <c r="DW67" i="20"/>
  <c r="EA67" i="20"/>
  <c r="EC67" i="20"/>
  <c r="EJ67" i="20" s="1"/>
  <c r="EI67" i="20"/>
  <c r="FA67" i="20"/>
  <c r="FC67" i="20"/>
  <c r="FJ67" i="20" s="1"/>
  <c r="FI67" i="20"/>
  <c r="FP67" i="20"/>
  <c r="FW67" i="20" s="1"/>
  <c r="AP68" i="20"/>
  <c r="AW68" i="20" s="1"/>
  <c r="BP68" i="20"/>
  <c r="BW68" i="20" s="1"/>
  <c r="CC68" i="20"/>
  <c r="CJ68" i="20"/>
  <c r="CP68" i="20"/>
  <c r="CW68" i="20" s="1"/>
  <c r="DC68" i="20"/>
  <c r="DJ68" i="20"/>
  <c r="DP68" i="20"/>
  <c r="DW68" i="20" s="1"/>
  <c r="EA68" i="20"/>
  <c r="EI68" i="20" s="1"/>
  <c r="EC68" i="20"/>
  <c r="EJ68" i="20" s="1"/>
  <c r="EP68" i="20"/>
  <c r="EW68" i="20" s="1"/>
  <c r="FC68" i="20"/>
  <c r="FJ68" i="20"/>
  <c r="FP68" i="20"/>
  <c r="FW68" i="20" s="1"/>
  <c r="AP69" i="20"/>
  <c r="AW69" i="20" s="1"/>
  <c r="CA69" i="20"/>
  <c r="CI69" i="20" s="1"/>
  <c r="CC69" i="20"/>
  <c r="CJ69" i="20" s="1"/>
  <c r="CP69" i="20"/>
  <c r="CW69" i="20"/>
  <c r="DC69" i="20"/>
  <c r="DJ69" i="20" s="1"/>
  <c r="DP69" i="20"/>
  <c r="DW69" i="20"/>
  <c r="EA69" i="20"/>
  <c r="EI69" i="20" s="1"/>
  <c r="EC69" i="20"/>
  <c r="EJ69" i="20" s="1"/>
  <c r="EP69" i="20"/>
  <c r="EW69" i="20" s="1"/>
  <c r="FA69" i="20"/>
  <c r="FC69" i="20"/>
  <c r="FJ69" i="20" s="1"/>
  <c r="FI69" i="20"/>
  <c r="FP69" i="20"/>
  <c r="FW69" i="20" s="1"/>
  <c r="P70" i="20"/>
  <c r="W70" i="20" s="1"/>
  <c r="AP70" i="20"/>
  <c r="AW70" i="20" s="1"/>
  <c r="CC70" i="20"/>
  <c r="CJ70" i="20" s="1"/>
  <c r="CP70" i="20"/>
  <c r="CW70" i="20" s="1"/>
  <c r="DC70" i="20"/>
  <c r="DJ70" i="20"/>
  <c r="EA70" i="20"/>
  <c r="EC70" i="20"/>
  <c r="EJ70" i="20" s="1"/>
  <c r="EI70" i="20"/>
  <c r="FA70" i="20"/>
  <c r="FC70" i="20"/>
  <c r="FJ70" i="20" s="1"/>
  <c r="FI70" i="20"/>
  <c r="N71" i="20"/>
  <c r="AN71" i="20"/>
  <c r="AV71" i="20" s="1"/>
  <c r="AP71" i="20"/>
  <c r="CC71" i="20"/>
  <c r="CJ71" i="20"/>
  <c r="CN71" i="20"/>
  <c r="CP71" i="20"/>
  <c r="EA71" i="20"/>
  <c r="EC71" i="20"/>
  <c r="FC71" i="20"/>
  <c r="FP71" i="20"/>
  <c r="P72" i="20"/>
  <c r="W72" i="20" s="1"/>
  <c r="BP72" i="20"/>
  <c r="BW72" i="20"/>
  <c r="CC72" i="20"/>
  <c r="CJ72" i="20" s="1"/>
  <c r="CP72" i="20"/>
  <c r="CW72" i="20"/>
  <c r="EA72" i="20"/>
  <c r="EC72" i="20"/>
  <c r="EJ72" i="20" s="1"/>
  <c r="EI72" i="20"/>
  <c r="FA72" i="20"/>
  <c r="FI72" i="20" s="1"/>
  <c r="FC72" i="20"/>
  <c r="FJ72" i="20" s="1"/>
  <c r="FP72" i="20"/>
  <c r="FW72" i="20" s="1"/>
  <c r="N73" i="20"/>
  <c r="V73" i="20" s="1"/>
  <c r="AN73" i="20"/>
  <c r="AV73" i="20" s="1"/>
  <c r="AP73" i="20"/>
  <c r="AW73" i="20" s="1"/>
  <c r="CC73" i="20"/>
  <c r="CJ73" i="20"/>
  <c r="CN73" i="20"/>
  <c r="CV73" i="20" s="1"/>
  <c r="CP73" i="20"/>
  <c r="CW73" i="20" s="1"/>
  <c r="EA73" i="20"/>
  <c r="EI73" i="20" s="1"/>
  <c r="EC73" i="20"/>
  <c r="EJ73" i="20" s="1"/>
  <c r="EP73" i="20"/>
  <c r="EW73" i="20" s="1"/>
  <c r="FC73" i="20"/>
  <c r="FJ73" i="20" s="1"/>
  <c r="FP73" i="20"/>
  <c r="FW73" i="20" s="1"/>
  <c r="P74" i="20"/>
  <c r="W74" i="20"/>
  <c r="CC74" i="20"/>
  <c r="CJ74" i="20" s="1"/>
  <c r="CP74" i="20"/>
  <c r="CW74" i="20"/>
  <c r="EA74" i="20"/>
  <c r="EC74" i="20"/>
  <c r="EJ74" i="20" s="1"/>
  <c r="EI74" i="20"/>
  <c r="FA74" i="20"/>
  <c r="FI74" i="20" s="1"/>
  <c r="FC74" i="20"/>
  <c r="FJ74" i="20" s="1"/>
  <c r="AN75" i="20"/>
  <c r="AP75" i="20"/>
  <c r="AW75" i="20" s="1"/>
  <c r="AV75" i="20"/>
  <c r="CC75" i="20"/>
  <c r="CJ75" i="20" s="1"/>
  <c r="CP75" i="20"/>
  <c r="CW75" i="20" s="1"/>
  <c r="EA75" i="20"/>
  <c r="EI75" i="20" s="1"/>
  <c r="EC75" i="20"/>
  <c r="EJ75" i="20" s="1"/>
  <c r="FC75" i="20"/>
  <c r="FJ75" i="20" s="1"/>
  <c r="FP75" i="20"/>
  <c r="FW75" i="20" s="1"/>
  <c r="P76" i="20"/>
  <c r="W76" i="20"/>
  <c r="AA76" i="20"/>
  <c r="CC76" i="20"/>
  <c r="CP76" i="20"/>
  <c r="CW76" i="20"/>
  <c r="EA76" i="20"/>
  <c r="EI76" i="20" s="1"/>
  <c r="EC76" i="20"/>
  <c r="EP76" i="20"/>
  <c r="FA76" i="20"/>
  <c r="FC76" i="20"/>
  <c r="FI76" i="20"/>
  <c r="BC77" i="20"/>
  <c r="BJ77" i="20" s="1"/>
  <c r="BN77" i="20"/>
  <c r="BV77" i="20" s="1"/>
  <c r="CC77" i="20"/>
  <c r="CJ77" i="20" s="1"/>
  <c r="CP77" i="20"/>
  <c r="CW77" i="20" s="1"/>
  <c r="EA77" i="20"/>
  <c r="EI77" i="20" s="1"/>
  <c r="EC77" i="20"/>
  <c r="EJ77" i="20"/>
  <c r="FA77" i="20"/>
  <c r="FI77" i="20" s="1"/>
  <c r="FC77" i="20"/>
  <c r="FJ77" i="20"/>
  <c r="AP78" i="20"/>
  <c r="AW78" i="20" s="1"/>
  <c r="BN78" i="20"/>
  <c r="BV78" i="20" s="1"/>
  <c r="CC78" i="20"/>
  <c r="CJ78" i="20" s="1"/>
  <c r="CP78" i="20"/>
  <c r="CW78" i="20"/>
  <c r="EA78" i="20"/>
  <c r="EC78" i="20"/>
  <c r="EJ78" i="20" s="1"/>
  <c r="EI78" i="20"/>
  <c r="EP78" i="20"/>
  <c r="EW78" i="20" s="1"/>
  <c r="FA78" i="20"/>
  <c r="FI78" i="20" s="1"/>
  <c r="FC78" i="20"/>
  <c r="FJ78" i="20" s="1"/>
  <c r="FP78" i="20"/>
  <c r="FW78" i="20" s="1"/>
  <c r="N79" i="20"/>
  <c r="V79" i="20" s="1"/>
  <c r="CC79" i="20"/>
  <c r="CJ79" i="20"/>
  <c r="CP79" i="20"/>
  <c r="CW79" i="20" s="1"/>
  <c r="EA79" i="20"/>
  <c r="EI79" i="20" s="1"/>
  <c r="EC79" i="20"/>
  <c r="EJ79" i="20" s="1"/>
  <c r="EN79" i="20"/>
  <c r="EV79" i="20" s="1"/>
  <c r="FA79" i="20"/>
  <c r="FI79" i="20" s="1"/>
  <c r="FC79" i="20"/>
  <c r="FJ79" i="20"/>
  <c r="N80" i="20"/>
  <c r="V80" i="20" s="1"/>
  <c r="AP80" i="20"/>
  <c r="AW80" i="20"/>
  <c r="BP80" i="20"/>
  <c r="BW80" i="20" s="1"/>
  <c r="CC80" i="20"/>
  <c r="CJ80" i="20" s="1"/>
  <c r="CP80" i="20"/>
  <c r="CW80" i="20"/>
  <c r="EA80" i="20"/>
  <c r="EI80" i="20" s="1"/>
  <c r="EC80" i="20"/>
  <c r="EJ80" i="20" s="1"/>
  <c r="EP80" i="20"/>
  <c r="EW80" i="20" s="1"/>
  <c r="FC80" i="20"/>
  <c r="FJ80" i="20" s="1"/>
  <c r="FP80" i="20"/>
  <c r="FW80" i="20"/>
  <c r="AP81" i="20"/>
  <c r="BA81" i="20"/>
  <c r="BN81" i="20"/>
  <c r="CC81" i="20"/>
  <c r="CJ81" i="20" s="1"/>
  <c r="CP81" i="20"/>
  <c r="EA81" i="20"/>
  <c r="EI81" i="20" s="1"/>
  <c r="EC81" i="20"/>
  <c r="EE20" i="20" s="1"/>
  <c r="EP81" i="20"/>
  <c r="FC81" i="20"/>
  <c r="FP81" i="20"/>
  <c r="N82" i="20"/>
  <c r="V82" i="20" s="1"/>
  <c r="AP82" i="20"/>
  <c r="AW82" i="20"/>
  <c r="BP82" i="20"/>
  <c r="BW82" i="20"/>
  <c r="CC82" i="20"/>
  <c r="CJ82" i="20" s="1"/>
  <c r="CP82" i="20"/>
  <c r="CW82" i="20" s="1"/>
  <c r="EA82" i="20"/>
  <c r="EC82" i="20"/>
  <c r="EJ82" i="20" s="1"/>
  <c r="EI82" i="20"/>
  <c r="FA82" i="20"/>
  <c r="FI82" i="20" s="1"/>
  <c r="FC82" i="20"/>
  <c r="FJ82" i="20" s="1"/>
  <c r="AP83" i="20"/>
  <c r="AW83" i="20" s="1"/>
  <c r="BN83" i="20"/>
  <c r="BV83" i="20"/>
  <c r="CA83" i="20"/>
  <c r="CI83" i="20" s="1"/>
  <c r="CC83" i="20"/>
  <c r="CJ83" i="20"/>
  <c r="CP83" i="20"/>
  <c r="CW83" i="20" s="1"/>
  <c r="EA83" i="20"/>
  <c r="EI83" i="20" s="1"/>
  <c r="EC83" i="20"/>
  <c r="EJ83" i="20"/>
  <c r="FC83" i="20"/>
  <c r="FJ83" i="20"/>
  <c r="BN84" i="20"/>
  <c r="BV84" i="20" s="1"/>
  <c r="CA84" i="20"/>
  <c r="CI84" i="20" s="1"/>
  <c r="CC84" i="20"/>
  <c r="CJ84" i="20"/>
  <c r="CP84" i="20"/>
  <c r="CW84" i="20" s="1"/>
  <c r="EA84" i="20"/>
  <c r="EC84" i="20"/>
  <c r="EI84" i="20"/>
  <c r="EJ84" i="20"/>
  <c r="FC84" i="20"/>
  <c r="FJ84" i="20"/>
  <c r="FN84" i="20"/>
  <c r="FV84" i="20" s="1"/>
  <c r="FP84" i="20"/>
  <c r="FW84" i="20" s="1"/>
  <c r="AN85" i="20"/>
  <c r="AV85" i="20" s="1"/>
  <c r="AP85" i="20"/>
  <c r="AW85" i="20" s="1"/>
  <c r="BA85" i="20"/>
  <c r="BI85" i="20" s="1"/>
  <c r="BN85" i="20"/>
  <c r="BV85" i="20"/>
  <c r="CC85" i="20"/>
  <c r="CJ85" i="20" s="1"/>
  <c r="EA85" i="20"/>
  <c r="EC85" i="20"/>
  <c r="EJ85" i="20" s="1"/>
  <c r="EI85" i="20"/>
  <c r="FC85" i="20"/>
  <c r="FJ85" i="20"/>
  <c r="N86" i="20"/>
  <c r="V86" i="20"/>
  <c r="BA86" i="20"/>
  <c r="BC86" i="20"/>
  <c r="BN86" i="20"/>
  <c r="BV86" i="20"/>
  <c r="CC86" i="20"/>
  <c r="EA86" i="20"/>
  <c r="EC86" i="20"/>
  <c r="EI86" i="20"/>
  <c r="EJ86" i="20"/>
  <c r="EP86" i="20"/>
  <c r="FA86" i="20"/>
  <c r="FC86" i="20"/>
  <c r="FI86" i="20"/>
  <c r="FJ86" i="20"/>
  <c r="FN86" i="20"/>
  <c r="FV86" i="20" s="1"/>
  <c r="AN87" i="20"/>
  <c r="AV87" i="20"/>
  <c r="BN87" i="20"/>
  <c r="BV87" i="20"/>
  <c r="CA87" i="20"/>
  <c r="CI87" i="20" s="1"/>
  <c r="CC87" i="20"/>
  <c r="CJ87" i="20" s="1"/>
  <c r="EA87" i="20"/>
  <c r="EC87" i="20"/>
  <c r="EI87" i="20"/>
  <c r="EJ87" i="20"/>
  <c r="EP87" i="20"/>
  <c r="EW87" i="20" s="1"/>
  <c r="FA87" i="20"/>
  <c r="FI87" i="20" s="1"/>
  <c r="FC87" i="20"/>
  <c r="FJ87" i="20"/>
  <c r="N88" i="20"/>
  <c r="V88" i="20"/>
  <c r="AA88" i="20"/>
  <c r="AI88" i="20" s="1"/>
  <c r="BN88" i="20"/>
  <c r="BV88" i="20"/>
  <c r="CC88" i="20"/>
  <c r="CJ88" i="20" s="1"/>
  <c r="EA88" i="20"/>
  <c r="EC88" i="20"/>
  <c r="EI88" i="20"/>
  <c r="EJ88" i="20"/>
  <c r="EN88" i="20"/>
  <c r="EV88" i="20" s="1"/>
  <c r="FA88" i="20"/>
  <c r="FC88" i="20"/>
  <c r="FI88" i="20"/>
  <c r="FJ88" i="20"/>
  <c r="N89" i="20"/>
  <c r="V89" i="20" s="1"/>
  <c r="P89" i="20"/>
  <c r="W89" i="20" s="1"/>
  <c r="AA89" i="20"/>
  <c r="AI89" i="20" s="1"/>
  <c r="AP89" i="20"/>
  <c r="AW89" i="20" s="1"/>
  <c r="BN89" i="20"/>
  <c r="BV89" i="20" s="1"/>
  <c r="CC89" i="20"/>
  <c r="CJ89" i="20"/>
  <c r="EA89" i="20"/>
  <c r="EI89" i="20" s="1"/>
  <c r="EC89" i="20"/>
  <c r="EJ89" i="20" s="1"/>
  <c r="EN89" i="20"/>
  <c r="EV89" i="20" s="1"/>
  <c r="FA89" i="20"/>
  <c r="FI89" i="20" s="1"/>
  <c r="FC89" i="20"/>
  <c r="FJ89" i="20" s="1"/>
  <c r="N90" i="20"/>
  <c r="V90" i="20"/>
  <c r="AA90" i="20"/>
  <c r="AI90" i="20" s="1"/>
  <c r="BN90" i="20"/>
  <c r="BV90" i="20"/>
  <c r="EA90" i="20"/>
  <c r="EI90" i="20" s="1"/>
  <c r="EC90" i="20"/>
  <c r="EJ90" i="20" s="1"/>
  <c r="FA90" i="20"/>
  <c r="FI90" i="20" s="1"/>
  <c r="FC90" i="20"/>
  <c r="FJ90" i="20" s="1"/>
  <c r="AN91" i="20"/>
  <c r="AV91" i="20"/>
  <c r="BN91" i="20"/>
  <c r="BV91" i="20" s="1"/>
  <c r="EA91" i="20"/>
  <c r="EI91" i="20" s="1"/>
  <c r="EC91" i="20"/>
  <c r="EN91" i="20"/>
  <c r="FA91" i="20"/>
  <c r="FI91" i="20" s="1"/>
  <c r="FC91" i="20"/>
  <c r="FJ91" i="20" s="1"/>
  <c r="N92" i="20"/>
  <c r="V92" i="20"/>
  <c r="AA92" i="20"/>
  <c r="AI92" i="20" s="1"/>
  <c r="BN92" i="20"/>
  <c r="BV92" i="20"/>
  <c r="EA92" i="20"/>
  <c r="EI92" i="20" s="1"/>
  <c r="EC92" i="20"/>
  <c r="EJ92" i="20" s="1"/>
  <c r="FA92" i="20"/>
  <c r="FI92" i="20" s="1"/>
  <c r="FC92" i="20"/>
  <c r="FJ92" i="20" s="1"/>
  <c r="AN93" i="20"/>
  <c r="AV93" i="20"/>
  <c r="BN93" i="20"/>
  <c r="BV93" i="20" s="1"/>
  <c r="EA93" i="20"/>
  <c r="EI93" i="20" s="1"/>
  <c r="EC93" i="20"/>
  <c r="EJ93" i="20" s="1"/>
  <c r="EN93" i="20"/>
  <c r="EV93" i="20" s="1"/>
  <c r="FA93" i="20"/>
  <c r="FI93" i="20" s="1"/>
  <c r="FC93" i="20"/>
  <c r="FJ93" i="20" s="1"/>
  <c r="N94" i="20"/>
  <c r="V94" i="20"/>
  <c r="AA94" i="20"/>
  <c r="AI94" i="20" s="1"/>
  <c r="BN94" i="20"/>
  <c r="BV94" i="20"/>
  <c r="EA94" i="20"/>
  <c r="EI94" i="20" s="1"/>
  <c r="EC94" i="20"/>
  <c r="EJ94" i="20" s="1"/>
  <c r="FA94" i="20"/>
  <c r="FI94" i="20" s="1"/>
  <c r="FC94" i="20"/>
  <c r="FJ94" i="20" s="1"/>
  <c r="AN95" i="20"/>
  <c r="AV95" i="20"/>
  <c r="BN95" i="20"/>
  <c r="BV95" i="20" s="1"/>
  <c r="EA95" i="20"/>
  <c r="EI95" i="20" s="1"/>
  <c r="EC95" i="20"/>
  <c r="EJ95" i="20" s="1"/>
  <c r="EN95" i="20"/>
  <c r="EV95" i="20" s="1"/>
  <c r="FA95" i="20"/>
  <c r="FI95" i="20" s="1"/>
  <c r="FC95" i="20"/>
  <c r="FJ95" i="20" s="1"/>
  <c r="N96" i="20"/>
  <c r="V96" i="20"/>
  <c r="AA96" i="20"/>
  <c r="BN96" i="20"/>
  <c r="BV96" i="20"/>
  <c r="EA96" i="20"/>
  <c r="EC96" i="20"/>
  <c r="FA96" i="20"/>
  <c r="FC96" i="20"/>
  <c r="AN97" i="20"/>
  <c r="AV97" i="20"/>
  <c r="BN97" i="20"/>
  <c r="BV97" i="20" s="1"/>
  <c r="EA97" i="20"/>
  <c r="EI97" i="20" s="1"/>
  <c r="EC97" i="20"/>
  <c r="EJ97" i="20" s="1"/>
  <c r="EN97" i="20"/>
  <c r="EV97" i="20" s="1"/>
  <c r="FA97" i="20"/>
  <c r="FI97" i="20" s="1"/>
  <c r="FC97" i="20"/>
  <c r="FJ97" i="20" s="1"/>
  <c r="N98" i="20"/>
  <c r="V98" i="20"/>
  <c r="AA98" i="20"/>
  <c r="AI98" i="20" s="1"/>
  <c r="BN98" i="20"/>
  <c r="BV98" i="20"/>
  <c r="EA98" i="20"/>
  <c r="EI98" i="20" s="1"/>
  <c r="EC98" i="20"/>
  <c r="EJ98" i="20" s="1"/>
  <c r="FA98" i="20"/>
  <c r="FI98" i="20" s="1"/>
  <c r="FC98" i="20"/>
  <c r="FJ98" i="20" s="1"/>
  <c r="AN99" i="20"/>
  <c r="AV99" i="20"/>
  <c r="BN99" i="20"/>
  <c r="BV99" i="20" s="1"/>
  <c r="EA99" i="20"/>
  <c r="EI99" i="20" s="1"/>
  <c r="EC99" i="20"/>
  <c r="EJ99" i="20" s="1"/>
  <c r="EN99" i="20"/>
  <c r="EV99" i="20" s="1"/>
  <c r="FA99" i="20"/>
  <c r="FI99" i="20" s="1"/>
  <c r="FC99" i="20"/>
  <c r="FJ99" i="20" s="1"/>
  <c r="N100" i="20"/>
  <c r="V100" i="20"/>
  <c r="AA100" i="20"/>
  <c r="AI100" i="20" s="1"/>
  <c r="BN100" i="20"/>
  <c r="BV100" i="20"/>
  <c r="EA100" i="20"/>
  <c r="EI100" i="20" s="1"/>
  <c r="EC100" i="20"/>
  <c r="EJ100" i="20" s="1"/>
  <c r="FA100" i="20"/>
  <c r="FI100" i="20" s="1"/>
  <c r="FC100" i="20"/>
  <c r="FJ100" i="20" s="1"/>
  <c r="AN101" i="20"/>
  <c r="AV101" i="20"/>
  <c r="BN101" i="20"/>
  <c r="BV101" i="20" s="1"/>
  <c r="EA101" i="20"/>
  <c r="EC101" i="20"/>
  <c r="EN101" i="20"/>
  <c r="EV101" i="20" s="1"/>
  <c r="FA101" i="20"/>
  <c r="FI101" i="20" s="1"/>
  <c r="FC101" i="20"/>
  <c r="N102" i="20"/>
  <c r="V102" i="20"/>
  <c r="AA102" i="20"/>
  <c r="AI102" i="20" s="1"/>
  <c r="BN102" i="20"/>
  <c r="BV102" i="20"/>
  <c r="EA102" i="20"/>
  <c r="EI102" i="20" s="1"/>
  <c r="EC102" i="20"/>
  <c r="EJ102" i="20" s="1"/>
  <c r="FA102" i="20"/>
  <c r="FI102" i="20" s="1"/>
  <c r="FC102" i="20"/>
  <c r="FJ102" i="20" s="1"/>
  <c r="AN103" i="20"/>
  <c r="AV103" i="20"/>
  <c r="BN103" i="20"/>
  <c r="BV103" i="20" s="1"/>
  <c r="EA103" i="20"/>
  <c r="EI103" i="20" s="1"/>
  <c r="EC103" i="20"/>
  <c r="EJ103" i="20" s="1"/>
  <c r="FA103" i="20"/>
  <c r="FI103" i="20" s="1"/>
  <c r="FC103" i="20"/>
  <c r="FJ103" i="20"/>
  <c r="AP104" i="20"/>
  <c r="AW104" i="20" s="1"/>
  <c r="BN104" i="20"/>
  <c r="BV104" i="20" s="1"/>
  <c r="BP104" i="20"/>
  <c r="BW104" i="20" s="1"/>
  <c r="EA104" i="20"/>
  <c r="EI104" i="20" s="1"/>
  <c r="EC104" i="20"/>
  <c r="EJ104" i="20"/>
  <c r="AP105" i="20"/>
  <c r="AW105" i="20" s="1"/>
  <c r="BN105" i="20"/>
  <c r="BV105" i="20" s="1"/>
  <c r="BP105" i="20"/>
  <c r="BW105" i="20" s="1"/>
  <c r="EA105" i="20"/>
  <c r="EI105" i="20" s="1"/>
  <c r="EC105" i="20"/>
  <c r="EJ105" i="20"/>
  <c r="AP106" i="20"/>
  <c r="BN106" i="20"/>
  <c r="BV106" i="20" s="1"/>
  <c r="BP106" i="20"/>
  <c r="EA106" i="20"/>
  <c r="EC106" i="20"/>
  <c r="EJ106" i="20"/>
  <c r="AP107" i="20"/>
  <c r="AW107" i="20" s="1"/>
  <c r="BN107" i="20"/>
  <c r="BV107" i="20" s="1"/>
  <c r="BP107" i="20"/>
  <c r="BW107" i="20" s="1"/>
  <c r="EA107" i="20"/>
  <c r="EI107" i="20" s="1"/>
  <c r="EC107" i="20"/>
  <c r="EJ107" i="20"/>
  <c r="AP108" i="20"/>
  <c r="AW108" i="20" s="1"/>
  <c r="BN108" i="20"/>
  <c r="BV108" i="20" s="1"/>
  <c r="BP108" i="20"/>
  <c r="BW108" i="20" s="1"/>
  <c r="EA108" i="20"/>
  <c r="EI108" i="20" s="1"/>
  <c r="EC108" i="20"/>
  <c r="EJ108" i="20"/>
  <c r="BN109" i="20"/>
  <c r="BV109" i="20" s="1"/>
  <c r="EA109" i="20"/>
  <c r="EI109" i="20" s="1"/>
  <c r="EC109" i="20"/>
  <c r="EJ109" i="20" s="1"/>
  <c r="N110" i="20"/>
  <c r="V110" i="20" s="1"/>
  <c r="BN110" i="20"/>
  <c r="BV110" i="20"/>
  <c r="EA110" i="20"/>
  <c r="EI110" i="20" s="1"/>
  <c r="EC110" i="20"/>
  <c r="EJ110" i="20" s="1"/>
  <c r="BN111" i="20"/>
  <c r="BV111" i="20"/>
  <c r="EA111" i="20"/>
  <c r="EI111" i="20" s="1"/>
  <c r="EC111" i="20"/>
  <c r="BA112" i="20"/>
  <c r="BI112" i="20" s="1"/>
  <c r="BC112" i="20"/>
  <c r="BJ112" i="20" s="1"/>
  <c r="BN112" i="20"/>
  <c r="BV112" i="20"/>
  <c r="EA112" i="20"/>
  <c r="EI112" i="20" s="1"/>
  <c r="EC112" i="20"/>
  <c r="EJ112" i="20" s="1"/>
  <c r="N113" i="20"/>
  <c r="V113" i="20"/>
  <c r="BN113" i="20"/>
  <c r="BV113" i="20" s="1"/>
  <c r="EA113" i="20"/>
  <c r="EI113" i="20" s="1"/>
  <c r="EC113" i="20"/>
  <c r="EJ113" i="20" s="1"/>
  <c r="N114" i="20"/>
  <c r="V114" i="20" s="1"/>
  <c r="BN114" i="20"/>
  <c r="BV114" i="20"/>
  <c r="EA114" i="20"/>
  <c r="EI114" i="20" s="1"/>
  <c r="EC114" i="20"/>
  <c r="EJ114" i="20" s="1"/>
  <c r="BN115" i="20"/>
  <c r="BV115" i="20"/>
  <c r="EA115" i="20"/>
  <c r="EI115" i="20" s="1"/>
  <c r="EC115" i="20"/>
  <c r="EJ115" i="20" s="1"/>
  <c r="BA116" i="20"/>
  <c r="BI116" i="20" s="1"/>
  <c r="BC116" i="20"/>
  <c r="BN116" i="20"/>
  <c r="BV116" i="20"/>
  <c r="BN117" i="20"/>
  <c r="BV117" i="20" s="1"/>
  <c r="N118" i="20"/>
  <c r="V118" i="20" s="1"/>
  <c r="BN118" i="20"/>
  <c r="BV118" i="20" s="1"/>
  <c r="N119" i="20"/>
  <c r="V119" i="20" s="1"/>
  <c r="N120" i="20"/>
  <c r="EV16" i="20" l="1"/>
  <c r="FW66" i="20"/>
  <c r="V36" i="20"/>
  <c r="HL24" i="20"/>
  <c r="AI96" i="20"/>
  <c r="EF20" i="20"/>
  <c r="AI76" i="20"/>
  <c r="CR18" i="20"/>
  <c r="CW71" i="20"/>
  <c r="CW46" i="20"/>
  <c r="HC22" i="20"/>
  <c r="AA9" i="20"/>
  <c r="AI9" i="20" s="1"/>
  <c r="AA10" i="20"/>
  <c r="AI10" i="20" s="1"/>
  <c r="AA7" i="20"/>
  <c r="AI7" i="20" s="1"/>
  <c r="AA12" i="20"/>
  <c r="AI12" i="20" s="1"/>
  <c r="AA6" i="20"/>
  <c r="AA8" i="20"/>
  <c r="AI8" i="20" s="1"/>
  <c r="AA14" i="20"/>
  <c r="AI14" i="20" s="1"/>
  <c r="AA16" i="20"/>
  <c r="AA11" i="20"/>
  <c r="AA18" i="20"/>
  <c r="AI18" i="20" s="1"/>
  <c r="AA20" i="20"/>
  <c r="AI20" i="20" s="1"/>
  <c r="AA21" i="20"/>
  <c r="AA13" i="20"/>
  <c r="AI13" i="20" s="1"/>
  <c r="AA17" i="20"/>
  <c r="AI17" i="20" s="1"/>
  <c r="AA22" i="20"/>
  <c r="AI22" i="20" s="1"/>
  <c r="AA26" i="20"/>
  <c r="AA27" i="20"/>
  <c r="AI27" i="20" s="1"/>
  <c r="AA31" i="20"/>
  <c r="AA33" i="20"/>
  <c r="AI33" i="20" s="1"/>
  <c r="AA39" i="20"/>
  <c r="AI39" i="20" s="1"/>
  <c r="AA44" i="20"/>
  <c r="AI44" i="20" s="1"/>
  <c r="AA15" i="20"/>
  <c r="AI15" i="20" s="1"/>
  <c r="AA32" i="20"/>
  <c r="AI32" i="20" s="1"/>
  <c r="AA37" i="20"/>
  <c r="AI37" i="20" s="1"/>
  <c r="AA42" i="20"/>
  <c r="AI42" i="20" s="1"/>
  <c r="AA50" i="20"/>
  <c r="AI50" i="20" s="1"/>
  <c r="AA51" i="20"/>
  <c r="AA58" i="20"/>
  <c r="AI58" i="20" s="1"/>
  <c r="AA59" i="20"/>
  <c r="AI59" i="20" s="1"/>
  <c r="AA62" i="20"/>
  <c r="AI62" i="20" s="1"/>
  <c r="AA64" i="20"/>
  <c r="AI64" i="20" s="1"/>
  <c r="AA66" i="20"/>
  <c r="AA68" i="20"/>
  <c r="AI68" i="20" s="1"/>
  <c r="AA70" i="20"/>
  <c r="AI70" i="20" s="1"/>
  <c r="AA71" i="20"/>
  <c r="AA73" i="20"/>
  <c r="AI73" i="20" s="1"/>
  <c r="AA75" i="20"/>
  <c r="AI75" i="20" s="1"/>
  <c r="AA19" i="20"/>
  <c r="AI19" i="20" s="1"/>
  <c r="AA23" i="20"/>
  <c r="AI23" i="20" s="1"/>
  <c r="AA24" i="20"/>
  <c r="AI24" i="20" s="1"/>
  <c r="AA38" i="20"/>
  <c r="AI38" i="20" s="1"/>
  <c r="AA48" i="20"/>
  <c r="AI48" i="20" s="1"/>
  <c r="AA49" i="20"/>
  <c r="AI49" i="20" s="1"/>
  <c r="AA56" i="20"/>
  <c r="AA57" i="20"/>
  <c r="AI57" i="20" s="1"/>
  <c r="AA55" i="20"/>
  <c r="AI55" i="20" s="1"/>
  <c r="AA80" i="20"/>
  <c r="AI80" i="20" s="1"/>
  <c r="AA61" i="20"/>
  <c r="AA67" i="20"/>
  <c r="AI67" i="20" s="1"/>
  <c r="AA81" i="20"/>
  <c r="AA34" i="20"/>
  <c r="AI34" i="20" s="1"/>
  <c r="AA52" i="20"/>
  <c r="AI52" i="20" s="1"/>
  <c r="AA69" i="20"/>
  <c r="AI69" i="20" s="1"/>
  <c r="AA83" i="20"/>
  <c r="AI83" i="20" s="1"/>
  <c r="AA85" i="20"/>
  <c r="AI85" i="20" s="1"/>
  <c r="BW106" i="20"/>
  <c r="BQ24" i="20"/>
  <c r="BT23" i="20" s="1"/>
  <c r="EE22" i="20"/>
  <c r="EJ91" i="20"/>
  <c r="BI86" i="20"/>
  <c r="AC84" i="20"/>
  <c r="AJ84" i="20" s="1"/>
  <c r="BI81" i="20"/>
  <c r="BC80" i="20"/>
  <c r="BJ80" i="20" s="1"/>
  <c r="BC79" i="20"/>
  <c r="BJ79" i="20" s="1"/>
  <c r="BC78" i="20"/>
  <c r="BJ78" i="20" s="1"/>
  <c r="FE19" i="20"/>
  <c r="FJ76" i="20"/>
  <c r="CQ19" i="20"/>
  <c r="CT18" i="20" s="1"/>
  <c r="CV71" i="20"/>
  <c r="BC68" i="20"/>
  <c r="BJ68" i="20" s="1"/>
  <c r="EN64" i="20"/>
  <c r="EV64" i="20" s="1"/>
  <c r="W61" i="20"/>
  <c r="EN55" i="20"/>
  <c r="EV55" i="20" s="1"/>
  <c r="BC54" i="20"/>
  <c r="BJ54" i="20" s="1"/>
  <c r="BC53" i="20"/>
  <c r="BJ53" i="20" s="1"/>
  <c r="EN50" i="20"/>
  <c r="EV50" i="20" s="1"/>
  <c r="EN48" i="20"/>
  <c r="EV48" i="20" s="1"/>
  <c r="CQ14" i="20"/>
  <c r="CT13" i="20" s="1"/>
  <c r="CV46" i="20"/>
  <c r="FD23" i="20"/>
  <c r="FG22" i="20" s="1"/>
  <c r="ED20" i="20"/>
  <c r="EG19" i="20" s="1"/>
  <c r="BA117" i="20"/>
  <c r="BI117" i="20" s="1"/>
  <c r="AA109" i="20"/>
  <c r="AI109" i="20" s="1"/>
  <c r="AA108" i="20"/>
  <c r="AI108" i="20" s="1"/>
  <c r="AA107" i="20"/>
  <c r="AI107" i="20" s="1"/>
  <c r="AA106" i="20"/>
  <c r="AA105" i="20"/>
  <c r="AI105" i="20" s="1"/>
  <c r="AA104" i="20"/>
  <c r="AI104" i="20" s="1"/>
  <c r="ED25" i="20"/>
  <c r="EG24" i="20" s="1"/>
  <c r="EI101" i="20"/>
  <c r="BC100" i="20"/>
  <c r="BJ100" i="20" s="1"/>
  <c r="BC94" i="20"/>
  <c r="BJ94" i="20" s="1"/>
  <c r="BA80" i="20"/>
  <c r="BI80" i="20" s="1"/>
  <c r="BA79" i="20"/>
  <c r="BI79" i="20" s="1"/>
  <c r="BA78" i="20"/>
  <c r="BI78" i="20" s="1"/>
  <c r="BP70" i="20"/>
  <c r="BW70" i="20" s="1"/>
  <c r="FN68" i="20"/>
  <c r="FV68" i="20" s="1"/>
  <c r="EN66" i="20"/>
  <c r="W66" i="20"/>
  <c r="AC63" i="20"/>
  <c r="AJ63" i="20" s="1"/>
  <c r="BC56" i="20"/>
  <c r="FI51" i="20"/>
  <c r="AC43" i="20"/>
  <c r="AJ43" i="20" s="1"/>
  <c r="CA36" i="20"/>
  <c r="GT34" i="20"/>
  <c r="GP32" i="20"/>
  <c r="BA34" i="20"/>
  <c r="BI34" i="20" s="1"/>
  <c r="V31" i="20"/>
  <c r="BC28" i="20"/>
  <c r="BJ28" i="20" s="1"/>
  <c r="GT20" i="20"/>
  <c r="EN19" i="20"/>
  <c r="EV19" i="20" s="1"/>
  <c r="GP15" i="20"/>
  <c r="DN10" i="20"/>
  <c r="DV10" i="20" s="1"/>
  <c r="DN12" i="20"/>
  <c r="DV12" i="20" s="1"/>
  <c r="DN13" i="20"/>
  <c r="DV13" i="20" s="1"/>
  <c r="DN11" i="20"/>
  <c r="DR7" i="20" s="1"/>
  <c r="DS7" i="20" s="1"/>
  <c r="DN6" i="20"/>
  <c r="DN7" i="20"/>
  <c r="DV7" i="20" s="1"/>
  <c r="DN14" i="20"/>
  <c r="DV14" i="20" s="1"/>
  <c r="DN19" i="20"/>
  <c r="DV19" i="20" s="1"/>
  <c r="DN20" i="20"/>
  <c r="DV20" i="20" s="1"/>
  <c r="DN17" i="20"/>
  <c r="DV17" i="20" s="1"/>
  <c r="DN16" i="20"/>
  <c r="DN18" i="20"/>
  <c r="DV18" i="20" s="1"/>
  <c r="DN8" i="20"/>
  <c r="DV8" i="20" s="1"/>
  <c r="DN15" i="20"/>
  <c r="DV15" i="20" s="1"/>
  <c r="DN22" i="20"/>
  <c r="DV22" i="20" s="1"/>
  <c r="DN25" i="20"/>
  <c r="DV25" i="20" s="1"/>
  <c r="DN9" i="20"/>
  <c r="DV9" i="20" s="1"/>
  <c r="DN26" i="20"/>
  <c r="DN29" i="20"/>
  <c r="DV29" i="20" s="1"/>
  <c r="DN32" i="20"/>
  <c r="DV32" i="20" s="1"/>
  <c r="DN24" i="20"/>
  <c r="DV24" i="20" s="1"/>
  <c r="DN27" i="20"/>
  <c r="DV27" i="20" s="1"/>
  <c r="DN30" i="20"/>
  <c r="DV30" i="20" s="1"/>
  <c r="DN36" i="20"/>
  <c r="DN43" i="20"/>
  <c r="DV43" i="20" s="1"/>
  <c r="DN41" i="20"/>
  <c r="DN47" i="20"/>
  <c r="DV47" i="20" s="1"/>
  <c r="DN48" i="20"/>
  <c r="DV48" i="20" s="1"/>
  <c r="DN55" i="20"/>
  <c r="DV55" i="20" s="1"/>
  <c r="DN56" i="20"/>
  <c r="DN63" i="20"/>
  <c r="DV63" i="20" s="1"/>
  <c r="DN65" i="20"/>
  <c r="DV65" i="20" s="1"/>
  <c r="DN67" i="20"/>
  <c r="DV67" i="20" s="1"/>
  <c r="DN69" i="20"/>
  <c r="DV69" i="20" s="1"/>
  <c r="DN28" i="20"/>
  <c r="DV28" i="20" s="1"/>
  <c r="DN37" i="20"/>
  <c r="DV37" i="20" s="1"/>
  <c r="DN46" i="20"/>
  <c r="DN53" i="20"/>
  <c r="DV53" i="20" s="1"/>
  <c r="DN54" i="20"/>
  <c r="DV54" i="20" s="1"/>
  <c r="DN61" i="20"/>
  <c r="DN34" i="20"/>
  <c r="DV34" i="20" s="1"/>
  <c r="DN59" i="20"/>
  <c r="DV59" i="20" s="1"/>
  <c r="DN42" i="20"/>
  <c r="DV42" i="20" s="1"/>
  <c r="DN52" i="20"/>
  <c r="DV52" i="20" s="1"/>
  <c r="DN66" i="20"/>
  <c r="DV66" i="20" s="1"/>
  <c r="DN23" i="20"/>
  <c r="DV23" i="20" s="1"/>
  <c r="DN21" i="20"/>
  <c r="DR9" i="20" s="1"/>
  <c r="DN35" i="20"/>
  <c r="DV35" i="20" s="1"/>
  <c r="DN68" i="20"/>
  <c r="DV68" i="20" s="1"/>
  <c r="CN10" i="20"/>
  <c r="CV10" i="20" s="1"/>
  <c r="CN6" i="20"/>
  <c r="CN9" i="20"/>
  <c r="CV9" i="20" s="1"/>
  <c r="CN11" i="20"/>
  <c r="CN18" i="20"/>
  <c r="CV18" i="20" s="1"/>
  <c r="CN8" i="20"/>
  <c r="CV8" i="20" s="1"/>
  <c r="CN13" i="20"/>
  <c r="CV13" i="20" s="1"/>
  <c r="CN17" i="20"/>
  <c r="CV17" i="20" s="1"/>
  <c r="CN14" i="20"/>
  <c r="CV14" i="20" s="1"/>
  <c r="CN22" i="20"/>
  <c r="CV22" i="20" s="1"/>
  <c r="CN25" i="20"/>
  <c r="CV25" i="20" s="1"/>
  <c r="CN21" i="20"/>
  <c r="CN29" i="20"/>
  <c r="CV29" i="20" s="1"/>
  <c r="CN32" i="20"/>
  <c r="CV32" i="20" s="1"/>
  <c r="CN12" i="20"/>
  <c r="CV12" i="20" s="1"/>
  <c r="CN26" i="20"/>
  <c r="CN27" i="20"/>
  <c r="CV27" i="20" s="1"/>
  <c r="CN30" i="20"/>
  <c r="CV30" i="20" s="1"/>
  <c r="CN40" i="20"/>
  <c r="CV40" i="20" s="1"/>
  <c r="CN16" i="20"/>
  <c r="CN34" i="20"/>
  <c r="CV34" i="20" s="1"/>
  <c r="CN38" i="20"/>
  <c r="CV38" i="20" s="1"/>
  <c r="CN45" i="20"/>
  <c r="CV45" i="20" s="1"/>
  <c r="CN49" i="20"/>
  <c r="CV49" i="20" s="1"/>
  <c r="CN50" i="20"/>
  <c r="CV50" i="20" s="1"/>
  <c r="CN57" i="20"/>
  <c r="CV57" i="20" s="1"/>
  <c r="CN58" i="20"/>
  <c r="CV58" i="20" s="1"/>
  <c r="CN63" i="20"/>
  <c r="CV63" i="20" s="1"/>
  <c r="CN65" i="20"/>
  <c r="CV65" i="20" s="1"/>
  <c r="CN67" i="20"/>
  <c r="CV67" i="20" s="1"/>
  <c r="CN69" i="20"/>
  <c r="CV69" i="20" s="1"/>
  <c r="CN72" i="20"/>
  <c r="CV72" i="20" s="1"/>
  <c r="CN74" i="20"/>
  <c r="CV74" i="20" s="1"/>
  <c r="CN24" i="20"/>
  <c r="CV24" i="20" s="1"/>
  <c r="CN41" i="20"/>
  <c r="CN47" i="20"/>
  <c r="CV47" i="20" s="1"/>
  <c r="CN48" i="20"/>
  <c r="CV48" i="20" s="1"/>
  <c r="CN55" i="20"/>
  <c r="CV55" i="20" s="1"/>
  <c r="CN56" i="20"/>
  <c r="CN33" i="20"/>
  <c r="CV33" i="20" s="1"/>
  <c r="CN54" i="20"/>
  <c r="CV54" i="20" s="1"/>
  <c r="CN60" i="20"/>
  <c r="CV60" i="20" s="1"/>
  <c r="CN62" i="20"/>
  <c r="CV62" i="20" s="1"/>
  <c r="CN70" i="20"/>
  <c r="CV70" i="20" s="1"/>
  <c r="CN81" i="20"/>
  <c r="CV81" i="20" s="1"/>
  <c r="CN36" i="20"/>
  <c r="CN44" i="20"/>
  <c r="CV44" i="20" s="1"/>
  <c r="CN51" i="20"/>
  <c r="CN61" i="20"/>
  <c r="CN82" i="20"/>
  <c r="CV82" i="20" s="1"/>
  <c r="CN31" i="20"/>
  <c r="CN76" i="20"/>
  <c r="AN11" i="20"/>
  <c r="AN13" i="20"/>
  <c r="AV13" i="20" s="1"/>
  <c r="AN12" i="20"/>
  <c r="AV12" i="20" s="1"/>
  <c r="AN15" i="20"/>
  <c r="AV15" i="20" s="1"/>
  <c r="AN19" i="20"/>
  <c r="AV19" i="20" s="1"/>
  <c r="AN6" i="20"/>
  <c r="AN20" i="20"/>
  <c r="AV20" i="20" s="1"/>
  <c r="AN17" i="20"/>
  <c r="AV17" i="20" s="1"/>
  <c r="AN27" i="20"/>
  <c r="AV27" i="20" s="1"/>
  <c r="AN22" i="20"/>
  <c r="AV22" i="20" s="1"/>
  <c r="AN29" i="20"/>
  <c r="AV29" i="20" s="1"/>
  <c r="AN32" i="20"/>
  <c r="AV32" i="20" s="1"/>
  <c r="AN7" i="20"/>
  <c r="AV7" i="20" s="1"/>
  <c r="AN21" i="20"/>
  <c r="AN24" i="20"/>
  <c r="AV24" i="20" s="1"/>
  <c r="AN30" i="20"/>
  <c r="AV30" i="20" s="1"/>
  <c r="AN16" i="20"/>
  <c r="AN25" i="20"/>
  <c r="AV25" i="20" s="1"/>
  <c r="AN26" i="20"/>
  <c r="AN43" i="20"/>
  <c r="AV43" i="20" s="1"/>
  <c r="AN18" i="20"/>
  <c r="AV18" i="20" s="1"/>
  <c r="AN28" i="20"/>
  <c r="AV28" i="20" s="1"/>
  <c r="AN41" i="20"/>
  <c r="AN53" i="20"/>
  <c r="AV53" i="20" s="1"/>
  <c r="AN54" i="20"/>
  <c r="AV54" i="20" s="1"/>
  <c r="AN61" i="20"/>
  <c r="AN63" i="20"/>
  <c r="AV63" i="20" s="1"/>
  <c r="AN65" i="20"/>
  <c r="AV65" i="20" s="1"/>
  <c r="AN67" i="20"/>
  <c r="AV67" i="20" s="1"/>
  <c r="AN69" i="20"/>
  <c r="AV69" i="20" s="1"/>
  <c r="AN72" i="20"/>
  <c r="AV72" i="20" s="1"/>
  <c r="AN74" i="20"/>
  <c r="AV74" i="20" s="1"/>
  <c r="AN76" i="20"/>
  <c r="AN31" i="20"/>
  <c r="AN37" i="20"/>
  <c r="AV37" i="20" s="1"/>
  <c r="AN44" i="20"/>
  <c r="AV44" i="20" s="1"/>
  <c r="AN51" i="20"/>
  <c r="AN52" i="20"/>
  <c r="AV52" i="20" s="1"/>
  <c r="AN59" i="20"/>
  <c r="AV59" i="20" s="1"/>
  <c r="AN60" i="20"/>
  <c r="AV60" i="20" s="1"/>
  <c r="AN23" i="20"/>
  <c r="AV23" i="20" s="1"/>
  <c r="AN39" i="20"/>
  <c r="AV39" i="20" s="1"/>
  <c r="AN64" i="20"/>
  <c r="AV64" i="20" s="1"/>
  <c r="AN77" i="20"/>
  <c r="AV77" i="20" s="1"/>
  <c r="AN84" i="20"/>
  <c r="AV84" i="20" s="1"/>
  <c r="AN33" i="20"/>
  <c r="AV33" i="20" s="1"/>
  <c r="AN40" i="20"/>
  <c r="AV40" i="20" s="1"/>
  <c r="AN48" i="20"/>
  <c r="AV48" i="20" s="1"/>
  <c r="AN58" i="20"/>
  <c r="AV58" i="20" s="1"/>
  <c r="AN78" i="20"/>
  <c r="AV78" i="20" s="1"/>
  <c r="AN80" i="20"/>
  <c r="AV80" i="20" s="1"/>
  <c r="P12" i="20"/>
  <c r="W12" i="20" s="1"/>
  <c r="P10" i="20"/>
  <c r="W10" i="20" s="1"/>
  <c r="P11" i="20"/>
  <c r="P13" i="20"/>
  <c r="W13" i="20" s="1"/>
  <c r="P14" i="20"/>
  <c r="W14" i="20" s="1"/>
  <c r="P16" i="20"/>
  <c r="P18" i="20"/>
  <c r="W18" i="20" s="1"/>
  <c r="P20" i="20"/>
  <c r="W20" i="20" s="1"/>
  <c r="P25" i="20"/>
  <c r="W25" i="20" s="1"/>
  <c r="P26" i="20"/>
  <c r="P21" i="20"/>
  <c r="P22" i="20"/>
  <c r="W22" i="20" s="1"/>
  <c r="P7" i="20"/>
  <c r="W7" i="20" s="1"/>
  <c r="P24" i="20"/>
  <c r="W24" i="20" s="1"/>
  <c r="P27" i="20"/>
  <c r="W27" i="20" s="1"/>
  <c r="P19" i="20"/>
  <c r="W19" i="20" s="1"/>
  <c r="P29" i="20"/>
  <c r="W29" i="20" s="1"/>
  <c r="P32" i="20"/>
  <c r="W32" i="20" s="1"/>
  <c r="P28" i="20"/>
  <c r="W28" i="20" s="1"/>
  <c r="P33" i="20"/>
  <c r="W33" i="20" s="1"/>
  <c r="P34" i="20"/>
  <c r="W34" i="20" s="1"/>
  <c r="P35" i="20"/>
  <c r="W35" i="20" s="1"/>
  <c r="P37" i="20"/>
  <c r="W37" i="20" s="1"/>
  <c r="P39" i="20"/>
  <c r="W39" i="20" s="1"/>
  <c r="P41" i="20"/>
  <c r="P43" i="20"/>
  <c r="W43" i="20" s="1"/>
  <c r="P45" i="20"/>
  <c r="W45" i="20" s="1"/>
  <c r="P15" i="20"/>
  <c r="W15" i="20" s="1"/>
  <c r="P42" i="20"/>
  <c r="W42" i="20" s="1"/>
  <c r="P49" i="20"/>
  <c r="W49" i="20" s="1"/>
  <c r="P50" i="20"/>
  <c r="W50" i="20" s="1"/>
  <c r="P57" i="20"/>
  <c r="W57" i="20" s="1"/>
  <c r="P58" i="20"/>
  <c r="W58" i="20" s="1"/>
  <c r="P23" i="20"/>
  <c r="W23" i="20" s="1"/>
  <c r="P40" i="20"/>
  <c r="W40" i="20" s="1"/>
  <c r="P36" i="20"/>
  <c r="P31" i="20"/>
  <c r="P56" i="20"/>
  <c r="P68" i="20"/>
  <c r="W68" i="20" s="1"/>
  <c r="P71" i="20"/>
  <c r="P73" i="20"/>
  <c r="W73" i="20" s="1"/>
  <c r="P75" i="20"/>
  <c r="W75" i="20" s="1"/>
  <c r="P82" i="20"/>
  <c r="W82" i="20" s="1"/>
  <c r="P85" i="20"/>
  <c r="W85" i="20" s="1"/>
  <c r="P17" i="20"/>
  <c r="W17" i="20" s="1"/>
  <c r="P30" i="20"/>
  <c r="W30" i="20" s="1"/>
  <c r="P59" i="20"/>
  <c r="W59" i="20" s="1"/>
  <c r="P69" i="20"/>
  <c r="W69" i="20" s="1"/>
  <c r="P83" i="20"/>
  <c r="W83" i="20" s="1"/>
  <c r="P8" i="20"/>
  <c r="W8" i="20" s="1"/>
  <c r="P38" i="20"/>
  <c r="W38" i="20" s="1"/>
  <c r="P46" i="20"/>
  <c r="P47" i="20"/>
  <c r="W47" i="20" s="1"/>
  <c r="P53" i="20"/>
  <c r="W53" i="20" s="1"/>
  <c r="P63" i="20"/>
  <c r="W63" i="20" s="1"/>
  <c r="P77" i="20"/>
  <c r="W77" i="20" s="1"/>
  <c r="P86" i="20"/>
  <c r="P87" i="20"/>
  <c r="W87" i="20" s="1"/>
  <c r="P88" i="20"/>
  <c r="W88" i="20" s="1"/>
  <c r="P90" i="20"/>
  <c r="W90" i="20" s="1"/>
  <c r="P91" i="20"/>
  <c r="P92" i="20"/>
  <c r="W92" i="20" s="1"/>
  <c r="P93" i="20"/>
  <c r="W93" i="20" s="1"/>
  <c r="P94" i="20"/>
  <c r="W94" i="20" s="1"/>
  <c r="P95" i="20"/>
  <c r="W95" i="20" s="1"/>
  <c r="P96" i="20"/>
  <c r="P97" i="20"/>
  <c r="W97" i="20" s="1"/>
  <c r="P98" i="20"/>
  <c r="W98" i="20" s="1"/>
  <c r="P99" i="20"/>
  <c r="W99" i="20" s="1"/>
  <c r="P100" i="20"/>
  <c r="W100" i="20" s="1"/>
  <c r="P101" i="20"/>
  <c r="P102" i="20"/>
  <c r="W102" i="20" s="1"/>
  <c r="P103" i="20"/>
  <c r="W103" i="20" s="1"/>
  <c r="P110" i="20"/>
  <c r="W110" i="20" s="1"/>
  <c r="P111" i="20"/>
  <c r="P112" i="20"/>
  <c r="W112" i="20" s="1"/>
  <c r="P113" i="20"/>
  <c r="W113" i="20" s="1"/>
  <c r="P114" i="20"/>
  <c r="W114" i="20" s="1"/>
  <c r="P115" i="20"/>
  <c r="W115" i="20" s="1"/>
  <c r="P116" i="20"/>
  <c r="W116" i="20" s="1"/>
  <c r="P118" i="20"/>
  <c r="W118" i="20" s="1"/>
  <c r="GM6" i="20"/>
  <c r="GS6" i="20" s="1"/>
  <c r="GM8" i="20"/>
  <c r="GS8" i="20" s="1"/>
  <c r="GM10" i="20"/>
  <c r="GS10" i="20" s="1"/>
  <c r="GM9" i="20"/>
  <c r="GS9" i="20" s="1"/>
  <c r="GM16" i="20"/>
  <c r="GS16" i="20" s="1"/>
  <c r="GM11" i="20"/>
  <c r="GS11" i="20" s="1"/>
  <c r="GM15" i="20"/>
  <c r="GM22" i="20"/>
  <c r="GS22" i="20" s="1"/>
  <c r="GM24" i="20"/>
  <c r="GM18" i="20"/>
  <c r="GS18" i="20" s="1"/>
  <c r="GM12" i="20"/>
  <c r="GS12" i="20" s="1"/>
  <c r="GM17" i="20"/>
  <c r="GS17" i="20" s="1"/>
  <c r="GM23" i="20"/>
  <c r="GS23" i="20" s="1"/>
  <c r="GM7" i="20"/>
  <c r="GS7" i="20" s="1"/>
  <c r="GM19" i="20"/>
  <c r="GS19" i="20" s="1"/>
  <c r="GM14" i="20"/>
  <c r="GS14" i="20" s="1"/>
  <c r="GM26" i="20"/>
  <c r="GS26" i="20" s="1"/>
  <c r="GM28" i="20"/>
  <c r="GS28" i="20" s="1"/>
  <c r="GM25" i="20"/>
  <c r="GM13" i="20"/>
  <c r="GS13" i="20" s="1"/>
  <c r="GM21" i="20"/>
  <c r="GS21" i="20" s="1"/>
  <c r="GM33" i="20"/>
  <c r="GM30" i="20"/>
  <c r="GS30" i="20" s="1"/>
  <c r="GM32" i="20"/>
  <c r="GS32" i="20" s="1"/>
  <c r="GM20" i="20"/>
  <c r="GS20" i="20" s="1"/>
  <c r="GM31" i="20"/>
  <c r="GM27" i="20"/>
  <c r="GP27" i="20" s="1"/>
  <c r="GM34" i="20"/>
  <c r="GS34" i="20" s="1"/>
  <c r="P106" i="20"/>
  <c r="P104" i="20"/>
  <c r="W104" i="20" s="1"/>
  <c r="BA100" i="20"/>
  <c r="BI100" i="20" s="1"/>
  <c r="BA96" i="20"/>
  <c r="CJ86" i="20"/>
  <c r="P84" i="20"/>
  <c r="W84" i="20" s="1"/>
  <c r="BP83" i="20"/>
  <c r="BW83" i="20" s="1"/>
  <c r="FN81" i="20"/>
  <c r="CN78" i="20"/>
  <c r="CV78" i="20" s="1"/>
  <c r="CN77" i="20"/>
  <c r="CV77" i="20" s="1"/>
  <c r="AC77" i="20"/>
  <c r="AJ77" i="20" s="1"/>
  <c r="EW76" i="20"/>
  <c r="BP76" i="20"/>
  <c r="CN75" i="20"/>
  <c r="CV75" i="20" s="1"/>
  <c r="AC75" i="20"/>
  <c r="AJ75" i="20" s="1"/>
  <c r="BC72" i="20"/>
  <c r="BJ72" i="20" s="1"/>
  <c r="CJ66" i="20"/>
  <c r="BP65" i="20"/>
  <c r="BW65" i="20" s="1"/>
  <c r="CN64" i="20"/>
  <c r="CV64" i="20" s="1"/>
  <c r="AA63" i="20"/>
  <c r="AI63" i="20" s="1"/>
  <c r="AA60" i="20"/>
  <c r="AI60" i="20" s="1"/>
  <c r="DN58" i="20"/>
  <c r="DV58" i="20" s="1"/>
  <c r="CA57" i="20"/>
  <c r="CI57" i="20" s="1"/>
  <c r="DE15" i="20"/>
  <c r="DJ56" i="20"/>
  <c r="AN56" i="20"/>
  <c r="FN54" i="20"/>
  <c r="FV54" i="20" s="1"/>
  <c r="AA54" i="20"/>
  <c r="AI54" i="20" s="1"/>
  <c r="AA53" i="20"/>
  <c r="AI53" i="20" s="1"/>
  <c r="BC52" i="20"/>
  <c r="BJ52" i="20" s="1"/>
  <c r="BP50" i="20"/>
  <c r="BW50" i="20" s="1"/>
  <c r="AN49" i="20"/>
  <c r="AV49" i="20" s="1"/>
  <c r="AA47" i="20"/>
  <c r="AI47" i="20" s="1"/>
  <c r="ED14" i="20"/>
  <c r="EG13" i="20" s="1"/>
  <c r="AA45" i="20"/>
  <c r="AI45" i="20" s="1"/>
  <c r="AA43" i="20"/>
  <c r="AI43" i="20" s="1"/>
  <c r="EN41" i="20"/>
  <c r="V41" i="20"/>
  <c r="CA39" i="20"/>
  <c r="CI39" i="20" s="1"/>
  <c r="BP36" i="20"/>
  <c r="CN35" i="20"/>
  <c r="CV35" i="20" s="1"/>
  <c r="AN34" i="20"/>
  <c r="AV34" i="20" s="1"/>
  <c r="BA28" i="20"/>
  <c r="BI28" i="20" s="1"/>
  <c r="CA27" i="20"/>
  <c r="CI27" i="20" s="1"/>
  <c r="AA25" i="20"/>
  <c r="AI25" i="20" s="1"/>
  <c r="HB21" i="20"/>
  <c r="HC23" i="20"/>
  <c r="AC23" i="20"/>
  <c r="AJ23" i="20" s="1"/>
  <c r="FI21" i="20"/>
  <c r="GE18" i="20"/>
  <c r="GH20" i="20"/>
  <c r="CN19" i="20"/>
  <c r="CV19" i="20" s="1"/>
  <c r="AN14" i="20"/>
  <c r="AV14" i="20" s="1"/>
  <c r="BC12" i="20"/>
  <c r="BJ12" i="20" s="1"/>
  <c r="GH11" i="20"/>
  <c r="GE9" i="20"/>
  <c r="HI7" i="20"/>
  <c r="HO7" i="20" s="1"/>
  <c r="HI8" i="20"/>
  <c r="HO8" i="20" s="1"/>
  <c r="HI6" i="20"/>
  <c r="HO6" i="20" s="1"/>
  <c r="HI10" i="20"/>
  <c r="HO10" i="20" s="1"/>
  <c r="HI12" i="20"/>
  <c r="HO12" i="20" s="1"/>
  <c r="HI14" i="20"/>
  <c r="HO14" i="20" s="1"/>
  <c r="HI18" i="20"/>
  <c r="HO18" i="20" s="1"/>
  <c r="HI23" i="20"/>
  <c r="HO23" i="20" s="1"/>
  <c r="HI17" i="20"/>
  <c r="HO17" i="20" s="1"/>
  <c r="HI11" i="20"/>
  <c r="HO11" i="20" s="1"/>
  <c r="HI15" i="20"/>
  <c r="HO15" i="20" s="1"/>
  <c r="HI25" i="20"/>
  <c r="HO25" i="20" s="1"/>
  <c r="HI16" i="20"/>
  <c r="HO16" i="20" s="1"/>
  <c r="HI19" i="20"/>
  <c r="HO19" i="20" s="1"/>
  <c r="HI26" i="20"/>
  <c r="HO26" i="20" s="1"/>
  <c r="HI22" i="20"/>
  <c r="HO22" i="20" s="1"/>
  <c r="HI9" i="20"/>
  <c r="HO9" i="20" s="1"/>
  <c r="HI21" i="20"/>
  <c r="HO21" i="20" s="1"/>
  <c r="DA6" i="20"/>
  <c r="DA7" i="20"/>
  <c r="DI7" i="20" s="1"/>
  <c r="DA8" i="20"/>
  <c r="DI8" i="20" s="1"/>
  <c r="DA9" i="20"/>
  <c r="DI9" i="20" s="1"/>
  <c r="DA13" i="20"/>
  <c r="DI13" i="20" s="1"/>
  <c r="DA15" i="20"/>
  <c r="DI15" i="20" s="1"/>
  <c r="DA18" i="20"/>
  <c r="DI18" i="20" s="1"/>
  <c r="DA10" i="20"/>
  <c r="DI10" i="20" s="1"/>
  <c r="DA21" i="20"/>
  <c r="DA23" i="20"/>
  <c r="DI23" i="20" s="1"/>
  <c r="DA24" i="20"/>
  <c r="DI24" i="20" s="1"/>
  <c r="DA19" i="20"/>
  <c r="DI19" i="20" s="1"/>
  <c r="DA26" i="20"/>
  <c r="DE9" i="20" s="1"/>
  <c r="DA16" i="20"/>
  <c r="DA20" i="20"/>
  <c r="DI20" i="20" s="1"/>
  <c r="DA22" i="20"/>
  <c r="DI22" i="20" s="1"/>
  <c r="DA25" i="20"/>
  <c r="DI25" i="20" s="1"/>
  <c r="DA28" i="20"/>
  <c r="DI28" i="20" s="1"/>
  <c r="DA31" i="20"/>
  <c r="DA33" i="20"/>
  <c r="DI33" i="20" s="1"/>
  <c r="DA39" i="20"/>
  <c r="DI39" i="20" s="1"/>
  <c r="DA44" i="20"/>
  <c r="DI44" i="20" s="1"/>
  <c r="DA32" i="20"/>
  <c r="DI32" i="20" s="1"/>
  <c r="DA37" i="20"/>
  <c r="DI37" i="20" s="1"/>
  <c r="DA42" i="20"/>
  <c r="DI42" i="20" s="1"/>
  <c r="DA52" i="20"/>
  <c r="DI52" i="20" s="1"/>
  <c r="DA53" i="20"/>
  <c r="DI53" i="20" s="1"/>
  <c r="DA60" i="20"/>
  <c r="DI60" i="20" s="1"/>
  <c r="DA61" i="20"/>
  <c r="DA62" i="20"/>
  <c r="DI62" i="20" s="1"/>
  <c r="DA64" i="20"/>
  <c r="DI64" i="20" s="1"/>
  <c r="DA66" i="20"/>
  <c r="DI66" i="20" s="1"/>
  <c r="DA68" i="20"/>
  <c r="DI68" i="20" s="1"/>
  <c r="DA70" i="20"/>
  <c r="DI70" i="20" s="1"/>
  <c r="DA27" i="20"/>
  <c r="DI27" i="20" s="1"/>
  <c r="DA38" i="20"/>
  <c r="DI38" i="20" s="1"/>
  <c r="DA50" i="20"/>
  <c r="DI50" i="20" s="1"/>
  <c r="DA51" i="20"/>
  <c r="DA58" i="20"/>
  <c r="DI58" i="20" s="1"/>
  <c r="DA59" i="20"/>
  <c r="DI59" i="20" s="1"/>
  <c r="DA57" i="20"/>
  <c r="DI57" i="20" s="1"/>
  <c r="DA67" i="20"/>
  <c r="DI67" i="20" s="1"/>
  <c r="DA29" i="20"/>
  <c r="DI29" i="20" s="1"/>
  <c r="DA35" i="20"/>
  <c r="DI35" i="20" s="1"/>
  <c r="DA47" i="20"/>
  <c r="DI47" i="20" s="1"/>
  <c r="DA11" i="20"/>
  <c r="DA36" i="20"/>
  <c r="DE12" i="20" s="1"/>
  <c r="P119" i="20"/>
  <c r="W119" i="20" s="1"/>
  <c r="N117" i="20"/>
  <c r="V117" i="20" s="1"/>
  <c r="N116" i="20"/>
  <c r="V116" i="20" s="1"/>
  <c r="BC114" i="20"/>
  <c r="BJ114" i="20" s="1"/>
  <c r="N112" i="20"/>
  <c r="V112" i="20" s="1"/>
  <c r="BC110" i="20"/>
  <c r="BJ110" i="20" s="1"/>
  <c r="N109" i="20"/>
  <c r="V109" i="20" s="1"/>
  <c r="N108" i="20"/>
  <c r="V108" i="20" s="1"/>
  <c r="N107" i="20"/>
  <c r="V107" i="20" s="1"/>
  <c r="N106" i="20"/>
  <c r="N105" i="20"/>
  <c r="V105" i="20" s="1"/>
  <c r="N104" i="20"/>
  <c r="V104" i="20" s="1"/>
  <c r="AA103" i="20"/>
  <c r="AI103" i="20" s="1"/>
  <c r="EN102" i="20"/>
  <c r="EV102" i="20" s="1"/>
  <c r="FE24" i="20"/>
  <c r="FJ101" i="20"/>
  <c r="AA101" i="20"/>
  <c r="EN100" i="20"/>
  <c r="EV100" i="20" s="1"/>
  <c r="AA99" i="20"/>
  <c r="AI99" i="20" s="1"/>
  <c r="EN98" i="20"/>
  <c r="EV98" i="20" s="1"/>
  <c r="AA97" i="20"/>
  <c r="AI97" i="20" s="1"/>
  <c r="EN96" i="20"/>
  <c r="EV96" i="20" s="1"/>
  <c r="AA95" i="20"/>
  <c r="AI95" i="20" s="1"/>
  <c r="EN94" i="20"/>
  <c r="EV94" i="20" s="1"/>
  <c r="AA93" i="20"/>
  <c r="AI93" i="20" s="1"/>
  <c r="EN92" i="20"/>
  <c r="EV92" i="20" s="1"/>
  <c r="AA91" i="20"/>
  <c r="EN90" i="20"/>
  <c r="EV90" i="20" s="1"/>
  <c r="FP87" i="20"/>
  <c r="FW87" i="20" s="1"/>
  <c r="CA86" i="20"/>
  <c r="CI86" i="20" s="1"/>
  <c r="AN86" i="20"/>
  <c r="AC85" i="20"/>
  <c r="AJ85" i="20" s="1"/>
  <c r="FP83" i="20"/>
  <c r="FW83" i="20" s="1"/>
  <c r="FP82" i="20"/>
  <c r="FW82" i="20" s="1"/>
  <c r="FJ81" i="20"/>
  <c r="AN81" i="20"/>
  <c r="CN80" i="20"/>
  <c r="CV80" i="20" s="1"/>
  <c r="CN79" i="20"/>
  <c r="CV79" i="20" s="1"/>
  <c r="AN79" i="20"/>
  <c r="AV79" i="20" s="1"/>
  <c r="AC78" i="20"/>
  <c r="AJ78" i="20" s="1"/>
  <c r="AA77" i="20"/>
  <c r="AI77" i="20" s="1"/>
  <c r="EE19" i="20"/>
  <c r="EJ76" i="20"/>
  <c r="N75" i="20"/>
  <c r="V75" i="20" s="1"/>
  <c r="BC74" i="20"/>
  <c r="BJ74" i="20" s="1"/>
  <c r="EP71" i="20"/>
  <c r="BP71" i="20"/>
  <c r="FP70" i="20"/>
  <c r="FW70" i="20" s="1"/>
  <c r="DA69" i="20"/>
  <c r="DI69" i="20" s="1"/>
  <c r="AN68" i="20"/>
  <c r="AV68" i="20" s="1"/>
  <c r="AC67" i="20"/>
  <c r="AJ67" i="20" s="1"/>
  <c r="BV66" i="20"/>
  <c r="FN64" i="20"/>
  <c r="FV64" i="20" s="1"/>
  <c r="AC64" i="20"/>
  <c r="AJ64" i="20" s="1"/>
  <c r="CA63" i="20"/>
  <c r="CI63" i="20" s="1"/>
  <c r="AC62" i="20"/>
  <c r="AJ62" i="20" s="1"/>
  <c r="BV61" i="20"/>
  <c r="P60" i="20"/>
  <c r="W60" i="20" s="1"/>
  <c r="CA59" i="20"/>
  <c r="CI59" i="20" s="1"/>
  <c r="AC58" i="20"/>
  <c r="AJ58" i="20" s="1"/>
  <c r="EN56" i="20"/>
  <c r="DA56" i="20"/>
  <c r="P54" i="20"/>
  <c r="W54" i="20" s="1"/>
  <c r="BA52" i="20"/>
  <c r="BI52" i="20" s="1"/>
  <c r="EP51" i="20"/>
  <c r="P51" i="20"/>
  <c r="EN49" i="20"/>
  <c r="EV49" i="20" s="1"/>
  <c r="N49" i="20"/>
  <c r="V49" i="20" s="1"/>
  <c r="CA48" i="20"/>
  <c r="CI48" i="20" s="1"/>
  <c r="EN45" i="20"/>
  <c r="EV45" i="20" s="1"/>
  <c r="DN44" i="20"/>
  <c r="DV44" i="20" s="1"/>
  <c r="CA44" i="20"/>
  <c r="CI44" i="20" s="1"/>
  <c r="EE12" i="20"/>
  <c r="EJ41" i="20"/>
  <c r="EN38" i="20"/>
  <c r="EV38" i="20" s="1"/>
  <c r="BV36" i="20"/>
  <c r="AC34" i="20"/>
  <c r="AJ34" i="20" s="1"/>
  <c r="FP24" i="20"/>
  <c r="FW24" i="20" s="1"/>
  <c r="N18" i="20"/>
  <c r="V18" i="20" s="1"/>
  <c r="DA14" i="20"/>
  <c r="DI14" i="20" s="1"/>
  <c r="AC14" i="20"/>
  <c r="AJ14" i="20" s="1"/>
  <c r="HK6" i="20"/>
  <c r="HP6" i="20" s="1"/>
  <c r="HK7" i="20"/>
  <c r="HP7" i="20" s="1"/>
  <c r="HK8" i="20"/>
  <c r="HK9" i="20"/>
  <c r="HK11" i="20"/>
  <c r="HK12" i="20"/>
  <c r="HK16" i="20"/>
  <c r="HK10" i="20"/>
  <c r="HK13" i="20"/>
  <c r="HK15" i="20"/>
  <c r="HK25" i="20"/>
  <c r="HK14" i="20"/>
  <c r="HK20" i="20"/>
  <c r="HK19" i="20"/>
  <c r="HK22" i="20"/>
  <c r="HK24" i="20"/>
  <c r="HK21" i="20"/>
  <c r="HK23" i="20"/>
  <c r="HK17" i="20"/>
  <c r="GC7" i="20"/>
  <c r="GI7" i="20" s="1"/>
  <c r="GC10" i="20"/>
  <c r="GC6" i="20"/>
  <c r="GI6" i="20" s="1"/>
  <c r="GC8" i="20"/>
  <c r="GC11" i="20"/>
  <c r="GC19" i="20"/>
  <c r="GC12" i="20"/>
  <c r="GC13" i="20"/>
  <c r="GC20" i="20"/>
  <c r="GC21" i="20"/>
  <c r="GC16" i="20"/>
  <c r="GC17" i="20"/>
  <c r="GC15" i="20"/>
  <c r="GC22" i="20"/>
  <c r="GC18" i="20"/>
  <c r="FP6" i="20"/>
  <c r="FW6" i="20" s="1"/>
  <c r="FP8" i="20"/>
  <c r="FW8" i="20" s="1"/>
  <c r="FP10" i="20"/>
  <c r="FW10" i="20" s="1"/>
  <c r="FP11" i="20"/>
  <c r="FP7" i="20"/>
  <c r="FW7" i="20" s="1"/>
  <c r="FP9" i="20"/>
  <c r="FW9" i="20" s="1"/>
  <c r="FP19" i="20"/>
  <c r="FW19" i="20" s="1"/>
  <c r="FP16" i="20"/>
  <c r="FP14" i="20"/>
  <c r="FW14" i="20" s="1"/>
  <c r="FP23" i="20"/>
  <c r="FW23" i="20" s="1"/>
  <c r="FP17" i="20"/>
  <c r="FW17" i="20" s="1"/>
  <c r="FP20" i="20"/>
  <c r="FW20" i="20" s="1"/>
  <c r="FP22" i="20"/>
  <c r="FW22" i="20" s="1"/>
  <c r="FP12" i="20"/>
  <c r="FW12" i="20" s="1"/>
  <c r="FP13" i="20"/>
  <c r="FW13" i="20" s="1"/>
  <c r="FP29" i="20"/>
  <c r="FW29" i="20" s="1"/>
  <c r="FP32" i="20"/>
  <c r="FW32" i="20" s="1"/>
  <c r="FP15" i="20"/>
  <c r="FW15" i="20" s="1"/>
  <c r="FP33" i="20"/>
  <c r="FW33" i="20" s="1"/>
  <c r="FP34" i="20"/>
  <c r="FW34" i="20" s="1"/>
  <c r="FP35" i="20"/>
  <c r="FW35" i="20" s="1"/>
  <c r="FP37" i="20"/>
  <c r="FW37" i="20" s="1"/>
  <c r="FP39" i="20"/>
  <c r="FW39" i="20" s="1"/>
  <c r="FP41" i="20"/>
  <c r="FP43" i="20"/>
  <c r="FW43" i="20" s="1"/>
  <c r="FP45" i="20"/>
  <c r="FW45" i="20" s="1"/>
  <c r="FP46" i="20"/>
  <c r="FP53" i="20"/>
  <c r="FW53" i="20" s="1"/>
  <c r="FP54" i="20"/>
  <c r="FW54" i="20" s="1"/>
  <c r="FP31" i="20"/>
  <c r="FP44" i="20"/>
  <c r="FW44" i="20" s="1"/>
  <c r="FP21" i="20"/>
  <c r="FP40" i="20"/>
  <c r="FW40" i="20" s="1"/>
  <c r="FP49" i="20"/>
  <c r="FW49" i="20" s="1"/>
  <c r="FP76" i="20"/>
  <c r="FP85" i="20"/>
  <c r="FW85" i="20" s="1"/>
  <c r="FP27" i="20"/>
  <c r="FW27" i="20" s="1"/>
  <c r="FP28" i="20"/>
  <c r="FW28" i="20" s="1"/>
  <c r="FP56" i="20"/>
  <c r="FP62" i="20"/>
  <c r="FW62" i="20" s="1"/>
  <c r="FP63" i="20"/>
  <c r="FW63" i="20" s="1"/>
  <c r="FP77" i="20"/>
  <c r="FW77" i="20" s="1"/>
  <c r="FP25" i="20"/>
  <c r="FW25" i="20" s="1"/>
  <c r="FP30" i="20"/>
  <c r="FW30" i="20" s="1"/>
  <c r="FP26" i="20"/>
  <c r="FP42" i="20"/>
  <c r="FW42" i="20" s="1"/>
  <c r="FP47" i="20"/>
  <c r="FW47" i="20" s="1"/>
  <c r="FP57" i="20"/>
  <c r="FW57" i="20" s="1"/>
  <c r="FP64" i="20"/>
  <c r="FW64" i="20" s="1"/>
  <c r="FP65" i="20"/>
  <c r="FW65" i="20" s="1"/>
  <c r="FP79" i="20"/>
  <c r="FW79" i="20" s="1"/>
  <c r="EP7" i="20"/>
  <c r="EW7" i="20" s="1"/>
  <c r="EP8" i="20"/>
  <c r="EW8" i="20" s="1"/>
  <c r="EP9" i="20"/>
  <c r="EW9" i="20" s="1"/>
  <c r="EP6" i="20"/>
  <c r="EW6" i="20" s="1"/>
  <c r="EP12" i="20"/>
  <c r="EW12" i="20" s="1"/>
  <c r="EP13" i="20"/>
  <c r="EW13" i="20" s="1"/>
  <c r="EP10" i="20"/>
  <c r="EW10" i="20" s="1"/>
  <c r="EP11" i="20"/>
  <c r="EP14" i="20"/>
  <c r="EW14" i="20" s="1"/>
  <c r="EP18" i="20"/>
  <c r="EW18" i="20" s="1"/>
  <c r="EP22" i="20"/>
  <c r="EW22" i="20" s="1"/>
  <c r="EP16" i="20"/>
  <c r="EP23" i="20"/>
  <c r="EW23" i="20" s="1"/>
  <c r="EP21" i="20"/>
  <c r="EP26" i="20"/>
  <c r="EP29" i="20"/>
  <c r="EW29" i="20" s="1"/>
  <c r="EP32" i="20"/>
  <c r="EW32" i="20" s="1"/>
  <c r="EP19" i="20"/>
  <c r="EW19" i="20" s="1"/>
  <c r="EP33" i="20"/>
  <c r="EW33" i="20" s="1"/>
  <c r="EP34" i="20"/>
  <c r="EW34" i="20" s="1"/>
  <c r="EP35" i="20"/>
  <c r="EW35" i="20" s="1"/>
  <c r="EP37" i="20"/>
  <c r="EW37" i="20" s="1"/>
  <c r="EP39" i="20"/>
  <c r="EW39" i="20" s="1"/>
  <c r="EP41" i="20"/>
  <c r="EP43" i="20"/>
  <c r="EW43" i="20" s="1"/>
  <c r="EP45" i="20"/>
  <c r="EW45" i="20" s="1"/>
  <c r="EP15" i="20"/>
  <c r="EW15" i="20" s="1"/>
  <c r="EP25" i="20"/>
  <c r="EW25" i="20" s="1"/>
  <c r="EP30" i="20"/>
  <c r="EW30" i="20" s="1"/>
  <c r="EP47" i="20"/>
  <c r="EW47" i="20" s="1"/>
  <c r="EP48" i="20"/>
  <c r="EW48" i="20" s="1"/>
  <c r="EP55" i="20"/>
  <c r="EW55" i="20" s="1"/>
  <c r="EP56" i="20"/>
  <c r="EP24" i="20"/>
  <c r="EW24" i="20" s="1"/>
  <c r="EP31" i="20"/>
  <c r="ER11" i="20" s="1"/>
  <c r="EP44" i="20"/>
  <c r="EW44" i="20" s="1"/>
  <c r="EP20" i="20"/>
  <c r="EW20" i="20" s="1"/>
  <c r="EP38" i="20"/>
  <c r="EW38" i="20" s="1"/>
  <c r="EP50" i="20"/>
  <c r="EW50" i="20" s="1"/>
  <c r="EP57" i="20"/>
  <c r="EW57" i="20" s="1"/>
  <c r="EP66" i="20"/>
  <c r="EP67" i="20"/>
  <c r="EW67" i="20" s="1"/>
  <c r="EP70" i="20"/>
  <c r="EW70" i="20" s="1"/>
  <c r="EP72" i="20"/>
  <c r="EW72" i="20" s="1"/>
  <c r="EP74" i="20"/>
  <c r="EW74" i="20" s="1"/>
  <c r="EP82" i="20"/>
  <c r="EW82" i="20" s="1"/>
  <c r="EP54" i="20"/>
  <c r="EW54" i="20" s="1"/>
  <c r="EP60" i="20"/>
  <c r="EW60" i="20" s="1"/>
  <c r="EP83" i="20"/>
  <c r="EW83" i="20" s="1"/>
  <c r="EP85" i="20"/>
  <c r="EW85" i="20" s="1"/>
  <c r="EP27" i="20"/>
  <c r="EW27" i="20" s="1"/>
  <c r="EP58" i="20"/>
  <c r="EW58" i="20" s="1"/>
  <c r="EP77" i="20"/>
  <c r="EW77" i="20" s="1"/>
  <c r="EP89" i="20"/>
  <c r="EW89" i="20" s="1"/>
  <c r="EP90" i="20"/>
  <c r="EW90" i="20" s="1"/>
  <c r="EP91" i="20"/>
  <c r="EP92" i="20"/>
  <c r="EW92" i="20" s="1"/>
  <c r="EP93" i="20"/>
  <c r="EW93" i="20" s="1"/>
  <c r="EP94" i="20"/>
  <c r="EW94" i="20" s="1"/>
  <c r="EP95" i="20"/>
  <c r="EW95" i="20" s="1"/>
  <c r="EP96" i="20"/>
  <c r="EP97" i="20"/>
  <c r="EW97" i="20" s="1"/>
  <c r="EP98" i="20"/>
  <c r="EW98" i="20" s="1"/>
  <c r="EP99" i="20"/>
  <c r="EW99" i="20" s="1"/>
  <c r="EP100" i="20"/>
  <c r="EW100" i="20" s="1"/>
  <c r="EP101" i="20"/>
  <c r="EW101" i="20" s="1"/>
  <c r="EP102" i="20"/>
  <c r="EW102" i="20" s="1"/>
  <c r="BE28" i="20"/>
  <c r="BJ116" i="20"/>
  <c r="BE27" i="20"/>
  <c r="ED26" i="20"/>
  <c r="FJ61" i="20"/>
  <c r="FE16" i="20"/>
  <c r="BV56" i="20"/>
  <c r="FR14" i="20"/>
  <c r="FW51" i="20"/>
  <c r="V46" i="20"/>
  <c r="BC118" i="20"/>
  <c r="BJ118" i="20" s="1"/>
  <c r="EE24" i="20"/>
  <c r="EJ101" i="20"/>
  <c r="FD24" i="20"/>
  <c r="FI96" i="20"/>
  <c r="AC83" i="20"/>
  <c r="AJ83" i="20" s="1"/>
  <c r="AC71" i="20"/>
  <c r="CR17" i="20"/>
  <c r="CW66" i="20"/>
  <c r="BI51" i="20"/>
  <c r="AC48" i="20"/>
  <c r="AJ48" i="20" s="1"/>
  <c r="AA41" i="20"/>
  <c r="FW36" i="20"/>
  <c r="FN6" i="20"/>
  <c r="FN7" i="20"/>
  <c r="FV7" i="20" s="1"/>
  <c r="FN9" i="20"/>
  <c r="FV9" i="20" s="1"/>
  <c r="FN11" i="20"/>
  <c r="FN10" i="20"/>
  <c r="FV10" i="20" s="1"/>
  <c r="FN16" i="20"/>
  <c r="FN15" i="20"/>
  <c r="FV15" i="20" s="1"/>
  <c r="FN17" i="20"/>
  <c r="FV17" i="20" s="1"/>
  <c r="FN20" i="20"/>
  <c r="FV20" i="20" s="1"/>
  <c r="FN22" i="20"/>
  <c r="FV22" i="20" s="1"/>
  <c r="FN26" i="20"/>
  <c r="FN12" i="20"/>
  <c r="FV12" i="20" s="1"/>
  <c r="FN13" i="20"/>
  <c r="FV13" i="20" s="1"/>
  <c r="FN21" i="20"/>
  <c r="FN29" i="20"/>
  <c r="FV29" i="20" s="1"/>
  <c r="FN32" i="20"/>
  <c r="FV32" i="20" s="1"/>
  <c r="FN8" i="20"/>
  <c r="FV8" i="20" s="1"/>
  <c r="FN19" i="20"/>
  <c r="FV19" i="20" s="1"/>
  <c r="FN25" i="20"/>
  <c r="FV25" i="20" s="1"/>
  <c r="FN14" i="20"/>
  <c r="FV14" i="20" s="1"/>
  <c r="FN27" i="20"/>
  <c r="FV27" i="20" s="1"/>
  <c r="FN30" i="20"/>
  <c r="FV30" i="20" s="1"/>
  <c r="FN23" i="20"/>
  <c r="FV23" i="20" s="1"/>
  <c r="FN31" i="20"/>
  <c r="FN44" i="20"/>
  <c r="FV44" i="20" s="1"/>
  <c r="FN42" i="20"/>
  <c r="FV42" i="20" s="1"/>
  <c r="FN51" i="20"/>
  <c r="FN52" i="20"/>
  <c r="FV52" i="20" s="1"/>
  <c r="FN59" i="20"/>
  <c r="FV59" i="20" s="1"/>
  <c r="FN60" i="20"/>
  <c r="FV60" i="20" s="1"/>
  <c r="FN61" i="20"/>
  <c r="FN63" i="20"/>
  <c r="FV63" i="20" s="1"/>
  <c r="FN65" i="20"/>
  <c r="FV65" i="20" s="1"/>
  <c r="FN67" i="20"/>
  <c r="FV67" i="20" s="1"/>
  <c r="FN69" i="20"/>
  <c r="FV69" i="20" s="1"/>
  <c r="FN70" i="20"/>
  <c r="FV70" i="20" s="1"/>
  <c r="FN72" i="20"/>
  <c r="FV72" i="20" s="1"/>
  <c r="FN74" i="20"/>
  <c r="FV74" i="20" s="1"/>
  <c r="FN18" i="20"/>
  <c r="FV18" i="20" s="1"/>
  <c r="FN38" i="20"/>
  <c r="FV38" i="20" s="1"/>
  <c r="FN43" i="20"/>
  <c r="FV43" i="20" s="1"/>
  <c r="FN49" i="20"/>
  <c r="FV49" i="20" s="1"/>
  <c r="FN50" i="20"/>
  <c r="FV50" i="20" s="1"/>
  <c r="FN57" i="20"/>
  <c r="FV57" i="20" s="1"/>
  <c r="FN58" i="20"/>
  <c r="FV58" i="20" s="1"/>
  <c r="FN28" i="20"/>
  <c r="FV28" i="20" s="1"/>
  <c r="FN41" i="20"/>
  <c r="FN45" i="20"/>
  <c r="FV45" i="20" s="1"/>
  <c r="FN56" i="20"/>
  <c r="FN62" i="20"/>
  <c r="FV62" i="20" s="1"/>
  <c r="FN77" i="20"/>
  <c r="FV77" i="20" s="1"/>
  <c r="FN34" i="20"/>
  <c r="FV34" i="20" s="1"/>
  <c r="FN36" i="20"/>
  <c r="FN37" i="20"/>
  <c r="FV37" i="20" s="1"/>
  <c r="FN40" i="20"/>
  <c r="FV40" i="20" s="1"/>
  <c r="FN71" i="20"/>
  <c r="FN73" i="20"/>
  <c r="FV73" i="20" s="1"/>
  <c r="FN75" i="20"/>
  <c r="FV75" i="20" s="1"/>
  <c r="FN78" i="20"/>
  <c r="FV78" i="20" s="1"/>
  <c r="FN53" i="20"/>
  <c r="FV53" i="20" s="1"/>
  <c r="FN80" i="20"/>
  <c r="FV80" i="20" s="1"/>
  <c r="BA7" i="20"/>
  <c r="BI7" i="20" s="1"/>
  <c r="BA8" i="20"/>
  <c r="BI8" i="20" s="1"/>
  <c r="BA9" i="20"/>
  <c r="BI9" i="20" s="1"/>
  <c r="BA6" i="20"/>
  <c r="BA12" i="20"/>
  <c r="BI12" i="20" s="1"/>
  <c r="BA17" i="20"/>
  <c r="BI17" i="20" s="1"/>
  <c r="BA13" i="20"/>
  <c r="BI13" i="20" s="1"/>
  <c r="BA14" i="20"/>
  <c r="BI14" i="20" s="1"/>
  <c r="BA16" i="20"/>
  <c r="BA10" i="20"/>
  <c r="BI10" i="20" s="1"/>
  <c r="BA26" i="20"/>
  <c r="BA21" i="20"/>
  <c r="BA23" i="20"/>
  <c r="BI23" i="20" s="1"/>
  <c r="BA15" i="20"/>
  <c r="BI15" i="20" s="1"/>
  <c r="BA20" i="20"/>
  <c r="BI20" i="20" s="1"/>
  <c r="BA19" i="20"/>
  <c r="BI19" i="20" s="1"/>
  <c r="BA38" i="20"/>
  <c r="BI38" i="20" s="1"/>
  <c r="BA22" i="20"/>
  <c r="BI22" i="20" s="1"/>
  <c r="BA36" i="20"/>
  <c r="BA48" i="20"/>
  <c r="BI48" i="20" s="1"/>
  <c r="BA49" i="20"/>
  <c r="BI49" i="20" s="1"/>
  <c r="BA56" i="20"/>
  <c r="BA57" i="20"/>
  <c r="BI57" i="20" s="1"/>
  <c r="BA62" i="20"/>
  <c r="BI62" i="20" s="1"/>
  <c r="BA64" i="20"/>
  <c r="BI64" i="20" s="1"/>
  <c r="BA66" i="20"/>
  <c r="BA68" i="20"/>
  <c r="BI68" i="20" s="1"/>
  <c r="BA70" i="20"/>
  <c r="BI70" i="20" s="1"/>
  <c r="BA71" i="20"/>
  <c r="BA73" i="20"/>
  <c r="BI73" i="20" s="1"/>
  <c r="BA75" i="20"/>
  <c r="BI75" i="20" s="1"/>
  <c r="BA18" i="20"/>
  <c r="BI18" i="20" s="1"/>
  <c r="BA25" i="20"/>
  <c r="BI25" i="20" s="1"/>
  <c r="BA43" i="20"/>
  <c r="BI43" i="20" s="1"/>
  <c r="BA47" i="20"/>
  <c r="BI47" i="20" s="1"/>
  <c r="BA54" i="20"/>
  <c r="BI54" i="20" s="1"/>
  <c r="BA55" i="20"/>
  <c r="BI55" i="20" s="1"/>
  <c r="BA37" i="20"/>
  <c r="BI37" i="20" s="1"/>
  <c r="BA50" i="20"/>
  <c r="BI50" i="20" s="1"/>
  <c r="BA69" i="20"/>
  <c r="BI69" i="20" s="1"/>
  <c r="BA82" i="20"/>
  <c r="BI82" i="20" s="1"/>
  <c r="BA27" i="20"/>
  <c r="BI27" i="20" s="1"/>
  <c r="BA29" i="20"/>
  <c r="BI29" i="20" s="1"/>
  <c r="BA53" i="20"/>
  <c r="BI53" i="20" s="1"/>
  <c r="BA60" i="20"/>
  <c r="BI60" i="20" s="1"/>
  <c r="BA83" i="20"/>
  <c r="BI83" i="20" s="1"/>
  <c r="BA24" i="20"/>
  <c r="BI24" i="20" s="1"/>
  <c r="BA32" i="20"/>
  <c r="BI32" i="20" s="1"/>
  <c r="BA31" i="20"/>
  <c r="BA33" i="20"/>
  <c r="BI33" i="20" s="1"/>
  <c r="BA40" i="20"/>
  <c r="BI40" i="20" s="1"/>
  <c r="BA58" i="20"/>
  <c r="BI58" i="20" s="1"/>
  <c r="BA72" i="20"/>
  <c r="BI72" i="20" s="1"/>
  <c r="BA74" i="20"/>
  <c r="BI74" i="20" s="1"/>
  <c r="BA76" i="20"/>
  <c r="BA77" i="20"/>
  <c r="BI77" i="20" s="1"/>
  <c r="BA84" i="20"/>
  <c r="BI84" i="20" s="1"/>
  <c r="BA118" i="20"/>
  <c r="BI118" i="20" s="1"/>
  <c r="BC102" i="20"/>
  <c r="BJ102" i="20" s="1"/>
  <c r="BC98" i="20"/>
  <c r="BJ98" i="20" s="1"/>
  <c r="BC90" i="20"/>
  <c r="BJ90" i="20" s="1"/>
  <c r="AC87" i="20"/>
  <c r="AJ87" i="20" s="1"/>
  <c r="AA84" i="20"/>
  <c r="AI84" i="20" s="1"/>
  <c r="FW81" i="20"/>
  <c r="FN79" i="20"/>
  <c r="FV79" i="20" s="1"/>
  <c r="R19" i="20"/>
  <c r="FJ71" i="20"/>
  <c r="CA6" i="20"/>
  <c r="CE6" i="20" s="1"/>
  <c r="CF6" i="20" s="1"/>
  <c r="CA8" i="20"/>
  <c r="CI8" i="20" s="1"/>
  <c r="CA10" i="20"/>
  <c r="CI10" i="20" s="1"/>
  <c r="CA11" i="20"/>
  <c r="CA7" i="20"/>
  <c r="CI7" i="20" s="1"/>
  <c r="CA9" i="20"/>
  <c r="CI9" i="20" s="1"/>
  <c r="CA12" i="20"/>
  <c r="CI12" i="20" s="1"/>
  <c r="CA23" i="20"/>
  <c r="CI23" i="20" s="1"/>
  <c r="CA24" i="20"/>
  <c r="CI24" i="20" s="1"/>
  <c r="CA13" i="20"/>
  <c r="CI13" i="20" s="1"/>
  <c r="CA15" i="20"/>
  <c r="CI15" i="20" s="1"/>
  <c r="CA17" i="20"/>
  <c r="CI17" i="20" s="1"/>
  <c r="CA18" i="20"/>
  <c r="CI18" i="20" s="1"/>
  <c r="CA19" i="20"/>
  <c r="CI19" i="20" s="1"/>
  <c r="CA26" i="20"/>
  <c r="CA14" i="20"/>
  <c r="CI14" i="20" s="1"/>
  <c r="CA20" i="20"/>
  <c r="CI20" i="20" s="1"/>
  <c r="CA16" i="20"/>
  <c r="CA28" i="20"/>
  <c r="CI28" i="20" s="1"/>
  <c r="CA22" i="20"/>
  <c r="CI22" i="20" s="1"/>
  <c r="CA43" i="20"/>
  <c r="CI43" i="20" s="1"/>
  <c r="CA29" i="20"/>
  <c r="CI29" i="20" s="1"/>
  <c r="CA30" i="20"/>
  <c r="CI30" i="20" s="1"/>
  <c r="CA41" i="20"/>
  <c r="CA46" i="20"/>
  <c r="CA47" i="20"/>
  <c r="CI47" i="20" s="1"/>
  <c r="CA54" i="20"/>
  <c r="CI54" i="20" s="1"/>
  <c r="CA55" i="20"/>
  <c r="CI55" i="20" s="1"/>
  <c r="CA62" i="20"/>
  <c r="CI62" i="20" s="1"/>
  <c r="CA64" i="20"/>
  <c r="CI64" i="20" s="1"/>
  <c r="CA66" i="20"/>
  <c r="CA68" i="20"/>
  <c r="CI68" i="20" s="1"/>
  <c r="CA70" i="20"/>
  <c r="CI70" i="20" s="1"/>
  <c r="CA71" i="20"/>
  <c r="CA73" i="20"/>
  <c r="CI73" i="20" s="1"/>
  <c r="CA75" i="20"/>
  <c r="CI75" i="20" s="1"/>
  <c r="CA32" i="20"/>
  <c r="CI32" i="20" s="1"/>
  <c r="CA37" i="20"/>
  <c r="CI37" i="20" s="1"/>
  <c r="CA42" i="20"/>
  <c r="CI42" i="20" s="1"/>
  <c r="CA52" i="20"/>
  <c r="CI52" i="20" s="1"/>
  <c r="CA53" i="20"/>
  <c r="CI53" i="20" s="1"/>
  <c r="CA60" i="20"/>
  <c r="CI60" i="20" s="1"/>
  <c r="CA61" i="20"/>
  <c r="CA72" i="20"/>
  <c r="CI72" i="20" s="1"/>
  <c r="CA74" i="20"/>
  <c r="CI74" i="20" s="1"/>
  <c r="CA76" i="20"/>
  <c r="CA45" i="20"/>
  <c r="CI45" i="20" s="1"/>
  <c r="CA49" i="20"/>
  <c r="CI49" i="20" s="1"/>
  <c r="CA56" i="20"/>
  <c r="CA65" i="20"/>
  <c r="CI65" i="20" s="1"/>
  <c r="CA77" i="20"/>
  <c r="CI77" i="20" s="1"/>
  <c r="CA85" i="20"/>
  <c r="CI85" i="20" s="1"/>
  <c r="CA34" i="20"/>
  <c r="CI34" i="20" s="1"/>
  <c r="CA25" i="20"/>
  <c r="CI25" i="20" s="1"/>
  <c r="CA50" i="20"/>
  <c r="CI50" i="20" s="1"/>
  <c r="CA67" i="20"/>
  <c r="CI67" i="20" s="1"/>
  <c r="CA79" i="20"/>
  <c r="CI79" i="20" s="1"/>
  <c r="P108" i="20"/>
  <c r="W108" i="20" s="1"/>
  <c r="AC103" i="20"/>
  <c r="AJ103" i="20" s="1"/>
  <c r="BA102" i="20"/>
  <c r="BI102" i="20" s="1"/>
  <c r="AC101" i="20"/>
  <c r="AC99" i="20"/>
  <c r="AJ99" i="20" s="1"/>
  <c r="AC97" i="20"/>
  <c r="AJ97" i="20" s="1"/>
  <c r="AC95" i="20"/>
  <c r="AJ95" i="20" s="1"/>
  <c r="BA94" i="20"/>
  <c r="BI94" i="20" s="1"/>
  <c r="AC91" i="20"/>
  <c r="AW81" i="20"/>
  <c r="BA114" i="20"/>
  <c r="BI114" i="20" s="1"/>
  <c r="EE26" i="20"/>
  <c r="EJ111" i="20"/>
  <c r="BA110" i="20"/>
  <c r="BI110" i="20" s="1"/>
  <c r="BQ25" i="20"/>
  <c r="BT24" i="20" s="1"/>
  <c r="AN89" i="20"/>
  <c r="AV89" i="20" s="1"/>
  <c r="FN87" i="20"/>
  <c r="FV87" i="20" s="1"/>
  <c r="BC87" i="20"/>
  <c r="BJ87" i="20" s="1"/>
  <c r="EW86" i="20"/>
  <c r="BC84" i="20"/>
  <c r="BJ84" i="20" s="1"/>
  <c r="AA79" i="20"/>
  <c r="AI79" i="20" s="1"/>
  <c r="AA78" i="20"/>
  <c r="AI78" i="20" s="1"/>
  <c r="EN71" i="20"/>
  <c r="AN70" i="20"/>
  <c r="AV70" i="20" s="1"/>
  <c r="CN68" i="20"/>
  <c r="CV68" i="20" s="1"/>
  <c r="AC68" i="20"/>
  <c r="AJ68" i="20" s="1"/>
  <c r="P67" i="20"/>
  <c r="W67" i="20" s="1"/>
  <c r="BC65" i="20"/>
  <c r="BJ65" i="20" s="1"/>
  <c r="BA59" i="20"/>
  <c r="BI59" i="20" s="1"/>
  <c r="BP55" i="20"/>
  <c r="BW55" i="20" s="1"/>
  <c r="BP48" i="20"/>
  <c r="BW48" i="20" s="1"/>
  <c r="FN46" i="20"/>
  <c r="DN39" i="20"/>
  <c r="DV39" i="20" s="1"/>
  <c r="EW36" i="20"/>
  <c r="CA35" i="20"/>
  <c r="CI35" i="20" s="1"/>
  <c r="AA28" i="20"/>
  <c r="AI28" i="20" s="1"/>
  <c r="FN24" i="20"/>
  <c r="FV24" i="20" s="1"/>
  <c r="DE16" i="20"/>
  <c r="BV21" i="20"/>
  <c r="N111" i="20"/>
  <c r="V111" i="20" s="1"/>
  <c r="BC109" i="20"/>
  <c r="BJ109" i="20" s="1"/>
  <c r="EI106" i="20"/>
  <c r="AW106" i="20"/>
  <c r="BC103" i="20"/>
  <c r="BJ103" i="20" s="1"/>
  <c r="AN102" i="20"/>
  <c r="AV102" i="20" s="1"/>
  <c r="BC101" i="20"/>
  <c r="AN100" i="20"/>
  <c r="AV100" i="20" s="1"/>
  <c r="BC99" i="20"/>
  <c r="BJ99" i="20" s="1"/>
  <c r="AN98" i="20"/>
  <c r="AV98" i="20" s="1"/>
  <c r="BC97" i="20"/>
  <c r="BJ97" i="20" s="1"/>
  <c r="ED24" i="20"/>
  <c r="EG23" i="20" s="1"/>
  <c r="EI96" i="20"/>
  <c r="AN96" i="20"/>
  <c r="BC95" i="20"/>
  <c r="BJ95" i="20" s="1"/>
  <c r="AN94" i="20"/>
  <c r="AV94" i="20" s="1"/>
  <c r="BC93" i="20"/>
  <c r="BJ93" i="20" s="1"/>
  <c r="AN92" i="20"/>
  <c r="AV92" i="20" s="1"/>
  <c r="BC91" i="20"/>
  <c r="AN90" i="20"/>
  <c r="AV90" i="20" s="1"/>
  <c r="CA89" i="20"/>
  <c r="CI89" i="20" s="1"/>
  <c r="CA88" i="20"/>
  <c r="CI88" i="20" s="1"/>
  <c r="AN88" i="20"/>
  <c r="AV88" i="20" s="1"/>
  <c r="BA87" i="20"/>
  <c r="BI87" i="20" s="1"/>
  <c r="N87" i="20"/>
  <c r="V87" i="20" s="1"/>
  <c r="EN86" i="20"/>
  <c r="AA86" i="20"/>
  <c r="N85" i="20"/>
  <c r="V85" i="20" s="1"/>
  <c r="EP84" i="20"/>
  <c r="EW84" i="20" s="1"/>
  <c r="CN83" i="20"/>
  <c r="CV83" i="20" s="1"/>
  <c r="EN81" i="20"/>
  <c r="CA81" i="20"/>
  <c r="CE20" i="20" s="1"/>
  <c r="P81" i="20"/>
  <c r="EN80" i="20"/>
  <c r="EV80" i="20" s="1"/>
  <c r="CA78" i="20"/>
  <c r="CI78" i="20" s="1"/>
  <c r="N77" i="20"/>
  <c r="V77" i="20" s="1"/>
  <c r="EP75" i="20"/>
  <c r="EW75" i="20" s="1"/>
  <c r="BP75" i="20"/>
  <c r="BW75" i="20" s="1"/>
  <c r="FP74" i="20"/>
  <c r="FW74" i="20" s="1"/>
  <c r="EN73" i="20"/>
  <c r="EV73" i="20" s="1"/>
  <c r="BC73" i="20"/>
  <c r="BJ73" i="20" s="1"/>
  <c r="AA72" i="20"/>
  <c r="AI72" i="20" s="1"/>
  <c r="EE18" i="20"/>
  <c r="EH18" i="20" s="1"/>
  <c r="EJ71" i="20"/>
  <c r="N68" i="20"/>
  <c r="V68" i="20" s="1"/>
  <c r="FV66" i="20"/>
  <c r="DR17" i="20"/>
  <c r="DW66" i="20"/>
  <c r="BC66" i="20"/>
  <c r="BA65" i="20"/>
  <c r="BI65" i="20" s="1"/>
  <c r="DN64" i="20"/>
  <c r="DV64" i="20" s="1"/>
  <c r="P64" i="20"/>
  <c r="W64" i="20" s="1"/>
  <c r="FP61" i="20"/>
  <c r="FR17" i="20" s="1"/>
  <c r="BA61" i="20"/>
  <c r="FP59" i="20"/>
  <c r="FW59" i="20" s="1"/>
  <c r="EN58" i="20"/>
  <c r="EV58" i="20" s="1"/>
  <c r="DN57" i="20"/>
  <c r="DV57" i="20" s="1"/>
  <c r="FP55" i="20"/>
  <c r="FW55" i="20" s="1"/>
  <c r="CN53" i="20"/>
  <c r="CV53" i="20" s="1"/>
  <c r="FP52" i="20"/>
  <c r="FW52" i="20" s="1"/>
  <c r="CA51" i="20"/>
  <c r="FP50" i="20"/>
  <c r="FW50" i="20" s="1"/>
  <c r="DN50" i="20"/>
  <c r="DV50" i="20" s="1"/>
  <c r="FN48" i="20"/>
  <c r="FV48" i="20" s="1"/>
  <c r="EN47" i="20"/>
  <c r="EV47" i="20" s="1"/>
  <c r="FJ46" i="20"/>
  <c r="AN46" i="20"/>
  <c r="BA44" i="20"/>
  <c r="BI44" i="20" s="1"/>
  <c r="CN43" i="20"/>
  <c r="CV43" i="20" s="1"/>
  <c r="AN42" i="20"/>
  <c r="AV42" i="20" s="1"/>
  <c r="DN40" i="20"/>
  <c r="DV40" i="20" s="1"/>
  <c r="EN36" i="20"/>
  <c r="AA36" i="20"/>
  <c r="BA35" i="20"/>
  <c r="BI35" i="20" s="1"/>
  <c r="CA31" i="20"/>
  <c r="BA30" i="20"/>
  <c r="BI30" i="20" s="1"/>
  <c r="CN28" i="20"/>
  <c r="CV28" i="20" s="1"/>
  <c r="EE9" i="20"/>
  <c r="EJ26" i="20"/>
  <c r="BQ26" i="20"/>
  <c r="BT25" i="20" s="1"/>
  <c r="HI24" i="20"/>
  <c r="HO24" i="20" s="1"/>
  <c r="ED23" i="20"/>
  <c r="EG22" i="20" s="1"/>
  <c r="CA21" i="20"/>
  <c r="N20" i="20"/>
  <c r="V20" i="20" s="1"/>
  <c r="EP17" i="20"/>
  <c r="EW17" i="20" s="1"/>
  <c r="AN10" i="20"/>
  <c r="AV10" i="20" s="1"/>
  <c r="FE23" i="20"/>
  <c r="FJ96" i="20"/>
  <c r="BE21" i="20"/>
  <c r="BJ86" i="20"/>
  <c r="AQ19" i="20"/>
  <c r="AT18" i="20" s="1"/>
  <c r="DR14" i="20"/>
  <c r="DW51" i="20"/>
  <c r="BC6" i="20"/>
  <c r="BJ6" i="20" s="1"/>
  <c r="BC7" i="20"/>
  <c r="BJ7" i="20" s="1"/>
  <c r="BC9" i="20"/>
  <c r="BJ9" i="20" s="1"/>
  <c r="BC11" i="20"/>
  <c r="BC17" i="20"/>
  <c r="BJ17" i="20" s="1"/>
  <c r="BC8" i="20"/>
  <c r="BJ8" i="20" s="1"/>
  <c r="BC14" i="20"/>
  <c r="BJ14" i="20" s="1"/>
  <c r="BC10" i="20"/>
  <c r="BJ10" i="20" s="1"/>
  <c r="BC24" i="20"/>
  <c r="BJ24" i="20" s="1"/>
  <c r="BC30" i="20"/>
  <c r="BJ30" i="20" s="1"/>
  <c r="BC16" i="20"/>
  <c r="BC21" i="20"/>
  <c r="BC23" i="20"/>
  <c r="BJ23" i="20" s="1"/>
  <c r="BC13" i="20"/>
  <c r="BJ13" i="20" s="1"/>
  <c r="BC27" i="20"/>
  <c r="BJ27" i="20" s="1"/>
  <c r="BC31" i="20"/>
  <c r="BC36" i="20"/>
  <c r="BC38" i="20"/>
  <c r="BJ38" i="20" s="1"/>
  <c r="BC40" i="20"/>
  <c r="BJ40" i="20" s="1"/>
  <c r="BC42" i="20"/>
  <c r="BJ42" i="20" s="1"/>
  <c r="BC44" i="20"/>
  <c r="BJ44" i="20" s="1"/>
  <c r="BC46" i="20"/>
  <c r="BC19" i="20"/>
  <c r="BJ19" i="20" s="1"/>
  <c r="BC35" i="20"/>
  <c r="BJ35" i="20" s="1"/>
  <c r="BC50" i="20"/>
  <c r="BJ50" i="20" s="1"/>
  <c r="BC51" i="20"/>
  <c r="BC58" i="20"/>
  <c r="BJ58" i="20" s="1"/>
  <c r="BC59" i="20"/>
  <c r="BJ59" i="20" s="1"/>
  <c r="BC26" i="20"/>
  <c r="BC34" i="20"/>
  <c r="BJ34" i="20" s="1"/>
  <c r="BC45" i="20"/>
  <c r="BJ45" i="20" s="1"/>
  <c r="BC15" i="20"/>
  <c r="BJ15" i="20" s="1"/>
  <c r="BC41" i="20"/>
  <c r="BC57" i="20"/>
  <c r="BJ57" i="20" s="1"/>
  <c r="BC81" i="20"/>
  <c r="BC18" i="20"/>
  <c r="BJ18" i="20" s="1"/>
  <c r="BC20" i="20"/>
  <c r="BJ20" i="20" s="1"/>
  <c r="BC37" i="20"/>
  <c r="BJ37" i="20" s="1"/>
  <c r="BC43" i="20"/>
  <c r="BJ43" i="20" s="1"/>
  <c r="BC47" i="20"/>
  <c r="BJ47" i="20" s="1"/>
  <c r="BC62" i="20"/>
  <c r="BJ62" i="20" s="1"/>
  <c r="BC69" i="20"/>
  <c r="BJ69" i="20" s="1"/>
  <c r="BC70" i="20"/>
  <c r="BJ70" i="20" s="1"/>
  <c r="BC82" i="20"/>
  <c r="BJ82" i="20" s="1"/>
  <c r="BC29" i="20"/>
  <c r="BJ29" i="20" s="1"/>
  <c r="BC32" i="20"/>
  <c r="BJ32" i="20" s="1"/>
  <c r="BC39" i="20"/>
  <c r="BJ39" i="20" s="1"/>
  <c r="BC63" i="20"/>
  <c r="BJ63" i="20" s="1"/>
  <c r="BC64" i="20"/>
  <c r="BJ64" i="20" s="1"/>
  <c r="BC85" i="20"/>
  <c r="BJ85" i="20" s="1"/>
  <c r="BC89" i="20"/>
  <c r="BJ89" i="20" s="1"/>
  <c r="BC104" i="20"/>
  <c r="BJ104" i="20" s="1"/>
  <c r="BC105" i="20"/>
  <c r="BJ105" i="20" s="1"/>
  <c r="BC106" i="20"/>
  <c r="BC107" i="20"/>
  <c r="BJ107" i="20" s="1"/>
  <c r="BC108" i="20"/>
  <c r="BJ108" i="20" s="1"/>
  <c r="BC117" i="20"/>
  <c r="BJ117" i="20" s="1"/>
  <c r="HT8" i="20"/>
  <c r="HZ8" i="20" s="1"/>
  <c r="HT10" i="20"/>
  <c r="HZ10" i="20" s="1"/>
  <c r="HT11" i="20"/>
  <c r="HZ11" i="20" s="1"/>
  <c r="HT9" i="20"/>
  <c r="HZ9" i="20" s="1"/>
  <c r="HT13" i="20"/>
  <c r="HZ13" i="20" s="1"/>
  <c r="HT15" i="20"/>
  <c r="HZ15" i="20" s="1"/>
  <c r="HT17" i="20"/>
  <c r="HZ17" i="20" s="1"/>
  <c r="HT19" i="20"/>
  <c r="HZ19" i="20" s="1"/>
  <c r="HT6" i="20"/>
  <c r="HZ6" i="20" s="1"/>
  <c r="HT16" i="20"/>
  <c r="HZ16" i="20" s="1"/>
  <c r="HT20" i="20"/>
  <c r="HZ20" i="20" s="1"/>
  <c r="HT21" i="20"/>
  <c r="HT24" i="20"/>
  <c r="HZ24" i="20" s="1"/>
  <c r="HT25" i="20"/>
  <c r="HZ25" i="20" s="1"/>
  <c r="HT7" i="20"/>
  <c r="HZ7" i="20" s="1"/>
  <c r="HT14" i="20"/>
  <c r="HZ14" i="20" s="1"/>
  <c r="HT22" i="20"/>
  <c r="HZ22" i="20" s="1"/>
  <c r="HT23" i="20"/>
  <c r="HT12" i="20"/>
  <c r="HZ12" i="20" s="1"/>
  <c r="HT18" i="20"/>
  <c r="HZ18" i="20" s="1"/>
  <c r="EN8" i="20"/>
  <c r="EV8" i="20" s="1"/>
  <c r="EN9" i="20"/>
  <c r="EV9" i="20" s="1"/>
  <c r="EN7" i="20"/>
  <c r="EV7" i="20" s="1"/>
  <c r="EN11" i="20"/>
  <c r="EN6" i="20"/>
  <c r="EN10" i="20"/>
  <c r="EV10" i="20" s="1"/>
  <c r="EN12" i="20"/>
  <c r="EV12" i="20" s="1"/>
  <c r="EN15" i="20"/>
  <c r="EV15" i="20" s="1"/>
  <c r="EN17" i="20"/>
  <c r="EV17" i="20" s="1"/>
  <c r="EN22" i="20"/>
  <c r="EV22" i="20" s="1"/>
  <c r="EN26" i="20"/>
  <c r="EN21" i="20"/>
  <c r="EN23" i="20"/>
  <c r="EV23" i="20" s="1"/>
  <c r="EN24" i="20"/>
  <c r="EV24" i="20" s="1"/>
  <c r="EN13" i="20"/>
  <c r="EV13" i="20" s="1"/>
  <c r="EN18" i="20"/>
  <c r="EV18" i="20" s="1"/>
  <c r="EN29" i="20"/>
  <c r="EV29" i="20" s="1"/>
  <c r="EN32" i="20"/>
  <c r="EV32" i="20" s="1"/>
  <c r="EN20" i="20"/>
  <c r="EV20" i="20" s="1"/>
  <c r="EN14" i="20"/>
  <c r="EV14" i="20" s="1"/>
  <c r="EN25" i="20"/>
  <c r="EV25" i="20" s="1"/>
  <c r="EN27" i="20"/>
  <c r="EV27" i="20" s="1"/>
  <c r="EN30" i="20"/>
  <c r="EV30" i="20" s="1"/>
  <c r="EN33" i="20"/>
  <c r="EV33" i="20" s="1"/>
  <c r="EN39" i="20"/>
  <c r="EV39" i="20" s="1"/>
  <c r="EN28" i="20"/>
  <c r="EV28" i="20" s="1"/>
  <c r="EN37" i="20"/>
  <c r="EV37" i="20" s="1"/>
  <c r="EN46" i="20"/>
  <c r="EN53" i="20"/>
  <c r="EV53" i="20" s="1"/>
  <c r="EN54" i="20"/>
  <c r="EV54" i="20" s="1"/>
  <c r="EN61" i="20"/>
  <c r="EN63" i="20"/>
  <c r="EV63" i="20" s="1"/>
  <c r="EN65" i="20"/>
  <c r="EV65" i="20" s="1"/>
  <c r="EN67" i="20"/>
  <c r="EV67" i="20" s="1"/>
  <c r="EN69" i="20"/>
  <c r="EV69" i="20" s="1"/>
  <c r="EN70" i="20"/>
  <c r="EV70" i="20" s="1"/>
  <c r="EN72" i="20"/>
  <c r="EV72" i="20" s="1"/>
  <c r="EN74" i="20"/>
  <c r="EV74" i="20" s="1"/>
  <c r="EN42" i="20"/>
  <c r="EV42" i="20" s="1"/>
  <c r="EN51" i="20"/>
  <c r="EN52" i="20"/>
  <c r="EV52" i="20" s="1"/>
  <c r="EN59" i="20"/>
  <c r="EV59" i="20" s="1"/>
  <c r="EN60" i="20"/>
  <c r="EV60" i="20" s="1"/>
  <c r="EN83" i="20"/>
  <c r="EV83" i="20" s="1"/>
  <c r="EN85" i="20"/>
  <c r="EV85" i="20" s="1"/>
  <c r="EN35" i="20"/>
  <c r="EV35" i="20" s="1"/>
  <c r="EN43" i="20"/>
  <c r="EV43" i="20" s="1"/>
  <c r="EN68" i="20"/>
  <c r="EV68" i="20" s="1"/>
  <c r="EN76" i="20"/>
  <c r="ER19" i="20" s="1"/>
  <c r="EN44" i="20"/>
  <c r="EV44" i="20" s="1"/>
  <c r="EN62" i="20"/>
  <c r="EV62" i="20" s="1"/>
  <c r="EN78" i="20"/>
  <c r="EV78" i="20" s="1"/>
  <c r="BQ27" i="20"/>
  <c r="EN82" i="20"/>
  <c r="EV82" i="20" s="1"/>
  <c r="FW71" i="20"/>
  <c r="FJ66" i="20"/>
  <c r="CR16" i="20"/>
  <c r="CW61" i="20"/>
  <c r="BC60" i="20"/>
  <c r="BJ60" i="20" s="1"/>
  <c r="EN57" i="20"/>
  <c r="EV57" i="20" s="1"/>
  <c r="BC49" i="20"/>
  <c r="BJ49" i="20" s="1"/>
  <c r="DI41" i="20"/>
  <c r="GD12" i="20"/>
  <c r="GI14" i="20"/>
  <c r="BP7" i="20"/>
  <c r="BW7" i="20" s="1"/>
  <c r="BP10" i="20"/>
  <c r="BW10" i="20" s="1"/>
  <c r="BP11" i="20"/>
  <c r="BP13" i="20"/>
  <c r="BW13" i="20" s="1"/>
  <c r="BP9" i="20"/>
  <c r="BW9" i="20" s="1"/>
  <c r="BP23" i="20"/>
  <c r="BW23" i="20" s="1"/>
  <c r="BP24" i="20"/>
  <c r="BW24" i="20" s="1"/>
  <c r="BP26" i="20"/>
  <c r="BP17" i="20"/>
  <c r="BW17" i="20" s="1"/>
  <c r="BP18" i="20"/>
  <c r="BW18" i="20" s="1"/>
  <c r="BP27" i="20"/>
  <c r="BW27" i="20" s="1"/>
  <c r="BP29" i="20"/>
  <c r="BW29" i="20" s="1"/>
  <c r="BP32" i="20"/>
  <c r="BW32" i="20" s="1"/>
  <c r="BP33" i="20"/>
  <c r="BW33" i="20" s="1"/>
  <c r="BP34" i="20"/>
  <c r="BW34" i="20" s="1"/>
  <c r="BP35" i="20"/>
  <c r="BW35" i="20" s="1"/>
  <c r="BP37" i="20"/>
  <c r="BW37" i="20" s="1"/>
  <c r="BP39" i="20"/>
  <c r="BW39" i="20" s="1"/>
  <c r="BP41" i="20"/>
  <c r="BP43" i="20"/>
  <c r="BW43" i="20" s="1"/>
  <c r="BP45" i="20"/>
  <c r="BW45" i="20" s="1"/>
  <c r="BP15" i="20"/>
  <c r="BW15" i="20" s="1"/>
  <c r="BP21" i="20"/>
  <c r="BP46" i="20"/>
  <c r="BP53" i="20"/>
  <c r="BW53" i="20" s="1"/>
  <c r="BP54" i="20"/>
  <c r="BW54" i="20" s="1"/>
  <c r="BP61" i="20"/>
  <c r="BP31" i="20"/>
  <c r="BP44" i="20"/>
  <c r="BW44" i="20" s="1"/>
  <c r="BP12" i="20"/>
  <c r="BW12" i="20" s="1"/>
  <c r="BP19" i="20"/>
  <c r="BW19" i="20" s="1"/>
  <c r="BP40" i="20"/>
  <c r="BW40" i="20" s="1"/>
  <c r="BP16" i="20"/>
  <c r="BP30" i="20"/>
  <c r="BW30" i="20" s="1"/>
  <c r="BP56" i="20"/>
  <c r="BP59" i="20"/>
  <c r="BW59" i="20" s="1"/>
  <c r="BP66" i="20"/>
  <c r="BP78" i="20"/>
  <c r="BW78" i="20" s="1"/>
  <c r="BP84" i="20"/>
  <c r="BW84" i="20" s="1"/>
  <c r="BP25" i="20"/>
  <c r="BW25" i="20" s="1"/>
  <c r="BP38" i="20"/>
  <c r="BW38" i="20" s="1"/>
  <c r="BP42" i="20"/>
  <c r="BW42" i="20" s="1"/>
  <c r="BP52" i="20"/>
  <c r="BW52" i="20" s="1"/>
  <c r="BP57" i="20"/>
  <c r="BW57" i="20" s="1"/>
  <c r="BP67" i="20"/>
  <c r="BW67" i="20" s="1"/>
  <c r="BP79" i="20"/>
  <c r="BW79" i="20" s="1"/>
  <c r="BP28" i="20"/>
  <c r="BW28" i="20" s="1"/>
  <c r="BP20" i="20"/>
  <c r="BW20" i="20" s="1"/>
  <c r="BP47" i="20"/>
  <c r="BW47" i="20" s="1"/>
  <c r="BP69" i="20"/>
  <c r="BW69" i="20" s="1"/>
  <c r="BP81" i="20"/>
  <c r="BP86" i="20"/>
  <c r="BP87" i="20"/>
  <c r="BW87" i="20" s="1"/>
  <c r="BP88" i="20"/>
  <c r="BW88" i="20" s="1"/>
  <c r="BP90" i="20"/>
  <c r="BW90" i="20" s="1"/>
  <c r="BP91" i="20"/>
  <c r="BP92" i="20"/>
  <c r="BW92" i="20" s="1"/>
  <c r="BP93" i="20"/>
  <c r="BW93" i="20" s="1"/>
  <c r="BP94" i="20"/>
  <c r="BW94" i="20" s="1"/>
  <c r="BP95" i="20"/>
  <c r="BW95" i="20" s="1"/>
  <c r="BP96" i="20"/>
  <c r="BP97" i="20"/>
  <c r="BW97" i="20" s="1"/>
  <c r="BP98" i="20"/>
  <c r="BW98" i="20" s="1"/>
  <c r="BP99" i="20"/>
  <c r="BW99" i="20" s="1"/>
  <c r="BP100" i="20"/>
  <c r="BW100" i="20" s="1"/>
  <c r="BP101" i="20"/>
  <c r="BR25" i="20" s="1"/>
  <c r="BP102" i="20"/>
  <c r="BW102" i="20" s="1"/>
  <c r="BP103" i="20"/>
  <c r="BW103" i="20" s="1"/>
  <c r="BP109" i="20"/>
  <c r="BW109" i="20" s="1"/>
  <c r="BP110" i="20"/>
  <c r="BW110" i="20" s="1"/>
  <c r="BP111" i="20"/>
  <c r="BP112" i="20"/>
  <c r="BW112" i="20" s="1"/>
  <c r="BP113" i="20"/>
  <c r="BW113" i="20" s="1"/>
  <c r="BP114" i="20"/>
  <c r="BW114" i="20" s="1"/>
  <c r="BP115" i="20"/>
  <c r="BW115" i="20" s="1"/>
  <c r="BP116" i="20"/>
  <c r="BP118" i="20"/>
  <c r="BW118" i="20" s="1"/>
  <c r="AC8" i="20"/>
  <c r="AJ8" i="20" s="1"/>
  <c r="AC9" i="20"/>
  <c r="AJ9" i="20" s="1"/>
  <c r="AC6" i="20"/>
  <c r="AJ6" i="20" s="1"/>
  <c r="AC7" i="20"/>
  <c r="AJ7" i="20" s="1"/>
  <c r="AC10" i="20"/>
  <c r="AJ10" i="20" s="1"/>
  <c r="AC13" i="20"/>
  <c r="AJ13" i="20" s="1"/>
  <c r="AC12" i="20"/>
  <c r="AJ12" i="20" s="1"/>
  <c r="AC15" i="20"/>
  <c r="AJ15" i="20" s="1"/>
  <c r="AC19" i="20"/>
  <c r="AJ19" i="20" s="1"/>
  <c r="AC25" i="20"/>
  <c r="AJ25" i="20" s="1"/>
  <c r="AC16" i="20"/>
  <c r="AC20" i="20"/>
  <c r="AJ20" i="20" s="1"/>
  <c r="AC30" i="20"/>
  <c r="AJ30" i="20" s="1"/>
  <c r="AC11" i="20"/>
  <c r="AC26" i="20"/>
  <c r="AC22" i="20"/>
  <c r="AJ22" i="20" s="1"/>
  <c r="AC31" i="20"/>
  <c r="AC36" i="20"/>
  <c r="AC38" i="20"/>
  <c r="AJ38" i="20" s="1"/>
  <c r="AC40" i="20"/>
  <c r="AJ40" i="20" s="1"/>
  <c r="AC42" i="20"/>
  <c r="AJ42" i="20" s="1"/>
  <c r="AC44" i="20"/>
  <c r="AJ44" i="20" s="1"/>
  <c r="AC46" i="20"/>
  <c r="AC17" i="20"/>
  <c r="AJ17" i="20" s="1"/>
  <c r="AC27" i="20"/>
  <c r="AJ27" i="20" s="1"/>
  <c r="AC28" i="20"/>
  <c r="AJ28" i="20" s="1"/>
  <c r="AC29" i="20"/>
  <c r="AJ29" i="20" s="1"/>
  <c r="AC41" i="20"/>
  <c r="AC52" i="20"/>
  <c r="AJ52" i="20" s="1"/>
  <c r="AC53" i="20"/>
  <c r="AJ53" i="20" s="1"/>
  <c r="AC60" i="20"/>
  <c r="AJ60" i="20" s="1"/>
  <c r="AC61" i="20"/>
  <c r="AC33" i="20"/>
  <c r="AJ33" i="20" s="1"/>
  <c r="AC39" i="20"/>
  <c r="AJ39" i="20" s="1"/>
  <c r="AC35" i="20"/>
  <c r="AJ35" i="20" s="1"/>
  <c r="AC18" i="20"/>
  <c r="AJ18" i="20" s="1"/>
  <c r="AC51" i="20"/>
  <c r="AC65" i="20"/>
  <c r="AJ65" i="20" s="1"/>
  <c r="AC66" i="20"/>
  <c r="AC79" i="20"/>
  <c r="AJ79" i="20" s="1"/>
  <c r="AC49" i="20"/>
  <c r="AJ49" i="20" s="1"/>
  <c r="AC55" i="20"/>
  <c r="AJ55" i="20" s="1"/>
  <c r="AC56" i="20"/>
  <c r="AC80" i="20"/>
  <c r="AJ80" i="20" s="1"/>
  <c r="AC45" i="20"/>
  <c r="AJ45" i="20" s="1"/>
  <c r="AC59" i="20"/>
  <c r="AJ59" i="20" s="1"/>
  <c r="AC82" i="20"/>
  <c r="AJ82" i="20" s="1"/>
  <c r="AC89" i="20"/>
  <c r="AJ89" i="20" s="1"/>
  <c r="AC104" i="20"/>
  <c r="AJ104" i="20" s="1"/>
  <c r="AC105" i="20"/>
  <c r="AJ105" i="20" s="1"/>
  <c r="AC106" i="20"/>
  <c r="AC107" i="20"/>
  <c r="AJ107" i="20" s="1"/>
  <c r="AC108" i="20"/>
  <c r="AJ108" i="20" s="1"/>
  <c r="AC109" i="20"/>
  <c r="AJ109" i="20" s="1"/>
  <c r="BC115" i="20"/>
  <c r="BJ115" i="20" s="1"/>
  <c r="BC111" i="20"/>
  <c r="BC96" i="20"/>
  <c r="BC92" i="20"/>
  <c r="BJ92" i="20" s="1"/>
  <c r="BC88" i="20"/>
  <c r="BJ88" i="20" s="1"/>
  <c r="ED22" i="20"/>
  <c r="EG21" i="20" s="1"/>
  <c r="FN85" i="20"/>
  <c r="FV85" i="20" s="1"/>
  <c r="BP74" i="20"/>
  <c r="BW74" i="20" s="1"/>
  <c r="AC73" i="20"/>
  <c r="AJ73" i="20" s="1"/>
  <c r="V71" i="20"/>
  <c r="EW61" i="20"/>
  <c r="AC54" i="20"/>
  <c r="AJ54" i="20" s="1"/>
  <c r="DJ51" i="20"/>
  <c r="AC47" i="20"/>
  <c r="AJ47" i="20" s="1"/>
  <c r="FI41" i="20"/>
  <c r="AA40" i="20"/>
  <c r="AI40" i="20" s="1"/>
  <c r="GP30" i="20"/>
  <c r="GT32" i="20"/>
  <c r="EN31" i="20"/>
  <c r="GP24" i="20"/>
  <c r="BC22" i="20"/>
  <c r="BJ22" i="20" s="1"/>
  <c r="AC21" i="20"/>
  <c r="GE12" i="20"/>
  <c r="GH14" i="20"/>
  <c r="P117" i="20"/>
  <c r="W117" i="20" s="1"/>
  <c r="BA115" i="20"/>
  <c r="BI115" i="20" s="1"/>
  <c r="BA111" i="20"/>
  <c r="P109" i="20"/>
  <c r="W109" i="20" s="1"/>
  <c r="P107" i="20"/>
  <c r="W107" i="20" s="1"/>
  <c r="P105" i="20"/>
  <c r="W105" i="20" s="1"/>
  <c r="BA98" i="20"/>
  <c r="BI98" i="20" s="1"/>
  <c r="AC93" i="20"/>
  <c r="AJ93" i="20" s="1"/>
  <c r="BA92" i="20"/>
  <c r="BI92" i="20" s="1"/>
  <c r="BA90" i="20"/>
  <c r="BI90" i="20" s="1"/>
  <c r="BA89" i="20"/>
  <c r="BI89" i="20" s="1"/>
  <c r="BA88" i="20"/>
  <c r="BI88" i="20" s="1"/>
  <c r="EN87" i="20"/>
  <c r="EV87" i="20" s="1"/>
  <c r="AA87" i="20"/>
  <c r="AI87" i="20" s="1"/>
  <c r="BA108" i="20"/>
  <c r="BI108" i="20" s="1"/>
  <c r="BA107" i="20"/>
  <c r="BI107" i="20" s="1"/>
  <c r="BA106" i="20"/>
  <c r="BA105" i="20"/>
  <c r="BI105" i="20" s="1"/>
  <c r="BA104" i="20"/>
  <c r="BI104" i="20" s="1"/>
  <c r="EE23" i="20"/>
  <c r="EJ96" i="20"/>
  <c r="BQ23" i="20"/>
  <c r="BT22" i="20" s="1"/>
  <c r="AC86" i="20"/>
  <c r="BP85" i="20"/>
  <c r="BW85" i="20" s="1"/>
  <c r="CN84" i="20"/>
  <c r="CV84" i="20" s="1"/>
  <c r="FN83" i="20"/>
  <c r="FV83" i="20" s="1"/>
  <c r="BC83" i="20"/>
  <c r="BJ83" i="20" s="1"/>
  <c r="FN82" i="20"/>
  <c r="FV82" i="20" s="1"/>
  <c r="AN82" i="20"/>
  <c r="AV82" i="20" s="1"/>
  <c r="ER20" i="20"/>
  <c r="EW81" i="20"/>
  <c r="AC81" i="20"/>
  <c r="EN77" i="20"/>
  <c r="EV77" i="20" s="1"/>
  <c r="BP77" i="20"/>
  <c r="BW77" i="20" s="1"/>
  <c r="BC76" i="20"/>
  <c r="BP73" i="20"/>
  <c r="BW73" i="20" s="1"/>
  <c r="AC72" i="20"/>
  <c r="AJ72" i="20" s="1"/>
  <c r="BC71" i="20"/>
  <c r="P62" i="20"/>
  <c r="W62" i="20" s="1"/>
  <c r="BC61" i="20"/>
  <c r="CR15" i="20"/>
  <c r="CW56" i="20"/>
  <c r="AN50" i="20"/>
  <c r="AV50" i="20" s="1"/>
  <c r="BA46" i="20"/>
  <c r="FN39" i="20"/>
  <c r="FV39" i="20" s="1"/>
  <c r="BA39" i="20"/>
  <c r="BI39" i="20" s="1"/>
  <c r="AN36" i="20"/>
  <c r="AC24" i="20"/>
  <c r="AJ24" i="20" s="1"/>
  <c r="CN23" i="20"/>
  <c r="CV23" i="20" s="1"/>
  <c r="ED21" i="20"/>
  <c r="EG20" i="20" s="1"/>
  <c r="HL16" i="20"/>
  <c r="HP18" i="20"/>
  <c r="CN15" i="20"/>
  <c r="CV15" i="20" s="1"/>
  <c r="GI9" i="20"/>
  <c r="BP117" i="20"/>
  <c r="BW117" i="20" s="1"/>
  <c r="N115" i="20"/>
  <c r="V115" i="20" s="1"/>
  <c r="BC113" i="20"/>
  <c r="BJ113" i="20" s="1"/>
  <c r="BA113" i="20"/>
  <c r="BI113" i="20" s="1"/>
  <c r="BA109" i="20"/>
  <c r="BI109" i="20" s="1"/>
  <c r="AN108" i="20"/>
  <c r="AV108" i="20" s="1"/>
  <c r="AN107" i="20"/>
  <c r="AV107" i="20" s="1"/>
  <c r="AN106" i="20"/>
  <c r="AV106" i="20" s="1"/>
  <c r="AN105" i="20"/>
  <c r="AV105" i="20" s="1"/>
  <c r="AN104" i="20"/>
  <c r="AV104" i="20" s="1"/>
  <c r="BA103" i="20"/>
  <c r="BI103" i="20" s="1"/>
  <c r="N103" i="20"/>
  <c r="V103" i="20" s="1"/>
  <c r="AC102" i="20"/>
  <c r="AJ102" i="20" s="1"/>
  <c r="BA101" i="20"/>
  <c r="N101" i="20"/>
  <c r="AC100" i="20"/>
  <c r="AJ100" i="20" s="1"/>
  <c r="BA99" i="20"/>
  <c r="BI99" i="20" s="1"/>
  <c r="N99" i="20"/>
  <c r="V99" i="20" s="1"/>
  <c r="AC98" i="20"/>
  <c r="AJ98" i="20" s="1"/>
  <c r="BA97" i="20"/>
  <c r="BI97" i="20" s="1"/>
  <c r="N97" i="20"/>
  <c r="V97" i="20" s="1"/>
  <c r="AC96" i="20"/>
  <c r="BA95" i="20"/>
  <c r="BI95" i="20" s="1"/>
  <c r="N95" i="20"/>
  <c r="V95" i="20" s="1"/>
  <c r="AC94" i="20"/>
  <c r="AJ94" i="20" s="1"/>
  <c r="BA93" i="20"/>
  <c r="BI93" i="20" s="1"/>
  <c r="N93" i="20"/>
  <c r="V93" i="20" s="1"/>
  <c r="AC92" i="20"/>
  <c r="AJ92" i="20" s="1"/>
  <c r="EV91" i="20"/>
  <c r="BA91" i="20"/>
  <c r="N91" i="20"/>
  <c r="AC90" i="20"/>
  <c r="AJ90" i="20" s="1"/>
  <c r="BP89" i="20"/>
  <c r="BW89" i="20" s="1"/>
  <c r="EP88" i="20"/>
  <c r="EW88" i="20" s="1"/>
  <c r="AC88" i="20"/>
  <c r="AJ88" i="20" s="1"/>
  <c r="FP86" i="20"/>
  <c r="BQ22" i="20"/>
  <c r="BT21" i="20" s="1"/>
  <c r="EN84" i="20"/>
  <c r="EV84" i="20" s="1"/>
  <c r="AN83" i="20"/>
  <c r="AV83" i="20" s="1"/>
  <c r="CA82" i="20"/>
  <c r="CI82" i="20" s="1"/>
  <c r="AA82" i="20"/>
  <c r="AI82" i="20" s="1"/>
  <c r="EJ81" i="20"/>
  <c r="BV81" i="20"/>
  <c r="N81" i="20"/>
  <c r="CA80" i="20"/>
  <c r="CI80" i="20" s="1"/>
  <c r="P80" i="20"/>
  <c r="W80" i="20" s="1"/>
  <c r="EP79" i="20"/>
  <c r="EW79" i="20" s="1"/>
  <c r="P79" i="20"/>
  <c r="W79" i="20" s="1"/>
  <c r="P78" i="20"/>
  <c r="W78" i="20" s="1"/>
  <c r="FN76" i="20"/>
  <c r="CR19" i="20"/>
  <c r="AC76" i="20"/>
  <c r="EN75" i="20"/>
  <c r="EV75" i="20" s="1"/>
  <c r="BC75" i="20"/>
  <c r="BJ75" i="20" s="1"/>
  <c r="AA74" i="20"/>
  <c r="AI74" i="20" s="1"/>
  <c r="AW71" i="20"/>
  <c r="AC70" i="20"/>
  <c r="AJ70" i="20" s="1"/>
  <c r="AC69" i="20"/>
  <c r="AJ69" i="20" s="1"/>
  <c r="DJ66" i="20"/>
  <c r="AV66" i="20"/>
  <c r="DA65" i="20"/>
  <c r="DI65" i="20" s="1"/>
  <c r="BP64" i="20"/>
  <c r="BW64" i="20" s="1"/>
  <c r="DN62" i="20"/>
  <c r="DV62" i="20" s="1"/>
  <c r="BP62" i="20"/>
  <c r="BW62" i="20" s="1"/>
  <c r="FI61" i="20"/>
  <c r="DR16" i="20"/>
  <c r="AW61" i="20"/>
  <c r="AN57" i="20"/>
  <c r="AV57" i="20" s="1"/>
  <c r="EF15" i="20"/>
  <c r="FN55" i="20"/>
  <c r="FV55" i="20" s="1"/>
  <c r="DA55" i="20"/>
  <c r="DI55" i="20" s="1"/>
  <c r="BC55" i="20"/>
  <c r="BJ55" i="20" s="1"/>
  <c r="EP53" i="20"/>
  <c r="EW53" i="20" s="1"/>
  <c r="P52" i="20"/>
  <c r="W52" i="20" s="1"/>
  <c r="DV51" i="20"/>
  <c r="BW51" i="20"/>
  <c r="AC50" i="20"/>
  <c r="AJ50" i="20" s="1"/>
  <c r="BC48" i="20"/>
  <c r="BJ48" i="20" s="1"/>
  <c r="EP46" i="20"/>
  <c r="DA46" i="20"/>
  <c r="DE13" i="20" s="1"/>
  <c r="AA46" i="20"/>
  <c r="P44" i="20"/>
  <c r="W44" i="20" s="1"/>
  <c r="BA41" i="20"/>
  <c r="EP40" i="20"/>
  <c r="EW40" i="20" s="1"/>
  <c r="CA40" i="20"/>
  <c r="CI40" i="20" s="1"/>
  <c r="AC37" i="20"/>
  <c r="AJ37" i="20" s="1"/>
  <c r="AN35" i="20"/>
  <c r="AV35" i="20" s="1"/>
  <c r="EN34" i="20"/>
  <c r="EV34" i="20" s="1"/>
  <c r="DN33" i="20"/>
  <c r="DV33" i="20" s="1"/>
  <c r="FI31" i="20"/>
  <c r="DN31" i="20"/>
  <c r="DR11" i="20" s="1"/>
  <c r="DA30" i="20"/>
  <c r="DI30" i="20" s="1"/>
  <c r="ED9" i="20"/>
  <c r="EG8" i="20" s="1"/>
  <c r="ED16" i="20"/>
  <c r="EG15" i="20" s="1"/>
  <c r="CR7" i="20"/>
  <c r="CS7" i="20" s="1"/>
  <c r="CW16" i="20"/>
  <c r="DA12" i="20"/>
  <c r="DI12" i="20" s="1"/>
  <c r="BA11" i="20"/>
  <c r="N6" i="20"/>
  <c r="N7" i="20"/>
  <c r="V7" i="20" s="1"/>
  <c r="N8" i="20"/>
  <c r="V8" i="20" s="1"/>
  <c r="N9" i="20"/>
  <c r="V9" i="20" s="1"/>
  <c r="N10" i="20"/>
  <c r="V10" i="20" s="1"/>
  <c r="N12" i="20"/>
  <c r="V12" i="20" s="1"/>
  <c r="N13" i="20"/>
  <c r="V13" i="20" s="1"/>
  <c r="N14" i="20"/>
  <c r="V14" i="20" s="1"/>
  <c r="N16" i="20"/>
  <c r="N15" i="20"/>
  <c r="V15" i="20" s="1"/>
  <c r="N19" i="20"/>
  <c r="V19" i="20" s="1"/>
  <c r="N11" i="20"/>
  <c r="N21" i="20"/>
  <c r="N23" i="20"/>
  <c r="V23" i="20" s="1"/>
  <c r="N27" i="20"/>
  <c r="V27" i="20" s="1"/>
  <c r="N29" i="20"/>
  <c r="V29" i="20" s="1"/>
  <c r="N32" i="20"/>
  <c r="V32" i="20" s="1"/>
  <c r="N25" i="20"/>
  <c r="V25" i="20" s="1"/>
  <c r="N17" i="20"/>
  <c r="V17" i="20" s="1"/>
  <c r="N30" i="20"/>
  <c r="V30" i="20" s="1"/>
  <c r="N24" i="20"/>
  <c r="V24" i="20" s="1"/>
  <c r="N40" i="20"/>
  <c r="V40" i="20" s="1"/>
  <c r="N38" i="20"/>
  <c r="V38" i="20" s="1"/>
  <c r="N47" i="20"/>
  <c r="V47" i="20" s="1"/>
  <c r="N48" i="20"/>
  <c r="V48" i="20" s="1"/>
  <c r="N55" i="20"/>
  <c r="V55" i="20" s="1"/>
  <c r="N56" i="20"/>
  <c r="N63" i="20"/>
  <c r="V63" i="20" s="1"/>
  <c r="N65" i="20"/>
  <c r="V65" i="20" s="1"/>
  <c r="N67" i="20"/>
  <c r="V67" i="20" s="1"/>
  <c r="N69" i="20"/>
  <c r="V69" i="20" s="1"/>
  <c r="N72" i="20"/>
  <c r="V72" i="20" s="1"/>
  <c r="N74" i="20"/>
  <c r="V74" i="20" s="1"/>
  <c r="N76" i="20"/>
  <c r="N26" i="20"/>
  <c r="N43" i="20"/>
  <c r="V43" i="20" s="1"/>
  <c r="N53" i="20"/>
  <c r="V53" i="20" s="1"/>
  <c r="N54" i="20"/>
  <c r="V54" i="20" s="1"/>
  <c r="N61" i="20"/>
  <c r="R17" i="20" s="1"/>
  <c r="EE25" i="20"/>
  <c r="AP103" i="20"/>
  <c r="AW103" i="20" s="1"/>
  <c r="AP102" i="20"/>
  <c r="AW102" i="20" s="1"/>
  <c r="AP101" i="20"/>
  <c r="AP100" i="20"/>
  <c r="AW100" i="20" s="1"/>
  <c r="AP99" i="20"/>
  <c r="AW99" i="20" s="1"/>
  <c r="AP98" i="20"/>
  <c r="AW98" i="20" s="1"/>
  <c r="AP97" i="20"/>
  <c r="AW97" i="20" s="1"/>
  <c r="AP96" i="20"/>
  <c r="AP95" i="20"/>
  <c r="AW95" i="20" s="1"/>
  <c r="AP94" i="20"/>
  <c r="AW94" i="20" s="1"/>
  <c r="AP93" i="20"/>
  <c r="AW93" i="20" s="1"/>
  <c r="AP92" i="20"/>
  <c r="AW92" i="20" s="1"/>
  <c r="AP91" i="20"/>
  <c r="AP90" i="20"/>
  <c r="AW90" i="20" s="1"/>
  <c r="AP88" i="20"/>
  <c r="AW88" i="20" s="1"/>
  <c r="AP87" i="20"/>
  <c r="AW87" i="20" s="1"/>
  <c r="EE21" i="20"/>
  <c r="AP86" i="20"/>
  <c r="FA85" i="20"/>
  <c r="FI85" i="20" s="1"/>
  <c r="FA83" i="20"/>
  <c r="FI83" i="20" s="1"/>
  <c r="BN82" i="20"/>
  <c r="BV82" i="20" s="1"/>
  <c r="AP79" i="20"/>
  <c r="AW79" i="20" s="1"/>
  <c r="N78" i="20"/>
  <c r="V78" i="20" s="1"/>
  <c r="BN70" i="20"/>
  <c r="BV70" i="20" s="1"/>
  <c r="AP66" i="20"/>
  <c r="N64" i="20"/>
  <c r="V64" i="20" s="1"/>
  <c r="BN62" i="20"/>
  <c r="BV62" i="20" s="1"/>
  <c r="BN53" i="20"/>
  <c r="BV53" i="20" s="1"/>
  <c r="N50" i="20"/>
  <c r="V50" i="20" s="1"/>
  <c r="EE13" i="20"/>
  <c r="N42" i="20"/>
  <c r="V42" i="20" s="1"/>
  <c r="ED13" i="20"/>
  <c r="EG12" i="20" s="1"/>
  <c r="EI41" i="20"/>
  <c r="CJ41" i="20"/>
  <c r="N37" i="20"/>
  <c r="V37" i="20" s="1"/>
  <c r="FA35" i="20"/>
  <c r="FI35" i="20" s="1"/>
  <c r="CR10" i="20"/>
  <c r="CW31" i="20"/>
  <c r="BN26" i="20"/>
  <c r="HE13" i="20"/>
  <c r="GT8" i="20"/>
  <c r="GP6" i="20"/>
  <c r="GR6" i="20" s="1"/>
  <c r="DE10" i="20"/>
  <c r="HW13" i="20"/>
  <c r="IA15" i="20"/>
  <c r="AP7" i="20"/>
  <c r="AW7" i="20" s="1"/>
  <c r="AP8" i="20"/>
  <c r="AW8" i="20" s="1"/>
  <c r="AP12" i="20"/>
  <c r="AW12" i="20" s="1"/>
  <c r="AP11" i="20"/>
  <c r="AP17" i="20"/>
  <c r="AW17" i="20" s="1"/>
  <c r="AP6" i="20"/>
  <c r="AW6" i="20" s="1"/>
  <c r="AP10" i="20"/>
  <c r="AW10" i="20" s="1"/>
  <c r="AP14" i="20"/>
  <c r="AW14" i="20" s="1"/>
  <c r="AP16" i="20"/>
  <c r="AP15" i="20"/>
  <c r="AW15" i="20" s="1"/>
  <c r="AP18" i="20"/>
  <c r="AW18" i="20" s="1"/>
  <c r="AP19" i="20"/>
  <c r="AW19" i="20" s="1"/>
  <c r="AP24" i="20"/>
  <c r="AW24" i="20" s="1"/>
  <c r="AP20" i="20"/>
  <c r="AW20" i="20" s="1"/>
  <c r="AP21" i="20"/>
  <c r="AP13" i="20"/>
  <c r="AW13" i="20" s="1"/>
  <c r="AP22" i="20"/>
  <c r="AW22" i="20" s="1"/>
  <c r="AP29" i="20"/>
  <c r="AW29" i="20" s="1"/>
  <c r="AP32" i="20"/>
  <c r="AW32" i="20" s="1"/>
  <c r="AP23" i="20"/>
  <c r="AW23" i="20" s="1"/>
  <c r="AP25" i="20"/>
  <c r="AW25" i="20" s="1"/>
  <c r="AP28" i="20"/>
  <c r="AW28" i="20" s="1"/>
  <c r="AP33" i="20"/>
  <c r="AW33" i="20" s="1"/>
  <c r="AP34" i="20"/>
  <c r="AW34" i="20" s="1"/>
  <c r="AP35" i="20"/>
  <c r="AW35" i="20" s="1"/>
  <c r="AP37" i="20"/>
  <c r="AW37" i="20" s="1"/>
  <c r="AP39" i="20"/>
  <c r="AW39" i="20" s="1"/>
  <c r="AP41" i="20"/>
  <c r="AP43" i="20"/>
  <c r="AW43" i="20" s="1"/>
  <c r="AP45" i="20"/>
  <c r="AW45" i="20" s="1"/>
  <c r="AP36" i="20"/>
  <c r="AP47" i="20"/>
  <c r="AW47" i="20" s="1"/>
  <c r="AP48" i="20"/>
  <c r="AW48" i="20" s="1"/>
  <c r="AP55" i="20"/>
  <c r="AW55" i="20" s="1"/>
  <c r="AP56" i="20"/>
  <c r="AR16" i="20" s="1"/>
  <c r="AP26" i="20"/>
  <c r="AR10" i="20" s="1"/>
  <c r="AP30" i="20"/>
  <c r="AW30" i="20" s="1"/>
  <c r="AP27" i="20"/>
  <c r="AW27" i="20" s="1"/>
  <c r="AP46" i="20"/>
  <c r="BN6" i="20"/>
  <c r="BN7" i="20"/>
  <c r="BV7" i="20" s="1"/>
  <c r="BN9" i="20"/>
  <c r="BV9" i="20" s="1"/>
  <c r="BN11" i="20"/>
  <c r="BN8" i="20"/>
  <c r="BV8" i="20" s="1"/>
  <c r="BN10" i="20"/>
  <c r="BV10" i="20" s="1"/>
  <c r="BN17" i="20"/>
  <c r="BV17" i="20" s="1"/>
  <c r="BN12" i="20"/>
  <c r="BV12" i="20" s="1"/>
  <c r="BN16" i="20"/>
  <c r="BN15" i="20"/>
  <c r="BV15" i="20" s="1"/>
  <c r="BN18" i="20"/>
  <c r="BV18" i="20" s="1"/>
  <c r="BN19" i="20"/>
  <c r="BV19" i="20" s="1"/>
  <c r="BN27" i="20"/>
  <c r="BV27" i="20" s="1"/>
  <c r="BN29" i="20"/>
  <c r="BV29" i="20" s="1"/>
  <c r="BN32" i="20"/>
  <c r="BV32" i="20" s="1"/>
  <c r="BN14" i="20"/>
  <c r="BV14" i="20" s="1"/>
  <c r="BN30" i="20"/>
  <c r="BV30" i="20" s="1"/>
  <c r="BN13" i="20"/>
  <c r="BV13" i="20" s="1"/>
  <c r="BN31" i="20"/>
  <c r="BN37" i="20"/>
  <c r="BV37" i="20" s="1"/>
  <c r="BN44" i="20"/>
  <c r="BV44" i="20" s="1"/>
  <c r="BN28" i="20"/>
  <c r="BV28" i="20" s="1"/>
  <c r="BN35" i="20"/>
  <c r="BV35" i="20" s="1"/>
  <c r="BN42" i="20"/>
  <c r="BV42" i="20" s="1"/>
  <c r="BN51" i="20"/>
  <c r="BN52" i="20"/>
  <c r="BV52" i="20" s="1"/>
  <c r="BN59" i="20"/>
  <c r="BV59" i="20" s="1"/>
  <c r="BN60" i="20"/>
  <c r="BV60" i="20" s="1"/>
  <c r="BN63" i="20"/>
  <c r="BV63" i="20" s="1"/>
  <c r="BN65" i="20"/>
  <c r="BV65" i="20" s="1"/>
  <c r="BN67" i="20"/>
  <c r="BV67" i="20" s="1"/>
  <c r="BN69" i="20"/>
  <c r="BV69" i="20" s="1"/>
  <c r="BN72" i="20"/>
  <c r="BV72" i="20" s="1"/>
  <c r="BN74" i="20"/>
  <c r="BV74" i="20" s="1"/>
  <c r="BN76" i="20"/>
  <c r="BN38" i="20"/>
  <c r="BV38" i="20" s="1"/>
  <c r="BN49" i="20"/>
  <c r="BV49" i="20" s="1"/>
  <c r="BN50" i="20"/>
  <c r="BV50" i="20" s="1"/>
  <c r="BN57" i="20"/>
  <c r="BV57" i="20" s="1"/>
  <c r="BN58" i="20"/>
  <c r="BV58" i="20" s="1"/>
  <c r="AP84" i="20"/>
  <c r="AW84" i="20" s="1"/>
  <c r="N84" i="20"/>
  <c r="V84" i="20" s="1"/>
  <c r="FA81" i="20"/>
  <c r="FE20" i="20" s="1"/>
  <c r="CR20" i="20"/>
  <c r="CW81" i="20"/>
  <c r="BN80" i="20"/>
  <c r="BV80" i="20" s="1"/>
  <c r="AP77" i="20"/>
  <c r="AW77" i="20" s="1"/>
  <c r="CE19" i="20"/>
  <c r="CJ76" i="20"/>
  <c r="AP76" i="20"/>
  <c r="BN75" i="20"/>
  <c r="BV75" i="20" s="1"/>
  <c r="AP74" i="20"/>
  <c r="AW74" i="20" s="1"/>
  <c r="BN73" i="20"/>
  <c r="BV73" i="20" s="1"/>
  <c r="AP72" i="20"/>
  <c r="AW72" i="20" s="1"/>
  <c r="ED19" i="20"/>
  <c r="EG18" i="20" s="1"/>
  <c r="BN71" i="20"/>
  <c r="N70" i="20"/>
  <c r="V70" i="20" s="1"/>
  <c r="BN68" i="20"/>
  <c r="BV68" i="20" s="1"/>
  <c r="AP64" i="20"/>
  <c r="AW64" i="20" s="1"/>
  <c r="N62" i="20"/>
  <c r="V62" i="20" s="1"/>
  <c r="AP54" i="20"/>
  <c r="AW54" i="20" s="1"/>
  <c r="FA53" i="20"/>
  <c r="FI53" i="20" s="1"/>
  <c r="N52" i="20"/>
  <c r="V52" i="20" s="1"/>
  <c r="EE14" i="20"/>
  <c r="EJ51" i="20"/>
  <c r="AP51" i="20"/>
  <c r="FA50" i="20"/>
  <c r="FI50" i="20" s="1"/>
  <c r="DR13" i="20"/>
  <c r="DW46" i="20"/>
  <c r="BN46" i="20"/>
  <c r="AP44" i="20"/>
  <c r="AW44" i="20" s="1"/>
  <c r="BN41" i="20"/>
  <c r="BQ12" i="20" s="1"/>
  <c r="BT11" i="20" s="1"/>
  <c r="FA38" i="20"/>
  <c r="FI38" i="20" s="1"/>
  <c r="N34" i="20"/>
  <c r="V34" i="20" s="1"/>
  <c r="ED11" i="20"/>
  <c r="EG10" i="20" s="1"/>
  <c r="EI31" i="20"/>
  <c r="N28" i="20"/>
  <c r="V28" i="20" s="1"/>
  <c r="BN25" i="20"/>
  <c r="BV25" i="20" s="1"/>
  <c r="HW16" i="20"/>
  <c r="GT16" i="20"/>
  <c r="HE15" i="20"/>
  <c r="HA13" i="20"/>
  <c r="HA15" i="20"/>
  <c r="ED15" i="20"/>
  <c r="EG14" i="20" s="1"/>
  <c r="AW31" i="20"/>
  <c r="FE9" i="20"/>
  <c r="FJ26" i="20"/>
  <c r="IA22" i="20"/>
  <c r="FA7" i="20"/>
  <c r="FI7" i="20" s="1"/>
  <c r="FA8" i="20"/>
  <c r="FI8" i="20" s="1"/>
  <c r="FA6" i="20"/>
  <c r="FA11" i="20"/>
  <c r="FA12" i="20"/>
  <c r="FI12" i="20" s="1"/>
  <c r="FA9" i="20"/>
  <c r="FI9" i="20" s="1"/>
  <c r="FA14" i="20"/>
  <c r="FI14" i="20" s="1"/>
  <c r="FA18" i="20"/>
  <c r="FI18" i="20" s="1"/>
  <c r="FA16" i="20"/>
  <c r="FE7" i="20" s="1"/>
  <c r="FF7" i="20" s="1"/>
  <c r="FA23" i="20"/>
  <c r="FI23" i="20" s="1"/>
  <c r="FA22" i="20"/>
  <c r="FI22" i="20" s="1"/>
  <c r="FA24" i="20"/>
  <c r="FI24" i="20" s="1"/>
  <c r="FA28" i="20"/>
  <c r="FI28" i="20" s="1"/>
  <c r="FA26" i="20"/>
  <c r="FA10" i="20"/>
  <c r="FI10" i="20" s="1"/>
  <c r="FA17" i="20"/>
  <c r="FI17" i="20" s="1"/>
  <c r="FA34" i="20"/>
  <c r="FI34" i="20" s="1"/>
  <c r="FA36" i="20"/>
  <c r="FE11" i="20" s="1"/>
  <c r="FA45" i="20"/>
  <c r="FI45" i="20" s="1"/>
  <c r="FA25" i="20"/>
  <c r="FI25" i="20" s="1"/>
  <c r="FA43" i="20"/>
  <c r="FI43" i="20" s="1"/>
  <c r="FA48" i="20"/>
  <c r="FI48" i="20" s="1"/>
  <c r="FA49" i="20"/>
  <c r="FI49" i="20" s="1"/>
  <c r="FA56" i="20"/>
  <c r="FA57" i="20"/>
  <c r="FI57" i="20" s="1"/>
  <c r="FA62" i="20"/>
  <c r="FI62" i="20" s="1"/>
  <c r="FA64" i="20"/>
  <c r="FI64" i="20" s="1"/>
  <c r="FA66" i="20"/>
  <c r="FE17" i="20" s="1"/>
  <c r="FA68" i="20"/>
  <c r="FI68" i="20" s="1"/>
  <c r="FA71" i="20"/>
  <c r="FA73" i="20"/>
  <c r="FI73" i="20" s="1"/>
  <c r="FA75" i="20"/>
  <c r="FI75" i="20" s="1"/>
  <c r="FA15" i="20"/>
  <c r="FI15" i="20" s="1"/>
  <c r="FA20" i="20"/>
  <c r="FI20" i="20" s="1"/>
  <c r="FA30" i="20"/>
  <c r="FI30" i="20" s="1"/>
  <c r="FA33" i="20"/>
  <c r="FI33" i="20" s="1"/>
  <c r="FA39" i="20"/>
  <c r="FI39" i="20" s="1"/>
  <c r="FA46" i="20"/>
  <c r="FE13" i="20" s="1"/>
  <c r="FA47" i="20"/>
  <c r="FI47" i="20" s="1"/>
  <c r="FA54" i="20"/>
  <c r="FI54" i="20" s="1"/>
  <c r="FA55" i="20"/>
  <c r="FI55" i="20" s="1"/>
  <c r="FA84" i="20"/>
  <c r="FI84" i="20" s="1"/>
  <c r="N83" i="20"/>
  <c r="V83" i="20" s="1"/>
  <c r="FA80" i="20"/>
  <c r="FI80" i="20" s="1"/>
  <c r="BN79" i="20"/>
  <c r="BV79" i="20" s="1"/>
  <c r="FA65" i="20"/>
  <c r="FI65" i="20" s="1"/>
  <c r="AP63" i="20"/>
  <c r="AW63" i="20" s="1"/>
  <c r="ED17" i="20"/>
  <c r="EG16" i="20" s="1"/>
  <c r="EI61" i="20"/>
  <c r="CJ61" i="20"/>
  <c r="AP60" i="20"/>
  <c r="AW60" i="20" s="1"/>
  <c r="FA59" i="20"/>
  <c r="FI59" i="20" s="1"/>
  <c r="N59" i="20"/>
  <c r="V59" i="20" s="1"/>
  <c r="CJ51" i="20"/>
  <c r="N45" i="20"/>
  <c r="V45" i="20" s="1"/>
  <c r="ED12" i="20"/>
  <c r="EG11" i="20" s="1"/>
  <c r="FA32" i="20"/>
  <c r="FI32" i="20" s="1"/>
  <c r="DW31" i="20"/>
  <c r="HB19" i="20"/>
  <c r="HC21" i="20"/>
  <c r="IA20" i="20"/>
  <c r="HA12" i="20"/>
  <c r="HA14" i="20"/>
  <c r="HE14" i="20"/>
  <c r="EI71" i="20"/>
  <c r="FJ41" i="20"/>
  <c r="CW36" i="20"/>
  <c r="HA25" i="20"/>
  <c r="HE27" i="20"/>
  <c r="CR9" i="20"/>
  <c r="CW26" i="20"/>
  <c r="DW21" i="20"/>
  <c r="CJ21" i="20"/>
  <c r="CE8" i="20"/>
  <c r="ED18" i="20"/>
  <c r="EG17" i="20" s="1"/>
  <c r="DW36" i="20"/>
  <c r="GP26" i="20"/>
  <c r="GT23" i="20"/>
  <c r="GP19" i="20"/>
  <c r="GT13" i="20"/>
  <c r="EE16" i="20"/>
  <c r="EJ61" i="20"/>
  <c r="CE15" i="20"/>
  <c r="FE14" i="20"/>
  <c r="FJ51" i="20"/>
  <c r="CR14" i="20"/>
  <c r="DJ41" i="20"/>
  <c r="HE20" i="20"/>
  <c r="HA18" i="20"/>
  <c r="HA20" i="20"/>
  <c r="HB20" i="20" s="1"/>
  <c r="HC19" i="20"/>
  <c r="GP16" i="20"/>
  <c r="GT18" i="20"/>
  <c r="DR12" i="20"/>
  <c r="EE11" i="20"/>
  <c r="FE10" i="20"/>
  <c r="EE10" i="20"/>
  <c r="CE10" i="20"/>
  <c r="GE11" i="20"/>
  <c r="GH13" i="20"/>
  <c r="GE10" i="20"/>
  <c r="GH12" i="20"/>
  <c r="HA24" i="20"/>
  <c r="DW26" i="20"/>
  <c r="CE9" i="20"/>
  <c r="HW23" i="20"/>
  <c r="CR8" i="20"/>
  <c r="GP17" i="20"/>
  <c r="EE7" i="20"/>
  <c r="EF7" i="20" s="1"/>
  <c r="EJ16" i="20"/>
  <c r="GE15" i="20"/>
  <c r="HE9" i="20"/>
  <c r="HA16" i="20"/>
  <c r="HE18" i="20"/>
  <c r="ED8" i="20"/>
  <c r="EG7" i="20" s="1"/>
  <c r="EI16" i="20"/>
  <c r="HA10" i="20"/>
  <c r="CJ11" i="20"/>
  <c r="FE8" i="20"/>
  <c r="GT14" i="20"/>
  <c r="DJ11" i="20"/>
  <c r="ED10" i="20"/>
  <c r="EG9" i="20" s="1"/>
  <c r="EE8" i="20"/>
  <c r="DE8" i="20"/>
  <c r="HA17" i="20"/>
  <c r="ED7" i="20"/>
  <c r="EG6" i="20" s="1"/>
  <c r="EJ21" i="20"/>
  <c r="IA17" i="20"/>
  <c r="HW15" i="20"/>
  <c r="CE7" i="20"/>
  <c r="CF7" i="20" s="1"/>
  <c r="EI6" i="20"/>
  <c r="CR6" i="20"/>
  <c r="CS6" i="20" s="1"/>
  <c r="GX8" i="20"/>
  <c r="HD8" i="20" s="1"/>
  <c r="GX11" i="20"/>
  <c r="HD11" i="20" s="1"/>
  <c r="GA10" i="20"/>
  <c r="GA9" i="20"/>
  <c r="GA7" i="20"/>
  <c r="GH7" i="20" s="1"/>
  <c r="DW11" i="20"/>
  <c r="HV7" i="20"/>
  <c r="IA7" i="20" s="1"/>
  <c r="HV8" i="20"/>
  <c r="HV10" i="20"/>
  <c r="HV6" i="20"/>
  <c r="IA6" i="20" s="1"/>
  <c r="HV12" i="20"/>
  <c r="GZ6" i="20"/>
  <c r="HE6" i="20" s="1"/>
  <c r="GZ8" i="20"/>
  <c r="GZ10" i="20"/>
  <c r="GZ7" i="20"/>
  <c r="HE7" i="20" s="1"/>
  <c r="DE7" i="20"/>
  <c r="DF7" i="20" s="1"/>
  <c r="GP10" i="20"/>
  <c r="GT12" i="20"/>
  <c r="HE11" i="20"/>
  <c r="EE6" i="20"/>
  <c r="EF6" i="20" s="1"/>
  <c r="FC6" i="20"/>
  <c r="FJ6" i="20" s="1"/>
  <c r="FC7" i="20"/>
  <c r="FJ7" i="20" s="1"/>
  <c r="FC9" i="20"/>
  <c r="FJ9" i="20" s="1"/>
  <c r="FC11" i="20"/>
  <c r="CC7" i="20"/>
  <c r="CJ7" i="20" s="1"/>
  <c r="CC10" i="20"/>
  <c r="CJ10" i="20" s="1"/>
  <c r="CC6" i="20"/>
  <c r="CJ6" i="20" s="1"/>
  <c r="DC6" i="20"/>
  <c r="DJ6" i="20" s="1"/>
  <c r="DC7" i="20"/>
  <c r="DJ7" i="20" s="1"/>
  <c r="DC8" i="20"/>
  <c r="DJ8" i="20" s="1"/>
  <c r="DC9" i="20"/>
  <c r="DJ9" i="20" s="1"/>
  <c r="DC10" i="20"/>
  <c r="DJ10" i="20" s="1"/>
  <c r="EJ11" i="20"/>
  <c r="BP6" i="20"/>
  <c r="BW6" i="20" s="1"/>
  <c r="BP8" i="20"/>
  <c r="BW8" i="20" s="1"/>
  <c r="EA9" i="20"/>
  <c r="EI9" i="20" s="1"/>
  <c r="AN8" i="20"/>
  <c r="AV8" i="20" s="1"/>
  <c r="AN9" i="20"/>
  <c r="AV9" i="20" s="1"/>
  <c r="EC8" i="20"/>
  <c r="EJ8" i="20" s="1"/>
  <c r="EC9" i="20"/>
  <c r="EJ9" i="20" s="1"/>
  <c r="P9" i="20"/>
  <c r="W9" i="20" s="1"/>
  <c r="GA6" i="20"/>
  <c r="GH6" i="20" s="1"/>
  <c r="GA8" i="20"/>
  <c r="CN7" i="20"/>
  <c r="CV7" i="20" s="1"/>
  <c r="GX6" i="20"/>
  <c r="HD6" i="20" s="1"/>
  <c r="GX7" i="20"/>
  <c r="HD7" i="20" s="1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3" i="19"/>
  <c r="M2" i="19"/>
  <c r="I2" i="19"/>
  <c r="FF13" i="20" l="1"/>
  <c r="AU8" i="20"/>
  <c r="AS10" i="20"/>
  <c r="DS11" i="20"/>
  <c r="DF9" i="20"/>
  <c r="GR27" i="20"/>
  <c r="FF17" i="20"/>
  <c r="AS16" i="20"/>
  <c r="FS17" i="20"/>
  <c r="FF20" i="20"/>
  <c r="FH20" i="20"/>
  <c r="S17" i="20"/>
  <c r="BU23" i="20"/>
  <c r="BS25" i="20"/>
  <c r="FF11" i="20"/>
  <c r="DF13" i="20"/>
  <c r="ES19" i="20"/>
  <c r="ES11" i="20"/>
  <c r="DS9" i="20"/>
  <c r="CF20" i="20"/>
  <c r="DF12" i="20"/>
  <c r="HN24" i="20"/>
  <c r="FF8" i="20"/>
  <c r="HC18" i="20"/>
  <c r="HB16" i="20"/>
  <c r="CI46" i="20"/>
  <c r="CD14" i="20"/>
  <c r="CG13" i="20" s="1"/>
  <c r="FD9" i="20"/>
  <c r="FG8" i="20" s="1"/>
  <c r="FQ21" i="20"/>
  <c r="FV81" i="20"/>
  <c r="R25" i="20"/>
  <c r="W106" i="20"/>
  <c r="R15" i="20"/>
  <c r="U15" i="20" s="1"/>
  <c r="W56" i="20"/>
  <c r="R7" i="20"/>
  <c r="S7" i="20" s="1"/>
  <c r="W16" i="20"/>
  <c r="AQ20" i="20"/>
  <c r="AT19" i="20" s="1"/>
  <c r="AV76" i="20"/>
  <c r="AQ8" i="20"/>
  <c r="AT7" i="20" s="1"/>
  <c r="AV16" i="20"/>
  <c r="AQ7" i="20"/>
  <c r="AT6" i="20" s="1"/>
  <c r="AV11" i="20"/>
  <c r="DQ16" i="20"/>
  <c r="DT15" i="20" s="1"/>
  <c r="DV56" i="20"/>
  <c r="GQ30" i="20"/>
  <c r="GR32" i="20"/>
  <c r="AQ23" i="20"/>
  <c r="AT22" i="20" s="1"/>
  <c r="BD21" i="20"/>
  <c r="BG20" i="20" s="1"/>
  <c r="AD7" i="20"/>
  <c r="AG6" i="20" s="1"/>
  <c r="AI11" i="20"/>
  <c r="CS18" i="20"/>
  <c r="Q12" i="20"/>
  <c r="T11" i="20" s="1"/>
  <c r="HW6" i="20"/>
  <c r="HY6" i="20" s="1"/>
  <c r="IA8" i="20"/>
  <c r="GE8" i="20"/>
  <c r="GH10" i="20"/>
  <c r="EF10" i="20"/>
  <c r="EH8" i="20"/>
  <c r="EF16" i="20"/>
  <c r="EH14" i="20"/>
  <c r="HC14" i="20"/>
  <c r="HB12" i="20"/>
  <c r="FD6" i="20"/>
  <c r="FI6" i="20"/>
  <c r="BV46" i="20"/>
  <c r="BQ14" i="20"/>
  <c r="BT13" i="20" s="1"/>
  <c r="DR15" i="20"/>
  <c r="AD14" i="20"/>
  <c r="AG13" i="20" s="1"/>
  <c r="AI46" i="20"/>
  <c r="BD14" i="20"/>
  <c r="BG13" i="20" s="1"/>
  <c r="BI46" i="20"/>
  <c r="EF23" i="20"/>
  <c r="EH21" i="20"/>
  <c r="AQ25" i="20"/>
  <c r="AE10" i="20"/>
  <c r="AJ31" i="20"/>
  <c r="DS14" i="20"/>
  <c r="BI61" i="20"/>
  <c r="BD17" i="20"/>
  <c r="BG16" i="20" s="1"/>
  <c r="AQ24" i="20"/>
  <c r="AT23" i="20" s="1"/>
  <c r="AV96" i="20"/>
  <c r="BQ9" i="20"/>
  <c r="BT8" i="20" s="1"/>
  <c r="CD18" i="20"/>
  <c r="CG17" i="20" s="1"/>
  <c r="CI66" i="20"/>
  <c r="CD10" i="20"/>
  <c r="CG9" i="20" s="1"/>
  <c r="CI26" i="20"/>
  <c r="BD19" i="20"/>
  <c r="BG18" i="20" s="1"/>
  <c r="BI71" i="20"/>
  <c r="BQ16" i="20"/>
  <c r="BT15" i="20" s="1"/>
  <c r="BF28" i="20"/>
  <c r="ER7" i="20"/>
  <c r="ES7" i="20" s="1"/>
  <c r="EW16" i="20"/>
  <c r="FR15" i="20"/>
  <c r="FU15" i="20" s="1"/>
  <c r="FW56" i="20"/>
  <c r="GD20" i="20"/>
  <c r="GI22" i="20"/>
  <c r="GD17" i="20"/>
  <c r="GI19" i="20"/>
  <c r="HP21" i="20"/>
  <c r="HL19" i="20"/>
  <c r="HP13" i="20"/>
  <c r="HL11" i="20"/>
  <c r="EW71" i="20"/>
  <c r="ER18" i="20"/>
  <c r="AQ22" i="20"/>
  <c r="AT21" i="20" s="1"/>
  <c r="AV86" i="20"/>
  <c r="FF24" i="20"/>
  <c r="FH22" i="20"/>
  <c r="DI11" i="20"/>
  <c r="DD7" i="20"/>
  <c r="DG6" i="20" s="1"/>
  <c r="DI51" i="20"/>
  <c r="DD15" i="20"/>
  <c r="DG14" i="20" s="1"/>
  <c r="DD8" i="20"/>
  <c r="DG7" i="20" s="1"/>
  <c r="DI16" i="20"/>
  <c r="AV56" i="20"/>
  <c r="AQ16" i="20"/>
  <c r="AT15" i="20" s="1"/>
  <c r="R22" i="20"/>
  <c r="W91" i="20"/>
  <c r="W31" i="20"/>
  <c r="R10" i="20"/>
  <c r="CQ20" i="20"/>
  <c r="CU18" i="20" s="1"/>
  <c r="CV76" i="20"/>
  <c r="CQ8" i="20"/>
  <c r="CT7" i="20" s="1"/>
  <c r="CV16" i="20"/>
  <c r="CQ9" i="20"/>
  <c r="CT8" i="20" s="1"/>
  <c r="CV21" i="20"/>
  <c r="CV11" i="20"/>
  <c r="CQ7" i="20"/>
  <c r="CT6" i="20" s="1"/>
  <c r="DV46" i="20"/>
  <c r="DQ14" i="20"/>
  <c r="DT13" i="20" s="1"/>
  <c r="DV6" i="20"/>
  <c r="DQ6" i="20"/>
  <c r="GP20" i="20"/>
  <c r="AD17" i="20"/>
  <c r="AG16" i="20" s="1"/>
  <c r="AI61" i="20"/>
  <c r="AD18" i="20"/>
  <c r="AG17" i="20" s="1"/>
  <c r="AI66" i="20"/>
  <c r="AI26" i="20"/>
  <c r="AD10" i="20"/>
  <c r="AG9" i="20" s="1"/>
  <c r="AD8" i="20"/>
  <c r="AG7" i="20" s="1"/>
  <c r="AI16" i="20"/>
  <c r="HL6" i="20"/>
  <c r="HN6" i="20" s="1"/>
  <c r="HP8" i="20"/>
  <c r="EQ16" i="20"/>
  <c r="ET15" i="20" s="1"/>
  <c r="EV56" i="20"/>
  <c r="HW8" i="20"/>
  <c r="IA10" i="20"/>
  <c r="CF9" i="20"/>
  <c r="EH11" i="20"/>
  <c r="EF13" i="20"/>
  <c r="AJ96" i="20"/>
  <c r="AE23" i="20"/>
  <c r="FD13" i="20"/>
  <c r="FG12" i="20" s="1"/>
  <c r="AE11" i="20"/>
  <c r="AJ36" i="20"/>
  <c r="BR8" i="20"/>
  <c r="BW21" i="20"/>
  <c r="GF12" i="20"/>
  <c r="GG10" i="20"/>
  <c r="CD13" i="20"/>
  <c r="CG12" i="20" s="1"/>
  <c r="CI41" i="20"/>
  <c r="FW21" i="20"/>
  <c r="FR8" i="20"/>
  <c r="FR7" i="20"/>
  <c r="FS7" i="20" s="1"/>
  <c r="FW16" i="20"/>
  <c r="HL21" i="20"/>
  <c r="HP23" i="20"/>
  <c r="HC10" i="20"/>
  <c r="AR9" i="20"/>
  <c r="AW26" i="20"/>
  <c r="AR22" i="20"/>
  <c r="AW91" i="20"/>
  <c r="DD14" i="20"/>
  <c r="DG13" i="20" s="1"/>
  <c r="DI46" i="20"/>
  <c r="DS16" i="20"/>
  <c r="AJ76" i="20"/>
  <c r="AE19" i="20"/>
  <c r="BE19" i="20"/>
  <c r="BJ76" i="20"/>
  <c r="GR24" i="20"/>
  <c r="BE26" i="20"/>
  <c r="BJ111" i="20"/>
  <c r="BW66" i="20"/>
  <c r="BR17" i="20"/>
  <c r="CD15" i="20"/>
  <c r="CG14" i="20" s="1"/>
  <c r="CI51" i="20"/>
  <c r="EH24" i="20"/>
  <c r="EF26" i="20"/>
  <c r="BD9" i="20"/>
  <c r="BG8" i="20" s="1"/>
  <c r="BI21" i="20"/>
  <c r="FD17" i="20"/>
  <c r="FG16" i="20" s="1"/>
  <c r="FR10" i="20"/>
  <c r="FW31" i="20"/>
  <c r="HL22" i="20"/>
  <c r="HM22" i="20" s="1"/>
  <c r="HP24" i="20"/>
  <c r="GS27" i="20"/>
  <c r="GP25" i="20"/>
  <c r="R11" i="20"/>
  <c r="W36" i="20"/>
  <c r="CQ11" i="20"/>
  <c r="CT10" i="20" s="1"/>
  <c r="CV31" i="20"/>
  <c r="CQ13" i="20"/>
  <c r="CT12" i="20" s="1"/>
  <c r="CV41" i="20"/>
  <c r="CD12" i="20"/>
  <c r="CG11" i="20" s="1"/>
  <c r="CI36" i="20"/>
  <c r="HW7" i="20"/>
  <c r="HY7" i="20" s="1"/>
  <c r="HC15" i="20"/>
  <c r="HB13" i="20"/>
  <c r="BQ7" i="20"/>
  <c r="BT6" i="20" s="1"/>
  <c r="BV11" i="20"/>
  <c r="AE13" i="20"/>
  <c r="AJ46" i="20"/>
  <c r="EQ15" i="20"/>
  <c r="ET14" i="20" s="1"/>
  <c r="EV51" i="20"/>
  <c r="AQ14" i="20"/>
  <c r="AT13" i="20" s="1"/>
  <c r="AV46" i="20"/>
  <c r="S19" i="20"/>
  <c r="FQ19" i="20"/>
  <c r="FT18" i="20" s="1"/>
  <c r="FV71" i="20"/>
  <c r="FQ11" i="20"/>
  <c r="FT10" i="20" s="1"/>
  <c r="FV31" i="20"/>
  <c r="FD11" i="20"/>
  <c r="FG10" i="20" s="1"/>
  <c r="GD15" i="20"/>
  <c r="GI17" i="20"/>
  <c r="GD6" i="20"/>
  <c r="GF6" i="20" s="1"/>
  <c r="GI8" i="20"/>
  <c r="HL20" i="20"/>
  <c r="HP22" i="20"/>
  <c r="HP16" i="20"/>
  <c r="HL14" i="20"/>
  <c r="EH10" i="20"/>
  <c r="EF12" i="20"/>
  <c r="ER14" i="20"/>
  <c r="EW51" i="20"/>
  <c r="EH15" i="20"/>
  <c r="AQ21" i="20"/>
  <c r="AT20" i="20" s="1"/>
  <c r="AV81" i="20"/>
  <c r="DF15" i="20"/>
  <c r="Q18" i="20"/>
  <c r="T17" i="20" s="1"/>
  <c r="GP29" i="20"/>
  <c r="GS31" i="20"/>
  <c r="R26" i="20"/>
  <c r="W111" i="20"/>
  <c r="R8" i="20"/>
  <c r="W21" i="20"/>
  <c r="R6" i="20"/>
  <c r="S6" i="20" s="1"/>
  <c r="W11" i="20"/>
  <c r="AQ9" i="20"/>
  <c r="AT8" i="20" s="1"/>
  <c r="AV21" i="20"/>
  <c r="AQ6" i="20"/>
  <c r="AV6" i="20"/>
  <c r="CV6" i="20"/>
  <c r="CQ6" i="20"/>
  <c r="DQ8" i="20"/>
  <c r="DT7" i="20" s="1"/>
  <c r="DV16" i="20"/>
  <c r="GP18" i="20"/>
  <c r="CR13" i="20"/>
  <c r="CF15" i="20"/>
  <c r="FF9" i="20"/>
  <c r="EH12" i="20"/>
  <c r="EF14" i="20"/>
  <c r="CH17" i="20"/>
  <c r="CF19" i="20"/>
  <c r="AR13" i="20"/>
  <c r="AW46" i="20"/>
  <c r="AR8" i="20"/>
  <c r="AW21" i="20"/>
  <c r="AR23" i="20"/>
  <c r="AW96" i="20"/>
  <c r="BD7" i="20"/>
  <c r="BG6" i="20" s="1"/>
  <c r="BI11" i="20"/>
  <c r="BE18" i="20"/>
  <c r="BJ71" i="20"/>
  <c r="AE7" i="20"/>
  <c r="AF7" i="20" s="1"/>
  <c r="AJ16" i="20"/>
  <c r="BR13" i="20"/>
  <c r="BW46" i="20"/>
  <c r="EQ9" i="20"/>
  <c r="ET8" i="20" s="1"/>
  <c r="EV21" i="20"/>
  <c r="FS14" i="20"/>
  <c r="HL23" i="20"/>
  <c r="HP25" i="20"/>
  <c r="AD25" i="20"/>
  <c r="AG24" i="20" s="1"/>
  <c r="AI101" i="20"/>
  <c r="AQ17" i="20"/>
  <c r="AT16" i="20" s="1"/>
  <c r="AV61" i="20"/>
  <c r="AD11" i="20"/>
  <c r="AG10" i="20" s="1"/>
  <c r="AI31" i="20"/>
  <c r="EF8" i="20"/>
  <c r="BI66" i="20"/>
  <c r="BD18" i="20"/>
  <c r="BG17" i="20" s="1"/>
  <c r="HX21" i="20"/>
  <c r="HY23" i="20"/>
  <c r="GQ24" i="20"/>
  <c r="GR26" i="20"/>
  <c r="BQ13" i="20"/>
  <c r="BT12" i="20" s="1"/>
  <c r="BV41" i="20"/>
  <c r="AR11" i="20"/>
  <c r="AW36" i="20"/>
  <c r="EF25" i="20"/>
  <c r="EH23" i="20"/>
  <c r="DV31" i="20"/>
  <c r="DQ11" i="20"/>
  <c r="DT10" i="20" s="1"/>
  <c r="AE26" i="20"/>
  <c r="AE25" i="20"/>
  <c r="AJ106" i="20"/>
  <c r="BR22" i="20"/>
  <c r="BW91" i="20"/>
  <c r="BR9" i="20"/>
  <c r="BW26" i="20"/>
  <c r="EV46" i="20"/>
  <c r="EQ14" i="20"/>
  <c r="ET13" i="20" s="1"/>
  <c r="EQ7" i="20"/>
  <c r="ET6" i="20" s="1"/>
  <c r="EV11" i="20"/>
  <c r="CI81" i="20"/>
  <c r="CD21" i="20"/>
  <c r="CD16" i="20"/>
  <c r="CG15" i="20" s="1"/>
  <c r="CI56" i="20"/>
  <c r="FQ7" i="20"/>
  <c r="FT6" i="20" s="1"/>
  <c r="FV11" i="20"/>
  <c r="BF27" i="20"/>
  <c r="HL15" i="20"/>
  <c r="HP17" i="20"/>
  <c r="R24" i="20"/>
  <c r="W101" i="20"/>
  <c r="AQ11" i="20"/>
  <c r="AT10" i="20" s="1"/>
  <c r="AV31" i="20"/>
  <c r="DQ9" i="20"/>
  <c r="DT8" i="20" s="1"/>
  <c r="DV21" i="20"/>
  <c r="AD26" i="20"/>
  <c r="AI106" i="20"/>
  <c r="GH9" i="20"/>
  <c r="GE7" i="20"/>
  <c r="CH8" i="20"/>
  <c r="CF10" i="20"/>
  <c r="DR10" i="20"/>
  <c r="FD18" i="20"/>
  <c r="FG17" i="20" s="1"/>
  <c r="FI66" i="20"/>
  <c r="FD7" i="20"/>
  <c r="FG6" i="20" s="1"/>
  <c r="FI11" i="20"/>
  <c r="HY16" i="20"/>
  <c r="HX14" i="20"/>
  <c r="Q17" i="20"/>
  <c r="T16" i="20" s="1"/>
  <c r="V61" i="20"/>
  <c r="BD25" i="20"/>
  <c r="BG24" i="20" s="1"/>
  <c r="BI101" i="20"/>
  <c r="Q19" i="20"/>
  <c r="T18" i="20" s="1"/>
  <c r="BW111" i="20"/>
  <c r="BR26" i="20"/>
  <c r="CS16" i="20"/>
  <c r="EH7" i="20"/>
  <c r="EF9" i="20"/>
  <c r="EQ21" i="20"/>
  <c r="ET20" i="20" s="1"/>
  <c r="EV81" i="20"/>
  <c r="BE24" i="20"/>
  <c r="BJ101" i="20"/>
  <c r="FV51" i="20"/>
  <c r="FQ15" i="20"/>
  <c r="FT14" i="20" s="1"/>
  <c r="ER23" i="20"/>
  <c r="EW96" i="20"/>
  <c r="FR12" i="20"/>
  <c r="FW41" i="20"/>
  <c r="GD10" i="20"/>
  <c r="GI12" i="20"/>
  <c r="BR18" i="20"/>
  <c r="BW71" i="20"/>
  <c r="DD12" i="20"/>
  <c r="DG11" i="20" s="1"/>
  <c r="DI36" i="20"/>
  <c r="DE11" i="20"/>
  <c r="DH11" i="20" s="1"/>
  <c r="GH8" i="20"/>
  <c r="GE6" i="20"/>
  <c r="HB23" i="20"/>
  <c r="HC25" i="20"/>
  <c r="CE16" i="20"/>
  <c r="AR6" i="20"/>
  <c r="AS6" i="20" s="1"/>
  <c r="AW11" i="20"/>
  <c r="Q21" i="20"/>
  <c r="T20" i="20" s="1"/>
  <c r="V81" i="20"/>
  <c r="HN16" i="20"/>
  <c r="HM14" i="20"/>
  <c r="AJ61" i="20"/>
  <c r="AE16" i="20"/>
  <c r="BR23" i="20"/>
  <c r="BW96" i="20"/>
  <c r="BD6" i="20"/>
  <c r="BI6" i="20"/>
  <c r="EF24" i="20"/>
  <c r="EH22" i="20"/>
  <c r="GI11" i="20"/>
  <c r="GD9" i="20"/>
  <c r="BQ18" i="20"/>
  <c r="BT17" i="20" s="1"/>
  <c r="DI61" i="20"/>
  <c r="DD17" i="20"/>
  <c r="DD10" i="20"/>
  <c r="DG9" i="20" s="1"/>
  <c r="DI26" i="20"/>
  <c r="BR11" i="20"/>
  <c r="BW36" i="20"/>
  <c r="GS25" i="20"/>
  <c r="GP23" i="20"/>
  <c r="R13" i="20"/>
  <c r="W46" i="20"/>
  <c r="AQ13" i="20"/>
  <c r="AT12" i="20" s="1"/>
  <c r="AV41" i="20"/>
  <c r="AD20" i="20"/>
  <c r="AG19" i="20" s="1"/>
  <c r="GP7" i="20"/>
  <c r="GR7" i="20" s="1"/>
  <c r="DE6" i="20"/>
  <c r="DF6" i="20" s="1"/>
  <c r="HC24" i="20"/>
  <c r="HB22" i="20"/>
  <c r="GQ14" i="20"/>
  <c r="GR16" i="20"/>
  <c r="CF8" i="20"/>
  <c r="CH6" i="20"/>
  <c r="FD8" i="20"/>
  <c r="FG7" i="20" s="1"/>
  <c r="FI16" i="20"/>
  <c r="DS13" i="20"/>
  <c r="CS20" i="20"/>
  <c r="EW46" i="20"/>
  <c r="ER13" i="20"/>
  <c r="EQ11" i="20"/>
  <c r="ET10" i="20" s="1"/>
  <c r="EV31" i="20"/>
  <c r="FD20" i="20"/>
  <c r="FG19" i="20" s="1"/>
  <c r="AE17" i="20"/>
  <c r="AJ66" i="20"/>
  <c r="BR21" i="20"/>
  <c r="BW86" i="20"/>
  <c r="HZ21" i="20"/>
  <c r="HW19" i="20"/>
  <c r="BE9" i="20"/>
  <c r="BJ26" i="20"/>
  <c r="CD11" i="20"/>
  <c r="CG10" i="20" s="1"/>
  <c r="CI31" i="20"/>
  <c r="HW22" i="20"/>
  <c r="ER21" i="20"/>
  <c r="BD10" i="20"/>
  <c r="BG9" i="20" s="1"/>
  <c r="BI26" i="20"/>
  <c r="FR9" i="20"/>
  <c r="FW26" i="20"/>
  <c r="GP8" i="20"/>
  <c r="HE8" i="20"/>
  <c r="HA6" i="20"/>
  <c r="HC6" i="20" s="1"/>
  <c r="GQ17" i="20"/>
  <c r="GR19" i="20"/>
  <c r="HW18" i="20"/>
  <c r="FD16" i="20"/>
  <c r="FG15" i="20" s="1"/>
  <c r="FI56" i="20"/>
  <c r="HC13" i="20"/>
  <c r="BQ20" i="20"/>
  <c r="BT19" i="20" s="1"/>
  <c r="BV76" i="20"/>
  <c r="CE12" i="20"/>
  <c r="AR21" i="20"/>
  <c r="AW86" i="20"/>
  <c r="AR24" i="20"/>
  <c r="AW101" i="20"/>
  <c r="CS15" i="20"/>
  <c r="CU13" i="20"/>
  <c r="AE6" i="20"/>
  <c r="AF6" i="20" s="1"/>
  <c r="AJ11" i="20"/>
  <c r="BR20" i="20"/>
  <c r="BW81" i="20"/>
  <c r="BR15" i="20"/>
  <c r="BW56" i="20"/>
  <c r="DQ15" i="20"/>
  <c r="DT14" i="20" s="1"/>
  <c r="FR18" i="20"/>
  <c r="EQ17" i="20"/>
  <c r="ET16" i="20" s="1"/>
  <c r="EV61" i="20"/>
  <c r="BE8" i="20"/>
  <c r="BJ21" i="20"/>
  <c r="BF21" i="20"/>
  <c r="EH16" i="20"/>
  <c r="EF18" i="20"/>
  <c r="AD22" i="20"/>
  <c r="AG21" i="20" s="1"/>
  <c r="AI86" i="20"/>
  <c r="FQ17" i="20"/>
  <c r="FT16" i="20" s="1"/>
  <c r="FV61" i="20"/>
  <c r="FQ18" i="20"/>
  <c r="FT17" i="20" s="1"/>
  <c r="ER17" i="20"/>
  <c r="EU17" i="20" s="1"/>
  <c r="EW66" i="20"/>
  <c r="GI16" i="20"/>
  <c r="GD14" i="20"/>
  <c r="HP19" i="20"/>
  <c r="HL17" i="20"/>
  <c r="BQ17" i="20"/>
  <c r="BT16" i="20" s="1"/>
  <c r="DD11" i="20"/>
  <c r="DG10" i="20" s="1"/>
  <c r="DI31" i="20"/>
  <c r="FE15" i="20"/>
  <c r="GS24" i="20"/>
  <c r="GP22" i="20"/>
  <c r="R9" i="20"/>
  <c r="W26" i="20"/>
  <c r="AQ15" i="20"/>
  <c r="AT14" i="20" s="1"/>
  <c r="AV51" i="20"/>
  <c r="DQ13" i="20"/>
  <c r="DT12" i="20" s="1"/>
  <c r="DV41" i="20"/>
  <c r="DQ10" i="20"/>
  <c r="DT9" i="20" s="1"/>
  <c r="DV26" i="20"/>
  <c r="HA9" i="20"/>
  <c r="ED6" i="20"/>
  <c r="EH6" i="20" s="1"/>
  <c r="CE14" i="20"/>
  <c r="HW20" i="20"/>
  <c r="AR14" i="20"/>
  <c r="AW51" i="20"/>
  <c r="AR19" i="20"/>
  <c r="AW76" i="20"/>
  <c r="AR7" i="20"/>
  <c r="AS7" i="20" s="1"/>
  <c r="AW16" i="20"/>
  <c r="HA11" i="20"/>
  <c r="AR17" i="20"/>
  <c r="AW66" i="20"/>
  <c r="EH19" i="20"/>
  <c r="EF21" i="20"/>
  <c r="V76" i="20"/>
  <c r="Q20" i="20"/>
  <c r="T19" i="20" s="1"/>
  <c r="BJ61" i="20"/>
  <c r="BE16" i="20"/>
  <c r="AE20" i="20"/>
  <c r="AJ81" i="20"/>
  <c r="GR30" i="20"/>
  <c r="GQ28" i="20"/>
  <c r="AE14" i="20"/>
  <c r="AJ51" i="20"/>
  <c r="BR24" i="20"/>
  <c r="BW101" i="20"/>
  <c r="HZ23" i="20"/>
  <c r="HW21" i="20"/>
  <c r="BE20" i="20"/>
  <c r="BJ81" i="20"/>
  <c r="BE7" i="20"/>
  <c r="BF7" i="20" s="1"/>
  <c r="BJ16" i="20"/>
  <c r="EQ23" i="20"/>
  <c r="ET22" i="20" s="1"/>
  <c r="AD12" i="20"/>
  <c r="AG11" i="20" s="1"/>
  <c r="AI36" i="20"/>
  <c r="EV86" i="20"/>
  <c r="EQ22" i="20"/>
  <c r="ET21" i="20" s="1"/>
  <c r="Q15" i="20"/>
  <c r="T14" i="20" s="1"/>
  <c r="EQ19" i="20"/>
  <c r="ET18" i="20" s="1"/>
  <c r="EV71" i="20"/>
  <c r="AR20" i="20"/>
  <c r="CD17" i="20"/>
  <c r="CG16" i="20" s="1"/>
  <c r="CI61" i="20"/>
  <c r="BD11" i="20"/>
  <c r="BG10" i="20" s="1"/>
  <c r="BI31" i="20"/>
  <c r="BD8" i="20"/>
  <c r="BG7" i="20" s="1"/>
  <c r="BI16" i="20"/>
  <c r="FQ9" i="20"/>
  <c r="FT8" i="20" s="1"/>
  <c r="FV21" i="20"/>
  <c r="FQ8" i="20"/>
  <c r="FT7" i="20" s="1"/>
  <c r="FV16" i="20"/>
  <c r="FR11" i="20"/>
  <c r="AE18" i="20"/>
  <c r="AJ71" i="20"/>
  <c r="Q14" i="20"/>
  <c r="T13" i="20" s="1"/>
  <c r="BQ21" i="20"/>
  <c r="BT20" i="20" s="1"/>
  <c r="ER22" i="20"/>
  <c r="EW91" i="20"/>
  <c r="ER12" i="20"/>
  <c r="EW41" i="20"/>
  <c r="ER6" i="20"/>
  <c r="ES6" i="20" s="1"/>
  <c r="EW11" i="20"/>
  <c r="FR19" i="20"/>
  <c r="FW76" i="20"/>
  <c r="FR13" i="20"/>
  <c r="FW46" i="20"/>
  <c r="GD19" i="20"/>
  <c r="GI21" i="20"/>
  <c r="GD8" i="20"/>
  <c r="GI10" i="20"/>
  <c r="HP20" i="20"/>
  <c r="HL18" i="20"/>
  <c r="HP11" i="20"/>
  <c r="HL9" i="20"/>
  <c r="EH17" i="20"/>
  <c r="EF19" i="20"/>
  <c r="AI91" i="20"/>
  <c r="AD23" i="20"/>
  <c r="AG22" i="20" s="1"/>
  <c r="Q13" i="20"/>
  <c r="T12" i="20" s="1"/>
  <c r="CE17" i="20"/>
  <c r="BD24" i="20"/>
  <c r="BG23" i="20" s="1"/>
  <c r="BI96" i="20"/>
  <c r="R21" i="20"/>
  <c r="W86" i="20"/>
  <c r="R12" i="20"/>
  <c r="W41" i="20"/>
  <c r="CQ15" i="20"/>
  <c r="CT14" i="20" s="1"/>
  <c r="CV51" i="20"/>
  <c r="CQ10" i="20"/>
  <c r="CT9" i="20" s="1"/>
  <c r="CV26" i="20"/>
  <c r="FD15" i="20"/>
  <c r="FG14" i="20" s="1"/>
  <c r="AD16" i="20"/>
  <c r="AG15" i="20" s="1"/>
  <c r="AI56" i="20"/>
  <c r="AD9" i="20"/>
  <c r="AG8" i="20" s="1"/>
  <c r="AI21" i="20"/>
  <c r="BR14" i="20"/>
  <c r="GQ8" i="20"/>
  <c r="GR10" i="20"/>
  <c r="DF8" i="20"/>
  <c r="DS12" i="20"/>
  <c r="BQ19" i="20"/>
  <c r="BT18" i="20" s="1"/>
  <c r="BV71" i="20"/>
  <c r="HY13" i="20"/>
  <c r="BD13" i="20"/>
  <c r="BG12" i="20" s="1"/>
  <c r="BI41" i="20"/>
  <c r="Q23" i="20"/>
  <c r="T22" i="20" s="1"/>
  <c r="V91" i="20"/>
  <c r="Q25" i="20"/>
  <c r="T24" i="20" s="1"/>
  <c r="V101" i="20"/>
  <c r="ES20" i="20"/>
  <c r="AE15" i="20"/>
  <c r="AJ56" i="20"/>
  <c r="BE12" i="20"/>
  <c r="BJ41" i="20"/>
  <c r="BE11" i="20"/>
  <c r="BJ36" i="20"/>
  <c r="FH21" i="20"/>
  <c r="FF23" i="20"/>
  <c r="CI6" i="20"/>
  <c r="CD6" i="20"/>
  <c r="BD20" i="20"/>
  <c r="BG19" i="20" s="1"/>
  <c r="BI76" i="20"/>
  <c r="ER8" i="20"/>
  <c r="EW21" i="20"/>
  <c r="GD11" i="20"/>
  <c r="GI13" i="20"/>
  <c r="GS33" i="20"/>
  <c r="GP31" i="20"/>
  <c r="CQ12" i="20"/>
  <c r="CT11" i="20" s="1"/>
  <c r="CV36" i="20"/>
  <c r="GR15" i="20"/>
  <c r="GQ13" i="20"/>
  <c r="AD21" i="20"/>
  <c r="AG20" i="20" s="1"/>
  <c r="AI81" i="20"/>
  <c r="HY15" i="20"/>
  <c r="HX13" i="20"/>
  <c r="HA7" i="20"/>
  <c r="HC7" i="20" s="1"/>
  <c r="CE13" i="20"/>
  <c r="CH13" i="20" s="1"/>
  <c r="CS9" i="20"/>
  <c r="DH8" i="20"/>
  <c r="DF10" i="20"/>
  <c r="CS10" i="20"/>
  <c r="BD23" i="20"/>
  <c r="BG22" i="20" s="1"/>
  <c r="BI91" i="20"/>
  <c r="AE8" i="20"/>
  <c r="AJ21" i="20"/>
  <c r="BE23" i="20"/>
  <c r="BJ96" i="20"/>
  <c r="EQ10" i="20"/>
  <c r="ET9" i="20" s="1"/>
  <c r="EV26" i="20"/>
  <c r="BE10" i="20"/>
  <c r="BJ31" i="20"/>
  <c r="DS17" i="20"/>
  <c r="CQ18" i="20"/>
  <c r="CT17" i="20" s="1"/>
  <c r="BI56" i="20"/>
  <c r="BD16" i="20"/>
  <c r="BG15" i="20" s="1"/>
  <c r="FQ10" i="20"/>
  <c r="FT9" i="20" s="1"/>
  <c r="FV26" i="20"/>
  <c r="BD15" i="20"/>
  <c r="BG14" i="20" s="1"/>
  <c r="GD16" i="20"/>
  <c r="GI18" i="20"/>
  <c r="HP15" i="20"/>
  <c r="HL13" i="20"/>
  <c r="FF10" i="20"/>
  <c r="HC12" i="20"/>
  <c r="HB10" i="20"/>
  <c r="FD12" i="20"/>
  <c r="FG11" i="20" s="1"/>
  <c r="FI36" i="20"/>
  <c r="AR12" i="20"/>
  <c r="AW41" i="20"/>
  <c r="Q9" i="20"/>
  <c r="T8" i="20" s="1"/>
  <c r="V21" i="20"/>
  <c r="DE17" i="20"/>
  <c r="DF17" i="20" s="1"/>
  <c r="FR21" i="20"/>
  <c r="FW86" i="20"/>
  <c r="DD13" i="20"/>
  <c r="DG12" i="20" s="1"/>
  <c r="EQ20" i="20"/>
  <c r="ET19" i="20" s="1"/>
  <c r="EV76" i="20"/>
  <c r="BE25" i="20"/>
  <c r="BJ106" i="20"/>
  <c r="BE13" i="20"/>
  <c r="BJ46" i="20"/>
  <c r="FR16" i="20"/>
  <c r="FW61" i="20"/>
  <c r="DF16" i="20"/>
  <c r="CD20" i="20"/>
  <c r="CH18" i="20" s="1"/>
  <c r="CI76" i="20"/>
  <c r="FE18" i="20"/>
  <c r="FV56" i="20"/>
  <c r="FQ16" i="20"/>
  <c r="FT15" i="20" s="1"/>
  <c r="FQ6" i="20"/>
  <c r="FV6" i="20"/>
  <c r="FF16" i="20"/>
  <c r="ER10" i="20"/>
  <c r="EW31" i="20"/>
  <c r="GI15" i="20"/>
  <c r="GD13" i="20"/>
  <c r="HL8" i="20"/>
  <c r="HP10" i="20"/>
  <c r="R14" i="20"/>
  <c r="W51" i="20"/>
  <c r="BR19" i="20"/>
  <c r="BW76" i="20"/>
  <c r="DQ7" i="20"/>
  <c r="DT6" i="20" s="1"/>
  <c r="DV11" i="20"/>
  <c r="EV66" i="20"/>
  <c r="EQ18" i="20"/>
  <c r="ET17" i="20" s="1"/>
  <c r="HE10" i="20"/>
  <c r="HA8" i="20"/>
  <c r="CE11" i="20"/>
  <c r="GP11" i="20"/>
  <c r="AW56" i="20"/>
  <c r="AR15" i="20"/>
  <c r="Q7" i="20"/>
  <c r="T6" i="20" s="1"/>
  <c r="V11" i="20"/>
  <c r="CS19" i="20"/>
  <c r="BI111" i="20"/>
  <c r="BD27" i="20"/>
  <c r="BG26" i="20" s="1"/>
  <c r="DE14" i="20"/>
  <c r="DH14" i="20" s="1"/>
  <c r="AE9" i="20"/>
  <c r="AJ26" i="20"/>
  <c r="BR27" i="20"/>
  <c r="BW116" i="20"/>
  <c r="BR10" i="20"/>
  <c r="BW31" i="20"/>
  <c r="CD9" i="20"/>
  <c r="CG8" i="20" s="1"/>
  <c r="CI21" i="20"/>
  <c r="FQ14" i="20"/>
  <c r="FT13" i="20" s="1"/>
  <c r="FV46" i="20"/>
  <c r="AE24" i="20"/>
  <c r="AJ101" i="20"/>
  <c r="BD12" i="20"/>
  <c r="BG11" i="20" s="1"/>
  <c r="BI36" i="20"/>
  <c r="HW11" i="20"/>
  <c r="HX11" i="20" s="1"/>
  <c r="HW14" i="20"/>
  <c r="EF11" i="20"/>
  <c r="EH9" i="20"/>
  <c r="CS14" i="20"/>
  <c r="CR11" i="20"/>
  <c r="FD21" i="20"/>
  <c r="FG20" i="20" s="1"/>
  <c r="FI81" i="20"/>
  <c r="BQ11" i="20"/>
  <c r="BT10" i="20" s="1"/>
  <c r="BV31" i="20"/>
  <c r="Q10" i="20"/>
  <c r="T9" i="20" s="1"/>
  <c r="V26" i="20"/>
  <c r="V56" i="20"/>
  <c r="Q16" i="20"/>
  <c r="T15" i="20" s="1"/>
  <c r="FQ20" i="20"/>
  <c r="FT19" i="20" s="1"/>
  <c r="FV76" i="20"/>
  <c r="BD26" i="20"/>
  <c r="BG25" i="20" s="1"/>
  <c r="BI106" i="20"/>
  <c r="BR16" i="20"/>
  <c r="BW61" i="20"/>
  <c r="BW41" i="20"/>
  <c r="BR12" i="20"/>
  <c r="BR6" i="20"/>
  <c r="BS6" i="20" s="1"/>
  <c r="BW11" i="20"/>
  <c r="BJ11" i="20"/>
  <c r="BE6" i="20"/>
  <c r="BF6" i="20" s="1"/>
  <c r="BE22" i="20"/>
  <c r="BJ91" i="20"/>
  <c r="AR25" i="20"/>
  <c r="CI11" i="20"/>
  <c r="CD7" i="20"/>
  <c r="CG6" i="20" s="1"/>
  <c r="FQ13" i="20"/>
  <c r="FT12" i="20" s="1"/>
  <c r="FV41" i="20"/>
  <c r="CS17" i="20"/>
  <c r="ER15" i="20"/>
  <c r="EW56" i="20"/>
  <c r="FR6" i="20"/>
  <c r="FS6" i="20" s="1"/>
  <c r="FW11" i="20"/>
  <c r="HL10" i="20"/>
  <c r="HP12" i="20"/>
  <c r="CE21" i="20"/>
  <c r="CF21" i="20" s="1"/>
  <c r="R23" i="20"/>
  <c r="W96" i="20"/>
  <c r="CQ17" i="20"/>
  <c r="CT16" i="20" s="1"/>
  <c r="CV61" i="20"/>
  <c r="FF19" i="20"/>
  <c r="BD22" i="20"/>
  <c r="BG21" i="20" s="1"/>
  <c r="AD6" i="20"/>
  <c r="AI6" i="20"/>
  <c r="Q22" i="20"/>
  <c r="T21" i="20" s="1"/>
  <c r="DR6" i="20"/>
  <c r="DS6" i="20" s="1"/>
  <c r="HC17" i="20"/>
  <c r="HB15" i="20"/>
  <c r="GQ15" i="20"/>
  <c r="GR17" i="20"/>
  <c r="HB17" i="20"/>
  <c r="FE6" i="20"/>
  <c r="FF6" i="20" s="1"/>
  <c r="FJ11" i="20"/>
  <c r="IA12" i="20"/>
  <c r="HW12" i="20"/>
  <c r="HW10" i="20"/>
  <c r="HW9" i="20"/>
  <c r="HW17" i="20"/>
  <c r="GP12" i="20"/>
  <c r="HB14" i="20"/>
  <c r="HC16" i="20"/>
  <c r="CS8" i="20"/>
  <c r="CR12" i="20"/>
  <c r="HB18" i="20"/>
  <c r="HC20" i="20"/>
  <c r="FF14" i="20"/>
  <c r="GP21" i="20"/>
  <c r="DR8" i="20"/>
  <c r="FE12" i="20"/>
  <c r="FD14" i="20"/>
  <c r="FG13" i="20" s="1"/>
  <c r="FI46" i="20"/>
  <c r="FD19" i="20"/>
  <c r="FG18" i="20" s="1"/>
  <c r="FI71" i="20"/>
  <c r="FD10" i="20"/>
  <c r="FG9" i="20" s="1"/>
  <c r="FI26" i="20"/>
  <c r="GP14" i="20"/>
  <c r="BQ15" i="20"/>
  <c r="BT14" i="20" s="1"/>
  <c r="BV51" i="20"/>
  <c r="BQ8" i="20"/>
  <c r="BT7" i="20" s="1"/>
  <c r="BV16" i="20"/>
  <c r="BQ6" i="20"/>
  <c r="BV6" i="20"/>
  <c r="BQ10" i="20"/>
  <c r="BT9" i="20" s="1"/>
  <c r="BV26" i="20"/>
  <c r="FE21" i="20"/>
  <c r="Q8" i="20"/>
  <c r="T7" i="20" s="1"/>
  <c r="V16" i="20"/>
  <c r="V6" i="20"/>
  <c r="Q6" i="20"/>
  <c r="EH13" i="20"/>
  <c r="AR18" i="20"/>
  <c r="GD7" i="20"/>
  <c r="GF7" i="20" s="1"/>
  <c r="AQ12" i="20"/>
  <c r="AT11" i="20" s="1"/>
  <c r="AV36" i="20"/>
  <c r="AJ86" i="20"/>
  <c r="AE21" i="20"/>
  <c r="Q24" i="20"/>
  <c r="T23" i="20" s="1"/>
  <c r="ER16" i="20"/>
  <c r="AE12" i="20"/>
  <c r="AJ41" i="20"/>
  <c r="BR7" i="20"/>
  <c r="BS7" i="20" s="1"/>
  <c r="BW16" i="20"/>
  <c r="EQ6" i="20"/>
  <c r="EV6" i="20"/>
  <c r="BJ51" i="20"/>
  <c r="BE14" i="20"/>
  <c r="EV36" i="20"/>
  <c r="EQ12" i="20"/>
  <c r="ET11" i="20" s="1"/>
  <c r="BE17" i="20"/>
  <c r="BJ66" i="20"/>
  <c r="R20" i="20"/>
  <c r="W81" i="20"/>
  <c r="GP28" i="20"/>
  <c r="AE22" i="20"/>
  <c r="AJ91" i="20"/>
  <c r="CD19" i="20"/>
  <c r="CG18" i="20" s="1"/>
  <c r="CI71" i="20"/>
  <c r="CD8" i="20"/>
  <c r="CG7" i="20" s="1"/>
  <c r="CI16" i="20"/>
  <c r="FR20" i="20"/>
  <c r="FV36" i="20"/>
  <c r="FQ12" i="20"/>
  <c r="FT11" i="20" s="1"/>
  <c r="AI41" i="20"/>
  <c r="AD13" i="20"/>
  <c r="AG12" i="20" s="1"/>
  <c r="ER9" i="20"/>
  <c r="EW26" i="20"/>
  <c r="GI20" i="20"/>
  <c r="GD18" i="20"/>
  <c r="HL12" i="20"/>
  <c r="HP14" i="20"/>
  <c r="HL7" i="20"/>
  <c r="HN7" i="20" s="1"/>
  <c r="HP9" i="20"/>
  <c r="DD16" i="20"/>
  <c r="DI56" i="20"/>
  <c r="Q26" i="20"/>
  <c r="T25" i="20" s="1"/>
  <c r="V106" i="20"/>
  <c r="DD9" i="20"/>
  <c r="DG8" i="20" s="1"/>
  <c r="DI21" i="20"/>
  <c r="DD6" i="20"/>
  <c r="DI6" i="20"/>
  <c r="EQ13" i="20"/>
  <c r="ET12" i="20" s="1"/>
  <c r="EV41" i="20"/>
  <c r="CE18" i="20"/>
  <c r="GS15" i="20"/>
  <c r="GP13" i="20"/>
  <c r="W71" i="20"/>
  <c r="R18" i="20"/>
  <c r="AQ10" i="20"/>
  <c r="AT9" i="20" s="1"/>
  <c r="AV26" i="20"/>
  <c r="CQ16" i="20"/>
  <c r="CT15" i="20" s="1"/>
  <c r="CV56" i="20"/>
  <c r="DQ17" i="20"/>
  <c r="DV61" i="20"/>
  <c r="DV36" i="20"/>
  <c r="DQ12" i="20"/>
  <c r="DT11" i="20" s="1"/>
  <c r="GP9" i="20"/>
  <c r="Q11" i="20"/>
  <c r="T10" i="20" s="1"/>
  <c r="BE15" i="20"/>
  <c r="BJ56" i="20"/>
  <c r="R16" i="20"/>
  <c r="EH20" i="20"/>
  <c r="EF22" i="20"/>
  <c r="AD19" i="20"/>
  <c r="AG18" i="20" s="1"/>
  <c r="AI71" i="20"/>
  <c r="AD15" i="20"/>
  <c r="AG14" i="20" s="1"/>
  <c r="AI51" i="20"/>
  <c r="AQ18" i="20"/>
  <c r="AT17" i="20" s="1"/>
  <c r="AD24" i="20"/>
  <c r="AG23" i="20" s="1"/>
  <c r="EQ8" i="20"/>
  <c r="ET7" i="20" s="1"/>
  <c r="G1" i="19"/>
  <c r="C2" i="19"/>
  <c r="B2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69" i="19"/>
  <c r="F70" i="19"/>
  <c r="F71" i="19"/>
  <c r="F72" i="19"/>
  <c r="F73" i="19"/>
  <c r="F74" i="19"/>
  <c r="F75" i="19"/>
  <c r="F76" i="19"/>
  <c r="F77" i="19"/>
  <c r="F78" i="19"/>
  <c r="F3" i="19"/>
  <c r="AH10" i="20" l="1"/>
  <c r="AF12" i="20"/>
  <c r="BU25" i="20"/>
  <c r="BS27" i="20"/>
  <c r="AU10" i="20"/>
  <c r="AS12" i="20"/>
  <c r="BH21" i="20"/>
  <c r="BF23" i="20"/>
  <c r="HN17" i="20"/>
  <c r="HM15" i="20"/>
  <c r="AU19" i="20"/>
  <c r="AS21" i="20"/>
  <c r="GR25" i="20"/>
  <c r="GQ23" i="20"/>
  <c r="U14" i="20"/>
  <c r="S16" i="20"/>
  <c r="GF18" i="20"/>
  <c r="GG16" i="20"/>
  <c r="ES9" i="20"/>
  <c r="EU7" i="20"/>
  <c r="BF17" i="20"/>
  <c r="BH15" i="20"/>
  <c r="FH19" i="20"/>
  <c r="FF21" i="20"/>
  <c r="FH10" i="20"/>
  <c r="FF12" i="20"/>
  <c r="HX10" i="20"/>
  <c r="HY12" i="20"/>
  <c r="BS12" i="20"/>
  <c r="BU10" i="20"/>
  <c r="CU9" i="20"/>
  <c r="CS11" i="20"/>
  <c r="BU8" i="20"/>
  <c r="BS10" i="20"/>
  <c r="HB6" i="20"/>
  <c r="HC8" i="20"/>
  <c r="BF25" i="20"/>
  <c r="BH23" i="20"/>
  <c r="FH8" i="20"/>
  <c r="CU8" i="20"/>
  <c r="AH13" i="20"/>
  <c r="AF15" i="20"/>
  <c r="DH6" i="20"/>
  <c r="U19" i="20"/>
  <c r="S21" i="20"/>
  <c r="GG17" i="20"/>
  <c r="GF19" i="20"/>
  <c r="EU10" i="20"/>
  <c r="ES12" i="20"/>
  <c r="AH18" i="20"/>
  <c r="AF20" i="20"/>
  <c r="AU15" i="20"/>
  <c r="AS17" i="20"/>
  <c r="HX18" i="20"/>
  <c r="HY20" i="20"/>
  <c r="BH19" i="20"/>
  <c r="BU13" i="20"/>
  <c r="BS15" i="20"/>
  <c r="AS24" i="20"/>
  <c r="AU22" i="20"/>
  <c r="DU11" i="20"/>
  <c r="GQ21" i="20"/>
  <c r="GR23" i="20"/>
  <c r="BS23" i="20"/>
  <c r="BU21" i="20"/>
  <c r="EU21" i="20"/>
  <c r="ES23" i="20"/>
  <c r="DU8" i="20"/>
  <c r="DS10" i="20"/>
  <c r="BH25" i="20"/>
  <c r="AF25" i="20"/>
  <c r="AH23" i="20"/>
  <c r="FH7" i="20"/>
  <c r="HM12" i="20"/>
  <c r="HN14" i="20"/>
  <c r="AU7" i="20"/>
  <c r="AS9" i="20"/>
  <c r="AF11" i="20"/>
  <c r="AH9" i="20"/>
  <c r="DU12" i="20"/>
  <c r="DU7" i="20"/>
  <c r="FH9" i="20"/>
  <c r="GQ7" i="20"/>
  <c r="GR9" i="20"/>
  <c r="GQ12" i="20"/>
  <c r="GR14" i="20"/>
  <c r="DS8" i="20"/>
  <c r="DU6" i="20"/>
  <c r="CU6" i="20"/>
  <c r="AU23" i="20"/>
  <c r="AS25" i="20"/>
  <c r="CU12" i="20"/>
  <c r="CU17" i="20"/>
  <c r="U12" i="20"/>
  <c r="S14" i="20"/>
  <c r="FH14" i="20"/>
  <c r="HN13" i="20"/>
  <c r="HM11" i="20"/>
  <c r="HM7" i="20"/>
  <c r="HN9" i="20"/>
  <c r="BH14" i="20"/>
  <c r="BF16" i="20"/>
  <c r="HB9" i="20"/>
  <c r="HC11" i="20"/>
  <c r="CH12" i="20"/>
  <c r="CF14" i="20"/>
  <c r="FU7" i="20"/>
  <c r="FS9" i="20"/>
  <c r="BF9" i="20"/>
  <c r="BH7" i="20"/>
  <c r="GF9" i="20"/>
  <c r="GG7" i="20"/>
  <c r="AH14" i="20"/>
  <c r="AF16" i="20"/>
  <c r="CF16" i="20"/>
  <c r="CH14" i="20"/>
  <c r="CU14" i="20"/>
  <c r="AH24" i="20"/>
  <c r="AF26" i="20"/>
  <c r="HN23" i="20"/>
  <c r="HM21" i="20"/>
  <c r="AU6" i="20"/>
  <c r="AS8" i="20"/>
  <c r="S8" i="20"/>
  <c r="U6" i="20"/>
  <c r="S11" i="20"/>
  <c r="U9" i="20"/>
  <c r="DU14" i="20"/>
  <c r="HB8" i="20"/>
  <c r="HX6" i="20"/>
  <c r="HY8" i="20"/>
  <c r="EU9" i="20"/>
  <c r="DH7" i="20"/>
  <c r="U16" i="20"/>
  <c r="S18" i="20"/>
  <c r="GQ19" i="20"/>
  <c r="GR21" i="20"/>
  <c r="EU13" i="20"/>
  <c r="ES15" i="20"/>
  <c r="GG9" i="20"/>
  <c r="GF11" i="20"/>
  <c r="BS24" i="20"/>
  <c r="BU22" i="20"/>
  <c r="BF8" i="20"/>
  <c r="BH6" i="20"/>
  <c r="BF26" i="20"/>
  <c r="BH24" i="20"/>
  <c r="AF23" i="20"/>
  <c r="AH21" i="20"/>
  <c r="GG15" i="20"/>
  <c r="GF17" i="20"/>
  <c r="BH26" i="20"/>
  <c r="DS15" i="20"/>
  <c r="DU13" i="20"/>
  <c r="DU9" i="20"/>
  <c r="AH20" i="20"/>
  <c r="AF22" i="20"/>
  <c r="BH12" i="20"/>
  <c r="BF14" i="20"/>
  <c r="EU14" i="20"/>
  <c r="ES16" i="20"/>
  <c r="U21" i="20"/>
  <c r="S23" i="20"/>
  <c r="BH20" i="20"/>
  <c r="BF22" i="20"/>
  <c r="BS16" i="20"/>
  <c r="BU14" i="20"/>
  <c r="HM6" i="20"/>
  <c r="HN8" i="20"/>
  <c r="BS14" i="20"/>
  <c r="BU12" i="20"/>
  <c r="CF17" i="20"/>
  <c r="CH15" i="20"/>
  <c r="HN18" i="20"/>
  <c r="HM16" i="20"/>
  <c r="HC9" i="20"/>
  <c r="HB7" i="20"/>
  <c r="U7" i="20"/>
  <c r="S9" i="20"/>
  <c r="CF12" i="20"/>
  <c r="CH10" i="20"/>
  <c r="ES13" i="20"/>
  <c r="EU11" i="20"/>
  <c r="BU9" i="20"/>
  <c r="BS11" i="20"/>
  <c r="BU24" i="20"/>
  <c r="BS26" i="20"/>
  <c r="FU12" i="20"/>
  <c r="BH16" i="20"/>
  <c r="BF18" i="20"/>
  <c r="AU11" i="20"/>
  <c r="AS13" i="20"/>
  <c r="U24" i="20"/>
  <c r="S26" i="20"/>
  <c r="HM18" i="20"/>
  <c r="HN20" i="20"/>
  <c r="U8" i="20"/>
  <c r="S10" i="20"/>
  <c r="ES18" i="20"/>
  <c r="EU16" i="20"/>
  <c r="CU16" i="20"/>
  <c r="AU14" i="20"/>
  <c r="GR13" i="20"/>
  <c r="GQ11" i="20"/>
  <c r="HM10" i="20"/>
  <c r="HN12" i="20"/>
  <c r="GR28" i="20"/>
  <c r="GQ26" i="20"/>
  <c r="FH12" i="20"/>
  <c r="GR12" i="20"/>
  <c r="GQ10" i="20"/>
  <c r="CU15" i="20"/>
  <c r="AF9" i="20"/>
  <c r="AH7" i="20"/>
  <c r="AU13" i="20"/>
  <c r="AS15" i="20"/>
  <c r="GF13" i="20"/>
  <c r="GG11" i="20"/>
  <c r="FS16" i="20"/>
  <c r="FU14" i="20"/>
  <c r="GG14" i="20"/>
  <c r="GF16" i="20"/>
  <c r="DU15" i="20"/>
  <c r="AH6" i="20"/>
  <c r="AF8" i="20"/>
  <c r="CU7" i="20"/>
  <c r="ES8" i="20"/>
  <c r="EU6" i="20"/>
  <c r="BH9" i="20"/>
  <c r="BF11" i="20"/>
  <c r="FU17" i="20"/>
  <c r="FS19" i="20"/>
  <c r="AH12" i="20"/>
  <c r="AF14" i="20"/>
  <c r="GQ20" i="20"/>
  <c r="GR22" i="20"/>
  <c r="GF14" i="20"/>
  <c r="GG12" i="20"/>
  <c r="EU19" i="20"/>
  <c r="ES21" i="20"/>
  <c r="GG8" i="20"/>
  <c r="GF10" i="20"/>
  <c r="BH22" i="20"/>
  <c r="BF24" i="20"/>
  <c r="U22" i="20"/>
  <c r="S24" i="20"/>
  <c r="BU7" i="20"/>
  <c r="BS9" i="20"/>
  <c r="CU11" i="20"/>
  <c r="CS13" i="20"/>
  <c r="AH11" i="20"/>
  <c r="AF13" i="20"/>
  <c r="GQ22" i="20"/>
  <c r="HN21" i="20"/>
  <c r="HM19" i="20"/>
  <c r="GG18" i="20"/>
  <c r="DH10" i="20"/>
  <c r="EU22" i="20"/>
  <c r="EU20" i="20"/>
  <c r="ES22" i="20"/>
  <c r="HX16" i="20"/>
  <c r="HY18" i="20"/>
  <c r="BU16" i="20"/>
  <c r="BS18" i="20"/>
  <c r="AF10" i="20"/>
  <c r="AH8" i="20"/>
  <c r="FU18" i="20"/>
  <c r="FS20" i="20"/>
  <c r="HY14" i="20"/>
  <c r="HX12" i="20"/>
  <c r="DH12" i="20"/>
  <c r="DF14" i="20"/>
  <c r="AS19" i="20"/>
  <c r="AU17" i="20"/>
  <c r="FS18" i="20"/>
  <c r="FU16" i="20"/>
  <c r="BU19" i="20"/>
  <c r="BS21" i="20"/>
  <c r="HM9" i="20"/>
  <c r="HN11" i="20"/>
  <c r="FH15" i="20"/>
  <c r="CH16" i="20"/>
  <c r="CF18" i="20"/>
  <c r="U18" i="20"/>
  <c r="S20" i="20"/>
  <c r="HY9" i="20"/>
  <c r="HX7" i="20"/>
  <c r="FH17" i="20"/>
  <c r="GR11" i="20"/>
  <c r="GQ9" i="20"/>
  <c r="BF13" i="20"/>
  <c r="BH11" i="20"/>
  <c r="BH8" i="20"/>
  <c r="BF10" i="20"/>
  <c r="U10" i="20"/>
  <c r="S12" i="20"/>
  <c r="FS12" i="20"/>
  <c r="FU10" i="20"/>
  <c r="HM13" i="20"/>
  <c r="HN15" i="20"/>
  <c r="BU20" i="20"/>
  <c r="BS22" i="20"/>
  <c r="U17" i="20"/>
  <c r="BF19" i="20"/>
  <c r="BH17" i="20"/>
  <c r="AS22" i="20"/>
  <c r="AU20" i="20"/>
  <c r="BS8" i="20"/>
  <c r="BU6" i="20"/>
  <c r="GQ18" i="20"/>
  <c r="GR20" i="20"/>
  <c r="U20" i="20"/>
  <c r="S22" i="20"/>
  <c r="FU13" i="20"/>
  <c r="FS15" i="20"/>
  <c r="GQ25" i="20"/>
  <c r="FH11" i="20"/>
  <c r="AU16" i="20"/>
  <c r="AS18" i="20"/>
  <c r="AH22" i="20"/>
  <c r="AF24" i="20"/>
  <c r="EU18" i="20"/>
  <c r="FS13" i="20"/>
  <c r="FU11" i="20"/>
  <c r="AS20" i="20"/>
  <c r="AU18" i="20"/>
  <c r="BU18" i="20"/>
  <c r="BS20" i="20"/>
  <c r="HX17" i="20"/>
  <c r="HY19" i="20"/>
  <c r="AH19" i="20"/>
  <c r="AF21" i="20"/>
  <c r="HX15" i="20"/>
  <c r="HY17" i="20"/>
  <c r="FS21" i="20"/>
  <c r="FU19" i="20"/>
  <c r="CF13" i="20"/>
  <c r="CH11" i="20"/>
  <c r="HY22" i="20"/>
  <c r="HX20" i="20"/>
  <c r="GR18" i="20"/>
  <c r="GQ16" i="20"/>
  <c r="GR29" i="20"/>
  <c r="GQ27" i="20"/>
  <c r="EU12" i="20"/>
  <c r="ES14" i="20"/>
  <c r="HM20" i="20"/>
  <c r="HN22" i="20"/>
  <c r="S15" i="20"/>
  <c r="U13" i="20"/>
  <c r="HM8" i="20"/>
  <c r="HN10" i="20"/>
  <c r="HX9" i="20"/>
  <c r="HY11" i="20"/>
  <c r="FH16" i="20"/>
  <c r="FF18" i="20"/>
  <c r="BH10" i="20"/>
  <c r="BF12" i="20"/>
  <c r="DU10" i="20"/>
  <c r="GG6" i="20"/>
  <c r="GF8" i="20"/>
  <c r="AF18" i="20"/>
  <c r="AH16" i="20"/>
  <c r="BF20" i="20"/>
  <c r="BH18" i="20"/>
  <c r="FH13" i="20"/>
  <c r="FF15" i="20"/>
  <c r="DH9" i="20"/>
  <c r="DF11" i="20"/>
  <c r="BF15" i="20"/>
  <c r="BH13" i="20"/>
  <c r="CU10" i="20"/>
  <c r="CS12" i="20"/>
  <c r="HX8" i="20"/>
  <c r="HY10" i="20"/>
  <c r="CH9" i="20"/>
  <c r="CF11" i="20"/>
  <c r="BS19" i="20"/>
  <c r="BU17" i="20"/>
  <c r="ES10" i="20"/>
  <c r="EU8" i="20"/>
  <c r="GQ29" i="20"/>
  <c r="GR31" i="20"/>
  <c r="FU9" i="20"/>
  <c r="FS11" i="20"/>
  <c r="HX19" i="20"/>
  <c r="HY21" i="20"/>
  <c r="AU12" i="20"/>
  <c r="AS14" i="20"/>
  <c r="ES17" i="20"/>
  <c r="EU15" i="20"/>
  <c r="HB11" i="20"/>
  <c r="GQ6" i="20"/>
  <c r="GR8" i="20"/>
  <c r="AH15" i="20"/>
  <c r="AF17" i="20"/>
  <c r="U11" i="20"/>
  <c r="S13" i="20"/>
  <c r="AU9" i="20"/>
  <c r="AS11" i="20"/>
  <c r="BS13" i="20"/>
  <c r="BU11" i="20"/>
  <c r="AU21" i="20"/>
  <c r="AS23" i="20"/>
  <c r="DH13" i="20"/>
  <c r="GF15" i="20"/>
  <c r="GG13" i="20"/>
  <c r="FU8" i="20"/>
  <c r="FS10" i="20"/>
  <c r="BU15" i="20"/>
  <c r="BS17" i="20"/>
  <c r="AH17" i="20"/>
  <c r="AF19" i="20"/>
  <c r="FU6" i="20"/>
  <c r="FS8" i="20"/>
  <c r="CH7" i="20"/>
  <c r="HN19" i="20"/>
  <c r="HM17" i="20"/>
  <c r="U23" i="20"/>
  <c r="S25" i="20"/>
  <c r="FH6" i="20"/>
  <c r="FH18" i="20"/>
  <c r="G17" i="19"/>
  <c r="G29" i="19"/>
  <c r="G19" i="19"/>
  <c r="D2" i="19"/>
  <c r="H1" i="19"/>
  <c r="G34" i="19" s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G36" i="19" l="1"/>
  <c r="G45" i="19"/>
  <c r="G30" i="19"/>
  <c r="G7" i="19"/>
  <c r="G31" i="19"/>
  <c r="G64" i="19"/>
  <c r="G27" i="19"/>
  <c r="G53" i="19"/>
  <c r="G13" i="19"/>
  <c r="G44" i="19"/>
  <c r="G77" i="19"/>
  <c r="G38" i="19"/>
  <c r="G23" i="19"/>
  <c r="G8" i="19"/>
  <c r="G72" i="19"/>
  <c r="G43" i="19"/>
  <c r="G61" i="19"/>
  <c r="G37" i="19"/>
  <c r="G52" i="19"/>
  <c r="G66" i="19"/>
  <c r="G46" i="19"/>
  <c r="G39" i="19"/>
  <c r="G16" i="19"/>
  <c r="G25" i="19"/>
  <c r="G51" i="19"/>
  <c r="G65" i="19"/>
  <c r="G69" i="19"/>
  <c r="G60" i="19"/>
  <c r="G73" i="19"/>
  <c r="G54" i="19"/>
  <c r="G47" i="19"/>
  <c r="G24" i="19"/>
  <c r="G41" i="19"/>
  <c r="G59" i="19"/>
  <c r="G33" i="19"/>
  <c r="G4" i="19"/>
  <c r="G68" i="19"/>
  <c r="G9" i="19"/>
  <c r="G62" i="19"/>
  <c r="G55" i="19"/>
  <c r="G32" i="19"/>
  <c r="G49" i="19"/>
  <c r="G75" i="19"/>
  <c r="G11" i="19"/>
  <c r="G12" i="19"/>
  <c r="G76" i="19"/>
  <c r="G6" i="19"/>
  <c r="G70" i="19"/>
  <c r="G63" i="19"/>
  <c r="G40" i="19"/>
  <c r="G18" i="19"/>
  <c r="G10" i="19"/>
  <c r="G35" i="19"/>
  <c r="G20" i="19"/>
  <c r="G74" i="19"/>
  <c r="G14" i="19"/>
  <c r="G78" i="19"/>
  <c r="G71" i="19"/>
  <c r="G48" i="19"/>
  <c r="G57" i="19"/>
  <c r="G15" i="19"/>
  <c r="G50" i="19"/>
  <c r="G3" i="19"/>
  <c r="G5" i="19"/>
  <c r="G67" i="19"/>
  <c r="G28" i="19"/>
  <c r="G21" i="19"/>
  <c r="G22" i="19"/>
  <c r="G58" i="19"/>
  <c r="G26" i="19"/>
  <c r="G56" i="19"/>
  <c r="G42" i="19"/>
  <c r="J6" i="16"/>
  <c r="J8" i="16"/>
  <c r="J14" i="16"/>
  <c r="J16" i="16"/>
  <c r="J22" i="16"/>
  <c r="J24" i="16"/>
  <c r="J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3" i="16"/>
  <c r="G5" i="16"/>
  <c r="J5" i="16" s="1"/>
  <c r="H5" i="16"/>
  <c r="G6" i="16"/>
  <c r="H6" i="16"/>
  <c r="G7" i="16"/>
  <c r="J7" i="16" s="1"/>
  <c r="H7" i="16"/>
  <c r="G8" i="16"/>
  <c r="H8" i="16"/>
  <c r="G9" i="16"/>
  <c r="J9" i="16" s="1"/>
  <c r="H9" i="16"/>
  <c r="G10" i="16"/>
  <c r="J10" i="16" s="1"/>
  <c r="H10" i="16"/>
  <c r="G11" i="16"/>
  <c r="H11" i="16"/>
  <c r="J11" i="16" s="1"/>
  <c r="G12" i="16"/>
  <c r="J12" i="16" s="1"/>
  <c r="H12" i="16"/>
  <c r="G13" i="16"/>
  <c r="J13" i="16" s="1"/>
  <c r="H13" i="16"/>
  <c r="G14" i="16"/>
  <c r="H14" i="16"/>
  <c r="G15" i="16"/>
  <c r="J15" i="16" s="1"/>
  <c r="H15" i="16"/>
  <c r="G16" i="16"/>
  <c r="H16" i="16"/>
  <c r="G17" i="16"/>
  <c r="J17" i="16" s="1"/>
  <c r="H17" i="16"/>
  <c r="G18" i="16"/>
  <c r="J18" i="16" s="1"/>
  <c r="H18" i="16"/>
  <c r="G19" i="16"/>
  <c r="H19" i="16"/>
  <c r="J19" i="16" s="1"/>
  <c r="G20" i="16"/>
  <c r="J20" i="16" s="1"/>
  <c r="H20" i="16"/>
  <c r="G21" i="16"/>
  <c r="J21" i="16" s="1"/>
  <c r="H21" i="16"/>
  <c r="G22" i="16"/>
  <c r="H22" i="16"/>
  <c r="G23" i="16"/>
  <c r="J23" i="16" s="1"/>
  <c r="H23" i="16"/>
  <c r="G24" i="16"/>
  <c r="H24" i="16"/>
  <c r="H4" i="16"/>
  <c r="G4" i="16"/>
  <c r="J4" i="16" s="1"/>
  <c r="AC2" i="8" l="1"/>
  <c r="AO2" i="8"/>
  <c r="BM2" i="8"/>
  <c r="BY2" i="8"/>
  <c r="CW2" i="8"/>
  <c r="DI2" i="8"/>
  <c r="FE2" i="8"/>
  <c r="FQ2" i="8"/>
  <c r="GL2" i="8"/>
  <c r="GV2" i="8"/>
  <c r="HF2" i="8"/>
  <c r="GB2" i="8"/>
  <c r="ES2" i="8"/>
  <c r="ET22" i="8" s="1"/>
  <c r="EG2" i="8"/>
  <c r="DU2" i="8"/>
  <c r="CK2" i="8"/>
  <c r="BA2" i="8"/>
  <c r="Q2" i="8"/>
  <c r="HC4" i="8" l="1"/>
  <c r="HD4" i="8" s="1"/>
  <c r="HB4" i="8"/>
  <c r="HE4" i="8" s="1"/>
  <c r="HA4" i="8"/>
  <c r="GS4" i="8"/>
  <c r="GT4" i="8" s="1"/>
  <c r="GR4" i="8"/>
  <c r="GU4" i="8" s="1"/>
  <c r="GQ4" i="8"/>
  <c r="GI4" i="8"/>
  <c r="GJ4" i="8" s="1"/>
  <c r="GH4" i="8"/>
  <c r="GK4" i="8" s="1"/>
  <c r="GG4" i="8"/>
  <c r="FY4" i="8"/>
  <c r="FZ4" i="8" s="1"/>
  <c r="FX4" i="8"/>
  <c r="GA4" i="8" s="1"/>
  <c r="FW4" i="8"/>
  <c r="FN4" i="8"/>
  <c r="FO4" i="8" s="1"/>
  <c r="FM4" i="8"/>
  <c r="FP4" i="8" s="1"/>
  <c r="FL4" i="8"/>
  <c r="FB4" i="8"/>
  <c r="FC4" i="8" s="1"/>
  <c r="FA4" i="8"/>
  <c r="FD4" i="8" s="1"/>
  <c r="EZ4" i="8"/>
  <c r="EP4" i="8"/>
  <c r="EQ4" i="8" s="1"/>
  <c r="EO4" i="8"/>
  <c r="ER4" i="8" s="1"/>
  <c r="EN4" i="8"/>
  <c r="ED4" i="8"/>
  <c r="EE4" i="8" s="1"/>
  <c r="EC4" i="8"/>
  <c r="EF4" i="8" s="1"/>
  <c r="EB4" i="8"/>
  <c r="DR4" i="8"/>
  <c r="DS4" i="8" s="1"/>
  <c r="DQ4" i="8"/>
  <c r="DT4" i="8" s="1"/>
  <c r="DP4" i="8"/>
  <c r="DF4" i="8"/>
  <c r="DG4" i="8" s="1"/>
  <c r="DE4" i="8"/>
  <c r="DH4" i="8" s="1"/>
  <c r="DD4" i="8"/>
  <c r="CT4" i="8"/>
  <c r="CU4" i="8" s="1"/>
  <c r="CS4" i="8"/>
  <c r="CV4" i="8" s="1"/>
  <c r="CR4" i="8"/>
  <c r="CH4" i="8"/>
  <c r="CI4" i="8" s="1"/>
  <c r="CG4" i="8"/>
  <c r="CJ4" i="8" s="1"/>
  <c r="CF4" i="8"/>
  <c r="BV4" i="8"/>
  <c r="BW4" i="8" s="1"/>
  <c r="BU4" i="8"/>
  <c r="BX4" i="8" s="1"/>
  <c r="BT4" i="8"/>
  <c r="BJ4" i="8"/>
  <c r="BK4" i="8" s="1"/>
  <c r="BI4" i="8"/>
  <c r="BL4" i="8" s="1"/>
  <c r="BH4" i="8"/>
  <c r="AX4" i="8"/>
  <c r="AY4" i="8" s="1"/>
  <c r="AW4" i="8"/>
  <c r="AZ4" i="8" s="1"/>
  <c r="AV4" i="8"/>
  <c r="AL4" i="8"/>
  <c r="AM4" i="8" s="1"/>
  <c r="AK4" i="8"/>
  <c r="AN4" i="8" s="1"/>
  <c r="AJ4" i="8"/>
  <c r="Z4" i="8"/>
  <c r="AA4" i="8" s="1"/>
  <c r="Y4" i="8"/>
  <c r="AB4" i="8" s="1"/>
  <c r="X4" i="8"/>
  <c r="N4" i="8"/>
  <c r="O4" i="8" s="1"/>
  <c r="M4" i="8"/>
  <c r="P4" i="8" s="1"/>
  <c r="L4" i="8"/>
  <c r="HD2" i="8"/>
  <c r="HE2" i="8" s="1"/>
  <c r="HA2" i="8"/>
  <c r="GT2" i="8"/>
  <c r="GU2" i="8" s="1"/>
  <c r="GQ2" i="8"/>
  <c r="GJ2" i="8"/>
  <c r="GK2" i="8" s="1"/>
  <c r="GG2" i="8"/>
  <c r="FZ2" i="8"/>
  <c r="GA2" i="8" s="1"/>
  <c r="FW2" i="8"/>
  <c r="FO2" i="8"/>
  <c r="FP2" i="8" s="1"/>
  <c r="FL2" i="8"/>
  <c r="FC2" i="8"/>
  <c r="FD2" i="8" s="1"/>
  <c r="EZ2" i="8"/>
  <c r="EQ2" i="8"/>
  <c r="ER2" i="8" s="1"/>
  <c r="EN2" i="8"/>
  <c r="EE2" i="8"/>
  <c r="EF2" i="8" s="1"/>
  <c r="EB2" i="8"/>
  <c r="DS2" i="8"/>
  <c r="DT2" i="8" s="1"/>
  <c r="DP2" i="8"/>
  <c r="DG2" i="8"/>
  <c r="DH2" i="8" s="1"/>
  <c r="DD2" i="8"/>
  <c r="CU2" i="8"/>
  <c r="CV2" i="8" s="1"/>
  <c r="CR2" i="8"/>
  <c r="CI2" i="8"/>
  <c r="CJ2" i="8" s="1"/>
  <c r="CF2" i="8"/>
  <c r="BW2" i="8"/>
  <c r="BX2" i="8" s="1"/>
  <c r="BT2" i="8"/>
  <c r="BK2" i="8"/>
  <c r="BL2" i="8" s="1"/>
  <c r="BH2" i="8"/>
  <c r="AY2" i="8"/>
  <c r="AZ2" i="8" s="1"/>
  <c r="AV2" i="8"/>
  <c r="AM2" i="8"/>
  <c r="AN2" i="8" s="1"/>
  <c r="AJ2" i="8"/>
  <c r="AA2" i="8"/>
  <c r="AB2" i="8" s="1"/>
  <c r="X2" i="8"/>
  <c r="O2" i="8"/>
  <c r="P2" i="8" s="1"/>
  <c r="L2" i="8"/>
  <c r="HA1" i="8"/>
  <c r="GQ1" i="8"/>
  <c r="GG1" i="8"/>
  <c r="FW1" i="8"/>
  <c r="FL1" i="8"/>
  <c r="EZ1" i="8"/>
  <c r="EN1" i="8"/>
  <c r="EB1" i="8"/>
  <c r="DP1" i="8"/>
  <c r="DD1" i="8"/>
  <c r="CR1" i="8"/>
  <c r="CF1" i="8"/>
  <c r="BT1" i="8"/>
  <c r="BH1" i="8"/>
  <c r="AV1" i="8"/>
  <c r="AJ1" i="8"/>
  <c r="X1" i="8"/>
  <c r="L1" i="8"/>
  <c r="P119" i="5"/>
  <c r="O119" i="5"/>
  <c r="CR118" i="5"/>
  <c r="CN118" i="5"/>
  <c r="CM118" i="5"/>
  <c r="BU118" i="5"/>
  <c r="BT118" i="5"/>
  <c r="P118" i="5"/>
  <c r="O118" i="5"/>
  <c r="CN117" i="5"/>
  <c r="CR117" i="5" s="1"/>
  <c r="CM117" i="5"/>
  <c r="BU117" i="5"/>
  <c r="BT117" i="5"/>
  <c r="P117" i="5"/>
  <c r="O117" i="5"/>
  <c r="CN116" i="5"/>
  <c r="CR116" i="5" s="1"/>
  <c r="CM116" i="5"/>
  <c r="BU116" i="5"/>
  <c r="BY116" i="5" s="1"/>
  <c r="BT116" i="5"/>
  <c r="P116" i="5"/>
  <c r="O116" i="5"/>
  <c r="GE115" i="5"/>
  <c r="GD115" i="5"/>
  <c r="GI115" i="5" s="1"/>
  <c r="CR115" i="5"/>
  <c r="CN115" i="5"/>
  <c r="CM115" i="5"/>
  <c r="BU115" i="5"/>
  <c r="BY115" i="5" s="1"/>
  <c r="BT115" i="5"/>
  <c r="P115" i="5"/>
  <c r="O115" i="5"/>
  <c r="GE114" i="5"/>
  <c r="GD114" i="5"/>
  <c r="GI114" i="5" s="1"/>
  <c r="CN114" i="5"/>
  <c r="CR114" i="5" s="1"/>
  <c r="CM114" i="5"/>
  <c r="BU114" i="5"/>
  <c r="BY114" i="5" s="1"/>
  <c r="BT114" i="5"/>
  <c r="P114" i="5"/>
  <c r="O114" i="5"/>
  <c r="GE113" i="5"/>
  <c r="GD113" i="5"/>
  <c r="CN113" i="5"/>
  <c r="CR113" i="5" s="1"/>
  <c r="CM113" i="5"/>
  <c r="BY113" i="5"/>
  <c r="BU113" i="5"/>
  <c r="BT113" i="5"/>
  <c r="P113" i="5"/>
  <c r="O113" i="5"/>
  <c r="GE112" i="5"/>
  <c r="GD112" i="5"/>
  <c r="CN112" i="5"/>
  <c r="CR112" i="5" s="1"/>
  <c r="CM112" i="5"/>
  <c r="BU112" i="5"/>
  <c r="BT112" i="5"/>
  <c r="P112" i="5"/>
  <c r="O112" i="5"/>
  <c r="GE111" i="5"/>
  <c r="GD111" i="5"/>
  <c r="GI111" i="5" s="1"/>
  <c r="CN111" i="5"/>
  <c r="CM111" i="5"/>
  <c r="BU111" i="5"/>
  <c r="BT111" i="5"/>
  <c r="P111" i="5"/>
  <c r="O111" i="5"/>
  <c r="GE110" i="5"/>
  <c r="GD110" i="5"/>
  <c r="CN110" i="5"/>
  <c r="CR110" i="5" s="1"/>
  <c r="CM110" i="5"/>
  <c r="BU110" i="5"/>
  <c r="BY110" i="5" s="1"/>
  <c r="BT110" i="5"/>
  <c r="P110" i="5"/>
  <c r="O110" i="5"/>
  <c r="GE109" i="5"/>
  <c r="GD109" i="5"/>
  <c r="CR109" i="5"/>
  <c r="CN109" i="5"/>
  <c r="CM109" i="5"/>
  <c r="BU109" i="5"/>
  <c r="BT109" i="5"/>
  <c r="AI109" i="5"/>
  <c r="AH109" i="5"/>
  <c r="P109" i="5"/>
  <c r="O109" i="5"/>
  <c r="GE108" i="5"/>
  <c r="GD108" i="5"/>
  <c r="CN108" i="5"/>
  <c r="CM108" i="5"/>
  <c r="BU108" i="5"/>
  <c r="BT108" i="5"/>
  <c r="BB108" i="5"/>
  <c r="BA108" i="5"/>
  <c r="AI108" i="5"/>
  <c r="AM108" i="5" s="1"/>
  <c r="AH108" i="5"/>
  <c r="P108" i="5"/>
  <c r="O108" i="5"/>
  <c r="GE107" i="5"/>
  <c r="GD107" i="5"/>
  <c r="CN107" i="5"/>
  <c r="CM107" i="5"/>
  <c r="BY107" i="5"/>
  <c r="BU107" i="5"/>
  <c r="BT107" i="5"/>
  <c r="BB107" i="5"/>
  <c r="BF107" i="5" s="1"/>
  <c r="BA107" i="5"/>
  <c r="AI107" i="5"/>
  <c r="AH107" i="5"/>
  <c r="P107" i="5"/>
  <c r="O107" i="5"/>
  <c r="GE106" i="5"/>
  <c r="GD106" i="5"/>
  <c r="CN106" i="5"/>
  <c r="CM106" i="5"/>
  <c r="CR106" i="5" s="1"/>
  <c r="BU106" i="5"/>
  <c r="BY106" i="5" s="1"/>
  <c r="BT106" i="5"/>
  <c r="BB106" i="5"/>
  <c r="BA106" i="5"/>
  <c r="AI106" i="5"/>
  <c r="AH106" i="5"/>
  <c r="P106" i="5"/>
  <c r="O106" i="5"/>
  <c r="GI105" i="5"/>
  <c r="GE105" i="5"/>
  <c r="GD105" i="5"/>
  <c r="CN105" i="5"/>
  <c r="CR105" i="5" s="1"/>
  <c r="CM105" i="5"/>
  <c r="BU105" i="5"/>
  <c r="BT105" i="5"/>
  <c r="BB105" i="5"/>
  <c r="BF105" i="5" s="1"/>
  <c r="BA105" i="5"/>
  <c r="AI105" i="5"/>
  <c r="AH105" i="5"/>
  <c r="AM105" i="5" s="1"/>
  <c r="P105" i="5"/>
  <c r="O105" i="5"/>
  <c r="GE104" i="5"/>
  <c r="GD104" i="5"/>
  <c r="CN104" i="5"/>
  <c r="CR104" i="5" s="1"/>
  <c r="CM104" i="5"/>
  <c r="BU104" i="5"/>
  <c r="BT104" i="5"/>
  <c r="BB104" i="5"/>
  <c r="BF104" i="5" s="1"/>
  <c r="BA104" i="5"/>
  <c r="AM104" i="5"/>
  <c r="AI104" i="5"/>
  <c r="AH104" i="5"/>
  <c r="P104" i="5"/>
  <c r="O104" i="5"/>
  <c r="HO103" i="5"/>
  <c r="HN103" i="5"/>
  <c r="GE103" i="5"/>
  <c r="GD103" i="5"/>
  <c r="GI103" i="5" s="1"/>
  <c r="CN103" i="5"/>
  <c r="CM103" i="5"/>
  <c r="BU103" i="5"/>
  <c r="BT103" i="5"/>
  <c r="BF103" i="5"/>
  <c r="BB103" i="5"/>
  <c r="BA103" i="5"/>
  <c r="AI103" i="5"/>
  <c r="AH103" i="5"/>
  <c r="P103" i="5"/>
  <c r="O103" i="5"/>
  <c r="HS102" i="5"/>
  <c r="HO102" i="5"/>
  <c r="HN102" i="5"/>
  <c r="GW102" i="5"/>
  <c r="GV102" i="5"/>
  <c r="GE102" i="5"/>
  <c r="GD102" i="5"/>
  <c r="CN102" i="5"/>
  <c r="CM102" i="5"/>
  <c r="BU102" i="5"/>
  <c r="BT102" i="5"/>
  <c r="BB102" i="5"/>
  <c r="BA102" i="5"/>
  <c r="AI102" i="5"/>
  <c r="AM102" i="5" s="1"/>
  <c r="AH102" i="5"/>
  <c r="P102" i="5"/>
  <c r="O102" i="5"/>
  <c r="HO101" i="5"/>
  <c r="HN101" i="5"/>
  <c r="GW101" i="5"/>
  <c r="GV101" i="5"/>
  <c r="HA101" i="5" s="1"/>
  <c r="GI101" i="5"/>
  <c r="GE101" i="5"/>
  <c r="GD101" i="5"/>
  <c r="CN101" i="5"/>
  <c r="CM101" i="5"/>
  <c r="BU101" i="5"/>
  <c r="BT101" i="5"/>
  <c r="BY101" i="5" s="1"/>
  <c r="BB101" i="5"/>
  <c r="BA101" i="5"/>
  <c r="AI101" i="5"/>
  <c r="AH101" i="5"/>
  <c r="P101" i="5"/>
  <c r="O101" i="5"/>
  <c r="HO100" i="5"/>
  <c r="HN100" i="5"/>
  <c r="GW100" i="5"/>
  <c r="HA100" i="5" s="1"/>
  <c r="GV100" i="5"/>
  <c r="GI100" i="5"/>
  <c r="GE100" i="5"/>
  <c r="GD100" i="5"/>
  <c r="CN100" i="5"/>
  <c r="CM100" i="5"/>
  <c r="BU100" i="5"/>
  <c r="BY100" i="5" s="1"/>
  <c r="BT100" i="5"/>
  <c r="BF100" i="5"/>
  <c r="BB100" i="5"/>
  <c r="BA100" i="5"/>
  <c r="AI100" i="5"/>
  <c r="AH100" i="5"/>
  <c r="P100" i="5"/>
  <c r="O100" i="5"/>
  <c r="HO99" i="5"/>
  <c r="HN99" i="5"/>
  <c r="GW99" i="5"/>
  <c r="GV99" i="5"/>
  <c r="GE99" i="5"/>
  <c r="GD99" i="5"/>
  <c r="CR99" i="5"/>
  <c r="CN99" i="5"/>
  <c r="CM99" i="5"/>
  <c r="BU99" i="5"/>
  <c r="BT99" i="5"/>
  <c r="BB99" i="5"/>
  <c r="BA99" i="5"/>
  <c r="BF99" i="5" s="1"/>
  <c r="AI99" i="5"/>
  <c r="AM99" i="5" s="1"/>
  <c r="AH99" i="5"/>
  <c r="P99" i="5"/>
  <c r="O99" i="5"/>
  <c r="HO98" i="5"/>
  <c r="HN98" i="5"/>
  <c r="GW98" i="5"/>
  <c r="GV98" i="5"/>
  <c r="HA98" i="5" s="1"/>
  <c r="GE98" i="5"/>
  <c r="GD98" i="5"/>
  <c r="GI98" i="5" s="1"/>
  <c r="CN98" i="5"/>
  <c r="CM98" i="5"/>
  <c r="BY98" i="5"/>
  <c r="BU98" i="5"/>
  <c r="BT98" i="5"/>
  <c r="BB98" i="5"/>
  <c r="BA98" i="5"/>
  <c r="AI98" i="5"/>
  <c r="AH98" i="5"/>
  <c r="P98" i="5"/>
  <c r="O98" i="5"/>
  <c r="HO97" i="5"/>
  <c r="HN97" i="5"/>
  <c r="GW97" i="5"/>
  <c r="GV97" i="5"/>
  <c r="GE97" i="5"/>
  <c r="GD97" i="5"/>
  <c r="CN97" i="5"/>
  <c r="CR97" i="5" s="1"/>
  <c r="CM97" i="5"/>
  <c r="BU97" i="5"/>
  <c r="BT97" i="5"/>
  <c r="BF97" i="5"/>
  <c r="BB97" i="5"/>
  <c r="BA97" i="5"/>
  <c r="AI97" i="5"/>
  <c r="AH97" i="5"/>
  <c r="P97" i="5"/>
  <c r="O97" i="5"/>
  <c r="HS96" i="5"/>
  <c r="HO96" i="5"/>
  <c r="HN96" i="5"/>
  <c r="GW96" i="5"/>
  <c r="GV96" i="5"/>
  <c r="GE96" i="5"/>
  <c r="GD96" i="5"/>
  <c r="CN96" i="5"/>
  <c r="CM96" i="5"/>
  <c r="BU96" i="5"/>
  <c r="BT96" i="5"/>
  <c r="BB96" i="5"/>
  <c r="BA96" i="5"/>
  <c r="AM96" i="5"/>
  <c r="AI96" i="5"/>
  <c r="AH96" i="5"/>
  <c r="P96" i="5"/>
  <c r="O96" i="5"/>
  <c r="HO95" i="5"/>
  <c r="HN95" i="5"/>
  <c r="GW95" i="5"/>
  <c r="GV95" i="5"/>
  <c r="HA95" i="5" s="1"/>
  <c r="GI95" i="5"/>
  <c r="GE95" i="5"/>
  <c r="GD95" i="5"/>
  <c r="CN95" i="5"/>
  <c r="CR95" i="5" s="1"/>
  <c r="CM95" i="5"/>
  <c r="BU95" i="5"/>
  <c r="BT95" i="5"/>
  <c r="BF95" i="5"/>
  <c r="BB95" i="5"/>
  <c r="BA95" i="5"/>
  <c r="AI95" i="5"/>
  <c r="AH95" i="5"/>
  <c r="P95" i="5"/>
  <c r="O95" i="5"/>
  <c r="HO94" i="5"/>
  <c r="HN94" i="5"/>
  <c r="GW94" i="5"/>
  <c r="GV94" i="5"/>
  <c r="GE94" i="5"/>
  <c r="GD94" i="5"/>
  <c r="CN94" i="5"/>
  <c r="CR94" i="5" s="1"/>
  <c r="CM94" i="5"/>
  <c r="BU94" i="5"/>
  <c r="BY94" i="5" s="1"/>
  <c r="BT94" i="5"/>
  <c r="BB94" i="5"/>
  <c r="BA94" i="5"/>
  <c r="AI94" i="5"/>
  <c r="AH94" i="5"/>
  <c r="AM94" i="5" s="1"/>
  <c r="P94" i="5"/>
  <c r="O94" i="5"/>
  <c r="HO93" i="5"/>
  <c r="HN93" i="5"/>
  <c r="GW93" i="5"/>
  <c r="GV93" i="5"/>
  <c r="HA93" i="5" s="1"/>
  <c r="GI93" i="5"/>
  <c r="GE93" i="5"/>
  <c r="GD93" i="5"/>
  <c r="CN93" i="5"/>
  <c r="CM93" i="5"/>
  <c r="BU93" i="5"/>
  <c r="BT93" i="5"/>
  <c r="BY93" i="5" s="1"/>
  <c r="BB93" i="5"/>
  <c r="BA93" i="5"/>
  <c r="AI93" i="5"/>
  <c r="AH93" i="5"/>
  <c r="P93" i="5"/>
  <c r="O93" i="5"/>
  <c r="HO92" i="5"/>
  <c r="HN92" i="5"/>
  <c r="GW92" i="5"/>
  <c r="GV92" i="5"/>
  <c r="GE92" i="5"/>
  <c r="GI92" i="5" s="1"/>
  <c r="GD92" i="5"/>
  <c r="CN92" i="5"/>
  <c r="CM92" i="5"/>
  <c r="CR92" i="5" s="1"/>
  <c r="BU92" i="5"/>
  <c r="BT92" i="5"/>
  <c r="BB92" i="5"/>
  <c r="BA92" i="5"/>
  <c r="BF92" i="5" s="1"/>
  <c r="AI92" i="5"/>
  <c r="AM92" i="5" s="1"/>
  <c r="AH92" i="5"/>
  <c r="P92" i="5"/>
  <c r="O92" i="5"/>
  <c r="HO91" i="5"/>
  <c r="HN91" i="5"/>
  <c r="HS91" i="5" s="1"/>
  <c r="GW91" i="5"/>
  <c r="GV91" i="5"/>
  <c r="HA91" i="5" s="1"/>
  <c r="GE91" i="5"/>
  <c r="GD91" i="5"/>
  <c r="CN91" i="5"/>
  <c r="CM91" i="5"/>
  <c r="CR91" i="5" s="1"/>
  <c r="BU91" i="5"/>
  <c r="BY91" i="5" s="1"/>
  <c r="BT91" i="5"/>
  <c r="BB91" i="5"/>
  <c r="BA91" i="5"/>
  <c r="AI91" i="5"/>
  <c r="AH91" i="5"/>
  <c r="P91" i="5"/>
  <c r="O91" i="5"/>
  <c r="HO90" i="5"/>
  <c r="HN90" i="5"/>
  <c r="GW90" i="5"/>
  <c r="GV90" i="5"/>
  <c r="GE90" i="5"/>
  <c r="GD90" i="5"/>
  <c r="CN90" i="5"/>
  <c r="CM90" i="5"/>
  <c r="BU90" i="5"/>
  <c r="BT90" i="5"/>
  <c r="BB90" i="5"/>
  <c r="BF90" i="5" s="1"/>
  <c r="BA90" i="5"/>
  <c r="AM90" i="5"/>
  <c r="AI90" i="5"/>
  <c r="AH90" i="5"/>
  <c r="P90" i="5"/>
  <c r="O90" i="5"/>
  <c r="HO89" i="5"/>
  <c r="HS89" i="5" s="1"/>
  <c r="HN89" i="5"/>
  <c r="GW89" i="5"/>
  <c r="GV89" i="5"/>
  <c r="GE89" i="5"/>
  <c r="GD89" i="5"/>
  <c r="DK89" i="5"/>
  <c r="DG89" i="5"/>
  <c r="DF89" i="5"/>
  <c r="CN89" i="5"/>
  <c r="CM89" i="5"/>
  <c r="BU89" i="5"/>
  <c r="BY89" i="5" s="1"/>
  <c r="BT89" i="5"/>
  <c r="BB89" i="5"/>
  <c r="BA89" i="5"/>
  <c r="AI89" i="5"/>
  <c r="AH89" i="5"/>
  <c r="P89" i="5"/>
  <c r="O89" i="5"/>
  <c r="HO88" i="5"/>
  <c r="HN88" i="5"/>
  <c r="HS88" i="5" s="1"/>
  <c r="GW88" i="5"/>
  <c r="GV88" i="5"/>
  <c r="GE88" i="5"/>
  <c r="GD88" i="5"/>
  <c r="DG88" i="5"/>
  <c r="DF88" i="5"/>
  <c r="CN88" i="5"/>
  <c r="CM88" i="5"/>
  <c r="BU88" i="5"/>
  <c r="BY88" i="5" s="1"/>
  <c r="BT88" i="5"/>
  <c r="BB88" i="5"/>
  <c r="BF88" i="5" s="1"/>
  <c r="BA88" i="5"/>
  <c r="AI88" i="5"/>
  <c r="AH88" i="5"/>
  <c r="P88" i="5"/>
  <c r="O88" i="5"/>
  <c r="IG87" i="5"/>
  <c r="IF87" i="5"/>
  <c r="HO87" i="5"/>
  <c r="HN87" i="5"/>
  <c r="GW87" i="5"/>
  <c r="GV87" i="5"/>
  <c r="GE87" i="5"/>
  <c r="GD87" i="5"/>
  <c r="GI87" i="5" s="1"/>
  <c r="DG87" i="5"/>
  <c r="DF87" i="5"/>
  <c r="CN87" i="5"/>
  <c r="CR87" i="5" s="1"/>
  <c r="CM87" i="5"/>
  <c r="BU87" i="5"/>
  <c r="BT87" i="5"/>
  <c r="BB87" i="5"/>
  <c r="BA87" i="5"/>
  <c r="AI87" i="5"/>
  <c r="AH87" i="5"/>
  <c r="P87" i="5"/>
  <c r="O87" i="5"/>
  <c r="IG86" i="5"/>
  <c r="IF86" i="5"/>
  <c r="HO86" i="5"/>
  <c r="HN86" i="5"/>
  <c r="GW86" i="5"/>
  <c r="GV86" i="5"/>
  <c r="HA86" i="5" s="1"/>
  <c r="GE86" i="5"/>
  <c r="GD86" i="5"/>
  <c r="GI86" i="5" s="1"/>
  <c r="DG86" i="5"/>
  <c r="DF86" i="5"/>
  <c r="CN86" i="5"/>
  <c r="CR86" i="5" s="1"/>
  <c r="CM86" i="5"/>
  <c r="BU86" i="5"/>
  <c r="BT86" i="5"/>
  <c r="BB86" i="5"/>
  <c r="BA86" i="5"/>
  <c r="AI86" i="5"/>
  <c r="AM86" i="5" s="1"/>
  <c r="AH86" i="5"/>
  <c r="P86" i="5"/>
  <c r="O86" i="5"/>
  <c r="IG85" i="5"/>
  <c r="IF85" i="5"/>
  <c r="HO85" i="5"/>
  <c r="HN85" i="5"/>
  <c r="GW85" i="5"/>
  <c r="GV85" i="5"/>
  <c r="GE85" i="5"/>
  <c r="GD85" i="5"/>
  <c r="DG85" i="5"/>
  <c r="DF85" i="5"/>
  <c r="CN85" i="5"/>
  <c r="CR85" i="5" s="1"/>
  <c r="CM85" i="5"/>
  <c r="BU85" i="5"/>
  <c r="BT85" i="5"/>
  <c r="BB85" i="5"/>
  <c r="BA85" i="5"/>
  <c r="AI85" i="5"/>
  <c r="AH85" i="5"/>
  <c r="P85" i="5"/>
  <c r="O85" i="5"/>
  <c r="IG84" i="5"/>
  <c r="IF84" i="5"/>
  <c r="HS84" i="5"/>
  <c r="HO84" i="5"/>
  <c r="HN84" i="5"/>
  <c r="GW84" i="5"/>
  <c r="GV84" i="5"/>
  <c r="GE84" i="5"/>
  <c r="GD84" i="5"/>
  <c r="DZ84" i="5"/>
  <c r="DY84" i="5"/>
  <c r="ED84" i="5" s="1"/>
  <c r="DG84" i="5"/>
  <c r="DF84" i="5"/>
  <c r="CN84" i="5"/>
  <c r="CM84" i="5"/>
  <c r="BU84" i="5"/>
  <c r="BT84" i="5"/>
  <c r="BB84" i="5"/>
  <c r="BA84" i="5"/>
  <c r="AI84" i="5"/>
  <c r="AM84" i="5" s="1"/>
  <c r="AH84" i="5"/>
  <c r="P84" i="5"/>
  <c r="O84" i="5"/>
  <c r="IG83" i="5"/>
  <c r="IF83" i="5"/>
  <c r="HO83" i="5"/>
  <c r="HN83" i="5"/>
  <c r="HS83" i="5" s="1"/>
  <c r="GW83" i="5"/>
  <c r="GV83" i="5"/>
  <c r="GE83" i="5"/>
  <c r="GD83" i="5"/>
  <c r="DZ83" i="5"/>
  <c r="DY83" i="5"/>
  <c r="DG83" i="5"/>
  <c r="DF83" i="5"/>
  <c r="DK83" i="5" s="1"/>
  <c r="CN83" i="5"/>
  <c r="CR83" i="5" s="1"/>
  <c r="CM83" i="5"/>
  <c r="BU83" i="5"/>
  <c r="BY83" i="5" s="1"/>
  <c r="BT83" i="5"/>
  <c r="BB83" i="5"/>
  <c r="BA83" i="5"/>
  <c r="AI83" i="5"/>
  <c r="AH83" i="5"/>
  <c r="P83" i="5"/>
  <c r="O83" i="5"/>
  <c r="IG82" i="5"/>
  <c r="IF82" i="5"/>
  <c r="IH82" i="5" s="1"/>
  <c r="HO82" i="5"/>
  <c r="HN82" i="5"/>
  <c r="GW82" i="5"/>
  <c r="GV82" i="5"/>
  <c r="GE82" i="5"/>
  <c r="GD82" i="5"/>
  <c r="GI82" i="5" s="1"/>
  <c r="ED82" i="5"/>
  <c r="DZ82" i="5"/>
  <c r="DY82" i="5"/>
  <c r="DG82" i="5"/>
  <c r="DF82" i="5"/>
  <c r="CN82" i="5"/>
  <c r="CM82" i="5"/>
  <c r="BU82" i="5"/>
  <c r="BT82" i="5"/>
  <c r="BB82" i="5"/>
  <c r="BA82" i="5"/>
  <c r="AI82" i="5"/>
  <c r="AM82" i="5" s="1"/>
  <c r="AH82" i="5"/>
  <c r="P82" i="5"/>
  <c r="O82" i="5"/>
  <c r="IG81" i="5"/>
  <c r="IF81" i="5"/>
  <c r="HO81" i="5"/>
  <c r="HN81" i="5"/>
  <c r="GW81" i="5"/>
  <c r="GV81" i="5"/>
  <c r="HA81" i="5" s="1"/>
  <c r="GI81" i="5"/>
  <c r="GE81" i="5"/>
  <c r="GD81" i="5"/>
  <c r="DZ81" i="5"/>
  <c r="DY81" i="5"/>
  <c r="DG81" i="5"/>
  <c r="DF81" i="5"/>
  <c r="CR81" i="5"/>
  <c r="CN81" i="5"/>
  <c r="CM81" i="5"/>
  <c r="BY81" i="5"/>
  <c r="BU81" i="5"/>
  <c r="BT81" i="5"/>
  <c r="BB81" i="5"/>
  <c r="BA81" i="5"/>
  <c r="AI81" i="5"/>
  <c r="AH81" i="5"/>
  <c r="P81" i="5"/>
  <c r="O81" i="5"/>
  <c r="IG80" i="5"/>
  <c r="IF80" i="5"/>
  <c r="HO80" i="5"/>
  <c r="HN80" i="5"/>
  <c r="HS80" i="5" s="1"/>
  <c r="GW80" i="5"/>
  <c r="GV80" i="5"/>
  <c r="GE80" i="5"/>
  <c r="GD80" i="5"/>
  <c r="DZ80" i="5"/>
  <c r="DY80" i="5"/>
  <c r="DG80" i="5"/>
  <c r="DF80" i="5"/>
  <c r="CN80" i="5"/>
  <c r="CM80" i="5"/>
  <c r="BU80" i="5"/>
  <c r="BY80" i="5" s="1"/>
  <c r="BT80" i="5"/>
  <c r="BB80" i="5"/>
  <c r="BA80" i="5"/>
  <c r="AI80" i="5"/>
  <c r="AH80" i="5"/>
  <c r="AM80" i="5" s="1"/>
  <c r="P80" i="5"/>
  <c r="O80" i="5"/>
  <c r="IG79" i="5"/>
  <c r="IF79" i="5"/>
  <c r="HO79" i="5"/>
  <c r="HN79" i="5"/>
  <c r="GW79" i="5"/>
  <c r="GV79" i="5"/>
  <c r="HA79" i="5" s="1"/>
  <c r="GE79" i="5"/>
  <c r="GD79" i="5"/>
  <c r="GI79" i="5" s="1"/>
  <c r="DZ79" i="5"/>
  <c r="ED79" i="5" s="1"/>
  <c r="DY79" i="5"/>
  <c r="DG79" i="5"/>
  <c r="DK79" i="5" s="1"/>
  <c r="DF79" i="5"/>
  <c r="CN79" i="5"/>
  <c r="CM79" i="5"/>
  <c r="BU79" i="5"/>
  <c r="BT79" i="5"/>
  <c r="BB79" i="5"/>
  <c r="BA79" i="5"/>
  <c r="BF79" i="5" s="1"/>
  <c r="AI79" i="5"/>
  <c r="AH79" i="5"/>
  <c r="P79" i="5"/>
  <c r="O79" i="5"/>
  <c r="IG78" i="5"/>
  <c r="IF78" i="5"/>
  <c r="HO78" i="5"/>
  <c r="HN78" i="5"/>
  <c r="GW78" i="5"/>
  <c r="GV78" i="5"/>
  <c r="GE78" i="5"/>
  <c r="GD78" i="5"/>
  <c r="DZ78" i="5"/>
  <c r="DY78" i="5"/>
  <c r="DG78" i="5"/>
  <c r="DF78" i="5"/>
  <c r="CN78" i="5"/>
  <c r="CM78" i="5"/>
  <c r="BU78" i="5"/>
  <c r="BY78" i="5" s="1"/>
  <c r="BT78" i="5"/>
  <c r="BB78" i="5"/>
  <c r="BF78" i="5" s="1"/>
  <c r="BA78" i="5"/>
  <c r="AM78" i="5"/>
  <c r="AI78" i="5"/>
  <c r="AH78" i="5"/>
  <c r="P78" i="5"/>
  <c r="O78" i="5"/>
  <c r="IG77" i="5"/>
  <c r="IF77" i="5"/>
  <c r="HO77" i="5"/>
  <c r="HN77" i="5"/>
  <c r="GW77" i="5"/>
  <c r="GV77" i="5"/>
  <c r="HA77" i="5" s="1"/>
  <c r="GE77" i="5"/>
  <c r="GI77" i="5" s="1"/>
  <c r="GD77" i="5"/>
  <c r="DZ77" i="5"/>
  <c r="DY77" i="5"/>
  <c r="DG77" i="5"/>
  <c r="DF77" i="5"/>
  <c r="CN77" i="5"/>
  <c r="CM77" i="5"/>
  <c r="BU77" i="5"/>
  <c r="BT77" i="5"/>
  <c r="BB77" i="5"/>
  <c r="BA77" i="5"/>
  <c r="AI77" i="5"/>
  <c r="AH77" i="5"/>
  <c r="P77" i="5"/>
  <c r="O77" i="5"/>
  <c r="IG76" i="5"/>
  <c r="IF76" i="5"/>
  <c r="HO76" i="5"/>
  <c r="HN76" i="5"/>
  <c r="HS76" i="5" s="1"/>
  <c r="GW76" i="5"/>
  <c r="GV76" i="5"/>
  <c r="GE76" i="5"/>
  <c r="GD76" i="5"/>
  <c r="GI76" i="5" s="1"/>
  <c r="DZ76" i="5"/>
  <c r="DY76" i="5"/>
  <c r="DG76" i="5"/>
  <c r="DF76" i="5"/>
  <c r="CR76" i="5"/>
  <c r="CN76" i="5"/>
  <c r="CM76" i="5"/>
  <c r="BY76" i="5"/>
  <c r="BU76" i="5"/>
  <c r="BT76" i="5"/>
  <c r="BB76" i="5"/>
  <c r="BA76" i="5"/>
  <c r="AM76" i="5"/>
  <c r="AI76" i="5"/>
  <c r="AH76" i="5"/>
  <c r="P76" i="5"/>
  <c r="O76" i="5"/>
  <c r="IG75" i="5"/>
  <c r="IF75" i="5"/>
  <c r="HO75" i="5"/>
  <c r="HN75" i="5"/>
  <c r="GW75" i="5"/>
  <c r="GV75" i="5"/>
  <c r="HA75" i="5" s="1"/>
  <c r="GE75" i="5"/>
  <c r="GD75" i="5"/>
  <c r="DZ75" i="5"/>
  <c r="DY75" i="5"/>
  <c r="DK75" i="5"/>
  <c r="DG75" i="5"/>
  <c r="DF75" i="5"/>
  <c r="CN75" i="5"/>
  <c r="CM75" i="5"/>
  <c r="BU75" i="5"/>
  <c r="BT75" i="5"/>
  <c r="BB75" i="5"/>
  <c r="BA75" i="5"/>
  <c r="AI75" i="5"/>
  <c r="AM75" i="5" s="1"/>
  <c r="AH75" i="5"/>
  <c r="P75" i="5"/>
  <c r="O75" i="5"/>
  <c r="IG74" i="5"/>
  <c r="IF74" i="5"/>
  <c r="HO74" i="5"/>
  <c r="HS74" i="5" s="1"/>
  <c r="HN74" i="5"/>
  <c r="GW74" i="5"/>
  <c r="GV74" i="5"/>
  <c r="GE74" i="5"/>
  <c r="GD74" i="5"/>
  <c r="DZ74" i="5"/>
  <c r="DY74" i="5"/>
  <c r="DG74" i="5"/>
  <c r="DK74" i="5" s="1"/>
  <c r="DF74" i="5"/>
  <c r="CN74" i="5"/>
  <c r="CM74" i="5"/>
  <c r="BU74" i="5"/>
  <c r="BY74" i="5" s="1"/>
  <c r="BT74" i="5"/>
  <c r="BB74" i="5"/>
  <c r="BA74" i="5"/>
  <c r="AI74" i="5"/>
  <c r="AH74" i="5"/>
  <c r="P74" i="5"/>
  <c r="O74" i="5"/>
  <c r="IG73" i="5"/>
  <c r="IF73" i="5"/>
  <c r="HO73" i="5"/>
  <c r="HN73" i="5"/>
  <c r="GW73" i="5"/>
  <c r="HA73" i="5" s="1"/>
  <c r="GV73" i="5"/>
  <c r="GI73" i="5"/>
  <c r="GE73" i="5"/>
  <c r="GD73" i="5"/>
  <c r="DZ73" i="5"/>
  <c r="DY73" i="5"/>
  <c r="ED73" i="5" s="1"/>
  <c r="DG73" i="5"/>
  <c r="DK73" i="5" s="1"/>
  <c r="DF73" i="5"/>
  <c r="CN73" i="5"/>
  <c r="CM73" i="5"/>
  <c r="BU73" i="5"/>
  <c r="BT73" i="5"/>
  <c r="BB73" i="5"/>
  <c r="BF73" i="5" s="1"/>
  <c r="BA73" i="5"/>
  <c r="AI73" i="5"/>
  <c r="AH73" i="5"/>
  <c r="AM73" i="5" s="1"/>
  <c r="P73" i="5"/>
  <c r="O73" i="5"/>
  <c r="IG72" i="5"/>
  <c r="IF72" i="5"/>
  <c r="HO72" i="5"/>
  <c r="HS72" i="5" s="1"/>
  <c r="HN72" i="5"/>
  <c r="HA72" i="5"/>
  <c r="GW72" i="5"/>
  <c r="GV72" i="5"/>
  <c r="GE72" i="5"/>
  <c r="GD72" i="5"/>
  <c r="DZ72" i="5"/>
  <c r="DY72" i="5"/>
  <c r="DG72" i="5"/>
  <c r="DF72" i="5"/>
  <c r="CN72" i="5"/>
  <c r="CM72" i="5"/>
  <c r="BU72" i="5"/>
  <c r="BT72" i="5"/>
  <c r="BB72" i="5"/>
  <c r="BA72" i="5"/>
  <c r="AI72" i="5"/>
  <c r="AM72" i="5" s="1"/>
  <c r="AH72" i="5"/>
  <c r="P72" i="5"/>
  <c r="O72" i="5"/>
  <c r="IG71" i="5"/>
  <c r="IF71" i="5"/>
  <c r="HO71" i="5"/>
  <c r="HN71" i="5"/>
  <c r="GW71" i="5"/>
  <c r="GV71" i="5"/>
  <c r="GE71" i="5"/>
  <c r="GD71" i="5"/>
  <c r="GI71" i="5" s="1"/>
  <c r="DZ71" i="5"/>
  <c r="DY71" i="5"/>
  <c r="ED71" i="5" s="1"/>
  <c r="DG71" i="5"/>
  <c r="DK71" i="5" s="1"/>
  <c r="DF71" i="5"/>
  <c r="CN71" i="5"/>
  <c r="CR71" i="5" s="1"/>
  <c r="CM71" i="5"/>
  <c r="BU71" i="5"/>
  <c r="BT71" i="5"/>
  <c r="BB71" i="5"/>
  <c r="BF71" i="5" s="1"/>
  <c r="BA71" i="5"/>
  <c r="AI71" i="5"/>
  <c r="AM71" i="5" s="1"/>
  <c r="AH71" i="5"/>
  <c r="P71" i="5"/>
  <c r="O71" i="5"/>
  <c r="IG70" i="5"/>
  <c r="IF70" i="5"/>
  <c r="HO70" i="5"/>
  <c r="HN70" i="5"/>
  <c r="HS70" i="5" s="1"/>
  <c r="GW70" i="5"/>
  <c r="GV70" i="5"/>
  <c r="HA70" i="5" s="1"/>
  <c r="GE70" i="5"/>
  <c r="GD70" i="5"/>
  <c r="ES70" i="5"/>
  <c r="ER70" i="5"/>
  <c r="DZ70" i="5"/>
  <c r="DY70" i="5"/>
  <c r="DG70" i="5"/>
  <c r="DF70" i="5"/>
  <c r="CR70" i="5"/>
  <c r="CN70" i="5"/>
  <c r="CM70" i="5"/>
  <c r="BU70" i="5"/>
  <c r="BT70" i="5"/>
  <c r="BY70" i="5" s="1"/>
  <c r="BB70" i="5"/>
  <c r="BA70" i="5"/>
  <c r="AI70" i="5"/>
  <c r="AH70" i="5"/>
  <c r="P70" i="5"/>
  <c r="O70" i="5"/>
  <c r="IG69" i="5"/>
  <c r="IF69" i="5"/>
  <c r="HO69" i="5"/>
  <c r="HS69" i="5" s="1"/>
  <c r="HN69" i="5"/>
  <c r="GW69" i="5"/>
  <c r="GV69" i="5"/>
  <c r="GE69" i="5"/>
  <c r="GD69" i="5"/>
  <c r="FL69" i="5"/>
  <c r="FK69" i="5"/>
  <c r="FP69" i="5" s="1"/>
  <c r="ES69" i="5"/>
  <c r="EW69" i="5" s="1"/>
  <c r="ER69" i="5"/>
  <c r="DZ69" i="5"/>
  <c r="DY69" i="5"/>
  <c r="DG69" i="5"/>
  <c r="DK69" i="5" s="1"/>
  <c r="DF69" i="5"/>
  <c r="CN69" i="5"/>
  <c r="CM69" i="5"/>
  <c r="BU69" i="5"/>
  <c r="BT69" i="5"/>
  <c r="BB69" i="5"/>
  <c r="BF69" i="5" s="1"/>
  <c r="BA69" i="5"/>
  <c r="AI69" i="5"/>
  <c r="AH69" i="5"/>
  <c r="AM69" i="5" s="1"/>
  <c r="P69" i="5"/>
  <c r="O69" i="5"/>
  <c r="IG68" i="5"/>
  <c r="IF68" i="5"/>
  <c r="HO68" i="5"/>
  <c r="HN68" i="5"/>
  <c r="GW68" i="5"/>
  <c r="GV68" i="5"/>
  <c r="HA68" i="5" s="1"/>
  <c r="GE68" i="5"/>
  <c r="GD68" i="5"/>
  <c r="FL68" i="5"/>
  <c r="FP68" i="5" s="1"/>
  <c r="FK68" i="5"/>
  <c r="ES68" i="5"/>
  <c r="ER68" i="5"/>
  <c r="ED68" i="5"/>
  <c r="DZ68" i="5"/>
  <c r="DY68" i="5"/>
  <c r="DG68" i="5"/>
  <c r="DK68" i="5" s="1"/>
  <c r="DF68" i="5"/>
  <c r="CN68" i="5"/>
  <c r="CM68" i="5"/>
  <c r="BU68" i="5"/>
  <c r="BY68" i="5" s="1"/>
  <c r="BT68" i="5"/>
  <c r="BB68" i="5"/>
  <c r="BA68" i="5"/>
  <c r="AI68" i="5"/>
  <c r="AH68" i="5"/>
  <c r="P68" i="5"/>
  <c r="O68" i="5"/>
  <c r="IG67" i="5"/>
  <c r="IF67" i="5"/>
  <c r="HO67" i="5"/>
  <c r="HN67" i="5"/>
  <c r="GW67" i="5"/>
  <c r="GV67" i="5"/>
  <c r="GE67" i="5"/>
  <c r="GI67" i="5" s="1"/>
  <c r="GD67" i="5"/>
  <c r="FP67" i="5"/>
  <c r="FL67" i="5"/>
  <c r="FK67" i="5"/>
  <c r="ES67" i="5"/>
  <c r="ER67" i="5"/>
  <c r="ED67" i="5"/>
  <c r="DZ67" i="5"/>
  <c r="DY67" i="5"/>
  <c r="DG67" i="5"/>
  <c r="DF67" i="5"/>
  <c r="CN67" i="5"/>
  <c r="CM67" i="5"/>
  <c r="BY67" i="5"/>
  <c r="BU67" i="5"/>
  <c r="BT67" i="5"/>
  <c r="BB67" i="5"/>
  <c r="BA67" i="5"/>
  <c r="AI67" i="5"/>
  <c r="AM67" i="5" s="1"/>
  <c r="AH67" i="5"/>
  <c r="P67" i="5"/>
  <c r="O67" i="5"/>
  <c r="IG66" i="5"/>
  <c r="IF66" i="5"/>
  <c r="HO66" i="5"/>
  <c r="HN66" i="5"/>
  <c r="GW66" i="5"/>
  <c r="HA66" i="5" s="1"/>
  <c r="GV66" i="5"/>
  <c r="GE66" i="5"/>
  <c r="GD66" i="5"/>
  <c r="FL66" i="5"/>
  <c r="FK66" i="5"/>
  <c r="ES66" i="5"/>
  <c r="EW66" i="5" s="1"/>
  <c r="ER66" i="5"/>
  <c r="DZ66" i="5"/>
  <c r="ED66" i="5" s="1"/>
  <c r="DY66" i="5"/>
  <c r="DG66" i="5"/>
  <c r="DF66" i="5"/>
  <c r="CN66" i="5"/>
  <c r="CM66" i="5"/>
  <c r="CR66" i="5" s="1"/>
  <c r="BU66" i="5"/>
  <c r="BT66" i="5"/>
  <c r="BY66" i="5" s="1"/>
  <c r="BB66" i="5"/>
  <c r="BA66" i="5"/>
  <c r="AM66" i="5"/>
  <c r="AI66" i="5"/>
  <c r="AH66" i="5"/>
  <c r="P66" i="5"/>
  <c r="O66" i="5"/>
  <c r="IG65" i="5"/>
  <c r="IF65" i="5"/>
  <c r="HO65" i="5"/>
  <c r="HN65" i="5"/>
  <c r="GW65" i="5"/>
  <c r="GV65" i="5"/>
  <c r="GE65" i="5"/>
  <c r="GD65" i="5"/>
  <c r="FL65" i="5"/>
  <c r="FP65" i="5" s="1"/>
  <c r="FK65" i="5"/>
  <c r="EW65" i="5"/>
  <c r="ES65" i="5"/>
  <c r="ER65" i="5"/>
  <c r="DZ65" i="5"/>
  <c r="DY65" i="5"/>
  <c r="DG65" i="5"/>
  <c r="DF65" i="5"/>
  <c r="CN65" i="5"/>
  <c r="CM65" i="5"/>
  <c r="CB65" i="5"/>
  <c r="CD65" i="5" s="1"/>
  <c r="BU65" i="5"/>
  <c r="BT65" i="5"/>
  <c r="BB65" i="5"/>
  <c r="BF65" i="5" s="1"/>
  <c r="BA65" i="5"/>
  <c r="AM65" i="5"/>
  <c r="AI65" i="5"/>
  <c r="AH65" i="5"/>
  <c r="P65" i="5"/>
  <c r="O65" i="5"/>
  <c r="IG64" i="5"/>
  <c r="IF64" i="5"/>
  <c r="HO64" i="5"/>
  <c r="HN64" i="5"/>
  <c r="GW64" i="5"/>
  <c r="GV64" i="5"/>
  <c r="GE64" i="5"/>
  <c r="GD64" i="5"/>
  <c r="GI64" i="5" s="1"/>
  <c r="FL64" i="5"/>
  <c r="FP64" i="5" s="1"/>
  <c r="FK64" i="5"/>
  <c r="ES64" i="5"/>
  <c r="ER64" i="5"/>
  <c r="EW64" i="5" s="1"/>
  <c r="DZ64" i="5"/>
  <c r="DY64" i="5"/>
  <c r="ED64" i="5" s="1"/>
  <c r="DG64" i="5"/>
  <c r="DF64" i="5"/>
  <c r="DK64" i="5" s="1"/>
  <c r="CN64" i="5"/>
  <c r="CM64" i="5"/>
  <c r="BU64" i="5"/>
  <c r="BT64" i="5"/>
  <c r="BB64" i="5"/>
  <c r="BA64" i="5"/>
  <c r="AI64" i="5"/>
  <c r="AH64" i="5"/>
  <c r="P64" i="5"/>
  <c r="O64" i="5"/>
  <c r="IG63" i="5"/>
  <c r="IF63" i="5"/>
  <c r="HO63" i="5"/>
  <c r="HN63" i="5"/>
  <c r="GW63" i="5"/>
  <c r="GV63" i="5"/>
  <c r="GE63" i="5"/>
  <c r="GI63" i="5" s="1"/>
  <c r="GD63" i="5"/>
  <c r="FL63" i="5"/>
  <c r="FK63" i="5"/>
  <c r="ES63" i="5"/>
  <c r="EW63" i="5" s="1"/>
  <c r="ER63" i="5"/>
  <c r="DZ63" i="5"/>
  <c r="DY63" i="5"/>
  <c r="ED63" i="5" s="1"/>
  <c r="DG63" i="5"/>
  <c r="DK63" i="5" s="1"/>
  <c r="DF63" i="5"/>
  <c r="CR63" i="5"/>
  <c r="CN63" i="5"/>
  <c r="CM63" i="5"/>
  <c r="BU63" i="5"/>
  <c r="BY63" i="5" s="1"/>
  <c r="BT63" i="5"/>
  <c r="BB63" i="5"/>
  <c r="BA63" i="5"/>
  <c r="AI63" i="5"/>
  <c r="AH63" i="5"/>
  <c r="P63" i="5"/>
  <c r="O63" i="5"/>
  <c r="IG62" i="5"/>
  <c r="IF62" i="5"/>
  <c r="HO62" i="5"/>
  <c r="HN62" i="5"/>
  <c r="GW62" i="5"/>
  <c r="GV62" i="5"/>
  <c r="HA62" i="5" s="1"/>
  <c r="GE62" i="5"/>
  <c r="GD62" i="5"/>
  <c r="FL62" i="5"/>
  <c r="FK62" i="5"/>
  <c r="ES62" i="5"/>
  <c r="ER62" i="5"/>
  <c r="DZ62" i="5"/>
  <c r="DY62" i="5"/>
  <c r="DG62" i="5"/>
  <c r="DF62" i="5"/>
  <c r="CN62" i="5"/>
  <c r="CR62" i="5" s="1"/>
  <c r="CM62" i="5"/>
  <c r="BU62" i="5"/>
  <c r="BT62" i="5"/>
  <c r="BY62" i="5" s="1"/>
  <c r="BB62" i="5"/>
  <c r="BF62" i="5" s="1"/>
  <c r="BA62" i="5"/>
  <c r="AI62" i="5"/>
  <c r="AH62" i="5"/>
  <c r="P62" i="5"/>
  <c r="O62" i="5"/>
  <c r="IG61" i="5"/>
  <c r="IF61" i="5"/>
  <c r="HO61" i="5"/>
  <c r="HN61" i="5"/>
  <c r="HS61" i="5" s="1"/>
  <c r="GW61" i="5"/>
  <c r="GV61" i="5"/>
  <c r="GE61" i="5"/>
  <c r="GD61" i="5"/>
  <c r="FL61" i="5"/>
  <c r="FK61" i="5"/>
  <c r="ES61" i="5"/>
  <c r="ER61" i="5"/>
  <c r="EW61" i="5" s="1"/>
  <c r="DZ61" i="5"/>
  <c r="DY61" i="5"/>
  <c r="DG61" i="5"/>
  <c r="DF61" i="5"/>
  <c r="CN61" i="5"/>
  <c r="CM61" i="5"/>
  <c r="BU61" i="5"/>
  <c r="BT61" i="5"/>
  <c r="BB61" i="5"/>
  <c r="BF61" i="5" s="1"/>
  <c r="BA61" i="5"/>
  <c r="AI61" i="5"/>
  <c r="AH61" i="5"/>
  <c r="P61" i="5"/>
  <c r="O61" i="5"/>
  <c r="IG60" i="5"/>
  <c r="IF60" i="5"/>
  <c r="HO60" i="5"/>
  <c r="HN60" i="5"/>
  <c r="HS60" i="5" s="1"/>
  <c r="GW60" i="5"/>
  <c r="GV60" i="5"/>
  <c r="GE60" i="5"/>
  <c r="GD60" i="5"/>
  <c r="FL60" i="5"/>
  <c r="FP60" i="5" s="1"/>
  <c r="FK60" i="5"/>
  <c r="ES60" i="5"/>
  <c r="ER60" i="5"/>
  <c r="EW60" i="5" s="1"/>
  <c r="DZ60" i="5"/>
  <c r="ED60" i="5" s="1"/>
  <c r="DY60" i="5"/>
  <c r="DG60" i="5"/>
  <c r="DF60" i="5"/>
  <c r="CN60" i="5"/>
  <c r="CM60" i="5"/>
  <c r="BU60" i="5"/>
  <c r="BT60" i="5"/>
  <c r="BB60" i="5"/>
  <c r="BA60" i="5"/>
  <c r="AI60" i="5"/>
  <c r="AH60" i="5"/>
  <c r="P60" i="5"/>
  <c r="O60" i="5"/>
  <c r="IG59" i="5"/>
  <c r="IF59" i="5"/>
  <c r="HO59" i="5"/>
  <c r="HN59" i="5"/>
  <c r="GW59" i="5"/>
  <c r="GV59" i="5"/>
  <c r="GE59" i="5"/>
  <c r="GD59" i="5"/>
  <c r="FL59" i="5"/>
  <c r="FK59" i="5"/>
  <c r="ES59" i="5"/>
  <c r="EW59" i="5" s="1"/>
  <c r="ER59" i="5"/>
  <c r="DZ59" i="5"/>
  <c r="DY59" i="5"/>
  <c r="DK59" i="5"/>
  <c r="DG59" i="5"/>
  <c r="DF59" i="5"/>
  <c r="CN59" i="5"/>
  <c r="CR59" i="5" s="1"/>
  <c r="CM59" i="5"/>
  <c r="BU59" i="5"/>
  <c r="BT59" i="5"/>
  <c r="BY59" i="5" s="1"/>
  <c r="BB59" i="5"/>
  <c r="BA59" i="5"/>
  <c r="AI59" i="5"/>
  <c r="AH59" i="5"/>
  <c r="P59" i="5"/>
  <c r="O59" i="5"/>
  <c r="IG58" i="5"/>
  <c r="IF58" i="5"/>
  <c r="HO58" i="5"/>
  <c r="HN58" i="5"/>
  <c r="GW58" i="5"/>
  <c r="GV58" i="5"/>
  <c r="HA58" i="5" s="1"/>
  <c r="GE58" i="5"/>
  <c r="GD58" i="5"/>
  <c r="FL58" i="5"/>
  <c r="FK58" i="5"/>
  <c r="ES58" i="5"/>
  <c r="ER58" i="5"/>
  <c r="DZ58" i="5"/>
  <c r="DY58" i="5"/>
  <c r="DI58" i="5"/>
  <c r="DG58" i="5"/>
  <c r="DF58" i="5"/>
  <c r="CN58" i="5"/>
  <c r="CR58" i="5" s="1"/>
  <c r="CM58" i="5"/>
  <c r="BU58" i="5"/>
  <c r="BY58" i="5" s="1"/>
  <c r="BT58" i="5"/>
  <c r="BB58" i="5"/>
  <c r="BF58" i="5" s="1"/>
  <c r="BA58" i="5"/>
  <c r="AM58" i="5"/>
  <c r="AI58" i="5"/>
  <c r="AH58" i="5"/>
  <c r="P58" i="5"/>
  <c r="O58" i="5"/>
  <c r="IG57" i="5"/>
  <c r="IF57" i="5"/>
  <c r="HS57" i="5"/>
  <c r="HO57" i="5"/>
  <c r="HN57" i="5"/>
  <c r="GW57" i="5"/>
  <c r="GV57" i="5"/>
  <c r="HA57" i="5" s="1"/>
  <c r="GE57" i="5"/>
  <c r="GD57" i="5"/>
  <c r="GI57" i="5" s="1"/>
  <c r="FL57" i="5"/>
  <c r="FK57" i="5"/>
  <c r="FP57" i="5" s="1"/>
  <c r="ES57" i="5"/>
  <c r="ER57" i="5"/>
  <c r="EW57" i="5" s="1"/>
  <c r="DZ57" i="5"/>
  <c r="DY57" i="5"/>
  <c r="DG57" i="5"/>
  <c r="DF57" i="5"/>
  <c r="CN57" i="5"/>
  <c r="CM57" i="5"/>
  <c r="BU57" i="5"/>
  <c r="BT57" i="5"/>
  <c r="BF57" i="5"/>
  <c r="BB57" i="5"/>
  <c r="BA57" i="5"/>
  <c r="AI57" i="5"/>
  <c r="AH57" i="5"/>
  <c r="P57" i="5"/>
  <c r="O57" i="5"/>
  <c r="IG56" i="5"/>
  <c r="IF56" i="5"/>
  <c r="HO56" i="5"/>
  <c r="HN56" i="5"/>
  <c r="HS56" i="5" s="1"/>
  <c r="GW56" i="5"/>
  <c r="GV56" i="5"/>
  <c r="GE56" i="5"/>
  <c r="GD56" i="5"/>
  <c r="FL56" i="5"/>
  <c r="FK56" i="5"/>
  <c r="EW56" i="5"/>
  <c r="ES56" i="5"/>
  <c r="ER56" i="5"/>
  <c r="ED56" i="5"/>
  <c r="DZ56" i="5"/>
  <c r="DY56" i="5"/>
  <c r="DG56" i="5"/>
  <c r="DF56" i="5"/>
  <c r="CN56" i="5"/>
  <c r="CM56" i="5"/>
  <c r="BU56" i="5"/>
  <c r="BT56" i="5"/>
  <c r="BB56" i="5"/>
  <c r="BA56" i="5"/>
  <c r="AI56" i="5"/>
  <c r="AH56" i="5"/>
  <c r="P56" i="5"/>
  <c r="O56" i="5"/>
  <c r="IG55" i="5"/>
  <c r="IF55" i="5"/>
  <c r="HO55" i="5"/>
  <c r="HN55" i="5"/>
  <c r="GW55" i="5"/>
  <c r="GV55" i="5"/>
  <c r="HA55" i="5" s="1"/>
  <c r="GE55" i="5"/>
  <c r="GI55" i="5" s="1"/>
  <c r="GD55" i="5"/>
  <c r="FP55" i="5"/>
  <c r="FL55" i="5"/>
  <c r="FK55" i="5"/>
  <c r="ES55" i="5"/>
  <c r="ER55" i="5"/>
  <c r="DZ55" i="5"/>
  <c r="ED55" i="5" s="1"/>
  <c r="DY55" i="5"/>
  <c r="DK55" i="5"/>
  <c r="DG55" i="5"/>
  <c r="DF55" i="5"/>
  <c r="CN55" i="5"/>
  <c r="CR55" i="5" s="1"/>
  <c r="CM55" i="5"/>
  <c r="BY55" i="5"/>
  <c r="BU55" i="5"/>
  <c r="BT55" i="5"/>
  <c r="BB55" i="5"/>
  <c r="BA55" i="5"/>
  <c r="AI55" i="5"/>
  <c r="AH55" i="5"/>
  <c r="P55" i="5"/>
  <c r="O55" i="5"/>
  <c r="IG54" i="5"/>
  <c r="IF54" i="5"/>
  <c r="HO54" i="5"/>
  <c r="HN54" i="5"/>
  <c r="GW54" i="5"/>
  <c r="GV54" i="5"/>
  <c r="HA54" i="5" s="1"/>
  <c r="GE54" i="5"/>
  <c r="GD54" i="5"/>
  <c r="FL54" i="5"/>
  <c r="FK54" i="5"/>
  <c r="ES54" i="5"/>
  <c r="ER54" i="5"/>
  <c r="DZ54" i="5"/>
  <c r="DY54" i="5"/>
  <c r="DG54" i="5"/>
  <c r="DK54" i="5" s="1"/>
  <c r="DF54" i="5"/>
  <c r="CR54" i="5"/>
  <c r="CN54" i="5"/>
  <c r="CM54" i="5"/>
  <c r="BU54" i="5"/>
  <c r="BT54" i="5"/>
  <c r="BB54" i="5"/>
  <c r="BF54" i="5" s="1"/>
  <c r="BA54" i="5"/>
  <c r="AI54" i="5"/>
  <c r="AM54" i="5" s="1"/>
  <c r="AH54" i="5"/>
  <c r="P54" i="5"/>
  <c r="O54" i="5"/>
  <c r="IG53" i="5"/>
  <c r="IF53" i="5"/>
  <c r="HO53" i="5"/>
  <c r="HN53" i="5"/>
  <c r="HS53" i="5" s="1"/>
  <c r="HA53" i="5"/>
  <c r="GW53" i="5"/>
  <c r="GV53" i="5"/>
  <c r="GE53" i="5"/>
  <c r="GD53" i="5"/>
  <c r="FL53" i="5"/>
  <c r="FP53" i="5" s="1"/>
  <c r="FK53" i="5"/>
  <c r="ES53" i="5"/>
  <c r="EW53" i="5" s="1"/>
  <c r="ER53" i="5"/>
  <c r="DZ53" i="5"/>
  <c r="DY53" i="5"/>
  <c r="DG53" i="5"/>
  <c r="DF53" i="5"/>
  <c r="CN53" i="5"/>
  <c r="CM53" i="5"/>
  <c r="BU53" i="5"/>
  <c r="BT53" i="5"/>
  <c r="BF53" i="5"/>
  <c r="BB53" i="5"/>
  <c r="BA53" i="5"/>
  <c r="AM53" i="5"/>
  <c r="AI53" i="5"/>
  <c r="AH53" i="5"/>
  <c r="P53" i="5"/>
  <c r="O53" i="5"/>
  <c r="IG52" i="5"/>
  <c r="IF52" i="5"/>
  <c r="HO52" i="5"/>
  <c r="HS52" i="5" s="1"/>
  <c r="HN52" i="5"/>
  <c r="HA52" i="5"/>
  <c r="GW52" i="5"/>
  <c r="GV52" i="5"/>
  <c r="GE52" i="5"/>
  <c r="GD52" i="5"/>
  <c r="FL52" i="5"/>
  <c r="FP52" i="5" s="1"/>
  <c r="FK52" i="5"/>
  <c r="EW52" i="5"/>
  <c r="ES52" i="5"/>
  <c r="ER52" i="5"/>
  <c r="DZ52" i="5"/>
  <c r="DY52" i="5"/>
  <c r="DK52" i="5"/>
  <c r="DG52" i="5"/>
  <c r="DF52" i="5"/>
  <c r="CN52" i="5"/>
  <c r="CM52" i="5"/>
  <c r="BU52" i="5"/>
  <c r="BT52" i="5"/>
  <c r="BB52" i="5"/>
  <c r="BA52" i="5"/>
  <c r="AI52" i="5"/>
  <c r="AH52" i="5"/>
  <c r="P52" i="5"/>
  <c r="O52" i="5"/>
  <c r="IG51" i="5"/>
  <c r="IF51" i="5"/>
  <c r="HO51" i="5"/>
  <c r="HN51" i="5"/>
  <c r="GW51" i="5"/>
  <c r="GV51" i="5"/>
  <c r="GE51" i="5"/>
  <c r="GD51" i="5"/>
  <c r="FL51" i="5"/>
  <c r="FK51" i="5"/>
  <c r="ES51" i="5"/>
  <c r="EW51" i="5" s="1"/>
  <c r="ER51" i="5"/>
  <c r="ED51" i="5"/>
  <c r="DZ51" i="5"/>
  <c r="DY51" i="5"/>
  <c r="DG51" i="5"/>
  <c r="DK51" i="5" s="1"/>
  <c r="DF51" i="5"/>
  <c r="CN51" i="5"/>
  <c r="CM51" i="5"/>
  <c r="CR51" i="5" s="1"/>
  <c r="BU51" i="5"/>
  <c r="BY51" i="5" s="1"/>
  <c r="BT51" i="5"/>
  <c r="BB51" i="5"/>
  <c r="BA51" i="5"/>
  <c r="AI51" i="5"/>
  <c r="AH51" i="5"/>
  <c r="P51" i="5"/>
  <c r="O51" i="5"/>
  <c r="IG50" i="5"/>
  <c r="IF50" i="5"/>
  <c r="HO50" i="5"/>
  <c r="HN50" i="5"/>
  <c r="GW50" i="5"/>
  <c r="GV50" i="5"/>
  <c r="GI50" i="5"/>
  <c r="GE50" i="5"/>
  <c r="GD50" i="5"/>
  <c r="FL50" i="5"/>
  <c r="FK50" i="5"/>
  <c r="ES50" i="5"/>
  <c r="ER50" i="5"/>
  <c r="DZ50" i="5"/>
  <c r="DY50" i="5"/>
  <c r="DG50" i="5"/>
  <c r="DF50" i="5"/>
  <c r="CN50" i="5"/>
  <c r="CR50" i="5" s="1"/>
  <c r="CM50" i="5"/>
  <c r="BU50" i="5"/>
  <c r="BT50" i="5"/>
  <c r="BB50" i="5"/>
  <c r="BA50" i="5"/>
  <c r="AI50" i="5"/>
  <c r="AH50" i="5"/>
  <c r="P50" i="5"/>
  <c r="O50" i="5"/>
  <c r="IG49" i="5"/>
  <c r="IF49" i="5"/>
  <c r="HO49" i="5"/>
  <c r="HN49" i="5"/>
  <c r="HS49" i="5" s="1"/>
  <c r="GW49" i="5"/>
  <c r="GV49" i="5"/>
  <c r="GE49" i="5"/>
  <c r="GD49" i="5"/>
  <c r="FL49" i="5"/>
  <c r="FK49" i="5"/>
  <c r="ES49" i="5"/>
  <c r="ER49" i="5"/>
  <c r="DZ49" i="5"/>
  <c r="DY49" i="5"/>
  <c r="ED49" i="5" s="1"/>
  <c r="DG49" i="5"/>
  <c r="DF49" i="5"/>
  <c r="CN49" i="5"/>
  <c r="CM49" i="5"/>
  <c r="BU49" i="5"/>
  <c r="BY49" i="5" s="1"/>
  <c r="BT49" i="5"/>
  <c r="BF49" i="5"/>
  <c r="BB49" i="5"/>
  <c r="BA49" i="5"/>
  <c r="AI49" i="5"/>
  <c r="AH49" i="5"/>
  <c r="P49" i="5"/>
  <c r="O49" i="5"/>
  <c r="IG48" i="5"/>
  <c r="IF48" i="5"/>
  <c r="HO48" i="5"/>
  <c r="HS48" i="5" s="1"/>
  <c r="HN48" i="5"/>
  <c r="GW48" i="5"/>
  <c r="GV48" i="5"/>
  <c r="HA48" i="5" s="1"/>
  <c r="GE48" i="5"/>
  <c r="GD48" i="5"/>
  <c r="FL48" i="5"/>
  <c r="FP48" i="5" s="1"/>
  <c r="FK48" i="5"/>
  <c r="ES48" i="5"/>
  <c r="ER48" i="5"/>
  <c r="DZ48" i="5"/>
  <c r="DY48" i="5"/>
  <c r="DK48" i="5"/>
  <c r="DG48" i="5"/>
  <c r="DF48" i="5"/>
  <c r="CN48" i="5"/>
  <c r="CM48" i="5"/>
  <c r="BU48" i="5"/>
  <c r="BY48" i="5" s="1"/>
  <c r="BT48" i="5"/>
  <c r="BB48" i="5"/>
  <c r="BA48" i="5"/>
  <c r="AI48" i="5"/>
  <c r="AM48" i="5" s="1"/>
  <c r="AH48" i="5"/>
  <c r="P48" i="5"/>
  <c r="O48" i="5"/>
  <c r="IG47" i="5"/>
  <c r="IF47" i="5"/>
  <c r="HO47" i="5"/>
  <c r="HN47" i="5"/>
  <c r="HS47" i="5" s="1"/>
  <c r="GW47" i="5"/>
  <c r="GV47" i="5"/>
  <c r="GE47" i="5"/>
  <c r="GD47" i="5"/>
  <c r="FL47" i="5"/>
  <c r="FK47" i="5"/>
  <c r="ES47" i="5"/>
  <c r="ER47" i="5"/>
  <c r="EW47" i="5" s="1"/>
  <c r="DZ47" i="5"/>
  <c r="ED47" i="5" s="1"/>
  <c r="DY47" i="5"/>
  <c r="DG47" i="5"/>
  <c r="DK47" i="5" s="1"/>
  <c r="DF47" i="5"/>
  <c r="CU47" i="5"/>
  <c r="CW47" i="5" s="1"/>
  <c r="CN47" i="5"/>
  <c r="CM47" i="5"/>
  <c r="BU47" i="5"/>
  <c r="BT47" i="5"/>
  <c r="BB47" i="5"/>
  <c r="BA47" i="5"/>
  <c r="AI47" i="5"/>
  <c r="AH47" i="5"/>
  <c r="P47" i="5"/>
  <c r="O47" i="5"/>
  <c r="IG46" i="5"/>
  <c r="IF46" i="5"/>
  <c r="HO46" i="5"/>
  <c r="HN46" i="5"/>
  <c r="GW46" i="5"/>
  <c r="GV46" i="5"/>
  <c r="GE46" i="5"/>
  <c r="GD46" i="5"/>
  <c r="FL46" i="5"/>
  <c r="FP46" i="5" s="1"/>
  <c r="FK46" i="5"/>
  <c r="ES46" i="5"/>
  <c r="EW46" i="5" s="1"/>
  <c r="ER46" i="5"/>
  <c r="DZ46" i="5"/>
  <c r="DY46" i="5"/>
  <c r="DK46" i="5"/>
  <c r="DG46" i="5"/>
  <c r="DF46" i="5"/>
  <c r="CN46" i="5"/>
  <c r="CR46" i="5" s="1"/>
  <c r="CM46" i="5"/>
  <c r="BU46" i="5"/>
  <c r="BY46" i="5" s="1"/>
  <c r="BT46" i="5"/>
  <c r="BB46" i="5"/>
  <c r="BA46" i="5"/>
  <c r="AI46" i="5"/>
  <c r="AH46" i="5"/>
  <c r="P46" i="5"/>
  <c r="O46" i="5"/>
  <c r="IG45" i="5"/>
  <c r="IF45" i="5"/>
  <c r="HO45" i="5"/>
  <c r="HN45" i="5"/>
  <c r="GW45" i="5"/>
  <c r="GV45" i="5"/>
  <c r="GE45" i="5"/>
  <c r="GI45" i="5" s="1"/>
  <c r="GD45" i="5"/>
  <c r="FL45" i="5"/>
  <c r="FK45" i="5"/>
  <c r="ES45" i="5"/>
  <c r="ER45" i="5"/>
  <c r="DZ45" i="5"/>
  <c r="DY45" i="5"/>
  <c r="DG45" i="5"/>
  <c r="DK45" i="5" s="1"/>
  <c r="DF45" i="5"/>
  <c r="CN45" i="5"/>
  <c r="CM45" i="5"/>
  <c r="BU45" i="5"/>
  <c r="BT45" i="5"/>
  <c r="BB45" i="5"/>
  <c r="BF45" i="5" s="1"/>
  <c r="BA45" i="5"/>
  <c r="AM45" i="5"/>
  <c r="AI45" i="5"/>
  <c r="AH45" i="5"/>
  <c r="P45" i="5"/>
  <c r="O45" i="5"/>
  <c r="IG44" i="5"/>
  <c r="IF44" i="5"/>
  <c r="HO44" i="5"/>
  <c r="HN44" i="5"/>
  <c r="GW44" i="5"/>
  <c r="GV44" i="5"/>
  <c r="GE44" i="5"/>
  <c r="GD44" i="5"/>
  <c r="FL44" i="5"/>
  <c r="FK44" i="5"/>
  <c r="ES44" i="5"/>
  <c r="EW44" i="5" s="1"/>
  <c r="ER44" i="5"/>
  <c r="DZ44" i="5"/>
  <c r="DY44" i="5"/>
  <c r="DG44" i="5"/>
  <c r="DF44" i="5"/>
  <c r="CN44" i="5"/>
  <c r="CM44" i="5"/>
  <c r="CR44" i="5" s="1"/>
  <c r="BU44" i="5"/>
  <c r="BT44" i="5"/>
  <c r="BF44" i="5"/>
  <c r="BB44" i="5"/>
  <c r="BA44" i="5"/>
  <c r="AI44" i="5"/>
  <c r="AH44" i="5"/>
  <c r="P44" i="5"/>
  <c r="O44" i="5"/>
  <c r="IH43" i="5"/>
  <c r="IG43" i="5"/>
  <c r="IF43" i="5"/>
  <c r="HO43" i="5"/>
  <c r="HN43" i="5"/>
  <c r="GW43" i="5"/>
  <c r="GV43" i="5"/>
  <c r="HA43" i="5" s="1"/>
  <c r="GE43" i="5"/>
  <c r="GD43" i="5"/>
  <c r="FL43" i="5"/>
  <c r="FP43" i="5" s="1"/>
  <c r="FK43" i="5"/>
  <c r="ES43" i="5"/>
  <c r="ER43" i="5"/>
  <c r="DZ43" i="5"/>
  <c r="ED43" i="5" s="1"/>
  <c r="DY43" i="5"/>
  <c r="DG43" i="5"/>
  <c r="DK43" i="5" s="1"/>
  <c r="DF43" i="5"/>
  <c r="CN43" i="5"/>
  <c r="CM43" i="5"/>
  <c r="BU43" i="5"/>
  <c r="BT43" i="5"/>
  <c r="BB43" i="5"/>
  <c r="BD43" i="5" s="1"/>
  <c r="BA43" i="5"/>
  <c r="AI43" i="5"/>
  <c r="AH43" i="5"/>
  <c r="P43" i="5"/>
  <c r="O43" i="5"/>
  <c r="IG42" i="5"/>
  <c r="IF42" i="5"/>
  <c r="HO42" i="5"/>
  <c r="HN42" i="5"/>
  <c r="GW42" i="5"/>
  <c r="GV42" i="5"/>
  <c r="GE42" i="5"/>
  <c r="GD42" i="5"/>
  <c r="FL42" i="5"/>
  <c r="FP42" i="5" s="1"/>
  <c r="FK42" i="5"/>
  <c r="EW42" i="5"/>
  <c r="ES42" i="5"/>
  <c r="ER42" i="5"/>
  <c r="ET42" i="5" s="1"/>
  <c r="DZ42" i="5"/>
  <c r="ED42" i="5" s="1"/>
  <c r="DY42" i="5"/>
  <c r="DG42" i="5"/>
  <c r="DF42" i="5"/>
  <c r="DK42" i="5" s="1"/>
  <c r="CN42" i="5"/>
  <c r="CM42" i="5"/>
  <c r="BY42" i="5"/>
  <c r="BU42" i="5"/>
  <c r="BT42" i="5"/>
  <c r="BB42" i="5"/>
  <c r="BA42" i="5"/>
  <c r="AI42" i="5"/>
  <c r="AH42" i="5"/>
  <c r="P42" i="5"/>
  <c r="O42" i="5"/>
  <c r="IG41" i="5"/>
  <c r="IF41" i="5"/>
  <c r="HO41" i="5"/>
  <c r="HN41" i="5"/>
  <c r="GW41" i="5"/>
  <c r="GV41" i="5"/>
  <c r="GE41" i="5"/>
  <c r="GI41" i="5" s="1"/>
  <c r="GD41" i="5"/>
  <c r="FL41" i="5"/>
  <c r="FK41" i="5"/>
  <c r="ES41" i="5"/>
  <c r="ER41" i="5"/>
  <c r="DZ41" i="5"/>
  <c r="DY41" i="5"/>
  <c r="DK41" i="5"/>
  <c r="DG41" i="5"/>
  <c r="DF41" i="5"/>
  <c r="CN41" i="5"/>
  <c r="CM41" i="5"/>
  <c r="BY41" i="5"/>
  <c r="BU41" i="5"/>
  <c r="BT41" i="5"/>
  <c r="BB41" i="5"/>
  <c r="BF41" i="5" s="1"/>
  <c r="BA41" i="5"/>
  <c r="AI41" i="5"/>
  <c r="AH41" i="5"/>
  <c r="P41" i="5"/>
  <c r="O41" i="5"/>
  <c r="IG40" i="5"/>
  <c r="IF40" i="5"/>
  <c r="HO40" i="5"/>
  <c r="HN40" i="5"/>
  <c r="HS40" i="5" s="1"/>
  <c r="GW40" i="5"/>
  <c r="HA40" i="5" s="1"/>
  <c r="GV40" i="5"/>
  <c r="GE40" i="5"/>
  <c r="GD40" i="5"/>
  <c r="FL40" i="5"/>
  <c r="FK40" i="5"/>
  <c r="ES40" i="5"/>
  <c r="ER40" i="5"/>
  <c r="DZ40" i="5"/>
  <c r="DY40" i="5"/>
  <c r="DG40" i="5"/>
  <c r="DF40" i="5"/>
  <c r="CN40" i="5"/>
  <c r="CM40" i="5"/>
  <c r="BV40" i="5"/>
  <c r="BU40" i="5"/>
  <c r="BT40" i="5"/>
  <c r="BB40" i="5"/>
  <c r="BA40" i="5"/>
  <c r="AM40" i="5"/>
  <c r="AI40" i="5"/>
  <c r="AH40" i="5"/>
  <c r="P40" i="5"/>
  <c r="R40" i="5" s="1"/>
  <c r="O40" i="5"/>
  <c r="IG39" i="5"/>
  <c r="IF39" i="5"/>
  <c r="HO39" i="5"/>
  <c r="HN39" i="5"/>
  <c r="HS39" i="5" s="1"/>
  <c r="GW39" i="5"/>
  <c r="GY39" i="5" s="1"/>
  <c r="GV39" i="5"/>
  <c r="GE39" i="5"/>
  <c r="GD39" i="5"/>
  <c r="GI39" i="5" s="1"/>
  <c r="FL39" i="5"/>
  <c r="FP39" i="5" s="1"/>
  <c r="FK39" i="5"/>
  <c r="EW39" i="5"/>
  <c r="ES39" i="5"/>
  <c r="ER39" i="5"/>
  <c r="DZ39" i="5"/>
  <c r="ED39" i="5" s="1"/>
  <c r="DY39" i="5"/>
  <c r="DG39" i="5"/>
  <c r="DF39" i="5"/>
  <c r="CN39" i="5"/>
  <c r="CM39" i="5"/>
  <c r="BU39" i="5"/>
  <c r="BT39" i="5"/>
  <c r="BB39" i="5"/>
  <c r="BA39" i="5"/>
  <c r="AI39" i="5"/>
  <c r="AH39" i="5"/>
  <c r="P39" i="5"/>
  <c r="O39" i="5"/>
  <c r="IG38" i="5"/>
  <c r="IF38" i="5"/>
  <c r="HO38" i="5"/>
  <c r="HN38" i="5"/>
  <c r="GW38" i="5"/>
  <c r="GV38" i="5"/>
  <c r="GE38" i="5"/>
  <c r="GD38" i="5"/>
  <c r="FP38" i="5"/>
  <c r="FL38" i="5"/>
  <c r="FK38" i="5"/>
  <c r="ES38" i="5"/>
  <c r="ER38" i="5"/>
  <c r="ED38" i="5"/>
  <c r="DZ38" i="5"/>
  <c r="DY38" i="5"/>
  <c r="DK38" i="5"/>
  <c r="DG38" i="5"/>
  <c r="DF38" i="5"/>
  <c r="CN38" i="5"/>
  <c r="CM38" i="5"/>
  <c r="BY38" i="5"/>
  <c r="BU38" i="5"/>
  <c r="BT38" i="5"/>
  <c r="BB38" i="5"/>
  <c r="BA38" i="5"/>
  <c r="AI38" i="5"/>
  <c r="AH38" i="5"/>
  <c r="P38" i="5"/>
  <c r="O38" i="5"/>
  <c r="IG37" i="5"/>
  <c r="IF37" i="5"/>
  <c r="HO37" i="5"/>
  <c r="HN37" i="5"/>
  <c r="GW37" i="5"/>
  <c r="GV37" i="5"/>
  <c r="GE37" i="5"/>
  <c r="GI37" i="5" s="1"/>
  <c r="GD37" i="5"/>
  <c r="FL37" i="5"/>
  <c r="FK37" i="5"/>
  <c r="ES37" i="5"/>
  <c r="ER37" i="5"/>
  <c r="ET37" i="5" s="1"/>
  <c r="DZ37" i="5"/>
  <c r="DY37" i="5"/>
  <c r="DG37" i="5"/>
  <c r="DK37" i="5" s="1"/>
  <c r="DF37" i="5"/>
  <c r="CR37" i="5"/>
  <c r="CN37" i="5"/>
  <c r="CM37" i="5"/>
  <c r="BU37" i="5"/>
  <c r="BY37" i="5" s="1"/>
  <c r="BT37" i="5"/>
  <c r="BB37" i="5"/>
  <c r="BA37" i="5"/>
  <c r="AI37" i="5"/>
  <c r="AM37" i="5" s="1"/>
  <c r="AH37" i="5"/>
  <c r="P37" i="5"/>
  <c r="O37" i="5"/>
  <c r="IG36" i="5"/>
  <c r="IF36" i="5"/>
  <c r="HO36" i="5"/>
  <c r="HN36" i="5"/>
  <c r="HS36" i="5" s="1"/>
  <c r="HA36" i="5"/>
  <c r="GW36" i="5"/>
  <c r="GV36" i="5"/>
  <c r="GE36" i="5"/>
  <c r="GD36" i="5"/>
  <c r="GI36" i="5" s="1"/>
  <c r="FL36" i="5"/>
  <c r="FK36" i="5"/>
  <c r="ES36" i="5"/>
  <c r="EW36" i="5" s="1"/>
  <c r="ER36" i="5"/>
  <c r="DZ36" i="5"/>
  <c r="DY36" i="5"/>
  <c r="DG36" i="5"/>
  <c r="DF36" i="5"/>
  <c r="CN36" i="5"/>
  <c r="CM36" i="5"/>
  <c r="BU36" i="5"/>
  <c r="BT36" i="5"/>
  <c r="BB36" i="5"/>
  <c r="BF36" i="5" s="1"/>
  <c r="BA36" i="5"/>
  <c r="AM36" i="5"/>
  <c r="AI36" i="5"/>
  <c r="AH36" i="5"/>
  <c r="P36" i="5"/>
  <c r="O36" i="5"/>
  <c r="IG35" i="5"/>
  <c r="IF35" i="5"/>
  <c r="HS35" i="5"/>
  <c r="HO35" i="5"/>
  <c r="HN35" i="5"/>
  <c r="GW35" i="5"/>
  <c r="GV35" i="5"/>
  <c r="GE35" i="5"/>
  <c r="GD35" i="5"/>
  <c r="FL35" i="5"/>
  <c r="FK35" i="5"/>
  <c r="FP35" i="5" s="1"/>
  <c r="ES35" i="5"/>
  <c r="ER35" i="5"/>
  <c r="ED35" i="5"/>
  <c r="DZ35" i="5"/>
  <c r="DY35" i="5"/>
  <c r="DG35" i="5"/>
  <c r="DK35" i="5" s="1"/>
  <c r="DF35" i="5"/>
  <c r="CN35" i="5"/>
  <c r="CM35" i="5"/>
  <c r="BW35" i="5"/>
  <c r="BU35" i="5"/>
  <c r="BY35" i="5" s="1"/>
  <c r="BT35" i="5"/>
  <c r="BF35" i="5"/>
  <c r="BB35" i="5"/>
  <c r="BA35" i="5"/>
  <c r="AI35" i="5"/>
  <c r="AH35" i="5"/>
  <c r="P35" i="5"/>
  <c r="O35" i="5"/>
  <c r="JR34" i="5"/>
  <c r="JQ34" i="5"/>
  <c r="IG34" i="5"/>
  <c r="IF34" i="5"/>
  <c r="HO34" i="5"/>
  <c r="HN34" i="5"/>
  <c r="GW34" i="5"/>
  <c r="GV34" i="5"/>
  <c r="GE34" i="5"/>
  <c r="GD34" i="5"/>
  <c r="GI34" i="5" s="1"/>
  <c r="FL34" i="5"/>
  <c r="FK34" i="5"/>
  <c r="ES34" i="5"/>
  <c r="ER34" i="5"/>
  <c r="DZ34" i="5"/>
  <c r="DY34" i="5"/>
  <c r="DG34" i="5"/>
  <c r="DF34" i="5"/>
  <c r="CR34" i="5"/>
  <c r="CN34" i="5"/>
  <c r="CM34" i="5"/>
  <c r="BU34" i="5"/>
  <c r="BT34" i="5"/>
  <c r="BB34" i="5"/>
  <c r="BA34" i="5"/>
  <c r="AI34" i="5"/>
  <c r="AM34" i="5" s="1"/>
  <c r="AH34" i="5"/>
  <c r="P34" i="5"/>
  <c r="O34" i="5"/>
  <c r="JR33" i="5"/>
  <c r="JQ33" i="5"/>
  <c r="IG33" i="5"/>
  <c r="IF33" i="5"/>
  <c r="HO33" i="5"/>
  <c r="HN33" i="5"/>
  <c r="GW33" i="5"/>
  <c r="GV33" i="5"/>
  <c r="GE33" i="5"/>
  <c r="GD33" i="5"/>
  <c r="FL33" i="5"/>
  <c r="FK33" i="5"/>
  <c r="FP33" i="5" s="1"/>
  <c r="ES33" i="5"/>
  <c r="ER33" i="5"/>
  <c r="ED33" i="5"/>
  <c r="DZ33" i="5"/>
  <c r="DY33" i="5"/>
  <c r="DG33" i="5"/>
  <c r="DF33" i="5"/>
  <c r="CN33" i="5"/>
  <c r="CM33" i="5"/>
  <c r="BU33" i="5"/>
  <c r="BY33" i="5" s="1"/>
  <c r="BT33" i="5"/>
  <c r="BB33" i="5"/>
  <c r="BA33" i="5"/>
  <c r="AI33" i="5"/>
  <c r="AH33" i="5"/>
  <c r="P33" i="5"/>
  <c r="R33" i="5" s="1"/>
  <c r="O33" i="5"/>
  <c r="JR32" i="5"/>
  <c r="JQ32" i="5"/>
  <c r="IG32" i="5"/>
  <c r="IF32" i="5"/>
  <c r="HO32" i="5"/>
  <c r="HN32" i="5"/>
  <c r="HS32" i="5" s="1"/>
  <c r="GW32" i="5"/>
  <c r="GV32" i="5"/>
  <c r="GE32" i="5"/>
  <c r="GD32" i="5"/>
  <c r="GI32" i="5" s="1"/>
  <c r="FL32" i="5"/>
  <c r="FK32" i="5"/>
  <c r="ES32" i="5"/>
  <c r="ER32" i="5"/>
  <c r="DZ32" i="5"/>
  <c r="ED32" i="5" s="1"/>
  <c r="DY32" i="5"/>
  <c r="DG32" i="5"/>
  <c r="DF32" i="5"/>
  <c r="CN32" i="5"/>
  <c r="CM32" i="5"/>
  <c r="BU32" i="5"/>
  <c r="BT32" i="5"/>
  <c r="BB32" i="5"/>
  <c r="BF32" i="5" s="1"/>
  <c r="BG32" i="5" s="1"/>
  <c r="BA32" i="5"/>
  <c r="AM32" i="5"/>
  <c r="AI32" i="5"/>
  <c r="AH32" i="5"/>
  <c r="P32" i="5"/>
  <c r="O32" i="5"/>
  <c r="JR31" i="5"/>
  <c r="JQ31" i="5"/>
  <c r="IG31" i="5"/>
  <c r="IF31" i="5"/>
  <c r="HO31" i="5"/>
  <c r="HN31" i="5"/>
  <c r="HA31" i="5"/>
  <c r="GW31" i="5"/>
  <c r="GY31" i="5" s="1"/>
  <c r="GV31" i="5"/>
  <c r="GE31" i="5"/>
  <c r="GI31" i="5" s="1"/>
  <c r="GD31" i="5"/>
  <c r="FL31" i="5"/>
  <c r="FK31" i="5"/>
  <c r="ES31" i="5"/>
  <c r="ER31" i="5"/>
  <c r="DZ31" i="5"/>
  <c r="DY31" i="5"/>
  <c r="DG31" i="5"/>
  <c r="DF31" i="5"/>
  <c r="CO31" i="5"/>
  <c r="CN31" i="5"/>
  <c r="CM31" i="5"/>
  <c r="BY31" i="5"/>
  <c r="BU31" i="5"/>
  <c r="BT31" i="5"/>
  <c r="BC31" i="5"/>
  <c r="BB31" i="5"/>
  <c r="BA31" i="5"/>
  <c r="AI31" i="5"/>
  <c r="AH31" i="5"/>
  <c r="P31" i="5"/>
  <c r="O31" i="5"/>
  <c r="JR30" i="5"/>
  <c r="JV30" i="5" s="1"/>
  <c r="JQ30" i="5"/>
  <c r="IG30" i="5"/>
  <c r="IF30" i="5"/>
  <c r="HS30" i="5"/>
  <c r="HO30" i="5"/>
  <c r="HN30" i="5"/>
  <c r="GW30" i="5"/>
  <c r="GV30" i="5"/>
  <c r="GE30" i="5"/>
  <c r="GD30" i="5"/>
  <c r="FL30" i="5"/>
  <c r="FK30" i="5"/>
  <c r="ES30" i="5"/>
  <c r="EW30" i="5" s="1"/>
  <c r="ER30" i="5"/>
  <c r="DZ30" i="5"/>
  <c r="DY30" i="5"/>
  <c r="ED30" i="5" s="1"/>
  <c r="DG30" i="5"/>
  <c r="DF30" i="5"/>
  <c r="CN30" i="5"/>
  <c r="CM30" i="5"/>
  <c r="CR30" i="5" s="1"/>
  <c r="BU30" i="5"/>
  <c r="BT30" i="5"/>
  <c r="BB30" i="5"/>
  <c r="BA30" i="5"/>
  <c r="BC30" i="5" s="1"/>
  <c r="AI30" i="5"/>
  <c r="AH30" i="5"/>
  <c r="P30" i="5"/>
  <c r="O30" i="5"/>
  <c r="JR29" i="5"/>
  <c r="JQ29" i="5"/>
  <c r="IH29" i="5"/>
  <c r="IG29" i="5"/>
  <c r="IF29" i="5"/>
  <c r="HO29" i="5"/>
  <c r="HN29" i="5"/>
  <c r="HA29" i="5"/>
  <c r="GW29" i="5"/>
  <c r="GV29" i="5"/>
  <c r="GI29" i="5"/>
  <c r="GE29" i="5"/>
  <c r="GD29" i="5"/>
  <c r="FL29" i="5"/>
  <c r="FK29" i="5"/>
  <c r="ES29" i="5"/>
  <c r="ER29" i="5"/>
  <c r="DZ29" i="5"/>
  <c r="ED29" i="5" s="1"/>
  <c r="DY29" i="5"/>
  <c r="DG29" i="5"/>
  <c r="DF29" i="5"/>
  <c r="CN29" i="5"/>
  <c r="CM29" i="5"/>
  <c r="BU29" i="5"/>
  <c r="BT29" i="5"/>
  <c r="BB29" i="5"/>
  <c r="BA29" i="5"/>
  <c r="AM29" i="5"/>
  <c r="AI29" i="5"/>
  <c r="AH29" i="5"/>
  <c r="P29" i="5"/>
  <c r="O29" i="5"/>
  <c r="JR28" i="5"/>
  <c r="JQ28" i="5"/>
  <c r="IG28" i="5"/>
  <c r="IF28" i="5"/>
  <c r="IH28" i="5" s="1"/>
  <c r="HO28" i="5"/>
  <c r="HN28" i="5"/>
  <c r="GW28" i="5"/>
  <c r="GV28" i="5"/>
  <c r="GE28" i="5"/>
  <c r="GD28" i="5"/>
  <c r="FL28" i="5"/>
  <c r="FK28" i="5"/>
  <c r="ES28" i="5"/>
  <c r="ER28" i="5"/>
  <c r="EW28" i="5" s="1"/>
  <c r="DZ28" i="5"/>
  <c r="DY28" i="5"/>
  <c r="EA28" i="5" s="1"/>
  <c r="DG28" i="5"/>
  <c r="DK28" i="5" s="1"/>
  <c r="DF28" i="5"/>
  <c r="CR28" i="5"/>
  <c r="CN28" i="5"/>
  <c r="CM28" i="5"/>
  <c r="BU28" i="5"/>
  <c r="BT28" i="5"/>
  <c r="BY28" i="5" s="1"/>
  <c r="BB28" i="5"/>
  <c r="BA28" i="5"/>
  <c r="AI28" i="5"/>
  <c r="AH28" i="5"/>
  <c r="P28" i="5"/>
  <c r="O28" i="5"/>
  <c r="KN27" i="5"/>
  <c r="KJ27" i="5"/>
  <c r="KI27" i="5"/>
  <c r="JR27" i="5"/>
  <c r="JQ27" i="5"/>
  <c r="JV27" i="5" s="1"/>
  <c r="IG27" i="5"/>
  <c r="IF27" i="5"/>
  <c r="HS27" i="5"/>
  <c r="HO27" i="5"/>
  <c r="HN27" i="5"/>
  <c r="GW27" i="5"/>
  <c r="GV27" i="5"/>
  <c r="GE27" i="5"/>
  <c r="GD27" i="5"/>
  <c r="FL27" i="5"/>
  <c r="FK27" i="5"/>
  <c r="ES27" i="5"/>
  <c r="ER27" i="5"/>
  <c r="ET27" i="5" s="1"/>
  <c r="ED27" i="5"/>
  <c r="DZ27" i="5"/>
  <c r="DY27" i="5"/>
  <c r="DG27" i="5"/>
  <c r="DF27" i="5"/>
  <c r="CN27" i="5"/>
  <c r="CM27" i="5"/>
  <c r="CB27" i="5"/>
  <c r="CD27" i="5" s="1"/>
  <c r="BY27" i="5"/>
  <c r="BU27" i="5"/>
  <c r="BT27" i="5"/>
  <c r="BB27" i="5"/>
  <c r="BA27" i="5"/>
  <c r="AI27" i="5"/>
  <c r="AM27" i="5" s="1"/>
  <c r="AH27" i="5"/>
  <c r="W27" i="5"/>
  <c r="Y27" i="5" s="1"/>
  <c r="P27" i="5"/>
  <c r="O27" i="5"/>
  <c r="LB26" i="5"/>
  <c r="LA26" i="5"/>
  <c r="KJ26" i="5"/>
  <c r="KI26" i="5"/>
  <c r="KN26" i="5" s="1"/>
  <c r="JR26" i="5"/>
  <c r="JQ26" i="5"/>
  <c r="IG26" i="5"/>
  <c r="IF26" i="5"/>
  <c r="HO26" i="5"/>
  <c r="HN26" i="5"/>
  <c r="HS26" i="5" s="1"/>
  <c r="GW26" i="5"/>
  <c r="GV26" i="5"/>
  <c r="GE26" i="5"/>
  <c r="GD26" i="5"/>
  <c r="FL26" i="5"/>
  <c r="FK26" i="5"/>
  <c r="ES26" i="5"/>
  <c r="ER26" i="5"/>
  <c r="DZ26" i="5"/>
  <c r="ED26" i="5" s="1"/>
  <c r="DY26" i="5"/>
  <c r="DG26" i="5"/>
  <c r="DF26" i="5"/>
  <c r="CN26" i="5"/>
  <c r="CM26" i="5"/>
  <c r="CO26" i="5" s="1"/>
  <c r="BU26" i="5"/>
  <c r="BY26" i="5" s="1"/>
  <c r="BT26" i="5"/>
  <c r="BB26" i="5"/>
  <c r="BA26" i="5"/>
  <c r="AM26" i="5"/>
  <c r="AI26" i="5"/>
  <c r="AH26" i="5"/>
  <c r="P26" i="5"/>
  <c r="O26" i="5"/>
  <c r="LT25" i="5"/>
  <c r="LS25" i="5"/>
  <c r="LB25" i="5"/>
  <c r="LA25" i="5"/>
  <c r="KJ25" i="5"/>
  <c r="KI25" i="5"/>
  <c r="KN25" i="5" s="1"/>
  <c r="JR25" i="5"/>
  <c r="JQ25" i="5"/>
  <c r="IG25" i="5"/>
  <c r="IF25" i="5"/>
  <c r="HO25" i="5"/>
  <c r="HN25" i="5"/>
  <c r="GW25" i="5"/>
  <c r="GV25" i="5"/>
  <c r="GE25" i="5"/>
  <c r="GD25" i="5"/>
  <c r="GI25" i="5" s="1"/>
  <c r="FL25" i="5"/>
  <c r="FK25" i="5"/>
  <c r="ES25" i="5"/>
  <c r="ER25" i="5"/>
  <c r="DZ25" i="5"/>
  <c r="DY25" i="5"/>
  <c r="DG25" i="5"/>
  <c r="DF25" i="5"/>
  <c r="DH25" i="5" s="1"/>
  <c r="CN25" i="5"/>
  <c r="CR25" i="5" s="1"/>
  <c r="CM25" i="5"/>
  <c r="BU25" i="5"/>
  <c r="BT25" i="5"/>
  <c r="BB25" i="5"/>
  <c r="BA25" i="5"/>
  <c r="BC25" i="5" s="1"/>
  <c r="AI25" i="5"/>
  <c r="AM25" i="5" s="1"/>
  <c r="AH25" i="5"/>
  <c r="P25" i="5"/>
  <c r="O25" i="5"/>
  <c r="LT24" i="5"/>
  <c r="LS24" i="5"/>
  <c r="LD24" i="5"/>
  <c r="LB24" i="5"/>
  <c r="LA24" i="5"/>
  <c r="LF24" i="5" s="1"/>
  <c r="KJ24" i="5"/>
  <c r="KI24" i="5"/>
  <c r="KN24" i="5" s="1"/>
  <c r="JR24" i="5"/>
  <c r="JQ24" i="5"/>
  <c r="IH24" i="5"/>
  <c r="IG24" i="5"/>
  <c r="IF24" i="5"/>
  <c r="HO24" i="5"/>
  <c r="HN24" i="5"/>
  <c r="GW24" i="5"/>
  <c r="HA24" i="5" s="1"/>
  <c r="GV24" i="5"/>
  <c r="GE24" i="5"/>
  <c r="GI24" i="5" s="1"/>
  <c r="GD24" i="5"/>
  <c r="FL24" i="5"/>
  <c r="FK24" i="5"/>
  <c r="ES24" i="5"/>
  <c r="EW24" i="5" s="1"/>
  <c r="ER24" i="5"/>
  <c r="DZ24" i="5"/>
  <c r="DY24" i="5"/>
  <c r="DG24" i="5"/>
  <c r="DF24" i="5"/>
  <c r="CN24" i="5"/>
  <c r="CR24" i="5" s="1"/>
  <c r="CM24" i="5"/>
  <c r="BW24" i="5"/>
  <c r="BU24" i="5"/>
  <c r="BT24" i="5"/>
  <c r="BB24" i="5"/>
  <c r="BA24" i="5"/>
  <c r="BF24" i="5" s="1"/>
  <c r="AI24" i="5"/>
  <c r="AH24" i="5"/>
  <c r="P24" i="5"/>
  <c r="O24" i="5"/>
  <c r="LT23" i="5"/>
  <c r="LS23" i="5"/>
  <c r="LX23" i="5" s="1"/>
  <c r="LB23" i="5"/>
  <c r="LA23" i="5"/>
  <c r="KJ23" i="5"/>
  <c r="KI23" i="5"/>
  <c r="JR23" i="5"/>
  <c r="JQ23" i="5"/>
  <c r="IG23" i="5"/>
  <c r="IF23" i="5"/>
  <c r="HO23" i="5"/>
  <c r="HN23" i="5"/>
  <c r="HS23" i="5" s="1"/>
  <c r="GW23" i="5"/>
  <c r="GV23" i="5"/>
  <c r="GE23" i="5"/>
  <c r="GD23" i="5"/>
  <c r="FM23" i="5"/>
  <c r="FL23" i="5"/>
  <c r="FP23" i="5" s="1"/>
  <c r="FK23" i="5"/>
  <c r="ES23" i="5"/>
  <c r="ER23" i="5"/>
  <c r="DZ23" i="5"/>
  <c r="DY23" i="5"/>
  <c r="DG23" i="5"/>
  <c r="DK23" i="5" s="1"/>
  <c r="DF23" i="5"/>
  <c r="CN23" i="5"/>
  <c r="CM23" i="5"/>
  <c r="BU23" i="5"/>
  <c r="BT23" i="5"/>
  <c r="BB23" i="5"/>
  <c r="BA23" i="5"/>
  <c r="AI23" i="5"/>
  <c r="AH23" i="5"/>
  <c r="P23" i="5"/>
  <c r="O23" i="5"/>
  <c r="LT22" i="5"/>
  <c r="LS22" i="5"/>
  <c r="LB22" i="5"/>
  <c r="LA22" i="5"/>
  <c r="KJ22" i="5"/>
  <c r="KI22" i="5"/>
  <c r="KN22" i="5" s="1"/>
  <c r="JR22" i="5"/>
  <c r="JT22" i="5" s="1"/>
  <c r="JQ22" i="5"/>
  <c r="IZ22" i="5"/>
  <c r="JB22" i="5" s="1"/>
  <c r="IY22" i="5"/>
  <c r="IG22" i="5"/>
  <c r="II22" i="5" s="1"/>
  <c r="IF22" i="5"/>
  <c r="HO22" i="5"/>
  <c r="HN22" i="5"/>
  <c r="GW22" i="5"/>
  <c r="GV22" i="5"/>
  <c r="HA22" i="5" s="1"/>
  <c r="GE22" i="5"/>
  <c r="GD22" i="5"/>
  <c r="GI22" i="5" s="1"/>
  <c r="FL22" i="5"/>
  <c r="FK22" i="5"/>
  <c r="ES22" i="5"/>
  <c r="ER22" i="5"/>
  <c r="ED22" i="5"/>
  <c r="DZ22" i="5"/>
  <c r="DY22" i="5"/>
  <c r="DG22" i="5"/>
  <c r="DF22" i="5"/>
  <c r="CR22" i="5"/>
  <c r="CN22" i="5"/>
  <c r="CM22" i="5"/>
  <c r="CB22" i="5"/>
  <c r="CD22" i="5" s="1"/>
  <c r="BU22" i="5"/>
  <c r="BT22" i="5"/>
  <c r="BB22" i="5"/>
  <c r="BA22" i="5"/>
  <c r="AI22" i="5"/>
  <c r="AM22" i="5" s="1"/>
  <c r="AH22" i="5"/>
  <c r="P22" i="5"/>
  <c r="R22" i="5" s="1"/>
  <c r="O22" i="5"/>
  <c r="LT21" i="5"/>
  <c r="LS21" i="5"/>
  <c r="LB21" i="5"/>
  <c r="LF21" i="5" s="1"/>
  <c r="LA21" i="5"/>
  <c r="KJ21" i="5"/>
  <c r="KI21" i="5"/>
  <c r="JR21" i="5"/>
  <c r="JQ21" i="5"/>
  <c r="IZ21" i="5"/>
  <c r="IY21" i="5"/>
  <c r="IG21" i="5"/>
  <c r="II21" i="5" s="1"/>
  <c r="IF21" i="5"/>
  <c r="HO21" i="5"/>
  <c r="HN21" i="5"/>
  <c r="HS21" i="5" s="1"/>
  <c r="GW21" i="5"/>
  <c r="GV21" i="5"/>
  <c r="GE21" i="5"/>
  <c r="GD21" i="5"/>
  <c r="FP21" i="5"/>
  <c r="FL21" i="5"/>
  <c r="FK21" i="5"/>
  <c r="ES21" i="5"/>
  <c r="ER21" i="5"/>
  <c r="DZ21" i="5"/>
  <c r="DY21" i="5"/>
  <c r="DG21" i="5"/>
  <c r="DF21" i="5"/>
  <c r="CN21" i="5"/>
  <c r="CM21" i="5"/>
  <c r="BU21" i="5"/>
  <c r="BT21" i="5"/>
  <c r="BY21" i="5" s="1"/>
  <c r="BF21" i="5"/>
  <c r="BB21" i="5"/>
  <c r="BA21" i="5"/>
  <c r="AI21" i="5"/>
  <c r="AM21" i="5" s="1"/>
  <c r="AH21" i="5"/>
  <c r="P21" i="5"/>
  <c r="O21" i="5"/>
  <c r="LX20" i="5"/>
  <c r="LT20" i="5"/>
  <c r="LS20" i="5"/>
  <c r="LB20" i="5"/>
  <c r="LA20" i="5"/>
  <c r="KJ20" i="5"/>
  <c r="KI20" i="5"/>
  <c r="JR20" i="5"/>
  <c r="JQ20" i="5"/>
  <c r="JV20" i="5" s="1"/>
  <c r="IZ20" i="5"/>
  <c r="IY20" i="5"/>
  <c r="IG20" i="5"/>
  <c r="IF20" i="5"/>
  <c r="HO20" i="5"/>
  <c r="HN20" i="5"/>
  <c r="GW20" i="5"/>
  <c r="GV20" i="5"/>
  <c r="GE20" i="5"/>
  <c r="GD20" i="5"/>
  <c r="FL20" i="5"/>
  <c r="FK20" i="5"/>
  <c r="ES20" i="5"/>
  <c r="ER20" i="5"/>
  <c r="ET20" i="5" s="1"/>
  <c r="DZ20" i="5"/>
  <c r="ED20" i="5" s="1"/>
  <c r="DY20" i="5"/>
  <c r="DG20" i="5"/>
  <c r="DF20" i="5"/>
  <c r="CN20" i="5"/>
  <c r="CM20" i="5"/>
  <c r="BU20" i="5"/>
  <c r="BT20" i="5"/>
  <c r="BB20" i="5"/>
  <c r="BF20" i="5" s="1"/>
  <c r="BA20" i="5"/>
  <c r="AM20" i="5"/>
  <c r="AI20" i="5"/>
  <c r="AH20" i="5"/>
  <c r="P20" i="5"/>
  <c r="O20" i="5"/>
  <c r="LT19" i="5"/>
  <c r="LS19" i="5"/>
  <c r="LB19" i="5"/>
  <c r="LA19" i="5"/>
  <c r="KJ19" i="5"/>
  <c r="KI19" i="5"/>
  <c r="JR19" i="5"/>
  <c r="JQ19" i="5"/>
  <c r="IZ19" i="5"/>
  <c r="IY19" i="5"/>
  <c r="IG19" i="5"/>
  <c r="IF19" i="5"/>
  <c r="HO19" i="5"/>
  <c r="HS19" i="5" s="1"/>
  <c r="HN19" i="5"/>
  <c r="GW19" i="5"/>
  <c r="GV19" i="5"/>
  <c r="GE19" i="5"/>
  <c r="GD19" i="5"/>
  <c r="GI19" i="5" s="1"/>
  <c r="FL19" i="5"/>
  <c r="FK19" i="5"/>
  <c r="ES19" i="5"/>
  <c r="ER19" i="5"/>
  <c r="DZ19" i="5"/>
  <c r="DY19" i="5"/>
  <c r="EA19" i="5" s="1"/>
  <c r="DG19" i="5"/>
  <c r="DF19" i="5"/>
  <c r="CN19" i="5"/>
  <c r="CM19" i="5"/>
  <c r="CO19" i="5" s="1"/>
  <c r="BU19" i="5"/>
  <c r="BT19" i="5"/>
  <c r="BC19" i="5"/>
  <c r="BB19" i="5"/>
  <c r="BA19" i="5"/>
  <c r="BF19" i="5" s="1"/>
  <c r="AM19" i="5"/>
  <c r="AI19" i="5"/>
  <c r="AH19" i="5"/>
  <c r="P19" i="5"/>
  <c r="O19" i="5"/>
  <c r="Q19" i="5" s="1"/>
  <c r="LT18" i="5"/>
  <c r="LS18" i="5"/>
  <c r="LB18" i="5"/>
  <c r="LA18" i="5"/>
  <c r="KJ18" i="5"/>
  <c r="KI18" i="5"/>
  <c r="JR18" i="5"/>
  <c r="JT18" i="5" s="1"/>
  <c r="JQ18" i="5"/>
  <c r="JV18" i="5" s="1"/>
  <c r="IZ18" i="5"/>
  <c r="IY18" i="5"/>
  <c r="IG18" i="5"/>
  <c r="IF18" i="5"/>
  <c r="HO18" i="5"/>
  <c r="HN18" i="5"/>
  <c r="GW18" i="5"/>
  <c r="GV18" i="5"/>
  <c r="HA18" i="5" s="1"/>
  <c r="GI18" i="5"/>
  <c r="GE18" i="5"/>
  <c r="GD18" i="5"/>
  <c r="FL18" i="5"/>
  <c r="FK18" i="5"/>
  <c r="ES18" i="5"/>
  <c r="ER18" i="5"/>
  <c r="DZ18" i="5"/>
  <c r="DY18" i="5"/>
  <c r="DG18" i="5"/>
  <c r="DF18" i="5"/>
  <c r="CO18" i="5"/>
  <c r="CN18" i="5"/>
  <c r="CM18" i="5"/>
  <c r="CR18" i="5" s="1"/>
  <c r="BU18" i="5"/>
  <c r="BT18" i="5"/>
  <c r="BB18" i="5"/>
  <c r="BA18" i="5"/>
  <c r="BC18" i="5" s="1"/>
  <c r="AI18" i="5"/>
  <c r="AH18" i="5"/>
  <c r="P18" i="5"/>
  <c r="O18" i="5"/>
  <c r="LT17" i="5"/>
  <c r="LS17" i="5"/>
  <c r="LC17" i="5"/>
  <c r="LB17" i="5"/>
  <c r="LA17" i="5"/>
  <c r="LF17" i="5" s="1"/>
  <c r="KN17" i="5"/>
  <c r="KJ17" i="5"/>
  <c r="KI17" i="5"/>
  <c r="JR17" i="5"/>
  <c r="JQ17" i="5"/>
  <c r="JS17" i="5" s="1"/>
  <c r="IZ17" i="5"/>
  <c r="IY17" i="5"/>
  <c r="IH17" i="5"/>
  <c r="IG17" i="5"/>
  <c r="IF17" i="5"/>
  <c r="HO17" i="5"/>
  <c r="HS17" i="5" s="1"/>
  <c r="HN17" i="5"/>
  <c r="GW17" i="5"/>
  <c r="GY17" i="5" s="1"/>
  <c r="GV17" i="5"/>
  <c r="GE17" i="5"/>
  <c r="GD17" i="5"/>
  <c r="FL17" i="5"/>
  <c r="FK17" i="5"/>
  <c r="ES17" i="5"/>
  <c r="ER17" i="5"/>
  <c r="DZ17" i="5"/>
  <c r="DY17" i="5"/>
  <c r="DG17" i="5"/>
  <c r="DF17" i="5"/>
  <c r="CN17" i="5"/>
  <c r="CM17" i="5"/>
  <c r="BY17" i="5"/>
  <c r="BU17" i="5"/>
  <c r="BT17" i="5"/>
  <c r="BB17" i="5"/>
  <c r="BA17" i="5"/>
  <c r="AI17" i="5"/>
  <c r="AH17" i="5"/>
  <c r="P17" i="5"/>
  <c r="O17" i="5"/>
  <c r="LT16" i="5"/>
  <c r="LS16" i="5"/>
  <c r="LB16" i="5"/>
  <c r="LA16" i="5"/>
  <c r="KJ16" i="5"/>
  <c r="KI16" i="5"/>
  <c r="JR16" i="5"/>
  <c r="JQ16" i="5"/>
  <c r="IZ16" i="5"/>
  <c r="IY16" i="5"/>
  <c r="IG16" i="5"/>
  <c r="IF16" i="5"/>
  <c r="HO16" i="5"/>
  <c r="HN16" i="5"/>
  <c r="GW16" i="5"/>
  <c r="GV16" i="5"/>
  <c r="GE16" i="5"/>
  <c r="GD16" i="5"/>
  <c r="GI16" i="5" s="1"/>
  <c r="FL16" i="5"/>
  <c r="FK16" i="5"/>
  <c r="ES16" i="5"/>
  <c r="ER16" i="5"/>
  <c r="DZ16" i="5"/>
  <c r="DY16" i="5"/>
  <c r="DH16" i="5"/>
  <c r="DG16" i="5"/>
  <c r="DF16" i="5"/>
  <c r="CN16" i="5"/>
  <c r="CM16" i="5"/>
  <c r="BU16" i="5"/>
  <c r="BT16" i="5"/>
  <c r="BB16" i="5"/>
  <c r="BF16" i="5" s="1"/>
  <c r="BA16" i="5"/>
  <c r="AI16" i="5"/>
  <c r="AH16" i="5"/>
  <c r="W16" i="5"/>
  <c r="Y16" i="5" s="1"/>
  <c r="P16" i="5"/>
  <c r="O16" i="5"/>
  <c r="LT15" i="5"/>
  <c r="LS15" i="5"/>
  <c r="LB15" i="5"/>
  <c r="LA15" i="5"/>
  <c r="KJ15" i="5"/>
  <c r="KI15" i="5"/>
  <c r="JR15" i="5"/>
  <c r="JQ15" i="5"/>
  <c r="IZ15" i="5"/>
  <c r="IY15" i="5"/>
  <c r="IH15" i="5"/>
  <c r="IG15" i="5"/>
  <c r="IF15" i="5"/>
  <c r="HO15" i="5"/>
  <c r="HN15" i="5"/>
  <c r="GW15" i="5"/>
  <c r="GV15" i="5"/>
  <c r="GE15" i="5"/>
  <c r="GD15" i="5"/>
  <c r="FP15" i="5"/>
  <c r="FL15" i="5"/>
  <c r="FK15" i="5"/>
  <c r="EZ15" i="5"/>
  <c r="FB15" i="5" s="1"/>
  <c r="ES15" i="5"/>
  <c r="ER15" i="5"/>
  <c r="DZ15" i="5"/>
  <c r="DY15" i="5"/>
  <c r="DK15" i="5"/>
  <c r="DG15" i="5"/>
  <c r="DI15" i="5" s="1"/>
  <c r="DF15" i="5"/>
  <c r="CN15" i="5"/>
  <c r="CM15" i="5"/>
  <c r="BU15" i="5"/>
  <c r="BT15" i="5"/>
  <c r="BF15" i="5"/>
  <c r="BC15" i="5"/>
  <c r="BB15" i="5"/>
  <c r="BA15" i="5"/>
  <c r="AI15" i="5"/>
  <c r="AH15" i="5"/>
  <c r="P15" i="5"/>
  <c r="O15" i="5"/>
  <c r="LX14" i="5"/>
  <c r="LT14" i="5"/>
  <c r="LS14" i="5"/>
  <c r="LB14" i="5"/>
  <c r="LA14" i="5"/>
  <c r="KJ14" i="5"/>
  <c r="KI14" i="5"/>
  <c r="JV14" i="5"/>
  <c r="JR14" i="5"/>
  <c r="JQ14" i="5"/>
  <c r="IZ14" i="5"/>
  <c r="IY14" i="5"/>
  <c r="IG14" i="5"/>
  <c r="IF14" i="5"/>
  <c r="IH14" i="5" s="1"/>
  <c r="HO14" i="5"/>
  <c r="HN14" i="5"/>
  <c r="GW14" i="5"/>
  <c r="GY14" i="5" s="1"/>
  <c r="GV14" i="5"/>
  <c r="GE14" i="5"/>
  <c r="GG14" i="5" s="1"/>
  <c r="GD14" i="5"/>
  <c r="GI14" i="5" s="1"/>
  <c r="FL14" i="5"/>
  <c r="FK14" i="5"/>
  <c r="FM14" i="5" s="1"/>
  <c r="ES14" i="5"/>
  <c r="ER14" i="5"/>
  <c r="DZ14" i="5"/>
  <c r="DY14" i="5"/>
  <c r="ED14" i="5" s="1"/>
  <c r="DG14" i="5"/>
  <c r="DF14" i="5"/>
  <c r="CN14" i="5"/>
  <c r="CM14" i="5"/>
  <c r="BU14" i="5"/>
  <c r="BT14" i="5"/>
  <c r="BB14" i="5"/>
  <c r="BA14" i="5"/>
  <c r="BC14" i="5" s="1"/>
  <c r="AI14" i="5"/>
  <c r="AH14" i="5"/>
  <c r="AM14" i="5" s="1"/>
  <c r="P14" i="5"/>
  <c r="R14" i="5" s="1"/>
  <c r="O14" i="5"/>
  <c r="LT13" i="5"/>
  <c r="LV13" i="5" s="1"/>
  <c r="LS13" i="5"/>
  <c r="LC13" i="5"/>
  <c r="LB13" i="5"/>
  <c r="LA13" i="5"/>
  <c r="LF13" i="5" s="1"/>
  <c r="KJ13" i="5"/>
  <c r="KI13" i="5"/>
  <c r="KN13" i="5" s="1"/>
  <c r="JR13" i="5"/>
  <c r="JQ13" i="5"/>
  <c r="IZ13" i="5"/>
  <c r="JB13" i="5" s="1"/>
  <c r="IY13" i="5"/>
  <c r="IG13" i="5"/>
  <c r="IF13" i="5"/>
  <c r="IH13" i="5" s="1"/>
  <c r="HO13" i="5"/>
  <c r="HN13" i="5"/>
  <c r="HS13" i="5" s="1"/>
  <c r="GW13" i="5"/>
  <c r="GY13" i="5" s="1"/>
  <c r="GV13" i="5"/>
  <c r="GE13" i="5"/>
  <c r="GD13" i="5"/>
  <c r="FP13" i="5"/>
  <c r="FL13" i="5"/>
  <c r="FK13" i="5"/>
  <c r="FM13" i="5" s="1"/>
  <c r="ES13" i="5"/>
  <c r="EU13" i="5" s="1"/>
  <c r="ER13" i="5"/>
  <c r="DZ13" i="5"/>
  <c r="DY13" i="5"/>
  <c r="EA13" i="5" s="1"/>
  <c r="DG13" i="5"/>
  <c r="DK13" i="5" s="1"/>
  <c r="DF13" i="5"/>
  <c r="CN13" i="5"/>
  <c r="CM13" i="5"/>
  <c r="BU13" i="5"/>
  <c r="BT13" i="5"/>
  <c r="BB13" i="5"/>
  <c r="BA13" i="5"/>
  <c r="AI13" i="5"/>
  <c r="AH13" i="5"/>
  <c r="AJ13" i="5" s="1"/>
  <c r="P13" i="5"/>
  <c r="O13" i="5"/>
  <c r="LT12" i="5"/>
  <c r="LX12" i="5" s="1"/>
  <c r="LS12" i="5"/>
  <c r="LH12" i="5"/>
  <c r="LJ12" i="5" s="1"/>
  <c r="LB12" i="5"/>
  <c r="LA12" i="5"/>
  <c r="KJ12" i="5"/>
  <c r="KL12" i="5" s="1"/>
  <c r="KI12" i="5"/>
  <c r="JT12" i="5"/>
  <c r="JR12" i="5"/>
  <c r="JQ12" i="5"/>
  <c r="JV12" i="5" s="1"/>
  <c r="IZ12" i="5"/>
  <c r="IY12" i="5"/>
  <c r="JD12" i="5" s="1"/>
  <c r="IG12" i="5"/>
  <c r="IF12" i="5"/>
  <c r="IH12" i="5" s="1"/>
  <c r="HO12" i="5"/>
  <c r="HN12" i="5"/>
  <c r="GW12" i="5"/>
  <c r="GV12" i="5"/>
  <c r="GE12" i="5"/>
  <c r="GI12" i="5" s="1"/>
  <c r="GD12" i="5"/>
  <c r="FL12" i="5"/>
  <c r="FK12" i="5"/>
  <c r="EU12" i="5"/>
  <c r="ES12" i="5"/>
  <c r="ER12" i="5"/>
  <c r="ET12" i="5" s="1"/>
  <c r="ED12" i="5"/>
  <c r="DZ12" i="5"/>
  <c r="DY12" i="5"/>
  <c r="DG12" i="5"/>
  <c r="DF12" i="5"/>
  <c r="DH12" i="5" s="1"/>
  <c r="CN12" i="5"/>
  <c r="CM12" i="5"/>
  <c r="CR12" i="5" s="1"/>
  <c r="CB12" i="5"/>
  <c r="CD12" i="5" s="1"/>
  <c r="BU12" i="5"/>
  <c r="BT12" i="5"/>
  <c r="BV12" i="5" s="1"/>
  <c r="BC12" i="5"/>
  <c r="BB12" i="5"/>
  <c r="BD12" i="5" s="1"/>
  <c r="BA12" i="5"/>
  <c r="AK12" i="5"/>
  <c r="AI12" i="5"/>
  <c r="AH12" i="5"/>
  <c r="P12" i="5"/>
  <c r="R12" i="5" s="1"/>
  <c r="O12" i="5"/>
  <c r="LT11" i="5"/>
  <c r="LS11" i="5"/>
  <c r="LC11" i="5"/>
  <c r="LB11" i="5"/>
  <c r="LA11" i="5"/>
  <c r="LF11" i="5" s="1"/>
  <c r="KJ11" i="5"/>
  <c r="KI11" i="5"/>
  <c r="KN11" i="5" s="1"/>
  <c r="JR11" i="5"/>
  <c r="JT11" i="5" s="1"/>
  <c r="JQ11" i="5"/>
  <c r="IZ11" i="5"/>
  <c r="IY11" i="5"/>
  <c r="IH11" i="5"/>
  <c r="IG11" i="5"/>
  <c r="IF11" i="5"/>
  <c r="HO11" i="5"/>
  <c r="HS11" i="5" s="1"/>
  <c r="HN11" i="5"/>
  <c r="GY11" i="5"/>
  <c r="GW11" i="5"/>
  <c r="GV11" i="5"/>
  <c r="GE11" i="5"/>
  <c r="GD11" i="5"/>
  <c r="FL11" i="5"/>
  <c r="FK11" i="5"/>
  <c r="FP11" i="5" s="1"/>
  <c r="ES11" i="5"/>
  <c r="ER11" i="5"/>
  <c r="EB11" i="5"/>
  <c r="DZ11" i="5"/>
  <c r="ED11" i="5" s="1"/>
  <c r="DY11" i="5"/>
  <c r="EA11" i="5" s="1"/>
  <c r="DG11" i="5"/>
  <c r="DF11" i="5"/>
  <c r="CN11" i="5"/>
  <c r="CM11" i="5"/>
  <c r="BV11" i="5"/>
  <c r="BU11" i="5"/>
  <c r="BY11" i="5" s="1"/>
  <c r="BT11" i="5"/>
  <c r="BB11" i="5"/>
  <c r="BA11" i="5"/>
  <c r="BF11" i="5" s="1"/>
  <c r="AI11" i="5"/>
  <c r="AH11" i="5"/>
  <c r="P11" i="5"/>
  <c r="O11" i="5"/>
  <c r="Q11" i="5" s="1"/>
  <c r="LT10" i="5"/>
  <c r="LS10" i="5"/>
  <c r="LX10" i="5" s="1"/>
  <c r="LH10" i="5"/>
  <c r="LJ10" i="5" s="1"/>
  <c r="LB10" i="5"/>
  <c r="LA10" i="5"/>
  <c r="KJ10" i="5"/>
  <c r="KI10" i="5"/>
  <c r="JR10" i="5"/>
  <c r="JT10" i="5" s="1"/>
  <c r="JQ10" i="5"/>
  <c r="JV10" i="5" s="1"/>
  <c r="IZ10" i="5"/>
  <c r="IY10" i="5"/>
  <c r="IG10" i="5"/>
  <c r="IF10" i="5"/>
  <c r="IH10" i="5" s="1"/>
  <c r="HO10" i="5"/>
  <c r="HN10" i="5"/>
  <c r="GY10" i="5"/>
  <c r="GW10" i="5"/>
  <c r="GV10" i="5"/>
  <c r="GG10" i="5"/>
  <c r="GE10" i="5"/>
  <c r="GD10" i="5"/>
  <c r="GI10" i="5" s="1"/>
  <c r="FL10" i="5"/>
  <c r="FK10" i="5"/>
  <c r="FM10" i="5" s="1"/>
  <c r="ES10" i="5"/>
  <c r="ER10" i="5"/>
  <c r="DZ10" i="5"/>
  <c r="ED10" i="5" s="1"/>
  <c r="DY10" i="5"/>
  <c r="DG10" i="5"/>
  <c r="DF10" i="5"/>
  <c r="DH10" i="5" s="1"/>
  <c r="CN10" i="5"/>
  <c r="CR10" i="5" s="1"/>
  <c r="CM10" i="5"/>
  <c r="CO10" i="5" s="1"/>
  <c r="CB10" i="5"/>
  <c r="CD10" i="5" s="1"/>
  <c r="BW10" i="5"/>
  <c r="BU10" i="5"/>
  <c r="BT10" i="5"/>
  <c r="BB10" i="5"/>
  <c r="BD10" i="5" s="1"/>
  <c r="BA10" i="5"/>
  <c r="BC10" i="5" s="1"/>
  <c r="AI10" i="5"/>
  <c r="AH10" i="5"/>
  <c r="P10" i="5"/>
  <c r="O10" i="5"/>
  <c r="LZ9" i="5"/>
  <c r="MB9" i="5" s="1"/>
  <c r="LT9" i="5"/>
  <c r="LS9" i="5"/>
  <c r="LB9" i="5"/>
  <c r="LA9" i="5"/>
  <c r="KJ9" i="5"/>
  <c r="KI9" i="5"/>
  <c r="KN9" i="5" s="1"/>
  <c r="JR9" i="5"/>
  <c r="JT9" i="5" s="1"/>
  <c r="JQ9" i="5"/>
  <c r="JB9" i="5"/>
  <c r="IZ9" i="5"/>
  <c r="IY9" i="5"/>
  <c r="IG9" i="5"/>
  <c r="II9" i="5" s="1"/>
  <c r="IF9" i="5"/>
  <c r="IH9" i="5" s="1"/>
  <c r="HO9" i="5"/>
  <c r="HN9" i="5"/>
  <c r="GY9" i="5"/>
  <c r="GW9" i="5"/>
  <c r="GV9" i="5"/>
  <c r="GE9" i="5"/>
  <c r="GG9" i="5" s="1"/>
  <c r="GD9" i="5"/>
  <c r="FN9" i="5"/>
  <c r="FL9" i="5"/>
  <c r="FK9" i="5"/>
  <c r="ES9" i="5"/>
  <c r="EU9" i="5" s="1"/>
  <c r="ER9" i="5"/>
  <c r="DZ9" i="5"/>
  <c r="DY9" i="5"/>
  <c r="EA9" i="5" s="1"/>
  <c r="DG9" i="5"/>
  <c r="DF9" i="5"/>
  <c r="CN9" i="5"/>
  <c r="CM9" i="5"/>
  <c r="CO9" i="5" s="1"/>
  <c r="BU9" i="5"/>
  <c r="BT9" i="5"/>
  <c r="BV9" i="5" s="1"/>
  <c r="BB9" i="5"/>
  <c r="BA9" i="5"/>
  <c r="BC9" i="5" s="1"/>
  <c r="AI9" i="5"/>
  <c r="AH9" i="5"/>
  <c r="P9" i="5"/>
  <c r="R9" i="5" s="1"/>
  <c r="O9" i="5"/>
  <c r="Q9" i="5" s="1"/>
  <c r="LT8" i="5"/>
  <c r="LX8" i="5" s="1"/>
  <c r="LS8" i="5"/>
  <c r="LB8" i="5"/>
  <c r="LA8" i="5"/>
  <c r="KJ8" i="5"/>
  <c r="KI8" i="5"/>
  <c r="KK8" i="5" s="1"/>
  <c r="JR8" i="5"/>
  <c r="JT8" i="5" s="1"/>
  <c r="JQ8" i="5"/>
  <c r="IZ8" i="5"/>
  <c r="JB8" i="5" s="1"/>
  <c r="IY8" i="5"/>
  <c r="JD8" i="5" s="1"/>
  <c r="IH8" i="5"/>
  <c r="IG8" i="5"/>
  <c r="II8" i="5" s="1"/>
  <c r="IF8" i="5"/>
  <c r="HO8" i="5"/>
  <c r="HS8" i="5" s="1"/>
  <c r="HN8" i="5"/>
  <c r="GW8" i="5"/>
  <c r="GY8" i="5" s="1"/>
  <c r="GV8" i="5"/>
  <c r="GI8" i="5"/>
  <c r="GG8" i="5"/>
  <c r="GE8" i="5"/>
  <c r="GD8" i="5"/>
  <c r="FL8" i="5"/>
  <c r="FK8" i="5"/>
  <c r="EU8" i="5"/>
  <c r="ES8" i="5"/>
  <c r="ER8" i="5"/>
  <c r="ET8" i="5" s="1"/>
  <c r="ED8" i="5"/>
  <c r="DZ8" i="5"/>
  <c r="DY8" i="5"/>
  <c r="DG8" i="5"/>
  <c r="DF8" i="5"/>
  <c r="DK8" i="5" s="1"/>
  <c r="CN8" i="5"/>
  <c r="CR8" i="5" s="1"/>
  <c r="CM8" i="5"/>
  <c r="CB8" i="5"/>
  <c r="CD8" i="5" s="1"/>
  <c r="BU8" i="5"/>
  <c r="BT8" i="5"/>
  <c r="BC8" i="5"/>
  <c r="BB8" i="5"/>
  <c r="BA8" i="5"/>
  <c r="AI8" i="5"/>
  <c r="AH8" i="5"/>
  <c r="P8" i="5"/>
  <c r="O8" i="5"/>
  <c r="LT7" i="5"/>
  <c r="LS7" i="5"/>
  <c r="LB7" i="5"/>
  <c r="LA7" i="5"/>
  <c r="KJ7" i="5"/>
  <c r="KI7" i="5"/>
  <c r="KK7" i="5" s="1"/>
  <c r="JR7" i="5"/>
  <c r="JT7" i="5" s="1"/>
  <c r="JQ7" i="5"/>
  <c r="IZ7" i="5"/>
  <c r="IY7" i="5"/>
  <c r="IG7" i="5"/>
  <c r="II7" i="5" s="1"/>
  <c r="IF7" i="5"/>
  <c r="IH7" i="5" s="1"/>
  <c r="HO7" i="5"/>
  <c r="HN7" i="5"/>
  <c r="HI7" i="5"/>
  <c r="HC7" i="5"/>
  <c r="HE7" i="5" s="1"/>
  <c r="GW7" i="5"/>
  <c r="GY7" i="5" s="1"/>
  <c r="GV7" i="5"/>
  <c r="GQ7" i="5"/>
  <c r="GG7" i="5"/>
  <c r="GE7" i="5"/>
  <c r="GD7" i="5"/>
  <c r="GI7" i="5" s="1"/>
  <c r="FY7" i="5"/>
  <c r="FP7" i="5"/>
  <c r="FL7" i="5"/>
  <c r="FK7" i="5"/>
  <c r="FM7" i="5" s="1"/>
  <c r="EW7" i="5"/>
  <c r="ES7" i="5"/>
  <c r="ER7" i="5"/>
  <c r="DZ7" i="5"/>
  <c r="DY7" i="5"/>
  <c r="DG7" i="5"/>
  <c r="DK7" i="5" s="1"/>
  <c r="DF7" i="5"/>
  <c r="CN7" i="5"/>
  <c r="CR7" i="5" s="1"/>
  <c r="CM7" i="5"/>
  <c r="BU7" i="5"/>
  <c r="BT7" i="5"/>
  <c r="BB7" i="5"/>
  <c r="BA7" i="5"/>
  <c r="BC7" i="5" s="1"/>
  <c r="AI7" i="5"/>
  <c r="AH7" i="5"/>
  <c r="R7" i="5"/>
  <c r="P7" i="5"/>
  <c r="O7" i="5"/>
  <c r="LT6" i="5"/>
  <c r="LS6" i="5"/>
  <c r="LU7" i="5" s="1"/>
  <c r="LC6" i="5"/>
  <c r="LB6" i="5"/>
  <c r="LA6" i="5"/>
  <c r="LC25" i="5" s="1"/>
  <c r="KL6" i="5"/>
  <c r="KJ6" i="5"/>
  <c r="KI6" i="5"/>
  <c r="KK16" i="5" s="1"/>
  <c r="JT6" i="5"/>
  <c r="JR6" i="5"/>
  <c r="JT27" i="5" s="1"/>
  <c r="JQ6" i="5"/>
  <c r="IZ6" i="5"/>
  <c r="IY6" i="5"/>
  <c r="JA6" i="5" s="1"/>
  <c r="IH6" i="5"/>
  <c r="IG6" i="5"/>
  <c r="II6" i="5" s="1"/>
  <c r="IF6" i="5"/>
  <c r="HO6" i="5"/>
  <c r="HN6" i="5"/>
  <c r="HP16" i="5" s="1"/>
  <c r="GY6" i="5"/>
  <c r="GW6" i="5"/>
  <c r="GV6" i="5"/>
  <c r="GE6" i="5"/>
  <c r="GG25" i="5" s="1"/>
  <c r="GD6" i="5"/>
  <c r="GF6" i="5" s="1"/>
  <c r="FM6" i="5"/>
  <c r="FL6" i="5"/>
  <c r="FN11" i="5" s="1"/>
  <c r="FK6" i="5"/>
  <c r="FM42" i="5" s="1"/>
  <c r="ET6" i="5"/>
  <c r="ES6" i="5"/>
  <c r="ER6" i="5"/>
  <c r="ED6" i="5"/>
  <c r="DZ6" i="5"/>
  <c r="DY6" i="5"/>
  <c r="DG6" i="5"/>
  <c r="DF6" i="5"/>
  <c r="CN6" i="5"/>
  <c r="CM6" i="5"/>
  <c r="CO44" i="5" s="1"/>
  <c r="BU6" i="5"/>
  <c r="BW40" i="5" s="1"/>
  <c r="BT6" i="5"/>
  <c r="BF6" i="5"/>
  <c r="BB6" i="5"/>
  <c r="BD48" i="5" s="1"/>
  <c r="BA6" i="5"/>
  <c r="AI6" i="5"/>
  <c r="AK21" i="5" s="1"/>
  <c r="AH6" i="5"/>
  <c r="AJ9" i="5" s="1"/>
  <c r="R6" i="5"/>
  <c r="P6" i="5"/>
  <c r="U18" i="5" s="1"/>
  <c r="O6" i="5"/>
  <c r="LO4" i="5"/>
  <c r="LP4" i="5" s="1"/>
  <c r="LZ7" i="5" s="1"/>
  <c r="MB7" i="5" s="1"/>
  <c r="LN4" i="5"/>
  <c r="LQ4" i="5" s="1"/>
  <c r="KW4" i="5"/>
  <c r="KX4" i="5" s="1"/>
  <c r="LH8" i="5" s="1"/>
  <c r="LJ8" i="5" s="1"/>
  <c r="KV4" i="5"/>
  <c r="KY4" i="5" s="1"/>
  <c r="KG4" i="5"/>
  <c r="KE4" i="5"/>
  <c r="KF4" i="5" s="1"/>
  <c r="KD4" i="5"/>
  <c r="JM4" i="5"/>
  <c r="JN4" i="5" s="1"/>
  <c r="JL4" i="5"/>
  <c r="JO4" i="5" s="1"/>
  <c r="IW4" i="5"/>
  <c r="IU4" i="5"/>
  <c r="IV4" i="5" s="1"/>
  <c r="JF14" i="5" s="1"/>
  <c r="JH14" i="5" s="1"/>
  <c r="IT4" i="5"/>
  <c r="IB4" i="5"/>
  <c r="IC4" i="5" s="1"/>
  <c r="IA4" i="5"/>
  <c r="ID4" i="5" s="1"/>
  <c r="HJ4" i="5"/>
  <c r="HK4" i="5" s="1"/>
  <c r="HI4" i="5"/>
  <c r="HL4" i="5" s="1"/>
  <c r="GT4" i="5"/>
  <c r="GS4" i="5"/>
  <c r="GR4" i="5"/>
  <c r="GQ4" i="5"/>
  <c r="FZ4" i="5"/>
  <c r="GA4" i="5" s="1"/>
  <c r="GK40" i="5" s="1"/>
  <c r="GM40" i="5" s="1"/>
  <c r="FY4" i="5"/>
  <c r="GB4" i="5" s="1"/>
  <c r="FH4" i="5"/>
  <c r="FG4" i="5"/>
  <c r="FF4" i="5"/>
  <c r="FI4" i="5" s="1"/>
  <c r="EN4" i="5"/>
  <c r="EO4" i="5" s="1"/>
  <c r="EM4" i="5"/>
  <c r="EP4" i="5" s="1"/>
  <c r="DW4" i="5"/>
  <c r="DV4" i="5"/>
  <c r="DU4" i="5"/>
  <c r="DT4" i="5"/>
  <c r="DB4" i="5"/>
  <c r="DC4" i="5" s="1"/>
  <c r="DA4" i="5"/>
  <c r="DD4" i="5" s="1"/>
  <c r="CI4" i="5"/>
  <c r="CJ4" i="5" s="1"/>
  <c r="CU8" i="5" s="1"/>
  <c r="CW8" i="5" s="1"/>
  <c r="CH4" i="5"/>
  <c r="CK4" i="5" s="1"/>
  <c r="BP4" i="5"/>
  <c r="BQ4" i="5" s="1"/>
  <c r="CB24" i="5" s="1"/>
  <c r="CD24" i="5" s="1"/>
  <c r="BO4" i="5"/>
  <c r="BR4" i="5" s="1"/>
  <c r="AW4" i="5"/>
  <c r="AX4" i="5" s="1"/>
  <c r="AV4" i="5"/>
  <c r="AY4" i="5" s="1"/>
  <c r="AD4" i="5"/>
  <c r="AE4" i="5" s="1"/>
  <c r="AC4" i="5"/>
  <c r="AF4" i="5" s="1"/>
  <c r="K4" i="5"/>
  <c r="L4" i="5" s="1"/>
  <c r="W9" i="5" s="1"/>
  <c r="Y9" i="5" s="1"/>
  <c r="J4" i="5"/>
  <c r="M4" i="5" s="1"/>
  <c r="LM2" i="5"/>
  <c r="KU2" i="5"/>
  <c r="KC2" i="5"/>
  <c r="JK2" i="5"/>
  <c r="IS2" i="5"/>
  <c r="LM1" i="5"/>
  <c r="KU1" i="5"/>
  <c r="KC1" i="5"/>
  <c r="JK1" i="5"/>
  <c r="IS1" i="5"/>
  <c r="HZ1" i="5"/>
  <c r="HH1" i="5"/>
  <c r="GP1" i="5"/>
  <c r="FX1" i="5"/>
  <c r="FE1" i="5"/>
  <c r="EL1" i="5"/>
  <c r="DS1" i="5"/>
  <c r="AU1" i="5"/>
  <c r="AB1" i="5"/>
  <c r="I1" i="5"/>
  <c r="BW119" i="2"/>
  <c r="BY119" i="2" s="1"/>
  <c r="BP119" i="2"/>
  <c r="BO119" i="2"/>
  <c r="R119" i="2"/>
  <c r="T119" i="2" s="1"/>
  <c r="L119" i="2"/>
  <c r="K119" i="2"/>
  <c r="CP118" i="2"/>
  <c r="CR118" i="2" s="1"/>
  <c r="CI118" i="2"/>
  <c r="CH118" i="2"/>
  <c r="BW118" i="2"/>
  <c r="BY118" i="2" s="1"/>
  <c r="BP118" i="2"/>
  <c r="BT118" i="2" s="1"/>
  <c r="BO118" i="2"/>
  <c r="T118" i="2"/>
  <c r="R118" i="2"/>
  <c r="L118" i="2"/>
  <c r="K118" i="2"/>
  <c r="CP117" i="2"/>
  <c r="CR117" i="2" s="1"/>
  <c r="CI117" i="2"/>
  <c r="CH117" i="2"/>
  <c r="BW117" i="2"/>
  <c r="BY117" i="2" s="1"/>
  <c r="BP117" i="2"/>
  <c r="BT117" i="2" s="1"/>
  <c r="BO117" i="2"/>
  <c r="R117" i="2"/>
  <c r="T117" i="2" s="1"/>
  <c r="L117" i="2"/>
  <c r="K117" i="2"/>
  <c r="CP116" i="2"/>
  <c r="CR116" i="2" s="1"/>
  <c r="CI116" i="2"/>
  <c r="CH116" i="2"/>
  <c r="BW116" i="2"/>
  <c r="BY116" i="2" s="1"/>
  <c r="BP116" i="2"/>
  <c r="BO116" i="2"/>
  <c r="T116" i="2"/>
  <c r="R116" i="2"/>
  <c r="L116" i="2"/>
  <c r="K116" i="2"/>
  <c r="GH115" i="2"/>
  <c r="GF115" i="2"/>
  <c r="FZ115" i="2"/>
  <c r="FY115" i="2"/>
  <c r="CR115" i="2"/>
  <c r="CP115" i="2"/>
  <c r="CI115" i="2"/>
  <c r="CM115" i="2" s="1"/>
  <c r="CH115" i="2"/>
  <c r="BW115" i="2"/>
  <c r="BY115" i="2" s="1"/>
  <c r="BP115" i="2"/>
  <c r="BO115" i="2"/>
  <c r="R115" i="2"/>
  <c r="T115" i="2" s="1"/>
  <c r="L115" i="2"/>
  <c r="K115" i="2"/>
  <c r="GH114" i="2"/>
  <c r="GF114" i="2"/>
  <c r="FZ114" i="2"/>
  <c r="GD114" i="2" s="1"/>
  <c r="FY114" i="2"/>
  <c r="CP114" i="2"/>
  <c r="CR114" i="2" s="1"/>
  <c r="CI114" i="2"/>
  <c r="CH114" i="2"/>
  <c r="CM114" i="2" s="1"/>
  <c r="BW114" i="2"/>
  <c r="BY114" i="2" s="1"/>
  <c r="BP114" i="2"/>
  <c r="BT114" i="2" s="1"/>
  <c r="BO114" i="2"/>
  <c r="T114" i="2"/>
  <c r="R114" i="2"/>
  <c r="L114" i="2"/>
  <c r="K114" i="2"/>
  <c r="GF113" i="2"/>
  <c r="GH113" i="2" s="1"/>
  <c r="FZ113" i="2"/>
  <c r="FY113" i="2"/>
  <c r="GD113" i="2" s="1"/>
  <c r="CP113" i="2"/>
  <c r="CR113" i="2" s="1"/>
  <c r="CI113" i="2"/>
  <c r="CH113" i="2"/>
  <c r="BW113" i="2"/>
  <c r="BY113" i="2" s="1"/>
  <c r="BP113" i="2"/>
  <c r="BO113" i="2"/>
  <c r="R113" i="2"/>
  <c r="T113" i="2" s="1"/>
  <c r="L113" i="2"/>
  <c r="K113" i="2"/>
  <c r="GF112" i="2"/>
  <c r="GH112" i="2" s="1"/>
  <c r="FZ112" i="2"/>
  <c r="FY112" i="2"/>
  <c r="CR112" i="2"/>
  <c r="CP112" i="2"/>
  <c r="CI112" i="2"/>
  <c r="CH112" i="2"/>
  <c r="BW112" i="2"/>
  <c r="BY112" i="2" s="1"/>
  <c r="BP112" i="2"/>
  <c r="BT112" i="2" s="1"/>
  <c r="BO112" i="2"/>
  <c r="R112" i="2"/>
  <c r="T112" i="2" s="1"/>
  <c r="L112" i="2"/>
  <c r="K112" i="2"/>
  <c r="GF111" i="2"/>
  <c r="GH111" i="2" s="1"/>
  <c r="FZ111" i="2"/>
  <c r="FY111" i="2"/>
  <c r="CR111" i="2"/>
  <c r="CP111" i="2"/>
  <c r="CI111" i="2"/>
  <c r="CM111" i="2" s="1"/>
  <c r="CH111" i="2"/>
  <c r="BY111" i="2"/>
  <c r="BW111" i="2"/>
  <c r="BP111" i="2"/>
  <c r="BO111" i="2"/>
  <c r="R111" i="2"/>
  <c r="T111" i="2" s="1"/>
  <c r="L111" i="2"/>
  <c r="K111" i="2"/>
  <c r="GH110" i="2"/>
  <c r="GF110" i="2"/>
  <c r="FZ110" i="2"/>
  <c r="FY110" i="2"/>
  <c r="CP110" i="2"/>
  <c r="CR110" i="2" s="1"/>
  <c r="CI110" i="2"/>
  <c r="CH110" i="2"/>
  <c r="BW110" i="2"/>
  <c r="BY110" i="2" s="1"/>
  <c r="BP110" i="2"/>
  <c r="BO110" i="2"/>
  <c r="T110" i="2"/>
  <c r="R110" i="2"/>
  <c r="L110" i="2"/>
  <c r="K110" i="2"/>
  <c r="GF109" i="2"/>
  <c r="GH109" i="2" s="1"/>
  <c r="FZ109" i="2"/>
  <c r="FY109" i="2"/>
  <c r="CP109" i="2"/>
  <c r="CR109" i="2" s="1"/>
  <c r="CI109" i="2"/>
  <c r="CH109" i="2"/>
  <c r="BW109" i="2"/>
  <c r="BY109" i="2" s="1"/>
  <c r="BP109" i="2"/>
  <c r="BT109" i="2" s="1"/>
  <c r="BO109" i="2"/>
  <c r="AK109" i="2"/>
  <c r="AM109" i="2" s="1"/>
  <c r="AD109" i="2"/>
  <c r="AH109" i="2" s="1"/>
  <c r="AC109" i="2"/>
  <c r="R109" i="2"/>
  <c r="T109" i="2" s="1"/>
  <c r="L109" i="2"/>
  <c r="K109" i="2"/>
  <c r="GF108" i="2"/>
  <c r="GH108" i="2" s="1"/>
  <c r="FZ108" i="2"/>
  <c r="FY108" i="2"/>
  <c r="CP108" i="2"/>
  <c r="CR108" i="2" s="1"/>
  <c r="CI108" i="2"/>
  <c r="CH108" i="2"/>
  <c r="BW108" i="2"/>
  <c r="BY108" i="2" s="1"/>
  <c r="BT108" i="2"/>
  <c r="BP108" i="2"/>
  <c r="BO108" i="2"/>
  <c r="BD108" i="2"/>
  <c r="BF108" i="2" s="1"/>
  <c r="AW108" i="2"/>
  <c r="AV108" i="2"/>
  <c r="AK108" i="2"/>
  <c r="AM108" i="2" s="1"/>
  <c r="AD108" i="2"/>
  <c r="AC108" i="2"/>
  <c r="R108" i="2"/>
  <c r="T108" i="2" s="1"/>
  <c r="L108" i="2"/>
  <c r="K108" i="2"/>
  <c r="GH107" i="2"/>
  <c r="GF107" i="2"/>
  <c r="FZ107" i="2"/>
  <c r="FY107" i="2"/>
  <c r="CR107" i="2"/>
  <c r="CP107" i="2"/>
  <c r="CI107" i="2"/>
  <c r="CH107" i="2"/>
  <c r="BW107" i="2"/>
  <c r="BY107" i="2" s="1"/>
  <c r="BP107" i="2"/>
  <c r="BO107" i="2"/>
  <c r="BD107" i="2"/>
  <c r="BF107" i="2" s="1"/>
  <c r="AW107" i="2"/>
  <c r="AV107" i="2"/>
  <c r="BA107" i="2" s="1"/>
  <c r="AK107" i="2"/>
  <c r="AM107" i="2" s="1"/>
  <c r="AD107" i="2"/>
  <c r="AH107" i="2" s="1"/>
  <c r="AC107" i="2"/>
  <c r="R107" i="2"/>
  <c r="T107" i="2" s="1"/>
  <c r="L107" i="2"/>
  <c r="K107" i="2"/>
  <c r="GF106" i="2"/>
  <c r="GH106" i="2" s="1"/>
  <c r="FZ106" i="2"/>
  <c r="FY106" i="2"/>
  <c r="CP106" i="2"/>
  <c r="CR106" i="2" s="1"/>
  <c r="CI106" i="2"/>
  <c r="CH106" i="2"/>
  <c r="BW106" i="2"/>
  <c r="BY106" i="2" s="1"/>
  <c r="BP106" i="2"/>
  <c r="BO106" i="2"/>
  <c r="BD106" i="2"/>
  <c r="BF106" i="2" s="1"/>
  <c r="AW106" i="2"/>
  <c r="AV106" i="2"/>
  <c r="AK106" i="2"/>
  <c r="AM106" i="2" s="1"/>
  <c r="AD106" i="2"/>
  <c r="AC106" i="2"/>
  <c r="R106" i="2"/>
  <c r="T106" i="2" s="1"/>
  <c r="L106" i="2"/>
  <c r="K106" i="2"/>
  <c r="GH105" i="2"/>
  <c r="GF105" i="2"/>
  <c r="FZ105" i="2"/>
  <c r="FY105" i="2"/>
  <c r="CP105" i="2"/>
  <c r="CR105" i="2" s="1"/>
  <c r="CI105" i="2"/>
  <c r="CH105" i="2"/>
  <c r="BW105" i="2"/>
  <c r="BY105" i="2" s="1"/>
  <c r="BP105" i="2"/>
  <c r="BO105" i="2"/>
  <c r="BF105" i="2"/>
  <c r="BD105" i="2"/>
  <c r="AW105" i="2"/>
  <c r="BA105" i="2" s="1"/>
  <c r="AV105" i="2"/>
  <c r="AK105" i="2"/>
  <c r="AM105" i="2" s="1"/>
  <c r="AD105" i="2"/>
  <c r="AH105" i="2" s="1"/>
  <c r="AC105" i="2"/>
  <c r="R105" i="2"/>
  <c r="T105" i="2" s="1"/>
  <c r="L105" i="2"/>
  <c r="K105" i="2"/>
  <c r="GF104" i="2"/>
  <c r="GH104" i="2" s="1"/>
  <c r="FZ104" i="2"/>
  <c r="FY104" i="2"/>
  <c r="CP104" i="2"/>
  <c r="CR104" i="2" s="1"/>
  <c r="CI104" i="2"/>
  <c r="CM104" i="2" s="1"/>
  <c r="CH104" i="2"/>
  <c r="BW104" i="2"/>
  <c r="BY104" i="2" s="1"/>
  <c r="BP104" i="2"/>
  <c r="BO104" i="2"/>
  <c r="BT104" i="2" s="1"/>
  <c r="BD104" i="2"/>
  <c r="BF104" i="2" s="1"/>
  <c r="AW104" i="2"/>
  <c r="AV104" i="2"/>
  <c r="AK104" i="2"/>
  <c r="AM104" i="2" s="1"/>
  <c r="AD104" i="2"/>
  <c r="AC104" i="2"/>
  <c r="R104" i="2"/>
  <c r="T104" i="2" s="1"/>
  <c r="L104" i="2"/>
  <c r="K104" i="2"/>
  <c r="HT103" i="2"/>
  <c r="HR103" i="2"/>
  <c r="HL103" i="2"/>
  <c r="HK103" i="2"/>
  <c r="GH103" i="2"/>
  <c r="GF103" i="2"/>
  <c r="FZ103" i="2"/>
  <c r="FY103" i="2"/>
  <c r="CR103" i="2"/>
  <c r="CP103" i="2"/>
  <c r="CI103" i="2"/>
  <c r="CH103" i="2"/>
  <c r="BW103" i="2"/>
  <c r="BY103" i="2" s="1"/>
  <c r="BP103" i="2"/>
  <c r="BO103" i="2"/>
  <c r="BD103" i="2"/>
  <c r="BF103" i="2" s="1"/>
  <c r="AW103" i="2"/>
  <c r="BA103" i="2" s="1"/>
  <c r="AV103" i="2"/>
  <c r="AK103" i="2"/>
  <c r="AM103" i="2" s="1"/>
  <c r="AD103" i="2"/>
  <c r="AH103" i="2" s="1"/>
  <c r="AC103" i="2"/>
  <c r="R103" i="2"/>
  <c r="T103" i="2" s="1"/>
  <c r="L103" i="2"/>
  <c r="K103" i="2"/>
  <c r="HT102" i="2"/>
  <c r="HR102" i="2"/>
  <c r="HL102" i="2"/>
  <c r="HK102" i="2"/>
  <c r="GY102" i="2"/>
  <c r="HA102" i="2" s="1"/>
  <c r="GW102" i="2"/>
  <c r="GS102" i="2"/>
  <c r="GR102" i="2"/>
  <c r="GF102" i="2"/>
  <c r="GH102" i="2" s="1"/>
  <c r="FZ102" i="2"/>
  <c r="FY102" i="2"/>
  <c r="GD102" i="2" s="1"/>
  <c r="CP102" i="2"/>
  <c r="CR102" i="2" s="1"/>
  <c r="CI102" i="2"/>
  <c r="CM102" i="2" s="1"/>
  <c r="CH102" i="2"/>
  <c r="BW102" i="2"/>
  <c r="BY102" i="2" s="1"/>
  <c r="BP102" i="2"/>
  <c r="BO102" i="2"/>
  <c r="BT102" i="2" s="1"/>
  <c r="BD102" i="2"/>
  <c r="BF102" i="2" s="1"/>
  <c r="AW102" i="2"/>
  <c r="AV102" i="2"/>
  <c r="AK102" i="2"/>
  <c r="AM102" i="2" s="1"/>
  <c r="AD102" i="2"/>
  <c r="AC102" i="2"/>
  <c r="T102" i="2"/>
  <c r="R102" i="2"/>
  <c r="L102" i="2"/>
  <c r="K102" i="2"/>
  <c r="HR101" i="2"/>
  <c r="HT101" i="2" s="1"/>
  <c r="HL101" i="2"/>
  <c r="HK101" i="2"/>
  <c r="GY101" i="2"/>
  <c r="HA101" i="2" s="1"/>
  <c r="GS101" i="2"/>
  <c r="GR101" i="2"/>
  <c r="GH101" i="2"/>
  <c r="GF101" i="2"/>
  <c r="FZ101" i="2"/>
  <c r="FY101" i="2"/>
  <c r="CP101" i="2"/>
  <c r="CR101" i="2" s="1"/>
  <c r="CM101" i="2"/>
  <c r="CI101" i="2"/>
  <c r="CH101" i="2"/>
  <c r="BW101" i="2"/>
  <c r="BY101" i="2" s="1"/>
  <c r="BP101" i="2"/>
  <c r="BT101" i="2" s="1"/>
  <c r="BO101" i="2"/>
  <c r="BF101" i="2"/>
  <c r="BD101" i="2"/>
  <c r="AW101" i="2"/>
  <c r="AV101" i="2"/>
  <c r="AK101" i="2"/>
  <c r="AM101" i="2" s="1"/>
  <c r="AH101" i="2"/>
  <c r="AD101" i="2"/>
  <c r="AC101" i="2"/>
  <c r="R101" i="2"/>
  <c r="T101" i="2" s="1"/>
  <c r="L101" i="2"/>
  <c r="K101" i="2"/>
  <c r="HR100" i="2"/>
  <c r="HT100" i="2" s="1"/>
  <c r="HL100" i="2"/>
  <c r="HK100" i="2"/>
  <c r="HP100" i="2" s="1"/>
  <c r="GY100" i="2"/>
  <c r="HA100" i="2" s="1"/>
  <c r="GS100" i="2"/>
  <c r="GR100" i="2"/>
  <c r="GW100" i="2" s="1"/>
  <c r="GF100" i="2"/>
  <c r="GH100" i="2" s="1"/>
  <c r="FZ100" i="2"/>
  <c r="FY100" i="2"/>
  <c r="CP100" i="2"/>
  <c r="CR100" i="2" s="1"/>
  <c r="CI100" i="2"/>
  <c r="CH100" i="2"/>
  <c r="BW100" i="2"/>
  <c r="BY100" i="2" s="1"/>
  <c r="BP100" i="2"/>
  <c r="BO100" i="2"/>
  <c r="BD100" i="2"/>
  <c r="BF100" i="2" s="1"/>
  <c r="BA100" i="2"/>
  <c r="AW100" i="2"/>
  <c r="AV100" i="2"/>
  <c r="AM100" i="2"/>
  <c r="AK100" i="2"/>
  <c r="AD100" i="2"/>
  <c r="AC100" i="2"/>
  <c r="R100" i="2"/>
  <c r="T100" i="2" s="1"/>
  <c r="L100" i="2"/>
  <c r="K100" i="2"/>
  <c r="HR99" i="2"/>
  <c r="HT99" i="2" s="1"/>
  <c r="HL99" i="2"/>
  <c r="HK99" i="2"/>
  <c r="GY99" i="2"/>
  <c r="HA99" i="2" s="1"/>
  <c r="GW99" i="2"/>
  <c r="GS99" i="2"/>
  <c r="GR99" i="2"/>
  <c r="GF99" i="2"/>
  <c r="GH99" i="2" s="1"/>
  <c r="FZ99" i="2"/>
  <c r="FY99" i="2"/>
  <c r="GD99" i="2" s="1"/>
  <c r="CP99" i="2"/>
  <c r="CR99" i="2" s="1"/>
  <c r="CI99" i="2"/>
  <c r="CH99" i="2"/>
  <c r="BY99" i="2"/>
  <c r="BW99" i="2"/>
  <c r="BP99" i="2"/>
  <c r="BT99" i="2" s="1"/>
  <c r="BO99" i="2"/>
  <c r="BD99" i="2"/>
  <c r="BF99" i="2" s="1"/>
  <c r="AW99" i="2"/>
  <c r="AV99" i="2"/>
  <c r="AM99" i="2"/>
  <c r="AK99" i="2"/>
  <c r="AH99" i="2"/>
  <c r="AD99" i="2"/>
  <c r="AC99" i="2"/>
  <c r="R99" i="2"/>
  <c r="T99" i="2" s="1"/>
  <c r="L99" i="2"/>
  <c r="K99" i="2"/>
  <c r="HT98" i="2"/>
  <c r="HR98" i="2"/>
  <c r="HL98" i="2"/>
  <c r="HK98" i="2"/>
  <c r="GY98" i="2"/>
  <c r="HA98" i="2" s="1"/>
  <c r="GS98" i="2"/>
  <c r="GR98" i="2"/>
  <c r="GW98" i="2" s="1"/>
  <c r="GF98" i="2"/>
  <c r="GH98" i="2" s="1"/>
  <c r="FZ98" i="2"/>
  <c r="FY98" i="2"/>
  <c r="CR98" i="2"/>
  <c r="CP98" i="2"/>
  <c r="CM98" i="2"/>
  <c r="CI98" i="2"/>
  <c r="CH98" i="2"/>
  <c r="BW98" i="2"/>
  <c r="BY98" i="2" s="1"/>
  <c r="BP98" i="2"/>
  <c r="BO98" i="2"/>
  <c r="BD98" i="2"/>
  <c r="BF98" i="2" s="1"/>
  <c r="AW98" i="2"/>
  <c r="AV98" i="2"/>
  <c r="AM98" i="2"/>
  <c r="AK98" i="2"/>
  <c r="AD98" i="2"/>
  <c r="AC98" i="2"/>
  <c r="R98" i="2"/>
  <c r="T98" i="2" s="1"/>
  <c r="L98" i="2"/>
  <c r="K98" i="2"/>
  <c r="HR97" i="2"/>
  <c r="HT97" i="2" s="1"/>
  <c r="HP97" i="2"/>
  <c r="HL97" i="2"/>
  <c r="HK97" i="2"/>
  <c r="GY97" i="2"/>
  <c r="HA97" i="2" s="1"/>
  <c r="GW97" i="2"/>
  <c r="GS97" i="2"/>
  <c r="GR97" i="2"/>
  <c r="GH97" i="2"/>
  <c r="GF97" i="2"/>
  <c r="FZ97" i="2"/>
  <c r="FY97" i="2"/>
  <c r="CP97" i="2"/>
  <c r="CR97" i="2" s="1"/>
  <c r="CI97" i="2"/>
  <c r="CH97" i="2"/>
  <c r="BW97" i="2"/>
  <c r="BY97" i="2" s="1"/>
  <c r="BT97" i="2"/>
  <c r="BP97" i="2"/>
  <c r="BO97" i="2"/>
  <c r="BD97" i="2"/>
  <c r="BF97" i="2" s="1"/>
  <c r="AW97" i="2"/>
  <c r="BA97" i="2" s="1"/>
  <c r="AV97" i="2"/>
  <c r="AK97" i="2"/>
  <c r="AM97" i="2" s="1"/>
  <c r="AH97" i="2"/>
  <c r="AD97" i="2"/>
  <c r="AC97" i="2"/>
  <c r="R97" i="2"/>
  <c r="T97" i="2" s="1"/>
  <c r="L97" i="2"/>
  <c r="K97" i="2"/>
  <c r="HR96" i="2"/>
  <c r="HT96" i="2" s="1"/>
  <c r="HL96" i="2"/>
  <c r="HK96" i="2"/>
  <c r="GY96" i="2"/>
  <c r="HA96" i="2" s="1"/>
  <c r="GS96" i="2"/>
  <c r="GR96" i="2"/>
  <c r="GF96" i="2"/>
  <c r="GH96" i="2" s="1"/>
  <c r="FZ96" i="2"/>
  <c r="FY96" i="2"/>
  <c r="GD96" i="2" s="1"/>
  <c r="CP96" i="2"/>
  <c r="CR96" i="2" s="1"/>
  <c r="CI96" i="2"/>
  <c r="CM96" i="2" s="1"/>
  <c r="CH96" i="2"/>
  <c r="BW96" i="2"/>
  <c r="BY96" i="2" s="1"/>
  <c r="BP96" i="2"/>
  <c r="BO96" i="2"/>
  <c r="BD96" i="2"/>
  <c r="BF96" i="2" s="1"/>
  <c r="AW96" i="2"/>
  <c r="AV96" i="2"/>
  <c r="AM96" i="2"/>
  <c r="AK96" i="2"/>
  <c r="AH96" i="2"/>
  <c r="AD96" i="2"/>
  <c r="AC96" i="2"/>
  <c r="T96" i="2"/>
  <c r="R96" i="2"/>
  <c r="L96" i="2"/>
  <c r="K96" i="2"/>
  <c r="HR95" i="2"/>
  <c r="HT95" i="2" s="1"/>
  <c r="HP95" i="2"/>
  <c r="HL95" i="2"/>
  <c r="HK95" i="2"/>
  <c r="HA95" i="2"/>
  <c r="GY95" i="2"/>
  <c r="GS95" i="2"/>
  <c r="GR95" i="2"/>
  <c r="GF95" i="2"/>
  <c r="GH95" i="2" s="1"/>
  <c r="FZ95" i="2"/>
  <c r="FY95" i="2"/>
  <c r="CP95" i="2"/>
  <c r="CR95" i="2" s="1"/>
  <c r="CI95" i="2"/>
  <c r="CH95" i="2"/>
  <c r="BW95" i="2"/>
  <c r="BY95" i="2" s="1"/>
  <c r="BP95" i="2"/>
  <c r="BO95" i="2"/>
  <c r="BT95" i="2" s="1"/>
  <c r="BF95" i="2"/>
  <c r="BD95" i="2"/>
  <c r="AW95" i="2"/>
  <c r="AV95" i="2"/>
  <c r="AK95" i="2"/>
  <c r="AM95" i="2" s="1"/>
  <c r="AD95" i="2"/>
  <c r="AC95" i="2"/>
  <c r="R95" i="2"/>
  <c r="T95" i="2" s="1"/>
  <c r="L95" i="2"/>
  <c r="K95" i="2"/>
  <c r="HT94" i="2"/>
  <c r="HR94" i="2"/>
  <c r="HL94" i="2"/>
  <c r="HK94" i="2"/>
  <c r="HA94" i="2"/>
  <c r="GY94" i="2"/>
  <c r="GS94" i="2"/>
  <c r="GR94" i="2"/>
  <c r="GF94" i="2"/>
  <c r="GH94" i="2" s="1"/>
  <c r="GD94" i="2"/>
  <c r="FZ94" i="2"/>
  <c r="FY94" i="2"/>
  <c r="CR94" i="2"/>
  <c r="CP94" i="2"/>
  <c r="CI94" i="2"/>
  <c r="CH94" i="2"/>
  <c r="BW94" i="2"/>
  <c r="BY94" i="2" s="1"/>
  <c r="BT94" i="2"/>
  <c r="BP94" i="2"/>
  <c r="BO94" i="2"/>
  <c r="BD94" i="2"/>
  <c r="BF94" i="2" s="1"/>
  <c r="AW94" i="2"/>
  <c r="BA94" i="2" s="1"/>
  <c r="AV94" i="2"/>
  <c r="AK94" i="2"/>
  <c r="AM94" i="2" s="1"/>
  <c r="AD94" i="2"/>
  <c r="AC94" i="2"/>
  <c r="R94" i="2"/>
  <c r="T94" i="2" s="1"/>
  <c r="L94" i="2"/>
  <c r="K94" i="2"/>
  <c r="HR93" i="2"/>
  <c r="HT93" i="2" s="1"/>
  <c r="HL93" i="2"/>
  <c r="HK93" i="2"/>
  <c r="HP93" i="2" s="1"/>
  <c r="GY93" i="2"/>
  <c r="HA93" i="2" s="1"/>
  <c r="GS93" i="2"/>
  <c r="GR93" i="2"/>
  <c r="GF93" i="2"/>
  <c r="GH93" i="2" s="1"/>
  <c r="FZ93" i="2"/>
  <c r="FY93" i="2"/>
  <c r="CR93" i="2"/>
  <c r="CP93" i="2"/>
  <c r="CI93" i="2"/>
  <c r="CM93" i="2" s="1"/>
  <c r="CH93" i="2"/>
  <c r="BY93" i="2"/>
  <c r="BW93" i="2"/>
  <c r="BP93" i="2"/>
  <c r="BO93" i="2"/>
  <c r="BD93" i="2"/>
  <c r="BF93" i="2" s="1"/>
  <c r="AW93" i="2"/>
  <c r="BA93" i="2" s="1"/>
  <c r="AV93" i="2"/>
  <c r="AK93" i="2"/>
  <c r="AM93" i="2" s="1"/>
  <c r="AH93" i="2"/>
  <c r="AD93" i="2"/>
  <c r="AC93" i="2"/>
  <c r="R93" i="2"/>
  <c r="T93" i="2" s="1"/>
  <c r="L93" i="2"/>
  <c r="K93" i="2"/>
  <c r="HR92" i="2"/>
  <c r="HT92" i="2" s="1"/>
  <c r="HL92" i="2"/>
  <c r="HK92" i="2"/>
  <c r="GY92" i="2"/>
  <c r="HA92" i="2" s="1"/>
  <c r="GS92" i="2"/>
  <c r="GR92" i="2"/>
  <c r="GW92" i="2" s="1"/>
  <c r="GF92" i="2"/>
  <c r="GH92" i="2" s="1"/>
  <c r="FZ92" i="2"/>
  <c r="GD92" i="2" s="1"/>
  <c r="FY92" i="2"/>
  <c r="CP92" i="2"/>
  <c r="CR92" i="2" s="1"/>
  <c r="CI92" i="2"/>
  <c r="CH92" i="2"/>
  <c r="BW92" i="2"/>
  <c r="BY92" i="2" s="1"/>
  <c r="BP92" i="2"/>
  <c r="BO92" i="2"/>
  <c r="BT92" i="2" s="1"/>
  <c r="BD92" i="2"/>
  <c r="BF92" i="2" s="1"/>
  <c r="AW92" i="2"/>
  <c r="AV92" i="2"/>
  <c r="AM92" i="2"/>
  <c r="AK92" i="2"/>
  <c r="AD92" i="2"/>
  <c r="AC92" i="2"/>
  <c r="R92" i="2"/>
  <c r="T92" i="2" s="1"/>
  <c r="L92" i="2"/>
  <c r="K92" i="2"/>
  <c r="HR91" i="2"/>
  <c r="HT91" i="2" s="1"/>
  <c r="HP91" i="2"/>
  <c r="HL91" i="2"/>
  <c r="HK91" i="2"/>
  <c r="HA91" i="2"/>
  <c r="GY91" i="2"/>
  <c r="GS91" i="2"/>
  <c r="GR91" i="2"/>
  <c r="GF91" i="2"/>
  <c r="GH91" i="2" s="1"/>
  <c r="FZ91" i="2"/>
  <c r="FY91" i="2"/>
  <c r="GD91" i="2" s="1"/>
  <c r="CR91" i="2"/>
  <c r="CP91" i="2"/>
  <c r="CM91" i="2"/>
  <c r="CI91" i="2"/>
  <c r="CH91" i="2"/>
  <c r="BW91" i="2"/>
  <c r="BY91" i="2" s="1"/>
  <c r="BP91" i="2"/>
  <c r="BO91" i="2"/>
  <c r="BF91" i="2"/>
  <c r="BD91" i="2"/>
  <c r="AW91" i="2"/>
  <c r="BA91" i="2" s="1"/>
  <c r="AV91" i="2"/>
  <c r="AK91" i="2"/>
  <c r="AM91" i="2" s="1"/>
  <c r="AH91" i="2"/>
  <c r="AD91" i="2"/>
  <c r="AC91" i="2"/>
  <c r="R91" i="2"/>
  <c r="T91" i="2" s="1"/>
  <c r="L91" i="2"/>
  <c r="K91" i="2"/>
  <c r="HT90" i="2"/>
  <c r="HR90" i="2"/>
  <c r="HL90" i="2"/>
  <c r="HK90" i="2"/>
  <c r="GY90" i="2"/>
  <c r="HA90" i="2" s="1"/>
  <c r="GS90" i="2"/>
  <c r="GR90" i="2"/>
  <c r="GF90" i="2"/>
  <c r="GH90" i="2" s="1"/>
  <c r="GD90" i="2"/>
  <c r="FZ90" i="2"/>
  <c r="FY90" i="2"/>
  <c r="DK90" i="2"/>
  <c r="DI90" i="2"/>
  <c r="DF90" i="2"/>
  <c r="DB90" i="2"/>
  <c r="DA90" i="2"/>
  <c r="CP90" i="2"/>
  <c r="CR90" i="2" s="1"/>
  <c r="CI90" i="2"/>
  <c r="CM90" i="2" s="1"/>
  <c r="CH90" i="2"/>
  <c r="BW90" i="2"/>
  <c r="BY90" i="2" s="1"/>
  <c r="BP90" i="2"/>
  <c r="BT90" i="2" s="1"/>
  <c r="BO90" i="2"/>
  <c r="BF90" i="2"/>
  <c r="BD90" i="2"/>
  <c r="AW90" i="2"/>
  <c r="AV90" i="2"/>
  <c r="AK90" i="2"/>
  <c r="AM90" i="2" s="1"/>
  <c r="AD90" i="2"/>
  <c r="AC90" i="2"/>
  <c r="AH90" i="2" s="1"/>
  <c r="R90" i="2"/>
  <c r="T90" i="2" s="1"/>
  <c r="L90" i="2"/>
  <c r="K90" i="2"/>
  <c r="HR89" i="2"/>
  <c r="HT89" i="2" s="1"/>
  <c r="HL89" i="2"/>
  <c r="HK89" i="2"/>
  <c r="HP89" i="2" s="1"/>
  <c r="GY89" i="2"/>
  <c r="HA89" i="2" s="1"/>
  <c r="GS89" i="2"/>
  <c r="GR89" i="2"/>
  <c r="GW89" i="2" s="1"/>
  <c r="GF89" i="2"/>
  <c r="GH89" i="2" s="1"/>
  <c r="GD89" i="2"/>
  <c r="FZ89" i="2"/>
  <c r="FY89" i="2"/>
  <c r="DI89" i="2"/>
  <c r="DK89" i="2" s="1"/>
  <c r="DB89" i="2"/>
  <c r="DA89" i="2"/>
  <c r="CR89" i="2"/>
  <c r="CP89" i="2"/>
  <c r="CI89" i="2"/>
  <c r="CH89" i="2"/>
  <c r="BW89" i="2"/>
  <c r="BY89" i="2" s="1"/>
  <c r="BT89" i="2"/>
  <c r="BP89" i="2"/>
  <c r="BO89" i="2"/>
  <c r="BD89" i="2"/>
  <c r="BF89" i="2" s="1"/>
  <c r="BA89" i="2"/>
  <c r="AW89" i="2"/>
  <c r="AV89" i="2"/>
  <c r="AK89" i="2"/>
  <c r="AM89" i="2" s="1"/>
  <c r="AD89" i="2"/>
  <c r="AH89" i="2" s="1"/>
  <c r="AC89" i="2"/>
  <c r="R89" i="2"/>
  <c r="T89" i="2" s="1"/>
  <c r="L89" i="2"/>
  <c r="K89" i="2"/>
  <c r="HR88" i="2"/>
  <c r="HT88" i="2" s="1"/>
  <c r="HL88" i="2"/>
  <c r="HK88" i="2"/>
  <c r="GY88" i="2"/>
  <c r="HA88" i="2" s="1"/>
  <c r="GS88" i="2"/>
  <c r="GR88" i="2"/>
  <c r="GF88" i="2"/>
  <c r="GH88" i="2" s="1"/>
  <c r="FZ88" i="2"/>
  <c r="FY88" i="2"/>
  <c r="GD88" i="2" s="1"/>
  <c r="DI88" i="2"/>
  <c r="DK88" i="2" s="1"/>
  <c r="DB88" i="2"/>
  <c r="DA88" i="2"/>
  <c r="CP88" i="2"/>
  <c r="CR88" i="2" s="1"/>
  <c r="CI88" i="2"/>
  <c r="CH88" i="2"/>
  <c r="BY88" i="2"/>
  <c r="BW88" i="2"/>
  <c r="BP88" i="2"/>
  <c r="BT88" i="2" s="1"/>
  <c r="BO88" i="2"/>
  <c r="BF88" i="2"/>
  <c r="BD88" i="2"/>
  <c r="AW88" i="2"/>
  <c r="AV88" i="2"/>
  <c r="AK88" i="2"/>
  <c r="AM88" i="2" s="1"/>
  <c r="AD88" i="2"/>
  <c r="AC88" i="2"/>
  <c r="R88" i="2"/>
  <c r="T88" i="2" s="1"/>
  <c r="L88" i="2"/>
  <c r="K88" i="2"/>
  <c r="HR87" i="2"/>
  <c r="HT87" i="2" s="1"/>
  <c r="HL87" i="2"/>
  <c r="HK87" i="2"/>
  <c r="HP87" i="2" s="1"/>
  <c r="GY87" i="2"/>
  <c r="HA87" i="2" s="1"/>
  <c r="GS87" i="2"/>
  <c r="GR87" i="2"/>
  <c r="GF87" i="2"/>
  <c r="GH87" i="2" s="1"/>
  <c r="FZ87" i="2"/>
  <c r="FY87" i="2"/>
  <c r="DI87" i="2"/>
  <c r="DK87" i="2" s="1"/>
  <c r="DB87" i="2"/>
  <c r="DF87" i="2" s="1"/>
  <c r="DA87" i="2"/>
  <c r="CP87" i="2"/>
  <c r="CR87" i="2" s="1"/>
  <c r="CI87" i="2"/>
  <c r="CH87" i="2"/>
  <c r="BW87" i="2"/>
  <c r="BY87" i="2" s="1"/>
  <c r="BP87" i="2"/>
  <c r="BO87" i="2"/>
  <c r="BD87" i="2"/>
  <c r="BF87" i="2" s="1"/>
  <c r="BA87" i="2"/>
  <c r="AW87" i="2"/>
  <c r="AV87" i="2"/>
  <c r="AM87" i="2"/>
  <c r="AK87" i="2"/>
  <c r="AD87" i="2"/>
  <c r="AC87" i="2"/>
  <c r="R87" i="2"/>
  <c r="T87" i="2" s="1"/>
  <c r="L87" i="2"/>
  <c r="K87" i="2"/>
  <c r="HR86" i="2"/>
  <c r="HT86" i="2" s="1"/>
  <c r="HL86" i="2"/>
  <c r="HK86" i="2"/>
  <c r="GY86" i="2"/>
  <c r="HA86" i="2" s="1"/>
  <c r="GS86" i="2"/>
  <c r="GR86" i="2"/>
  <c r="GF86" i="2"/>
  <c r="GH86" i="2" s="1"/>
  <c r="FZ86" i="2"/>
  <c r="FY86" i="2"/>
  <c r="GD86" i="2" s="1"/>
  <c r="DK86" i="2"/>
  <c r="DI86" i="2"/>
  <c r="DF86" i="2"/>
  <c r="DB86" i="2"/>
  <c r="DA86" i="2"/>
  <c r="CP86" i="2"/>
  <c r="CR86" i="2" s="1"/>
  <c r="CI86" i="2"/>
  <c r="CH86" i="2"/>
  <c r="BW86" i="2"/>
  <c r="BY86" i="2" s="1"/>
  <c r="BP86" i="2"/>
  <c r="BO86" i="2"/>
  <c r="BF86" i="2"/>
  <c r="BD86" i="2"/>
  <c r="AW86" i="2"/>
  <c r="BA86" i="2" s="1"/>
  <c r="AV86" i="2"/>
  <c r="AM86" i="2"/>
  <c r="AK86" i="2"/>
  <c r="AD86" i="2"/>
  <c r="AC86" i="2"/>
  <c r="R86" i="2"/>
  <c r="T86" i="2" s="1"/>
  <c r="L86" i="2"/>
  <c r="K86" i="2"/>
  <c r="HR85" i="2"/>
  <c r="HT85" i="2" s="1"/>
  <c r="HL85" i="2"/>
  <c r="HK85" i="2"/>
  <c r="GY85" i="2"/>
  <c r="HA85" i="2" s="1"/>
  <c r="GS85" i="2"/>
  <c r="GR85" i="2"/>
  <c r="GF85" i="2"/>
  <c r="GH85" i="2" s="1"/>
  <c r="FZ85" i="2"/>
  <c r="FY85" i="2"/>
  <c r="DI85" i="2"/>
  <c r="DK85" i="2" s="1"/>
  <c r="DB85" i="2"/>
  <c r="DA85" i="2"/>
  <c r="DF85" i="2" s="1"/>
  <c r="CP85" i="2"/>
  <c r="CR85" i="2" s="1"/>
  <c r="CI85" i="2"/>
  <c r="CH85" i="2"/>
  <c r="BY85" i="2"/>
  <c r="BW85" i="2"/>
  <c r="BP85" i="2"/>
  <c r="BO85" i="2"/>
  <c r="BT85" i="2" s="1"/>
  <c r="BF85" i="2"/>
  <c r="BD85" i="2"/>
  <c r="BA85" i="2"/>
  <c r="AW85" i="2"/>
  <c r="AV85" i="2"/>
  <c r="AK85" i="2"/>
  <c r="AM85" i="2" s="1"/>
  <c r="AD85" i="2"/>
  <c r="AC85" i="2"/>
  <c r="R85" i="2"/>
  <c r="T85" i="2" s="1"/>
  <c r="L85" i="2"/>
  <c r="K85" i="2"/>
  <c r="HR84" i="2"/>
  <c r="HT84" i="2" s="1"/>
  <c r="HL84" i="2"/>
  <c r="HK84" i="2"/>
  <c r="GY84" i="2"/>
  <c r="HA84" i="2" s="1"/>
  <c r="GW84" i="2"/>
  <c r="GS84" i="2"/>
  <c r="GR84" i="2"/>
  <c r="GF84" i="2"/>
  <c r="GH84" i="2" s="1"/>
  <c r="FZ84" i="2"/>
  <c r="FY84" i="2"/>
  <c r="ED84" i="2"/>
  <c r="EB84" i="2"/>
  <c r="DU84" i="2"/>
  <c r="DY84" i="2" s="1"/>
  <c r="DT84" i="2"/>
  <c r="DI84" i="2"/>
  <c r="DK84" i="2" s="1"/>
  <c r="DB84" i="2"/>
  <c r="DA84" i="2"/>
  <c r="CR84" i="2"/>
  <c r="CP84" i="2"/>
  <c r="CI84" i="2"/>
  <c r="CH84" i="2"/>
  <c r="BW84" i="2"/>
  <c r="BY84" i="2" s="1"/>
  <c r="BP84" i="2"/>
  <c r="BO84" i="2"/>
  <c r="BD84" i="2"/>
  <c r="BF84" i="2" s="1"/>
  <c r="AW84" i="2"/>
  <c r="AV84" i="2"/>
  <c r="BA84" i="2" s="1"/>
  <c r="AK84" i="2"/>
  <c r="AM84" i="2" s="1"/>
  <c r="AD84" i="2"/>
  <c r="AC84" i="2"/>
  <c r="R84" i="2"/>
  <c r="T84" i="2" s="1"/>
  <c r="L84" i="2"/>
  <c r="K84" i="2"/>
  <c r="HR83" i="2"/>
  <c r="HT83" i="2" s="1"/>
  <c r="HL83" i="2"/>
  <c r="HK83" i="2"/>
  <c r="GY83" i="2"/>
  <c r="HA83" i="2" s="1"/>
  <c r="GS83" i="2"/>
  <c r="GR83" i="2"/>
  <c r="GF83" i="2"/>
  <c r="GH83" i="2" s="1"/>
  <c r="FZ83" i="2"/>
  <c r="FY83" i="2"/>
  <c r="GD83" i="2" s="1"/>
  <c r="EB83" i="2"/>
  <c r="ED83" i="2" s="1"/>
  <c r="DU83" i="2"/>
  <c r="DT83" i="2"/>
  <c r="DI83" i="2"/>
  <c r="DK83" i="2" s="1"/>
  <c r="DB83" i="2"/>
  <c r="DA83" i="2"/>
  <c r="CR83" i="2"/>
  <c r="CP83" i="2"/>
  <c r="CI83" i="2"/>
  <c r="CH83" i="2"/>
  <c r="BW83" i="2"/>
  <c r="BY83" i="2" s="1"/>
  <c r="BP83" i="2"/>
  <c r="BO83" i="2"/>
  <c r="BD83" i="2"/>
  <c r="BF83" i="2" s="1"/>
  <c r="AW83" i="2"/>
  <c r="AV83" i="2"/>
  <c r="AK83" i="2"/>
  <c r="AM83" i="2" s="1"/>
  <c r="AD83" i="2"/>
  <c r="AC83" i="2"/>
  <c r="R83" i="2"/>
  <c r="T83" i="2" s="1"/>
  <c r="L83" i="2"/>
  <c r="K83" i="2"/>
  <c r="HR82" i="2"/>
  <c r="HT82" i="2" s="1"/>
  <c r="HL82" i="2"/>
  <c r="HK82" i="2"/>
  <c r="HA82" i="2"/>
  <c r="GY82" i="2"/>
  <c r="GS82" i="2"/>
  <c r="GW82" i="2" s="1"/>
  <c r="GR82" i="2"/>
  <c r="GH82" i="2"/>
  <c r="GF82" i="2"/>
  <c r="FZ82" i="2"/>
  <c r="GD82" i="2" s="1"/>
  <c r="FY82" i="2"/>
  <c r="EB82" i="2"/>
  <c r="ED82" i="2" s="1"/>
  <c r="DY82" i="2"/>
  <c r="DU82" i="2"/>
  <c r="DT82" i="2"/>
  <c r="DI82" i="2"/>
  <c r="DK82" i="2" s="1"/>
  <c r="DB82" i="2"/>
  <c r="DA82" i="2"/>
  <c r="CP82" i="2"/>
  <c r="CR82" i="2" s="1"/>
  <c r="CI82" i="2"/>
  <c r="CH82" i="2"/>
  <c r="BW82" i="2"/>
  <c r="BY82" i="2" s="1"/>
  <c r="BP82" i="2"/>
  <c r="BO82" i="2"/>
  <c r="BF82" i="2"/>
  <c r="BD82" i="2"/>
  <c r="AW82" i="2"/>
  <c r="AV82" i="2"/>
  <c r="AK82" i="2"/>
  <c r="AM82" i="2" s="1"/>
  <c r="AD82" i="2"/>
  <c r="AC82" i="2"/>
  <c r="R82" i="2"/>
  <c r="T82" i="2" s="1"/>
  <c r="L82" i="2"/>
  <c r="K82" i="2"/>
  <c r="HR81" i="2"/>
  <c r="HT81" i="2" s="1"/>
  <c r="HL81" i="2"/>
  <c r="HK81" i="2"/>
  <c r="HP81" i="2" s="1"/>
  <c r="HA81" i="2"/>
  <c r="GY81" i="2"/>
  <c r="GS81" i="2"/>
  <c r="GR81" i="2"/>
  <c r="GF81" i="2"/>
  <c r="GH81" i="2" s="1"/>
  <c r="FZ81" i="2"/>
  <c r="FY81" i="2"/>
  <c r="EB81" i="2"/>
  <c r="ED81" i="2" s="1"/>
  <c r="DU81" i="2"/>
  <c r="DY81" i="2" s="1"/>
  <c r="DT81" i="2"/>
  <c r="DI81" i="2"/>
  <c r="DK81" i="2" s="1"/>
  <c r="DB81" i="2"/>
  <c r="DA81" i="2"/>
  <c r="CP81" i="2"/>
  <c r="CR81" i="2" s="1"/>
  <c r="CM81" i="2"/>
  <c r="CI81" i="2"/>
  <c r="CH81" i="2"/>
  <c r="BY81" i="2"/>
  <c r="BW81" i="2"/>
  <c r="BP81" i="2"/>
  <c r="BO81" i="2"/>
  <c r="BD81" i="2"/>
  <c r="BF81" i="2" s="1"/>
  <c r="AW81" i="2"/>
  <c r="AV81" i="2"/>
  <c r="AM81" i="2"/>
  <c r="AK81" i="2"/>
  <c r="AD81" i="2"/>
  <c r="AC81" i="2"/>
  <c r="R81" i="2"/>
  <c r="T81" i="2" s="1"/>
  <c r="L81" i="2"/>
  <c r="K81" i="2"/>
  <c r="HR80" i="2"/>
  <c r="HT80" i="2" s="1"/>
  <c r="HL80" i="2"/>
  <c r="HK80" i="2"/>
  <c r="GY80" i="2"/>
  <c r="HA80" i="2" s="1"/>
  <c r="GS80" i="2"/>
  <c r="GR80" i="2"/>
  <c r="GF80" i="2"/>
  <c r="GH80" i="2" s="1"/>
  <c r="FZ80" i="2"/>
  <c r="FY80" i="2"/>
  <c r="EB80" i="2"/>
  <c r="ED80" i="2" s="1"/>
  <c r="DU80" i="2"/>
  <c r="DT80" i="2"/>
  <c r="DI80" i="2"/>
  <c r="DK80" i="2" s="1"/>
  <c r="DB80" i="2"/>
  <c r="DF80" i="2" s="1"/>
  <c r="DA80" i="2"/>
  <c r="CP80" i="2"/>
  <c r="CR80" i="2" s="1"/>
  <c r="CM80" i="2"/>
  <c r="CI80" i="2"/>
  <c r="CH80" i="2"/>
  <c r="BW80" i="2"/>
  <c r="BY80" i="2" s="1"/>
  <c r="BT80" i="2"/>
  <c r="BP80" i="2"/>
  <c r="BO80" i="2"/>
  <c r="BD80" i="2"/>
  <c r="BF80" i="2" s="1"/>
  <c r="AW80" i="2"/>
  <c r="AV80" i="2"/>
  <c r="AM80" i="2"/>
  <c r="AK80" i="2"/>
  <c r="AD80" i="2"/>
  <c r="AC80" i="2"/>
  <c r="R80" i="2"/>
  <c r="T80" i="2" s="1"/>
  <c r="L80" i="2"/>
  <c r="K80" i="2"/>
  <c r="HR79" i="2"/>
  <c r="HT79" i="2" s="1"/>
  <c r="HL79" i="2"/>
  <c r="HK79" i="2"/>
  <c r="GY79" i="2"/>
  <c r="HA79" i="2" s="1"/>
  <c r="GS79" i="2"/>
  <c r="GR79" i="2"/>
  <c r="GF79" i="2"/>
  <c r="GH79" i="2" s="1"/>
  <c r="FZ79" i="2"/>
  <c r="FY79" i="2"/>
  <c r="EB79" i="2"/>
  <c r="ED79" i="2" s="1"/>
  <c r="DY79" i="2"/>
  <c r="DU79" i="2"/>
  <c r="DT79" i="2"/>
  <c r="DI79" i="2"/>
  <c r="DK79" i="2" s="1"/>
  <c r="DB79" i="2"/>
  <c r="DA79" i="2"/>
  <c r="CR79" i="2"/>
  <c r="CP79" i="2"/>
  <c r="CI79" i="2"/>
  <c r="CH79" i="2"/>
  <c r="BW79" i="2"/>
  <c r="BY79" i="2" s="1"/>
  <c r="BP79" i="2"/>
  <c r="BT79" i="2" s="1"/>
  <c r="BO79" i="2"/>
  <c r="BD79" i="2"/>
  <c r="BF79" i="2" s="1"/>
  <c r="BA79" i="2"/>
  <c r="AW79" i="2"/>
  <c r="AV79" i="2"/>
  <c r="AK79" i="2"/>
  <c r="AM79" i="2" s="1"/>
  <c r="AD79" i="2"/>
  <c r="AC79" i="2"/>
  <c r="R79" i="2"/>
  <c r="T79" i="2" s="1"/>
  <c r="L79" i="2"/>
  <c r="K79" i="2"/>
  <c r="HR78" i="2"/>
  <c r="HT78" i="2" s="1"/>
  <c r="HL78" i="2"/>
  <c r="HK78" i="2"/>
  <c r="HA78" i="2"/>
  <c r="GY78" i="2"/>
  <c r="GS78" i="2"/>
  <c r="GR78" i="2"/>
  <c r="GF78" i="2"/>
  <c r="GH78" i="2" s="1"/>
  <c r="FZ78" i="2"/>
  <c r="FY78" i="2"/>
  <c r="EB78" i="2"/>
  <c r="ED78" i="2" s="1"/>
  <c r="DU78" i="2"/>
  <c r="DT78" i="2"/>
  <c r="DK78" i="2"/>
  <c r="DI78" i="2"/>
  <c r="DF78" i="2"/>
  <c r="DB78" i="2"/>
  <c r="DA78" i="2"/>
  <c r="CR78" i="2"/>
  <c r="CP78" i="2"/>
  <c r="CI78" i="2"/>
  <c r="CH78" i="2"/>
  <c r="BW78" i="2"/>
  <c r="BY78" i="2" s="1"/>
  <c r="BP78" i="2"/>
  <c r="BO78" i="2"/>
  <c r="BD78" i="2"/>
  <c r="BF78" i="2" s="1"/>
  <c r="AW78" i="2"/>
  <c r="AV78" i="2"/>
  <c r="AK78" i="2"/>
  <c r="AM78" i="2" s="1"/>
  <c r="AD78" i="2"/>
  <c r="AH78" i="2" s="1"/>
  <c r="AC78" i="2"/>
  <c r="R78" i="2"/>
  <c r="T78" i="2" s="1"/>
  <c r="L78" i="2"/>
  <c r="K78" i="2"/>
  <c r="HT77" i="2"/>
  <c r="HR77" i="2"/>
  <c r="HP77" i="2"/>
  <c r="HL77" i="2"/>
  <c r="HK77" i="2"/>
  <c r="HA77" i="2"/>
  <c r="GY77" i="2"/>
  <c r="GS77" i="2"/>
  <c r="GR77" i="2"/>
  <c r="GF77" i="2"/>
  <c r="GH77" i="2" s="1"/>
  <c r="GD77" i="2"/>
  <c r="FZ77" i="2"/>
  <c r="FY77" i="2"/>
  <c r="ED77" i="2"/>
  <c r="EB77" i="2"/>
  <c r="DU77" i="2"/>
  <c r="DT77" i="2"/>
  <c r="DI77" i="2"/>
  <c r="DK77" i="2" s="1"/>
  <c r="DB77" i="2"/>
  <c r="DA77" i="2"/>
  <c r="CP77" i="2"/>
  <c r="CR77" i="2" s="1"/>
  <c r="CI77" i="2"/>
  <c r="CH77" i="2"/>
  <c r="BW77" i="2"/>
  <c r="BY77" i="2" s="1"/>
  <c r="BT77" i="2"/>
  <c r="BP77" i="2"/>
  <c r="BO77" i="2"/>
  <c r="BF77" i="2"/>
  <c r="BD77" i="2"/>
  <c r="BA77" i="2"/>
  <c r="AW77" i="2"/>
  <c r="AV77" i="2"/>
  <c r="AK77" i="2"/>
  <c r="AM77" i="2" s="1"/>
  <c r="AD77" i="2"/>
  <c r="AC77" i="2"/>
  <c r="T77" i="2"/>
  <c r="R77" i="2"/>
  <c r="L77" i="2"/>
  <c r="K77" i="2"/>
  <c r="HT76" i="2"/>
  <c r="HR76" i="2"/>
  <c r="HL76" i="2"/>
  <c r="HP76" i="2" s="1"/>
  <c r="HK76" i="2"/>
  <c r="GY76" i="2"/>
  <c r="HA76" i="2" s="1"/>
  <c r="GS76" i="2"/>
  <c r="GR76" i="2"/>
  <c r="GW76" i="2" s="1"/>
  <c r="GF76" i="2"/>
  <c r="GH76" i="2" s="1"/>
  <c r="FZ76" i="2"/>
  <c r="FY76" i="2"/>
  <c r="EB76" i="2"/>
  <c r="ED76" i="2" s="1"/>
  <c r="DU76" i="2"/>
  <c r="DY76" i="2" s="1"/>
  <c r="DT76" i="2"/>
  <c r="DI76" i="2"/>
  <c r="DK76" i="2" s="1"/>
  <c r="DB76" i="2"/>
  <c r="DA76" i="2"/>
  <c r="CR76" i="2"/>
  <c r="CP76" i="2"/>
  <c r="CI76" i="2"/>
  <c r="CH76" i="2"/>
  <c r="BW76" i="2"/>
  <c r="BY76" i="2" s="1"/>
  <c r="BP76" i="2"/>
  <c r="BO76" i="2"/>
  <c r="BD76" i="2"/>
  <c r="BF76" i="2" s="1"/>
  <c r="AW76" i="2"/>
  <c r="AV76" i="2"/>
  <c r="AK76" i="2"/>
  <c r="AM76" i="2" s="1"/>
  <c r="AD76" i="2"/>
  <c r="AC76" i="2"/>
  <c r="R76" i="2"/>
  <c r="T76" i="2" s="1"/>
  <c r="L76" i="2"/>
  <c r="K76" i="2"/>
  <c r="HR75" i="2"/>
  <c r="HT75" i="2" s="1"/>
  <c r="HL75" i="2"/>
  <c r="HK75" i="2"/>
  <c r="GY75" i="2"/>
  <c r="HA75" i="2" s="1"/>
  <c r="GS75" i="2"/>
  <c r="GR75" i="2"/>
  <c r="GF75" i="2"/>
  <c r="GH75" i="2" s="1"/>
  <c r="FZ75" i="2"/>
  <c r="FY75" i="2"/>
  <c r="GD75" i="2" s="1"/>
  <c r="EB75" i="2"/>
  <c r="ED75" i="2" s="1"/>
  <c r="DU75" i="2"/>
  <c r="DT75" i="2"/>
  <c r="DK75" i="2"/>
  <c r="DI75" i="2"/>
  <c r="DB75" i="2"/>
  <c r="DA75" i="2"/>
  <c r="CP75" i="2"/>
  <c r="CR75" i="2" s="1"/>
  <c r="CI75" i="2"/>
  <c r="CH75" i="2"/>
  <c r="BY75" i="2"/>
  <c r="BW75" i="2"/>
  <c r="BP75" i="2"/>
  <c r="BO75" i="2"/>
  <c r="BD75" i="2"/>
  <c r="BF75" i="2" s="1"/>
  <c r="AW75" i="2"/>
  <c r="AV75" i="2"/>
  <c r="AK75" i="2"/>
  <c r="AM75" i="2" s="1"/>
  <c r="AD75" i="2"/>
  <c r="AC75" i="2"/>
  <c r="R75" i="2"/>
  <c r="T75" i="2" s="1"/>
  <c r="L75" i="2"/>
  <c r="K75" i="2"/>
  <c r="HR74" i="2"/>
  <c r="HT74" i="2" s="1"/>
  <c r="HL74" i="2"/>
  <c r="HK74" i="2"/>
  <c r="HA74" i="2"/>
  <c r="GY74" i="2"/>
  <c r="GS74" i="2"/>
  <c r="GW74" i="2" s="1"/>
  <c r="GR74" i="2"/>
  <c r="GF74" i="2"/>
  <c r="GH74" i="2" s="1"/>
  <c r="FZ74" i="2"/>
  <c r="FY74" i="2"/>
  <c r="EB74" i="2"/>
  <c r="ED74" i="2" s="1"/>
  <c r="DU74" i="2"/>
  <c r="DY74" i="2" s="1"/>
  <c r="DT74" i="2"/>
  <c r="DI74" i="2"/>
  <c r="DK74" i="2" s="1"/>
  <c r="DB74" i="2"/>
  <c r="DA74" i="2"/>
  <c r="CR74" i="2"/>
  <c r="CP74" i="2"/>
  <c r="CI74" i="2"/>
  <c r="CH74" i="2"/>
  <c r="BW74" i="2"/>
  <c r="BY74" i="2" s="1"/>
  <c r="BP74" i="2"/>
  <c r="BO74" i="2"/>
  <c r="BF74" i="2"/>
  <c r="BD74" i="2"/>
  <c r="AW74" i="2"/>
  <c r="AV74" i="2"/>
  <c r="AK74" i="2"/>
  <c r="AM74" i="2" s="1"/>
  <c r="AD74" i="2"/>
  <c r="AC74" i="2"/>
  <c r="T74" i="2"/>
  <c r="R74" i="2"/>
  <c r="L74" i="2"/>
  <c r="K74" i="2"/>
  <c r="HR73" i="2"/>
  <c r="HT73" i="2" s="1"/>
  <c r="HL73" i="2"/>
  <c r="HK73" i="2"/>
  <c r="HP73" i="2" s="1"/>
  <c r="GY73" i="2"/>
  <c r="HA73" i="2" s="1"/>
  <c r="GS73" i="2"/>
  <c r="GR73" i="2"/>
  <c r="GW73" i="2" s="1"/>
  <c r="GF73" i="2"/>
  <c r="GH73" i="2" s="1"/>
  <c r="FZ73" i="2"/>
  <c r="FY73" i="2"/>
  <c r="GD73" i="2" s="1"/>
  <c r="EB73" i="2"/>
  <c r="ED73" i="2" s="1"/>
  <c r="DU73" i="2"/>
  <c r="DY73" i="2" s="1"/>
  <c r="DT73" i="2"/>
  <c r="DI73" i="2"/>
  <c r="DK73" i="2" s="1"/>
  <c r="DB73" i="2"/>
  <c r="DA73" i="2"/>
  <c r="CP73" i="2"/>
  <c r="CR73" i="2" s="1"/>
  <c r="CI73" i="2"/>
  <c r="CH73" i="2"/>
  <c r="BW73" i="2"/>
  <c r="BY73" i="2" s="1"/>
  <c r="BP73" i="2"/>
  <c r="BO73" i="2"/>
  <c r="BF73" i="2"/>
  <c r="BD73" i="2"/>
  <c r="AW73" i="2"/>
  <c r="AV73" i="2"/>
  <c r="AK73" i="2"/>
  <c r="AM73" i="2" s="1"/>
  <c r="AD73" i="2"/>
  <c r="AC73" i="2"/>
  <c r="R73" i="2"/>
  <c r="T73" i="2" s="1"/>
  <c r="L73" i="2"/>
  <c r="K73" i="2"/>
  <c r="HT72" i="2"/>
  <c r="HR72" i="2"/>
  <c r="HL72" i="2"/>
  <c r="HK72" i="2"/>
  <c r="GY72" i="2"/>
  <c r="HA72" i="2" s="1"/>
  <c r="GS72" i="2"/>
  <c r="GR72" i="2"/>
  <c r="GT72" i="2" s="1"/>
  <c r="GH72" i="2"/>
  <c r="GF72" i="2"/>
  <c r="FZ72" i="2"/>
  <c r="FY72" i="2"/>
  <c r="EB72" i="2"/>
  <c r="ED72" i="2" s="1"/>
  <c r="DU72" i="2"/>
  <c r="DT72" i="2"/>
  <c r="DV72" i="2" s="1"/>
  <c r="DK72" i="2"/>
  <c r="DI72" i="2"/>
  <c r="DF72" i="2"/>
  <c r="DB72" i="2"/>
  <c r="DA72" i="2"/>
  <c r="CP72" i="2"/>
  <c r="CR72" i="2" s="1"/>
  <c r="CI72" i="2"/>
  <c r="CH72" i="2"/>
  <c r="BW72" i="2"/>
  <c r="BY72" i="2" s="1"/>
  <c r="BP72" i="2"/>
  <c r="BO72" i="2"/>
  <c r="BT72" i="2" s="1"/>
  <c r="BD72" i="2"/>
  <c r="BF72" i="2" s="1"/>
  <c r="AW72" i="2"/>
  <c r="AV72" i="2"/>
  <c r="AM72" i="2"/>
  <c r="AK72" i="2"/>
  <c r="AD72" i="2"/>
  <c r="AC72" i="2"/>
  <c r="T72" i="2"/>
  <c r="R72" i="2"/>
  <c r="L72" i="2"/>
  <c r="K72" i="2"/>
  <c r="HR71" i="2"/>
  <c r="HT71" i="2" s="1"/>
  <c r="HL71" i="2"/>
  <c r="HK71" i="2"/>
  <c r="HA71" i="2"/>
  <c r="GY71" i="2"/>
  <c r="GS71" i="2"/>
  <c r="GR71" i="2"/>
  <c r="GF71" i="2"/>
  <c r="GH71" i="2" s="1"/>
  <c r="FZ71" i="2"/>
  <c r="FY71" i="2"/>
  <c r="EU71" i="2"/>
  <c r="EW71" i="2" s="1"/>
  <c r="ER71" i="2"/>
  <c r="EN71" i="2"/>
  <c r="EM71" i="2"/>
  <c r="ED71" i="2"/>
  <c r="EB71" i="2"/>
  <c r="DU71" i="2"/>
  <c r="DT71" i="2"/>
  <c r="DI71" i="2"/>
  <c r="DK71" i="2" s="1"/>
  <c r="DB71" i="2"/>
  <c r="DA71" i="2"/>
  <c r="CP71" i="2"/>
  <c r="CR71" i="2" s="1"/>
  <c r="CM71" i="2"/>
  <c r="CI71" i="2"/>
  <c r="CH71" i="2"/>
  <c r="BY71" i="2"/>
  <c r="BW71" i="2"/>
  <c r="BT71" i="2"/>
  <c r="BP71" i="2"/>
  <c r="BO71" i="2"/>
  <c r="BD71" i="2"/>
  <c r="BF71" i="2" s="1"/>
  <c r="AW71" i="2"/>
  <c r="BA71" i="2" s="1"/>
  <c r="AV71" i="2"/>
  <c r="AK71" i="2"/>
  <c r="AM71" i="2" s="1"/>
  <c r="AD71" i="2"/>
  <c r="AC71" i="2"/>
  <c r="R71" i="2"/>
  <c r="T71" i="2" s="1"/>
  <c r="L71" i="2"/>
  <c r="K71" i="2"/>
  <c r="HR70" i="2"/>
  <c r="HT70" i="2" s="1"/>
  <c r="HL70" i="2"/>
  <c r="HK70" i="2"/>
  <c r="HP70" i="2" s="1"/>
  <c r="GY70" i="2"/>
  <c r="HA70" i="2" s="1"/>
  <c r="GS70" i="2"/>
  <c r="GR70" i="2"/>
  <c r="GF70" i="2"/>
  <c r="GH70" i="2" s="1"/>
  <c r="FZ70" i="2"/>
  <c r="FY70" i="2"/>
  <c r="FN70" i="2"/>
  <c r="FP70" i="2" s="1"/>
  <c r="FG70" i="2"/>
  <c r="FK70" i="2" s="1"/>
  <c r="FF70" i="2"/>
  <c r="EU70" i="2"/>
  <c r="EW70" i="2" s="1"/>
  <c r="EN70" i="2"/>
  <c r="EM70" i="2"/>
  <c r="EB70" i="2"/>
  <c r="ED70" i="2" s="1"/>
  <c r="DU70" i="2"/>
  <c r="DT70" i="2"/>
  <c r="DI70" i="2"/>
  <c r="DK70" i="2" s="1"/>
  <c r="DB70" i="2"/>
  <c r="DF70" i="2" s="1"/>
  <c r="DA70" i="2"/>
  <c r="CP70" i="2"/>
  <c r="CR70" i="2" s="1"/>
  <c r="CM70" i="2"/>
  <c r="CI70" i="2"/>
  <c r="CH70" i="2"/>
  <c r="BW70" i="2"/>
  <c r="BY70" i="2" s="1"/>
  <c r="BP70" i="2"/>
  <c r="BO70" i="2"/>
  <c r="BD70" i="2"/>
  <c r="BF70" i="2" s="1"/>
  <c r="AW70" i="2"/>
  <c r="AV70" i="2"/>
  <c r="AK70" i="2"/>
  <c r="AM70" i="2" s="1"/>
  <c r="AD70" i="2"/>
  <c r="AC70" i="2"/>
  <c r="AH70" i="2" s="1"/>
  <c r="T70" i="2"/>
  <c r="R70" i="2"/>
  <c r="L70" i="2"/>
  <c r="K70" i="2"/>
  <c r="HR69" i="2"/>
  <c r="HT69" i="2" s="1"/>
  <c r="HL69" i="2"/>
  <c r="HK69" i="2"/>
  <c r="HP69" i="2" s="1"/>
  <c r="HA69" i="2"/>
  <c r="GY69" i="2"/>
  <c r="GS69" i="2"/>
  <c r="GR69" i="2"/>
  <c r="GF69" i="2"/>
  <c r="GH69" i="2" s="1"/>
  <c r="FZ69" i="2"/>
  <c r="FY69" i="2"/>
  <c r="FP69" i="2"/>
  <c r="FN69" i="2"/>
  <c r="FG69" i="2"/>
  <c r="FF69" i="2"/>
  <c r="EU69" i="2"/>
  <c r="EW69" i="2" s="1"/>
  <c r="EN69" i="2"/>
  <c r="ER69" i="2" s="1"/>
  <c r="EM69" i="2"/>
  <c r="EB69" i="2"/>
  <c r="ED69" i="2" s="1"/>
  <c r="DU69" i="2"/>
  <c r="DY69" i="2" s="1"/>
  <c r="DT69" i="2"/>
  <c r="DI69" i="2"/>
  <c r="DK69" i="2" s="1"/>
  <c r="DB69" i="2"/>
  <c r="DF69" i="2" s="1"/>
  <c r="DA69" i="2"/>
  <c r="CP69" i="2"/>
  <c r="CR69" i="2" s="1"/>
  <c r="CI69" i="2"/>
  <c r="CH69" i="2"/>
  <c r="CM69" i="2" s="1"/>
  <c r="BY69" i="2"/>
  <c r="BW69" i="2"/>
  <c r="BP69" i="2"/>
  <c r="BO69" i="2"/>
  <c r="BD69" i="2"/>
  <c r="BF69" i="2" s="1"/>
  <c r="AW69" i="2"/>
  <c r="AV69" i="2"/>
  <c r="AK69" i="2"/>
  <c r="AM69" i="2" s="1"/>
  <c r="AD69" i="2"/>
  <c r="AC69" i="2"/>
  <c r="T69" i="2"/>
  <c r="R69" i="2"/>
  <c r="L69" i="2"/>
  <c r="K69" i="2"/>
  <c r="HR68" i="2"/>
  <c r="HT68" i="2" s="1"/>
  <c r="HL68" i="2"/>
  <c r="HK68" i="2"/>
  <c r="HA68" i="2"/>
  <c r="GY68" i="2"/>
  <c r="GS68" i="2"/>
  <c r="GW68" i="2" s="1"/>
  <c r="GR68" i="2"/>
  <c r="GF68" i="2"/>
  <c r="GH68" i="2" s="1"/>
  <c r="GD68" i="2"/>
  <c r="FZ68" i="2"/>
  <c r="FY68" i="2"/>
  <c r="FN68" i="2"/>
  <c r="FP68" i="2" s="1"/>
  <c r="FK68" i="2"/>
  <c r="FG68" i="2"/>
  <c r="FF68" i="2"/>
  <c r="EW68" i="2"/>
  <c r="EU68" i="2"/>
  <c r="EN68" i="2"/>
  <c r="EM68" i="2"/>
  <c r="ER68" i="2" s="1"/>
  <c r="ED68" i="2"/>
  <c r="EB68" i="2"/>
  <c r="DU68" i="2"/>
  <c r="DT68" i="2"/>
  <c r="DI68" i="2"/>
  <c r="DK68" i="2" s="1"/>
  <c r="DB68" i="2"/>
  <c r="DF68" i="2" s="1"/>
  <c r="DA68" i="2"/>
  <c r="CP68" i="2"/>
  <c r="CR68" i="2" s="1"/>
  <c r="CI68" i="2"/>
  <c r="CH68" i="2"/>
  <c r="BW68" i="2"/>
  <c r="BY68" i="2" s="1"/>
  <c r="BP68" i="2"/>
  <c r="BO68" i="2"/>
  <c r="BD68" i="2"/>
  <c r="BF68" i="2" s="1"/>
  <c r="AW68" i="2"/>
  <c r="AV68" i="2"/>
  <c r="AK68" i="2"/>
  <c r="AM68" i="2" s="1"/>
  <c r="AD68" i="2"/>
  <c r="AH68" i="2" s="1"/>
  <c r="AC68" i="2"/>
  <c r="T68" i="2"/>
  <c r="R68" i="2"/>
  <c r="L68" i="2"/>
  <c r="K68" i="2"/>
  <c r="HR67" i="2"/>
  <c r="HT67" i="2" s="1"/>
  <c r="HL67" i="2"/>
  <c r="HK67" i="2"/>
  <c r="HP67" i="2" s="1"/>
  <c r="GY67" i="2"/>
  <c r="HA67" i="2" s="1"/>
  <c r="GS67" i="2"/>
  <c r="GR67" i="2"/>
  <c r="GW67" i="2" s="1"/>
  <c r="GF67" i="2"/>
  <c r="GH67" i="2" s="1"/>
  <c r="GD67" i="2"/>
  <c r="FZ67" i="2"/>
  <c r="FY67" i="2"/>
  <c r="FP67" i="2"/>
  <c r="FN67" i="2"/>
  <c r="FG67" i="2"/>
  <c r="FK67" i="2" s="1"/>
  <c r="FF67" i="2"/>
  <c r="EW67" i="2"/>
  <c r="EU67" i="2"/>
  <c r="EN67" i="2"/>
  <c r="EM67" i="2"/>
  <c r="EB67" i="2"/>
  <c r="ED67" i="2" s="1"/>
  <c r="DU67" i="2"/>
  <c r="DT67" i="2"/>
  <c r="DI67" i="2"/>
  <c r="DK67" i="2" s="1"/>
  <c r="DB67" i="2"/>
  <c r="DA67" i="2"/>
  <c r="CP67" i="2"/>
  <c r="CR67" i="2" s="1"/>
  <c r="CI67" i="2"/>
  <c r="CH67" i="2"/>
  <c r="CM67" i="2" s="1"/>
  <c r="BW67" i="2"/>
  <c r="BY67" i="2" s="1"/>
  <c r="BT67" i="2"/>
  <c r="BP67" i="2"/>
  <c r="BO67" i="2"/>
  <c r="BD67" i="2"/>
  <c r="BF67" i="2" s="1"/>
  <c r="AW67" i="2"/>
  <c r="AV67" i="2"/>
  <c r="AK67" i="2"/>
  <c r="AM67" i="2" s="1"/>
  <c r="AD67" i="2"/>
  <c r="AC67" i="2"/>
  <c r="R67" i="2"/>
  <c r="T67" i="2" s="1"/>
  <c r="L67" i="2"/>
  <c r="K67" i="2"/>
  <c r="HR66" i="2"/>
  <c r="HT66" i="2" s="1"/>
  <c r="HL66" i="2"/>
  <c r="HK66" i="2"/>
  <c r="GY66" i="2"/>
  <c r="HA66" i="2" s="1"/>
  <c r="GS66" i="2"/>
  <c r="GR66" i="2"/>
  <c r="GF66" i="2"/>
  <c r="GH66" i="2" s="1"/>
  <c r="GD66" i="2"/>
  <c r="FZ66" i="2"/>
  <c r="FY66" i="2"/>
  <c r="FN66" i="2"/>
  <c r="FP66" i="2" s="1"/>
  <c r="FG66" i="2"/>
  <c r="FF66" i="2"/>
  <c r="EW66" i="2"/>
  <c r="EU66" i="2"/>
  <c r="EN66" i="2"/>
  <c r="ER66" i="2" s="1"/>
  <c r="EM66" i="2"/>
  <c r="ED66" i="2"/>
  <c r="EB66" i="2"/>
  <c r="DY66" i="2"/>
  <c r="DU66" i="2"/>
  <c r="DT66" i="2"/>
  <c r="DI66" i="2"/>
  <c r="DK66" i="2" s="1"/>
  <c r="DB66" i="2"/>
  <c r="DF66" i="2" s="1"/>
  <c r="DA66" i="2"/>
  <c r="CP66" i="2"/>
  <c r="CR66" i="2" s="1"/>
  <c r="CI66" i="2"/>
  <c r="CH66" i="2"/>
  <c r="BY66" i="2"/>
  <c r="BW66" i="2"/>
  <c r="BP66" i="2"/>
  <c r="BO66" i="2"/>
  <c r="BD66" i="2"/>
  <c r="BF66" i="2" s="1"/>
  <c r="AW66" i="2"/>
  <c r="AV66" i="2"/>
  <c r="AK66" i="2"/>
  <c r="AM66" i="2" s="1"/>
  <c r="AD66" i="2"/>
  <c r="AH66" i="2" s="1"/>
  <c r="AC66" i="2"/>
  <c r="T66" i="2"/>
  <c r="R66" i="2"/>
  <c r="L66" i="2"/>
  <c r="K66" i="2"/>
  <c r="HR65" i="2"/>
  <c r="HT65" i="2" s="1"/>
  <c r="HL65" i="2"/>
  <c r="HK65" i="2"/>
  <c r="HA65" i="2"/>
  <c r="GY65" i="2"/>
  <c r="GS65" i="2"/>
  <c r="GR65" i="2"/>
  <c r="GW65" i="2" s="1"/>
  <c r="GF65" i="2"/>
  <c r="GH65" i="2" s="1"/>
  <c r="FZ65" i="2"/>
  <c r="FY65" i="2"/>
  <c r="FP65" i="2"/>
  <c r="FN65" i="2"/>
  <c r="FK65" i="2"/>
  <c r="FG65" i="2"/>
  <c r="FF65" i="2"/>
  <c r="EU65" i="2"/>
  <c r="EW65" i="2" s="1"/>
  <c r="EN65" i="2"/>
  <c r="EM65" i="2"/>
  <c r="EB65" i="2"/>
  <c r="ED65" i="2" s="1"/>
  <c r="DU65" i="2"/>
  <c r="DT65" i="2"/>
  <c r="DI65" i="2"/>
  <c r="DK65" i="2" s="1"/>
  <c r="DB65" i="2"/>
  <c r="DA65" i="2"/>
  <c r="CP65" i="2"/>
  <c r="CR65" i="2" s="1"/>
  <c r="CM65" i="2"/>
  <c r="CI65" i="2"/>
  <c r="CH65" i="2"/>
  <c r="BW65" i="2"/>
  <c r="BY65" i="2" s="1"/>
  <c r="BT65" i="2"/>
  <c r="BP65" i="2"/>
  <c r="BO65" i="2"/>
  <c r="BF65" i="2"/>
  <c r="BD65" i="2"/>
  <c r="AW65" i="2"/>
  <c r="AV65" i="2"/>
  <c r="AK65" i="2"/>
  <c r="AM65" i="2" s="1"/>
  <c r="AD65" i="2"/>
  <c r="AC65" i="2"/>
  <c r="R65" i="2"/>
  <c r="T65" i="2" s="1"/>
  <c r="L65" i="2"/>
  <c r="K65" i="2"/>
  <c r="HR64" i="2"/>
  <c r="HT64" i="2" s="1"/>
  <c r="HL64" i="2"/>
  <c r="HK64" i="2"/>
  <c r="HP64" i="2" s="1"/>
  <c r="GY64" i="2"/>
  <c r="HA64" i="2" s="1"/>
  <c r="GS64" i="2"/>
  <c r="GR64" i="2"/>
  <c r="GW64" i="2" s="1"/>
  <c r="GF64" i="2"/>
  <c r="GH64" i="2" s="1"/>
  <c r="FZ64" i="2"/>
  <c r="FY64" i="2"/>
  <c r="GD64" i="2" s="1"/>
  <c r="FN64" i="2"/>
  <c r="FP64" i="2" s="1"/>
  <c r="FG64" i="2"/>
  <c r="FF64" i="2"/>
  <c r="EW64" i="2"/>
  <c r="EU64" i="2"/>
  <c r="EN64" i="2"/>
  <c r="EM64" i="2"/>
  <c r="EB64" i="2"/>
  <c r="ED64" i="2" s="1"/>
  <c r="DU64" i="2"/>
  <c r="DT64" i="2"/>
  <c r="DI64" i="2"/>
  <c r="DK64" i="2" s="1"/>
  <c r="DB64" i="2"/>
  <c r="DF64" i="2" s="1"/>
  <c r="DA64" i="2"/>
  <c r="CP64" i="2"/>
  <c r="CR64" i="2" s="1"/>
  <c r="CI64" i="2"/>
  <c r="CH64" i="2"/>
  <c r="BW64" i="2"/>
  <c r="BY64" i="2" s="1"/>
  <c r="BP64" i="2"/>
  <c r="BO64" i="2"/>
  <c r="BD64" i="2"/>
  <c r="BF64" i="2" s="1"/>
  <c r="AW64" i="2"/>
  <c r="AV64" i="2"/>
  <c r="BA64" i="2" s="1"/>
  <c r="AK64" i="2"/>
  <c r="AM64" i="2" s="1"/>
  <c r="AD64" i="2"/>
  <c r="AH64" i="2" s="1"/>
  <c r="AC64" i="2"/>
  <c r="T64" i="2"/>
  <c r="R64" i="2"/>
  <c r="L64" i="2"/>
  <c r="K64" i="2"/>
  <c r="HT63" i="2"/>
  <c r="HR63" i="2"/>
  <c r="HL63" i="2"/>
  <c r="HK63" i="2"/>
  <c r="HA63" i="2"/>
  <c r="GY63" i="2"/>
  <c r="GS63" i="2"/>
  <c r="GR63" i="2"/>
  <c r="GW63" i="2" s="1"/>
  <c r="GH63" i="2"/>
  <c r="GF63" i="2"/>
  <c r="FZ63" i="2"/>
  <c r="FY63" i="2"/>
  <c r="FP63" i="2"/>
  <c r="FN63" i="2"/>
  <c r="FG63" i="2"/>
  <c r="FF63" i="2"/>
  <c r="EU63" i="2"/>
  <c r="EW63" i="2" s="1"/>
  <c r="EN63" i="2"/>
  <c r="EM63" i="2"/>
  <c r="EB63" i="2"/>
  <c r="ED63" i="2" s="1"/>
  <c r="DU63" i="2"/>
  <c r="DT63" i="2"/>
  <c r="DK63" i="2"/>
  <c r="DI63" i="2"/>
  <c r="DB63" i="2"/>
  <c r="DF63" i="2" s="1"/>
  <c r="DA63" i="2"/>
  <c r="CP63" i="2"/>
  <c r="CR63" i="2" s="1"/>
  <c r="CM63" i="2"/>
  <c r="CI63" i="2"/>
  <c r="CH63" i="2"/>
  <c r="BW63" i="2"/>
  <c r="BY63" i="2" s="1"/>
  <c r="BT63" i="2"/>
  <c r="BP63" i="2"/>
  <c r="BO63" i="2"/>
  <c r="BD63" i="2"/>
  <c r="BF63" i="2" s="1"/>
  <c r="AW63" i="2"/>
  <c r="AV63" i="2"/>
  <c r="AK63" i="2"/>
  <c r="AM63" i="2" s="1"/>
  <c r="AD63" i="2"/>
  <c r="AC63" i="2"/>
  <c r="R63" i="2"/>
  <c r="T63" i="2" s="1"/>
  <c r="L63" i="2"/>
  <c r="K63" i="2"/>
  <c r="HR62" i="2"/>
  <c r="HT62" i="2" s="1"/>
  <c r="HL62" i="2"/>
  <c r="HK62" i="2"/>
  <c r="HP62" i="2" s="1"/>
  <c r="GY62" i="2"/>
  <c r="HA62" i="2" s="1"/>
  <c r="GS62" i="2"/>
  <c r="GR62" i="2"/>
  <c r="GF62" i="2"/>
  <c r="GH62" i="2" s="1"/>
  <c r="FZ62" i="2"/>
  <c r="FY62" i="2"/>
  <c r="GD62" i="2" s="1"/>
  <c r="FP62" i="2"/>
  <c r="FN62" i="2"/>
  <c r="FG62" i="2"/>
  <c r="FF62" i="2"/>
  <c r="EW62" i="2"/>
  <c r="EU62" i="2"/>
  <c r="EN62" i="2"/>
  <c r="EM62" i="2"/>
  <c r="EB62" i="2"/>
  <c r="ED62" i="2" s="1"/>
  <c r="DY62" i="2"/>
  <c r="DU62" i="2"/>
  <c r="DT62" i="2"/>
  <c r="DI62" i="2"/>
  <c r="DK62" i="2" s="1"/>
  <c r="DB62" i="2"/>
  <c r="DA62" i="2"/>
  <c r="CP62" i="2"/>
  <c r="CR62" i="2" s="1"/>
  <c r="CI62" i="2"/>
  <c r="CH62" i="2"/>
  <c r="BY62" i="2"/>
  <c r="BW62" i="2"/>
  <c r="BP62" i="2"/>
  <c r="BO62" i="2"/>
  <c r="BD62" i="2"/>
  <c r="BF62" i="2" s="1"/>
  <c r="BA62" i="2"/>
  <c r="AW62" i="2"/>
  <c r="AV62" i="2"/>
  <c r="AK62" i="2"/>
  <c r="AM62" i="2" s="1"/>
  <c r="AH62" i="2"/>
  <c r="AD62" i="2"/>
  <c r="AC62" i="2"/>
  <c r="R62" i="2"/>
  <c r="T62" i="2" s="1"/>
  <c r="L62" i="2"/>
  <c r="K62" i="2"/>
  <c r="HR61" i="2"/>
  <c r="HT61" i="2" s="1"/>
  <c r="HL61" i="2"/>
  <c r="HK61" i="2"/>
  <c r="GY61" i="2"/>
  <c r="HA61" i="2" s="1"/>
  <c r="GS61" i="2"/>
  <c r="GR61" i="2"/>
  <c r="GF61" i="2"/>
  <c r="GH61" i="2" s="1"/>
  <c r="FZ61" i="2"/>
  <c r="FY61" i="2"/>
  <c r="FN61" i="2"/>
  <c r="FP61" i="2" s="1"/>
  <c r="FK61" i="2"/>
  <c r="FG61" i="2"/>
  <c r="FF61" i="2"/>
  <c r="EU61" i="2"/>
  <c r="EW61" i="2" s="1"/>
  <c r="EN61" i="2"/>
  <c r="EM61" i="2"/>
  <c r="EB61" i="2"/>
  <c r="ED61" i="2" s="1"/>
  <c r="DU61" i="2"/>
  <c r="DT61" i="2"/>
  <c r="DI61" i="2"/>
  <c r="DK61" i="2" s="1"/>
  <c r="DB61" i="2"/>
  <c r="DA61" i="2"/>
  <c r="CP61" i="2"/>
  <c r="CR61" i="2" s="1"/>
  <c r="CM61" i="2"/>
  <c r="CI61" i="2"/>
  <c r="CH61" i="2"/>
  <c r="BW61" i="2"/>
  <c r="BY61" i="2" s="1"/>
  <c r="BT61" i="2"/>
  <c r="BP61" i="2"/>
  <c r="BO61" i="2"/>
  <c r="BF61" i="2"/>
  <c r="BD61" i="2"/>
  <c r="AW61" i="2"/>
  <c r="AV61" i="2"/>
  <c r="AK61" i="2"/>
  <c r="AM61" i="2" s="1"/>
  <c r="AD61" i="2"/>
  <c r="AC61" i="2"/>
  <c r="AH61" i="2" s="1"/>
  <c r="T61" i="2"/>
  <c r="R61" i="2"/>
  <c r="L61" i="2"/>
  <c r="K61" i="2"/>
  <c r="HR60" i="2"/>
  <c r="HT60" i="2" s="1"/>
  <c r="HL60" i="2"/>
  <c r="HK60" i="2"/>
  <c r="GY60" i="2"/>
  <c r="HA60" i="2" s="1"/>
  <c r="GW60" i="2"/>
  <c r="GS60" i="2"/>
  <c r="GR60" i="2"/>
  <c r="GF60" i="2"/>
  <c r="GH60" i="2" s="1"/>
  <c r="GD60" i="2"/>
  <c r="FZ60" i="2"/>
  <c r="FY60" i="2"/>
  <c r="FN60" i="2"/>
  <c r="FP60" i="2" s="1"/>
  <c r="FG60" i="2"/>
  <c r="FF60" i="2"/>
  <c r="EU60" i="2"/>
  <c r="EW60" i="2" s="1"/>
  <c r="EN60" i="2"/>
  <c r="ER60" i="2" s="1"/>
  <c r="EM60" i="2"/>
  <c r="EB60" i="2"/>
  <c r="ED60" i="2" s="1"/>
  <c r="DU60" i="2"/>
  <c r="DT60" i="2"/>
  <c r="DI60" i="2"/>
  <c r="DK60" i="2" s="1"/>
  <c r="DB60" i="2"/>
  <c r="DA60" i="2"/>
  <c r="CP60" i="2"/>
  <c r="CR60" i="2" s="1"/>
  <c r="CI60" i="2"/>
  <c r="CH60" i="2"/>
  <c r="BW60" i="2"/>
  <c r="BY60" i="2" s="1"/>
  <c r="BP60" i="2"/>
  <c r="BO60" i="2"/>
  <c r="BD60" i="2"/>
  <c r="BF60" i="2" s="1"/>
  <c r="AW60" i="2"/>
  <c r="AV60" i="2"/>
  <c r="BA60" i="2" s="1"/>
  <c r="AK60" i="2"/>
  <c r="AM60" i="2" s="1"/>
  <c r="AH60" i="2"/>
  <c r="AD60" i="2"/>
  <c r="AC60" i="2"/>
  <c r="T60" i="2"/>
  <c r="R60" i="2"/>
  <c r="L60" i="2"/>
  <c r="K60" i="2"/>
  <c r="HR59" i="2"/>
  <c r="HT59" i="2" s="1"/>
  <c r="HL59" i="2"/>
  <c r="HK59" i="2"/>
  <c r="HA59" i="2"/>
  <c r="GY59" i="2"/>
  <c r="GS59" i="2"/>
  <c r="GR59" i="2"/>
  <c r="GF59" i="2"/>
  <c r="GH59" i="2" s="1"/>
  <c r="FZ59" i="2"/>
  <c r="FY59" i="2"/>
  <c r="GD59" i="2" s="1"/>
  <c r="FP59" i="2"/>
  <c r="FN59" i="2"/>
  <c r="FG59" i="2"/>
  <c r="FK59" i="2" s="1"/>
  <c r="FF59" i="2"/>
  <c r="EW59" i="2"/>
  <c r="EU59" i="2"/>
  <c r="EN59" i="2"/>
  <c r="ER59" i="2" s="1"/>
  <c r="EM59" i="2"/>
  <c r="EB59" i="2"/>
  <c r="ED59" i="2" s="1"/>
  <c r="DU59" i="2"/>
  <c r="DT59" i="2"/>
  <c r="DK59" i="2"/>
  <c r="DI59" i="2"/>
  <c r="DB59" i="2"/>
  <c r="DA59" i="2"/>
  <c r="CR59" i="2"/>
  <c r="CP59" i="2"/>
  <c r="CI59" i="2"/>
  <c r="CM59" i="2" s="1"/>
  <c r="CH59" i="2"/>
  <c r="BW59" i="2"/>
  <c r="BY59" i="2" s="1"/>
  <c r="BP59" i="2"/>
  <c r="BT59" i="2" s="1"/>
  <c r="BO59" i="2"/>
  <c r="BD59" i="2"/>
  <c r="BF59" i="2" s="1"/>
  <c r="AW59" i="2"/>
  <c r="AV59" i="2"/>
  <c r="AK59" i="2"/>
  <c r="AM59" i="2" s="1"/>
  <c r="AD59" i="2"/>
  <c r="AC59" i="2"/>
  <c r="AH59" i="2" s="1"/>
  <c r="T59" i="2"/>
  <c r="R59" i="2"/>
  <c r="L59" i="2"/>
  <c r="K59" i="2"/>
  <c r="HR58" i="2"/>
  <c r="HT58" i="2" s="1"/>
  <c r="HL58" i="2"/>
  <c r="HK58" i="2"/>
  <c r="HP58" i="2" s="1"/>
  <c r="GY58" i="2"/>
  <c r="HA58" i="2" s="1"/>
  <c r="GW58" i="2"/>
  <c r="GS58" i="2"/>
  <c r="GR58" i="2"/>
  <c r="GF58" i="2"/>
  <c r="GH58" i="2" s="1"/>
  <c r="GD58" i="2"/>
  <c r="FZ58" i="2"/>
  <c r="FY58" i="2"/>
  <c r="FN58" i="2"/>
  <c r="FP58" i="2" s="1"/>
  <c r="FG58" i="2"/>
  <c r="FF58" i="2"/>
  <c r="EW58" i="2"/>
  <c r="EU58" i="2"/>
  <c r="EN58" i="2"/>
  <c r="EM58" i="2"/>
  <c r="ED58" i="2"/>
  <c r="EB58" i="2"/>
  <c r="DU58" i="2"/>
  <c r="DT58" i="2"/>
  <c r="DI58" i="2"/>
  <c r="DK58" i="2" s="1"/>
  <c r="DB58" i="2"/>
  <c r="DA58" i="2"/>
  <c r="CR58" i="2"/>
  <c r="CP58" i="2"/>
  <c r="CI58" i="2"/>
  <c r="CH58" i="2"/>
  <c r="BW58" i="2"/>
  <c r="BY58" i="2" s="1"/>
  <c r="BP58" i="2"/>
  <c r="BO58" i="2"/>
  <c r="BD58" i="2"/>
  <c r="BF58" i="2" s="1"/>
  <c r="BA58" i="2"/>
  <c r="AW58" i="2"/>
  <c r="AV58" i="2"/>
  <c r="AK58" i="2"/>
  <c r="AM58" i="2" s="1"/>
  <c r="AD58" i="2"/>
  <c r="AC58" i="2"/>
  <c r="R58" i="2"/>
  <c r="T58" i="2" s="1"/>
  <c r="L58" i="2"/>
  <c r="K58" i="2"/>
  <c r="HR57" i="2"/>
  <c r="HT57" i="2" s="1"/>
  <c r="HL57" i="2"/>
  <c r="HP57" i="2" s="1"/>
  <c r="HK57" i="2"/>
  <c r="GY57" i="2"/>
  <c r="HA57" i="2" s="1"/>
  <c r="GS57" i="2"/>
  <c r="GR57" i="2"/>
  <c r="GF57" i="2"/>
  <c r="GH57" i="2" s="1"/>
  <c r="FZ57" i="2"/>
  <c r="FY57" i="2"/>
  <c r="FN57" i="2"/>
  <c r="FP57" i="2" s="1"/>
  <c r="FK57" i="2"/>
  <c r="FG57" i="2"/>
  <c r="FF57" i="2"/>
  <c r="EU57" i="2"/>
  <c r="EW57" i="2" s="1"/>
  <c r="EN57" i="2"/>
  <c r="EM57" i="2"/>
  <c r="EB57" i="2"/>
  <c r="ED57" i="2" s="1"/>
  <c r="DU57" i="2"/>
  <c r="DY57" i="2" s="1"/>
  <c r="DT57" i="2"/>
  <c r="DI57" i="2"/>
  <c r="DK57" i="2" s="1"/>
  <c r="DF57" i="2"/>
  <c r="DB57" i="2"/>
  <c r="DA57" i="2"/>
  <c r="CP57" i="2"/>
  <c r="CR57" i="2" s="1"/>
  <c r="CI57" i="2"/>
  <c r="CH57" i="2"/>
  <c r="BW57" i="2"/>
  <c r="BY57" i="2" s="1"/>
  <c r="BT57" i="2"/>
  <c r="BP57" i="2"/>
  <c r="BO57" i="2"/>
  <c r="BD57" i="2"/>
  <c r="BF57" i="2" s="1"/>
  <c r="AW57" i="2"/>
  <c r="AV57" i="2"/>
  <c r="AM57" i="2"/>
  <c r="AK57" i="2"/>
  <c r="AD57" i="2"/>
  <c r="AC57" i="2"/>
  <c r="T57" i="2"/>
  <c r="R57" i="2"/>
  <c r="L57" i="2"/>
  <c r="K57" i="2"/>
  <c r="HR56" i="2"/>
  <c r="HT56" i="2" s="1"/>
  <c r="HP56" i="2"/>
  <c r="HL56" i="2"/>
  <c r="HK56" i="2"/>
  <c r="GY56" i="2"/>
  <c r="HA56" i="2" s="1"/>
  <c r="GS56" i="2"/>
  <c r="GR56" i="2"/>
  <c r="GF56" i="2"/>
  <c r="GH56" i="2" s="1"/>
  <c r="FZ56" i="2"/>
  <c r="FY56" i="2"/>
  <c r="FN56" i="2"/>
  <c r="FP56" i="2" s="1"/>
  <c r="FG56" i="2"/>
  <c r="FK56" i="2" s="1"/>
  <c r="FF56" i="2"/>
  <c r="EU56" i="2"/>
  <c r="EW56" i="2" s="1"/>
  <c r="EN56" i="2"/>
  <c r="EM56" i="2"/>
  <c r="EB56" i="2"/>
  <c r="ED56" i="2" s="1"/>
  <c r="DU56" i="2"/>
  <c r="DT56" i="2"/>
  <c r="DV56" i="2" s="1"/>
  <c r="DI56" i="2"/>
  <c r="DK56" i="2" s="1"/>
  <c r="DF56" i="2"/>
  <c r="DB56" i="2"/>
  <c r="DA56" i="2"/>
  <c r="CP56" i="2"/>
  <c r="CR56" i="2" s="1"/>
  <c r="CI56" i="2"/>
  <c r="CH56" i="2"/>
  <c r="BW56" i="2"/>
  <c r="BY56" i="2" s="1"/>
  <c r="BP56" i="2"/>
  <c r="BO56" i="2"/>
  <c r="BT56" i="2" s="1"/>
  <c r="BD56" i="2"/>
  <c r="BF56" i="2" s="1"/>
  <c r="AW56" i="2"/>
  <c r="AV56" i="2"/>
  <c r="AM56" i="2"/>
  <c r="AK56" i="2"/>
  <c r="AD56" i="2"/>
  <c r="AC56" i="2"/>
  <c r="T56" i="2"/>
  <c r="R56" i="2"/>
  <c r="L56" i="2"/>
  <c r="K56" i="2"/>
  <c r="HR55" i="2"/>
  <c r="HT55" i="2" s="1"/>
  <c r="HL55" i="2"/>
  <c r="HK55" i="2"/>
  <c r="HP55" i="2" s="1"/>
  <c r="GY55" i="2"/>
  <c r="HA55" i="2" s="1"/>
  <c r="GS55" i="2"/>
  <c r="GR55" i="2"/>
  <c r="GH55" i="2"/>
  <c r="GF55" i="2"/>
  <c r="FZ55" i="2"/>
  <c r="FY55" i="2"/>
  <c r="FP55" i="2"/>
  <c r="FN55" i="2"/>
  <c r="FG55" i="2"/>
  <c r="FF55" i="2"/>
  <c r="EU55" i="2"/>
  <c r="EW55" i="2" s="1"/>
  <c r="EN55" i="2"/>
  <c r="EM55" i="2"/>
  <c r="ED55" i="2"/>
  <c r="EB55" i="2"/>
  <c r="DU55" i="2"/>
  <c r="DT55" i="2"/>
  <c r="DI55" i="2"/>
  <c r="DK55" i="2" s="1"/>
  <c r="DB55" i="2"/>
  <c r="DA55" i="2"/>
  <c r="CP55" i="2"/>
  <c r="CR55" i="2" s="1"/>
  <c r="CI55" i="2"/>
  <c r="CH55" i="2"/>
  <c r="BW55" i="2"/>
  <c r="BY55" i="2" s="1"/>
  <c r="BP55" i="2"/>
  <c r="BT55" i="2" s="1"/>
  <c r="BO55" i="2"/>
  <c r="BD55" i="2"/>
  <c r="BF55" i="2" s="1"/>
  <c r="AW55" i="2"/>
  <c r="AV55" i="2"/>
  <c r="AM55" i="2"/>
  <c r="AK55" i="2"/>
  <c r="AD55" i="2"/>
  <c r="AC55" i="2"/>
  <c r="R55" i="2"/>
  <c r="T55" i="2" s="1"/>
  <c r="L55" i="2"/>
  <c r="K55" i="2"/>
  <c r="HR54" i="2"/>
  <c r="HT54" i="2" s="1"/>
  <c r="HL54" i="2"/>
  <c r="HP54" i="2" s="1"/>
  <c r="HK54" i="2"/>
  <c r="GY54" i="2"/>
  <c r="HA54" i="2" s="1"/>
  <c r="GS54" i="2"/>
  <c r="GR54" i="2"/>
  <c r="GH54" i="2"/>
  <c r="GF54" i="2"/>
  <c r="FZ54" i="2"/>
  <c r="FY54" i="2"/>
  <c r="FN54" i="2"/>
  <c r="FP54" i="2" s="1"/>
  <c r="FG54" i="2"/>
  <c r="FK54" i="2" s="1"/>
  <c r="FF54" i="2"/>
  <c r="EU54" i="2"/>
  <c r="EW54" i="2" s="1"/>
  <c r="EN54" i="2"/>
  <c r="EM54" i="2"/>
  <c r="EB54" i="2"/>
  <c r="ED54" i="2" s="1"/>
  <c r="DU54" i="2"/>
  <c r="DY54" i="2" s="1"/>
  <c r="DT54" i="2"/>
  <c r="DI54" i="2"/>
  <c r="DK54" i="2" s="1"/>
  <c r="DF54" i="2"/>
  <c r="DB54" i="2"/>
  <c r="DA54" i="2"/>
  <c r="CR54" i="2"/>
  <c r="CP54" i="2"/>
  <c r="CI54" i="2"/>
  <c r="CH54" i="2"/>
  <c r="BW54" i="2"/>
  <c r="BY54" i="2" s="1"/>
  <c r="BT54" i="2"/>
  <c r="BP54" i="2"/>
  <c r="BO54" i="2"/>
  <c r="BD54" i="2"/>
  <c r="BF54" i="2" s="1"/>
  <c r="BA54" i="2"/>
  <c r="AW54" i="2"/>
  <c r="AV54" i="2"/>
  <c r="AM54" i="2"/>
  <c r="AK54" i="2"/>
  <c r="AD54" i="2"/>
  <c r="AC54" i="2"/>
  <c r="T54" i="2"/>
  <c r="R54" i="2"/>
  <c r="L54" i="2"/>
  <c r="K54" i="2"/>
  <c r="HR53" i="2"/>
  <c r="HT53" i="2" s="1"/>
  <c r="HL53" i="2"/>
  <c r="HK53" i="2"/>
  <c r="HP53" i="2" s="1"/>
  <c r="GY53" i="2"/>
  <c r="HA53" i="2" s="1"/>
  <c r="GS53" i="2"/>
  <c r="GR53" i="2"/>
  <c r="GF53" i="2"/>
  <c r="GH53" i="2" s="1"/>
  <c r="FZ53" i="2"/>
  <c r="FY53" i="2"/>
  <c r="FN53" i="2"/>
  <c r="FP53" i="2" s="1"/>
  <c r="FG53" i="2"/>
  <c r="FK53" i="2" s="1"/>
  <c r="FF53" i="2"/>
  <c r="EW53" i="2"/>
  <c r="EU53" i="2"/>
  <c r="EN53" i="2"/>
  <c r="EM53" i="2"/>
  <c r="ED53" i="2"/>
  <c r="EB53" i="2"/>
  <c r="DU53" i="2"/>
  <c r="DT53" i="2"/>
  <c r="DI53" i="2"/>
  <c r="DK53" i="2" s="1"/>
  <c r="DF53" i="2"/>
  <c r="DB53" i="2"/>
  <c r="DA53" i="2"/>
  <c r="CP53" i="2"/>
  <c r="CR53" i="2" s="1"/>
  <c r="CI53" i="2"/>
  <c r="CH53" i="2"/>
  <c r="BW53" i="2"/>
  <c r="BY53" i="2" s="1"/>
  <c r="BT53" i="2"/>
  <c r="BR53" i="2"/>
  <c r="BP53" i="2"/>
  <c r="BO53" i="2"/>
  <c r="BD53" i="2"/>
  <c r="BF53" i="2" s="1"/>
  <c r="BA53" i="2"/>
  <c r="AW53" i="2"/>
  <c r="AV53" i="2"/>
  <c r="AK53" i="2"/>
  <c r="AM53" i="2" s="1"/>
  <c r="AD53" i="2"/>
  <c r="AC53" i="2"/>
  <c r="T53" i="2"/>
  <c r="R53" i="2"/>
  <c r="L53" i="2"/>
  <c r="K53" i="2"/>
  <c r="HR52" i="2"/>
  <c r="HT52" i="2" s="1"/>
  <c r="HL52" i="2"/>
  <c r="HK52" i="2"/>
  <c r="HP52" i="2" s="1"/>
  <c r="GY52" i="2"/>
  <c r="HA52" i="2" s="1"/>
  <c r="GS52" i="2"/>
  <c r="GR52" i="2"/>
  <c r="GF52" i="2"/>
  <c r="GH52" i="2" s="1"/>
  <c r="FZ52" i="2"/>
  <c r="FY52" i="2"/>
  <c r="FN52" i="2"/>
  <c r="FP52" i="2" s="1"/>
  <c r="FG52" i="2"/>
  <c r="FK52" i="2" s="1"/>
  <c r="FF52" i="2"/>
  <c r="EU52" i="2"/>
  <c r="EW52" i="2" s="1"/>
  <c r="EN52" i="2"/>
  <c r="EM52" i="2"/>
  <c r="ED52" i="2"/>
  <c r="EB52" i="2"/>
  <c r="DU52" i="2"/>
  <c r="DT52" i="2"/>
  <c r="DV52" i="2" s="1"/>
  <c r="DI52" i="2"/>
  <c r="DK52" i="2" s="1"/>
  <c r="DB52" i="2"/>
  <c r="DA52" i="2"/>
  <c r="CR52" i="2"/>
  <c r="CP52" i="2"/>
  <c r="CI52" i="2"/>
  <c r="CH52" i="2"/>
  <c r="BW52" i="2"/>
  <c r="BY52" i="2" s="1"/>
  <c r="BP52" i="2"/>
  <c r="BO52" i="2"/>
  <c r="BD52" i="2"/>
  <c r="BF52" i="2" s="1"/>
  <c r="AW52" i="2"/>
  <c r="BA52" i="2" s="1"/>
  <c r="AV52" i="2"/>
  <c r="AK52" i="2"/>
  <c r="AM52" i="2" s="1"/>
  <c r="AD52" i="2"/>
  <c r="AC52" i="2"/>
  <c r="R52" i="2"/>
  <c r="T52" i="2" s="1"/>
  <c r="L52" i="2"/>
  <c r="K52" i="2"/>
  <c r="HR51" i="2"/>
  <c r="HT51" i="2" s="1"/>
  <c r="HL51" i="2"/>
  <c r="HP51" i="2" s="1"/>
  <c r="HK51" i="2"/>
  <c r="GY51" i="2"/>
  <c r="HA51" i="2" s="1"/>
  <c r="GS51" i="2"/>
  <c r="GR51" i="2"/>
  <c r="GF51" i="2"/>
  <c r="GH51" i="2" s="1"/>
  <c r="FZ51" i="2"/>
  <c r="FY51" i="2"/>
  <c r="FN51" i="2"/>
  <c r="FP51" i="2" s="1"/>
  <c r="FK51" i="2"/>
  <c r="FG51" i="2"/>
  <c r="FF51" i="2"/>
  <c r="EU51" i="2"/>
  <c r="EW51" i="2" s="1"/>
  <c r="EN51" i="2"/>
  <c r="EM51" i="2"/>
  <c r="EB51" i="2"/>
  <c r="ED51" i="2" s="1"/>
  <c r="DU51" i="2"/>
  <c r="DT51" i="2"/>
  <c r="DI51" i="2"/>
  <c r="DK51" i="2" s="1"/>
  <c r="DF51" i="2"/>
  <c r="DB51" i="2"/>
  <c r="DA51" i="2"/>
  <c r="CR51" i="2"/>
  <c r="CP51" i="2"/>
  <c r="CI51" i="2"/>
  <c r="CH51" i="2"/>
  <c r="BW51" i="2"/>
  <c r="BY51" i="2" s="1"/>
  <c r="BT51" i="2"/>
  <c r="BP51" i="2"/>
  <c r="BO51" i="2"/>
  <c r="BD51" i="2"/>
  <c r="BF51" i="2" s="1"/>
  <c r="AW51" i="2"/>
  <c r="AV51" i="2"/>
  <c r="BA51" i="2" s="1"/>
  <c r="AK51" i="2"/>
  <c r="AM51" i="2" s="1"/>
  <c r="AD51" i="2"/>
  <c r="AC51" i="2"/>
  <c r="R51" i="2"/>
  <c r="T51" i="2" s="1"/>
  <c r="L51" i="2"/>
  <c r="K51" i="2"/>
  <c r="HR50" i="2"/>
  <c r="HT50" i="2" s="1"/>
  <c r="HL50" i="2"/>
  <c r="HK50" i="2"/>
  <c r="HP50" i="2" s="1"/>
  <c r="GY50" i="2"/>
  <c r="HA50" i="2" s="1"/>
  <c r="GS50" i="2"/>
  <c r="GR50" i="2"/>
  <c r="GH50" i="2"/>
  <c r="GF50" i="2"/>
  <c r="FZ50" i="2"/>
  <c r="FY50" i="2"/>
  <c r="FP50" i="2"/>
  <c r="FN50" i="2"/>
  <c r="FG50" i="2"/>
  <c r="FF50" i="2"/>
  <c r="EU50" i="2"/>
  <c r="EW50" i="2" s="1"/>
  <c r="EN50" i="2"/>
  <c r="EM50" i="2"/>
  <c r="ED50" i="2"/>
  <c r="EB50" i="2"/>
  <c r="DU50" i="2"/>
  <c r="DT50" i="2"/>
  <c r="DI50" i="2"/>
  <c r="DK50" i="2" s="1"/>
  <c r="DB50" i="2"/>
  <c r="DA50" i="2"/>
  <c r="DF50" i="2" s="1"/>
  <c r="CP50" i="2"/>
  <c r="CR50" i="2" s="1"/>
  <c r="CI50" i="2"/>
  <c r="CH50" i="2"/>
  <c r="BW50" i="2"/>
  <c r="BY50" i="2" s="1"/>
  <c r="BT50" i="2"/>
  <c r="BR50" i="2"/>
  <c r="BP50" i="2"/>
  <c r="BO50" i="2"/>
  <c r="BD50" i="2"/>
  <c r="BF50" i="2" s="1"/>
  <c r="BA50" i="2"/>
  <c r="AW50" i="2"/>
  <c r="AV50" i="2"/>
  <c r="AK50" i="2"/>
  <c r="AM50" i="2" s="1"/>
  <c r="AD50" i="2"/>
  <c r="AC50" i="2"/>
  <c r="R50" i="2"/>
  <c r="T50" i="2" s="1"/>
  <c r="L50" i="2"/>
  <c r="K50" i="2"/>
  <c r="HR49" i="2"/>
  <c r="HT49" i="2" s="1"/>
  <c r="HP49" i="2"/>
  <c r="HL49" i="2"/>
  <c r="HK49" i="2"/>
  <c r="GY49" i="2"/>
  <c r="HA49" i="2" s="1"/>
  <c r="GS49" i="2"/>
  <c r="GR49" i="2"/>
  <c r="GF49" i="2"/>
  <c r="GH49" i="2" s="1"/>
  <c r="FZ49" i="2"/>
  <c r="FY49" i="2"/>
  <c r="FN49" i="2"/>
  <c r="FP49" i="2" s="1"/>
  <c r="FK49" i="2"/>
  <c r="FG49" i="2"/>
  <c r="FF49" i="2"/>
  <c r="EU49" i="2"/>
  <c r="EW49" i="2" s="1"/>
  <c r="EN49" i="2"/>
  <c r="EM49" i="2"/>
  <c r="EB49" i="2"/>
  <c r="ED49" i="2" s="1"/>
  <c r="DU49" i="2"/>
  <c r="DT49" i="2"/>
  <c r="DV49" i="2" s="1"/>
  <c r="DI49" i="2"/>
  <c r="DK49" i="2" s="1"/>
  <c r="DF49" i="2"/>
  <c r="DB49" i="2"/>
  <c r="DA49" i="2"/>
  <c r="CP49" i="2"/>
  <c r="CR49" i="2" s="1"/>
  <c r="CI49" i="2"/>
  <c r="CH49" i="2"/>
  <c r="BW49" i="2"/>
  <c r="BY49" i="2" s="1"/>
  <c r="BP49" i="2"/>
  <c r="BO49" i="2"/>
  <c r="BD49" i="2"/>
  <c r="BF49" i="2" s="1"/>
  <c r="AW49" i="2"/>
  <c r="AV49" i="2"/>
  <c r="AK49" i="2"/>
  <c r="AM49" i="2" s="1"/>
  <c r="AD49" i="2"/>
  <c r="AC49" i="2"/>
  <c r="R49" i="2"/>
  <c r="T49" i="2" s="1"/>
  <c r="L49" i="2"/>
  <c r="K49" i="2"/>
  <c r="HR48" i="2"/>
  <c r="HT48" i="2" s="1"/>
  <c r="HP48" i="2"/>
  <c r="HL48" i="2"/>
  <c r="HK48" i="2"/>
  <c r="GY48" i="2"/>
  <c r="HA48" i="2" s="1"/>
  <c r="GS48" i="2"/>
  <c r="GR48" i="2"/>
  <c r="GF48" i="2"/>
  <c r="GH48" i="2" s="1"/>
  <c r="FZ48" i="2"/>
  <c r="FY48" i="2"/>
  <c r="FN48" i="2"/>
  <c r="FP48" i="2" s="1"/>
  <c r="FK48" i="2"/>
  <c r="FG48" i="2"/>
  <c r="FF48" i="2"/>
  <c r="EU48" i="2"/>
  <c r="EW48" i="2" s="1"/>
  <c r="EN48" i="2"/>
  <c r="EM48" i="2"/>
  <c r="EB48" i="2"/>
  <c r="ED48" i="2" s="1"/>
  <c r="DU48" i="2"/>
  <c r="DT48" i="2"/>
  <c r="DV48" i="2" s="1"/>
  <c r="DI48" i="2"/>
  <c r="DK48" i="2" s="1"/>
  <c r="DB48" i="2"/>
  <c r="DA48" i="2"/>
  <c r="CR48" i="2"/>
  <c r="CP48" i="2"/>
  <c r="CI48" i="2"/>
  <c r="CH48" i="2"/>
  <c r="BW48" i="2"/>
  <c r="BY48" i="2" s="1"/>
  <c r="BP48" i="2"/>
  <c r="BT48" i="2" s="1"/>
  <c r="BO48" i="2"/>
  <c r="BD48" i="2"/>
  <c r="BF48" i="2" s="1"/>
  <c r="AW48" i="2"/>
  <c r="AV48" i="2"/>
  <c r="AK48" i="2"/>
  <c r="AM48" i="2" s="1"/>
  <c r="AD48" i="2"/>
  <c r="AC48" i="2"/>
  <c r="R48" i="2"/>
  <c r="T48" i="2" s="1"/>
  <c r="L48" i="2"/>
  <c r="K48" i="2"/>
  <c r="HR47" i="2"/>
  <c r="HT47" i="2" s="1"/>
  <c r="HL47" i="2"/>
  <c r="HP47" i="2" s="1"/>
  <c r="HK47" i="2"/>
  <c r="GY47" i="2"/>
  <c r="HA47" i="2" s="1"/>
  <c r="GS47" i="2"/>
  <c r="GR47" i="2"/>
  <c r="GF47" i="2"/>
  <c r="GH47" i="2" s="1"/>
  <c r="FZ47" i="2"/>
  <c r="FY47" i="2"/>
  <c r="FN47" i="2"/>
  <c r="FP47" i="2" s="1"/>
  <c r="FG47" i="2"/>
  <c r="FK47" i="2" s="1"/>
  <c r="FF47" i="2"/>
  <c r="EU47" i="2"/>
  <c r="EW47" i="2" s="1"/>
  <c r="EN47" i="2"/>
  <c r="EM47" i="2"/>
  <c r="EB47" i="2"/>
  <c r="ED47" i="2" s="1"/>
  <c r="DU47" i="2"/>
  <c r="DY47" i="2" s="1"/>
  <c r="DT47" i="2"/>
  <c r="DI47" i="2"/>
  <c r="DK47" i="2" s="1"/>
  <c r="DB47" i="2"/>
  <c r="DF47" i="2" s="1"/>
  <c r="DA47" i="2"/>
  <c r="CP47" i="2"/>
  <c r="CR47" i="2" s="1"/>
  <c r="CI47" i="2"/>
  <c r="CH47" i="2"/>
  <c r="BW47" i="2"/>
  <c r="BY47" i="2" s="1"/>
  <c r="BT47" i="2"/>
  <c r="BP47" i="2"/>
  <c r="BO47" i="2"/>
  <c r="BD47" i="2"/>
  <c r="BF47" i="2" s="1"/>
  <c r="AW47" i="2"/>
  <c r="AV47" i="2"/>
  <c r="AM47" i="2"/>
  <c r="AK47" i="2"/>
  <c r="AD47" i="2"/>
  <c r="AC47" i="2"/>
  <c r="R47" i="2"/>
  <c r="T47" i="2" s="1"/>
  <c r="L47" i="2"/>
  <c r="K47" i="2"/>
  <c r="HR46" i="2"/>
  <c r="HT46" i="2" s="1"/>
  <c r="HP46" i="2"/>
  <c r="HL46" i="2"/>
  <c r="HK46" i="2"/>
  <c r="GY46" i="2"/>
  <c r="HA46" i="2" s="1"/>
  <c r="GS46" i="2"/>
  <c r="GR46" i="2"/>
  <c r="GF46" i="2"/>
  <c r="GH46" i="2" s="1"/>
  <c r="FZ46" i="2"/>
  <c r="FY46" i="2"/>
  <c r="FN46" i="2"/>
  <c r="FP46" i="2" s="1"/>
  <c r="FG46" i="2"/>
  <c r="FF46" i="2"/>
  <c r="FK46" i="2" s="1"/>
  <c r="EU46" i="2"/>
  <c r="EW46" i="2" s="1"/>
  <c r="EN46" i="2"/>
  <c r="EM46" i="2"/>
  <c r="EB46" i="2"/>
  <c r="ED46" i="2" s="1"/>
  <c r="DV46" i="2"/>
  <c r="DU46" i="2"/>
  <c r="DT46" i="2"/>
  <c r="DI46" i="2"/>
  <c r="DK46" i="2" s="1"/>
  <c r="DF46" i="2"/>
  <c r="DB46" i="2"/>
  <c r="DA46" i="2"/>
  <c r="CP46" i="2"/>
  <c r="CR46" i="2" s="1"/>
  <c r="CI46" i="2"/>
  <c r="CH46" i="2"/>
  <c r="BW46" i="2"/>
  <c r="BY46" i="2" s="1"/>
  <c r="BT46" i="2"/>
  <c r="BP46" i="2"/>
  <c r="BO46" i="2"/>
  <c r="BD46" i="2"/>
  <c r="BF46" i="2" s="1"/>
  <c r="AW46" i="2"/>
  <c r="AV46" i="2"/>
  <c r="AM46" i="2"/>
  <c r="AK46" i="2"/>
  <c r="AD46" i="2"/>
  <c r="AC46" i="2"/>
  <c r="T46" i="2"/>
  <c r="R46" i="2"/>
  <c r="L46" i="2"/>
  <c r="N46" i="2" s="1"/>
  <c r="K46" i="2"/>
  <c r="HR45" i="2"/>
  <c r="HT45" i="2" s="1"/>
  <c r="HL45" i="2"/>
  <c r="HK45" i="2"/>
  <c r="GY45" i="2"/>
  <c r="HA45" i="2" s="1"/>
  <c r="GS45" i="2"/>
  <c r="GR45" i="2"/>
  <c r="GH45" i="2"/>
  <c r="GF45" i="2"/>
  <c r="FZ45" i="2"/>
  <c r="FY45" i="2"/>
  <c r="FP45" i="2"/>
  <c r="FN45" i="2"/>
  <c r="FG45" i="2"/>
  <c r="FF45" i="2"/>
  <c r="EU45" i="2"/>
  <c r="EW45" i="2" s="1"/>
  <c r="EN45" i="2"/>
  <c r="EM45" i="2"/>
  <c r="EB45" i="2"/>
  <c r="ED45" i="2" s="1"/>
  <c r="DU45" i="2"/>
  <c r="DY45" i="2" s="1"/>
  <c r="DT45" i="2"/>
  <c r="DI45" i="2"/>
  <c r="DK45" i="2" s="1"/>
  <c r="DF45" i="2"/>
  <c r="DB45" i="2"/>
  <c r="DA45" i="2"/>
  <c r="CP45" i="2"/>
  <c r="CR45" i="2" s="1"/>
  <c r="CI45" i="2"/>
  <c r="CH45" i="2"/>
  <c r="BW45" i="2"/>
  <c r="BY45" i="2" s="1"/>
  <c r="BP45" i="2"/>
  <c r="BR45" i="2" s="1"/>
  <c r="BO45" i="2"/>
  <c r="BD45" i="2"/>
  <c r="BF45" i="2" s="1"/>
  <c r="AW45" i="2"/>
  <c r="AV45" i="2"/>
  <c r="BA45" i="2" s="1"/>
  <c r="AM45" i="2"/>
  <c r="AK45" i="2"/>
  <c r="AD45" i="2"/>
  <c r="AC45" i="2"/>
  <c r="AE45" i="2" s="1"/>
  <c r="T45" i="2"/>
  <c r="R45" i="2"/>
  <c r="L45" i="2"/>
  <c r="K45" i="2"/>
  <c r="HR44" i="2"/>
  <c r="HT44" i="2" s="1"/>
  <c r="HL44" i="2"/>
  <c r="HK44" i="2"/>
  <c r="HP44" i="2" s="1"/>
  <c r="GY44" i="2"/>
  <c r="HA44" i="2" s="1"/>
  <c r="GS44" i="2"/>
  <c r="GR44" i="2"/>
  <c r="GH44" i="2"/>
  <c r="GF44" i="2"/>
  <c r="FZ44" i="2"/>
  <c r="FY44" i="2"/>
  <c r="FP44" i="2"/>
  <c r="FN44" i="2"/>
  <c r="FG44" i="2"/>
  <c r="FF44" i="2"/>
  <c r="EU44" i="2"/>
  <c r="EW44" i="2" s="1"/>
  <c r="EN44" i="2"/>
  <c r="EM44" i="2"/>
  <c r="ED44" i="2"/>
  <c r="EB44" i="2"/>
  <c r="DU44" i="2"/>
  <c r="DY44" i="2" s="1"/>
  <c r="DT44" i="2"/>
  <c r="DI44" i="2"/>
  <c r="DK44" i="2" s="1"/>
  <c r="DB44" i="2"/>
  <c r="DF44" i="2" s="1"/>
  <c r="DA44" i="2"/>
  <c r="CP44" i="2"/>
  <c r="CR44" i="2" s="1"/>
  <c r="CI44" i="2"/>
  <c r="CH44" i="2"/>
  <c r="BW44" i="2"/>
  <c r="BY44" i="2" s="1"/>
  <c r="BP44" i="2"/>
  <c r="BT44" i="2" s="1"/>
  <c r="BO44" i="2"/>
  <c r="BD44" i="2"/>
  <c r="BF44" i="2" s="1"/>
  <c r="AW44" i="2"/>
  <c r="BA44" i="2" s="1"/>
  <c r="AV44" i="2"/>
  <c r="AK44" i="2"/>
  <c r="AM44" i="2" s="1"/>
  <c r="AD44" i="2"/>
  <c r="AC44" i="2"/>
  <c r="R44" i="2"/>
  <c r="T44" i="2" s="1"/>
  <c r="L44" i="2"/>
  <c r="K44" i="2"/>
  <c r="HR43" i="2"/>
  <c r="HT43" i="2" s="1"/>
  <c r="HP43" i="2"/>
  <c r="HL43" i="2"/>
  <c r="HK43" i="2"/>
  <c r="GY43" i="2"/>
  <c r="HA43" i="2" s="1"/>
  <c r="GS43" i="2"/>
  <c r="GR43" i="2"/>
  <c r="GF43" i="2"/>
  <c r="GH43" i="2" s="1"/>
  <c r="FZ43" i="2"/>
  <c r="FY43" i="2"/>
  <c r="FN43" i="2"/>
  <c r="FP43" i="2" s="1"/>
  <c r="FG43" i="2"/>
  <c r="FF43" i="2"/>
  <c r="FK43" i="2" s="1"/>
  <c r="EU43" i="2"/>
  <c r="EW43" i="2" s="1"/>
  <c r="EN43" i="2"/>
  <c r="EM43" i="2"/>
  <c r="EB43" i="2"/>
  <c r="ED43" i="2" s="1"/>
  <c r="DU43" i="2"/>
  <c r="DT43" i="2"/>
  <c r="DI43" i="2"/>
  <c r="DK43" i="2" s="1"/>
  <c r="DF43" i="2"/>
  <c r="DB43" i="2"/>
  <c r="DA43" i="2"/>
  <c r="CR43" i="2"/>
  <c r="CP43" i="2"/>
  <c r="CI43" i="2"/>
  <c r="CH43" i="2"/>
  <c r="BW43" i="2"/>
  <c r="BY43" i="2" s="1"/>
  <c r="BP43" i="2"/>
  <c r="BO43" i="2"/>
  <c r="BT43" i="2" s="1"/>
  <c r="BD43" i="2"/>
  <c r="BF43" i="2" s="1"/>
  <c r="AW43" i="2"/>
  <c r="AV43" i="2"/>
  <c r="AM43" i="2"/>
  <c r="AK43" i="2"/>
  <c r="AD43" i="2"/>
  <c r="AC43" i="2"/>
  <c r="R43" i="2"/>
  <c r="T43" i="2" s="1"/>
  <c r="L43" i="2"/>
  <c r="K43" i="2"/>
  <c r="HR42" i="2"/>
  <c r="HT42" i="2" s="1"/>
  <c r="HL42" i="2"/>
  <c r="HP42" i="2" s="1"/>
  <c r="HK42" i="2"/>
  <c r="HA42" i="2"/>
  <c r="GY42" i="2"/>
  <c r="GS42" i="2"/>
  <c r="GR42" i="2"/>
  <c r="GF42" i="2"/>
  <c r="GH42" i="2" s="1"/>
  <c r="FZ42" i="2"/>
  <c r="FY42" i="2"/>
  <c r="FN42" i="2"/>
  <c r="FP42" i="2" s="1"/>
  <c r="FG42" i="2"/>
  <c r="FF42" i="2"/>
  <c r="EU42" i="2"/>
  <c r="EW42" i="2" s="1"/>
  <c r="EN42" i="2"/>
  <c r="EM42" i="2"/>
  <c r="EB42" i="2"/>
  <c r="ED42" i="2" s="1"/>
  <c r="DU42" i="2"/>
  <c r="DT42" i="2"/>
  <c r="DI42" i="2"/>
  <c r="DK42" i="2" s="1"/>
  <c r="DF42" i="2"/>
  <c r="DB42" i="2"/>
  <c r="DA42" i="2"/>
  <c r="CP42" i="2"/>
  <c r="CR42" i="2" s="1"/>
  <c r="CI42" i="2"/>
  <c r="CH42" i="2"/>
  <c r="CM42" i="2" s="1"/>
  <c r="BW42" i="2"/>
  <c r="BY42" i="2" s="1"/>
  <c r="BT42" i="2"/>
  <c r="BP42" i="2"/>
  <c r="BO42" i="2"/>
  <c r="BD42" i="2"/>
  <c r="BF42" i="2" s="1"/>
  <c r="AW42" i="2"/>
  <c r="AV42" i="2"/>
  <c r="AM42" i="2"/>
  <c r="AK42" i="2"/>
  <c r="AD42" i="2"/>
  <c r="AC42" i="2"/>
  <c r="R42" i="2"/>
  <c r="T42" i="2" s="1"/>
  <c r="L42" i="2"/>
  <c r="K42" i="2"/>
  <c r="HR41" i="2"/>
  <c r="HT41" i="2" s="1"/>
  <c r="HL41" i="2"/>
  <c r="HK41" i="2"/>
  <c r="HA41" i="2"/>
  <c r="GY41" i="2"/>
  <c r="GS41" i="2"/>
  <c r="GR41" i="2"/>
  <c r="GH41" i="2"/>
  <c r="GF41" i="2"/>
  <c r="FZ41" i="2"/>
  <c r="FY41" i="2"/>
  <c r="FP41" i="2"/>
  <c r="FN41" i="2"/>
  <c r="FG41" i="2"/>
  <c r="FF41" i="2"/>
  <c r="EU41" i="2"/>
  <c r="EW41" i="2" s="1"/>
  <c r="EN41" i="2"/>
  <c r="EM41" i="2"/>
  <c r="EB41" i="2"/>
  <c r="ED41" i="2" s="1"/>
  <c r="DU41" i="2"/>
  <c r="DT41" i="2"/>
  <c r="DI41" i="2"/>
  <c r="DK41" i="2" s="1"/>
  <c r="DB41" i="2"/>
  <c r="DA41" i="2"/>
  <c r="CP41" i="2"/>
  <c r="CR41" i="2" s="1"/>
  <c r="CI41" i="2"/>
  <c r="CH41" i="2"/>
  <c r="BW41" i="2"/>
  <c r="BY41" i="2" s="1"/>
  <c r="BP41" i="2"/>
  <c r="BO41" i="2"/>
  <c r="BD41" i="2"/>
  <c r="BF41" i="2" s="1"/>
  <c r="AW41" i="2"/>
  <c r="AV41" i="2"/>
  <c r="AM41" i="2"/>
  <c r="AK41" i="2"/>
  <c r="AD41" i="2"/>
  <c r="AC41" i="2"/>
  <c r="T41" i="2"/>
  <c r="R41" i="2"/>
  <c r="L41" i="2"/>
  <c r="K41" i="2"/>
  <c r="HR40" i="2"/>
  <c r="HT40" i="2" s="1"/>
  <c r="HL40" i="2"/>
  <c r="HK40" i="2"/>
  <c r="HP40" i="2" s="1"/>
  <c r="GY40" i="2"/>
  <c r="HA40" i="2" s="1"/>
  <c r="GS40" i="2"/>
  <c r="GR40" i="2"/>
  <c r="GH40" i="2"/>
  <c r="GF40" i="2"/>
  <c r="FZ40" i="2"/>
  <c r="FY40" i="2"/>
  <c r="FN40" i="2"/>
  <c r="FP40" i="2" s="1"/>
  <c r="FG40" i="2"/>
  <c r="FF40" i="2"/>
  <c r="EU40" i="2"/>
  <c r="EW40" i="2" s="1"/>
  <c r="EN40" i="2"/>
  <c r="EM40" i="2"/>
  <c r="EB40" i="2"/>
  <c r="ED40" i="2" s="1"/>
  <c r="DU40" i="2"/>
  <c r="DT40" i="2"/>
  <c r="DI40" i="2"/>
  <c r="DK40" i="2" s="1"/>
  <c r="DF40" i="2"/>
  <c r="DB40" i="2"/>
  <c r="DA40" i="2"/>
  <c r="CP40" i="2"/>
  <c r="CR40" i="2" s="1"/>
  <c r="CI40" i="2"/>
  <c r="CH40" i="2"/>
  <c r="BW40" i="2"/>
  <c r="BY40" i="2" s="1"/>
  <c r="BP40" i="2"/>
  <c r="BO40" i="2"/>
  <c r="BQ40" i="2" s="1"/>
  <c r="BD40" i="2"/>
  <c r="BF40" i="2" s="1"/>
  <c r="AW40" i="2"/>
  <c r="AV40" i="2"/>
  <c r="AK40" i="2"/>
  <c r="AM40" i="2" s="1"/>
  <c r="AD40" i="2"/>
  <c r="AC40" i="2"/>
  <c r="T40" i="2"/>
  <c r="R40" i="2"/>
  <c r="L40" i="2"/>
  <c r="K40" i="2"/>
  <c r="HR39" i="2"/>
  <c r="HT39" i="2" s="1"/>
  <c r="HL39" i="2"/>
  <c r="HK39" i="2"/>
  <c r="HP39" i="2" s="1"/>
  <c r="GY39" i="2"/>
  <c r="HA39" i="2" s="1"/>
  <c r="GS39" i="2"/>
  <c r="GR39" i="2"/>
  <c r="GF39" i="2"/>
  <c r="GH39" i="2" s="1"/>
  <c r="FZ39" i="2"/>
  <c r="FY39" i="2"/>
  <c r="FN39" i="2"/>
  <c r="FP39" i="2" s="1"/>
  <c r="FG39" i="2"/>
  <c r="FF39" i="2"/>
  <c r="FK39" i="2" s="1"/>
  <c r="EW39" i="2"/>
  <c r="EU39" i="2"/>
  <c r="EN39" i="2"/>
  <c r="EM39" i="2"/>
  <c r="EB39" i="2"/>
  <c r="ED39" i="2" s="1"/>
  <c r="DU39" i="2"/>
  <c r="DT39" i="2"/>
  <c r="DI39" i="2"/>
  <c r="DK39" i="2" s="1"/>
  <c r="DF39" i="2"/>
  <c r="DB39" i="2"/>
  <c r="DA39" i="2"/>
  <c r="CP39" i="2"/>
  <c r="CR39" i="2" s="1"/>
  <c r="CI39" i="2"/>
  <c r="CH39" i="2"/>
  <c r="BW39" i="2"/>
  <c r="BY39" i="2" s="1"/>
  <c r="BR39" i="2"/>
  <c r="BP39" i="2"/>
  <c r="BT39" i="2" s="1"/>
  <c r="BO39" i="2"/>
  <c r="BD39" i="2"/>
  <c r="BF39" i="2" s="1"/>
  <c r="AW39" i="2"/>
  <c r="AV39" i="2"/>
  <c r="AK39" i="2"/>
  <c r="AM39" i="2" s="1"/>
  <c r="AH39" i="2"/>
  <c r="AD39" i="2"/>
  <c r="AC39" i="2"/>
  <c r="T39" i="2"/>
  <c r="R39" i="2"/>
  <c r="L39" i="2"/>
  <c r="N39" i="2" s="1"/>
  <c r="K39" i="2"/>
  <c r="HR38" i="2"/>
  <c r="HT38" i="2" s="1"/>
  <c r="HL38" i="2"/>
  <c r="HK38" i="2"/>
  <c r="GY38" i="2"/>
  <c r="HA38" i="2" s="1"/>
  <c r="GS38" i="2"/>
  <c r="GR38" i="2"/>
  <c r="GF38" i="2"/>
  <c r="GH38" i="2" s="1"/>
  <c r="FZ38" i="2"/>
  <c r="FY38" i="2"/>
  <c r="FN38" i="2"/>
  <c r="FP38" i="2" s="1"/>
  <c r="FG38" i="2"/>
  <c r="FF38" i="2"/>
  <c r="EU38" i="2"/>
  <c r="EW38" i="2" s="1"/>
  <c r="EN38" i="2"/>
  <c r="EM38" i="2"/>
  <c r="EB38" i="2"/>
  <c r="ED38" i="2" s="1"/>
  <c r="DU38" i="2"/>
  <c r="DT38" i="2"/>
  <c r="DI38" i="2"/>
  <c r="DK38" i="2" s="1"/>
  <c r="DB38" i="2"/>
  <c r="DF38" i="2" s="1"/>
  <c r="DG38" i="2" s="1"/>
  <c r="DA38" i="2"/>
  <c r="CP38" i="2"/>
  <c r="CR38" i="2" s="1"/>
  <c r="CI38" i="2"/>
  <c r="CH38" i="2"/>
  <c r="CJ38" i="2" s="1"/>
  <c r="BW38" i="2"/>
  <c r="BY38" i="2" s="1"/>
  <c r="BP38" i="2"/>
  <c r="BR38" i="2" s="1"/>
  <c r="BO38" i="2"/>
  <c r="BD38" i="2"/>
  <c r="BF38" i="2" s="1"/>
  <c r="AW38" i="2"/>
  <c r="BA38" i="2" s="1"/>
  <c r="AV38" i="2"/>
  <c r="AK38" i="2"/>
  <c r="AM38" i="2" s="1"/>
  <c r="AD38" i="2"/>
  <c r="AC38" i="2"/>
  <c r="T38" i="2"/>
  <c r="R38" i="2"/>
  <c r="L38" i="2"/>
  <c r="N38" i="2" s="1"/>
  <c r="K38" i="2"/>
  <c r="HR37" i="2"/>
  <c r="HT37" i="2" s="1"/>
  <c r="HL37" i="2"/>
  <c r="HK37" i="2"/>
  <c r="HA37" i="2"/>
  <c r="GY37" i="2"/>
  <c r="GS37" i="2"/>
  <c r="GR37" i="2"/>
  <c r="GF37" i="2"/>
  <c r="GH37" i="2" s="1"/>
  <c r="FZ37" i="2"/>
  <c r="FY37" i="2"/>
  <c r="FP37" i="2"/>
  <c r="FN37" i="2"/>
  <c r="FG37" i="2"/>
  <c r="FF37" i="2"/>
  <c r="FK37" i="2" s="1"/>
  <c r="EW37" i="2"/>
  <c r="EU37" i="2"/>
  <c r="EN37" i="2"/>
  <c r="EM37" i="2"/>
  <c r="ED37" i="2"/>
  <c r="EB37" i="2"/>
  <c r="DU37" i="2"/>
  <c r="DT37" i="2"/>
  <c r="DV37" i="2" s="1"/>
  <c r="DI37" i="2"/>
  <c r="DK37" i="2" s="1"/>
  <c r="DB37" i="2"/>
  <c r="DA37" i="2"/>
  <c r="CR37" i="2"/>
  <c r="CP37" i="2"/>
  <c r="CI37" i="2"/>
  <c r="CH37" i="2"/>
  <c r="BW37" i="2"/>
  <c r="BY37" i="2" s="1"/>
  <c r="BP37" i="2"/>
  <c r="BR37" i="2" s="1"/>
  <c r="BO37" i="2"/>
  <c r="BD37" i="2"/>
  <c r="BF37" i="2" s="1"/>
  <c r="AW37" i="2"/>
  <c r="AV37" i="2"/>
  <c r="AM37" i="2"/>
  <c r="AK37" i="2"/>
  <c r="AD37" i="2"/>
  <c r="AC37" i="2"/>
  <c r="R37" i="2"/>
  <c r="T37" i="2" s="1"/>
  <c r="L37" i="2"/>
  <c r="K37" i="2"/>
  <c r="HR36" i="2"/>
  <c r="HT36" i="2" s="1"/>
  <c r="HL36" i="2"/>
  <c r="HK36" i="2"/>
  <c r="HP36" i="2" s="1"/>
  <c r="GY36" i="2"/>
  <c r="HA36" i="2" s="1"/>
  <c r="GS36" i="2"/>
  <c r="GR36" i="2"/>
  <c r="GH36" i="2"/>
  <c r="GF36" i="2"/>
  <c r="FZ36" i="2"/>
  <c r="FY36" i="2"/>
  <c r="GD36" i="2" s="1"/>
  <c r="FP36" i="2"/>
  <c r="FN36" i="2"/>
  <c r="FG36" i="2"/>
  <c r="FF36" i="2"/>
  <c r="EU36" i="2"/>
  <c r="EW36" i="2" s="1"/>
  <c r="EN36" i="2"/>
  <c r="EM36" i="2"/>
  <c r="EB36" i="2"/>
  <c r="ED36" i="2" s="1"/>
  <c r="DV36" i="2"/>
  <c r="DU36" i="2"/>
  <c r="DT36" i="2"/>
  <c r="DI36" i="2"/>
  <c r="DK36" i="2" s="1"/>
  <c r="DB36" i="2"/>
  <c r="DA36" i="2"/>
  <c r="CP36" i="2"/>
  <c r="CR36" i="2" s="1"/>
  <c r="CI36" i="2"/>
  <c r="CH36" i="2"/>
  <c r="CJ36" i="2" s="1"/>
  <c r="BW36" i="2"/>
  <c r="BY36" i="2" s="1"/>
  <c r="BP36" i="2"/>
  <c r="BO36" i="2"/>
  <c r="BD36" i="2"/>
  <c r="BF36" i="2" s="1"/>
  <c r="BA36" i="2"/>
  <c r="AW36" i="2"/>
  <c r="AV36" i="2"/>
  <c r="AK36" i="2"/>
  <c r="AM36" i="2" s="1"/>
  <c r="AD36" i="2"/>
  <c r="AH36" i="2" s="1"/>
  <c r="AC36" i="2"/>
  <c r="T36" i="2"/>
  <c r="R36" i="2"/>
  <c r="L36" i="2"/>
  <c r="K36" i="2"/>
  <c r="HR35" i="2"/>
  <c r="HT35" i="2" s="1"/>
  <c r="HL35" i="2"/>
  <c r="HK35" i="2"/>
  <c r="GY35" i="2"/>
  <c r="HA35" i="2" s="1"/>
  <c r="GS35" i="2"/>
  <c r="GR35" i="2"/>
  <c r="GF35" i="2"/>
  <c r="GH35" i="2" s="1"/>
  <c r="FZ35" i="2"/>
  <c r="FY35" i="2"/>
  <c r="FN35" i="2"/>
  <c r="FP35" i="2" s="1"/>
  <c r="FG35" i="2"/>
  <c r="FI35" i="2" s="1"/>
  <c r="FF35" i="2"/>
  <c r="EU35" i="2"/>
  <c r="EW35" i="2" s="1"/>
  <c r="EN35" i="2"/>
  <c r="ER35" i="2" s="1"/>
  <c r="EM35" i="2"/>
  <c r="EB35" i="2"/>
  <c r="ED35" i="2" s="1"/>
  <c r="DU35" i="2"/>
  <c r="DT35" i="2"/>
  <c r="DV35" i="2" s="1"/>
  <c r="DI35" i="2"/>
  <c r="DK35" i="2" s="1"/>
  <c r="DB35" i="2"/>
  <c r="DF35" i="2" s="1"/>
  <c r="DA35" i="2"/>
  <c r="DC35" i="2" s="1"/>
  <c r="CP35" i="2"/>
  <c r="CR35" i="2" s="1"/>
  <c r="CI35" i="2"/>
  <c r="CH35" i="2"/>
  <c r="CJ35" i="2" s="1"/>
  <c r="BW35" i="2"/>
  <c r="BY35" i="2" s="1"/>
  <c r="BP35" i="2"/>
  <c r="BO35" i="2"/>
  <c r="BT35" i="2" s="1"/>
  <c r="BD35" i="2"/>
  <c r="BF35" i="2" s="1"/>
  <c r="AW35" i="2"/>
  <c r="AV35" i="2"/>
  <c r="BA35" i="2" s="1"/>
  <c r="AK35" i="2"/>
  <c r="AM35" i="2" s="1"/>
  <c r="AD35" i="2"/>
  <c r="AF35" i="2" s="1"/>
  <c r="AC35" i="2"/>
  <c r="R35" i="2"/>
  <c r="T35" i="2" s="1"/>
  <c r="L35" i="2"/>
  <c r="K35" i="2"/>
  <c r="HR34" i="2"/>
  <c r="HT34" i="2" s="1"/>
  <c r="HL34" i="2"/>
  <c r="HK34" i="2"/>
  <c r="GY34" i="2"/>
  <c r="HA34" i="2" s="1"/>
  <c r="GS34" i="2"/>
  <c r="GR34" i="2"/>
  <c r="GF34" i="2"/>
  <c r="GH34" i="2" s="1"/>
  <c r="FZ34" i="2"/>
  <c r="FY34" i="2"/>
  <c r="GD34" i="2" s="1"/>
  <c r="FN34" i="2"/>
  <c r="FP34" i="2" s="1"/>
  <c r="FG34" i="2"/>
  <c r="FK34" i="2" s="1"/>
  <c r="FF34" i="2"/>
  <c r="EU34" i="2"/>
  <c r="EW34" i="2" s="1"/>
  <c r="EN34" i="2"/>
  <c r="EM34" i="2"/>
  <c r="EB34" i="2"/>
  <c r="ED34" i="2" s="1"/>
  <c r="DW34" i="2"/>
  <c r="DU34" i="2"/>
  <c r="DT34" i="2"/>
  <c r="DI34" i="2"/>
  <c r="DK34" i="2" s="1"/>
  <c r="DB34" i="2"/>
  <c r="DA34" i="2"/>
  <c r="CP34" i="2"/>
  <c r="CR34" i="2" s="1"/>
  <c r="CI34" i="2"/>
  <c r="CH34" i="2"/>
  <c r="BW34" i="2"/>
  <c r="BY34" i="2" s="1"/>
  <c r="BT34" i="2"/>
  <c r="BR34" i="2"/>
  <c r="BP34" i="2"/>
  <c r="BO34" i="2"/>
  <c r="BD34" i="2"/>
  <c r="BF34" i="2" s="1"/>
  <c r="AW34" i="2"/>
  <c r="AV34" i="2"/>
  <c r="AK34" i="2"/>
  <c r="AM34" i="2" s="1"/>
  <c r="AD34" i="2"/>
  <c r="AC34" i="2"/>
  <c r="AE34" i="2" s="1"/>
  <c r="R34" i="2"/>
  <c r="T34" i="2" s="1"/>
  <c r="L34" i="2"/>
  <c r="K34" i="2"/>
  <c r="HR33" i="2"/>
  <c r="HT33" i="2" s="1"/>
  <c r="HL33" i="2"/>
  <c r="HK33" i="2"/>
  <c r="GY33" i="2"/>
  <c r="HA33" i="2" s="1"/>
  <c r="GS33" i="2"/>
  <c r="GU33" i="2" s="1"/>
  <c r="GR33" i="2"/>
  <c r="GF33" i="2"/>
  <c r="GH33" i="2" s="1"/>
  <c r="FZ33" i="2"/>
  <c r="FY33" i="2"/>
  <c r="GD33" i="2" s="1"/>
  <c r="FP33" i="2"/>
  <c r="FN33" i="2"/>
  <c r="FG33" i="2"/>
  <c r="FK33" i="2" s="1"/>
  <c r="FF33" i="2"/>
  <c r="EU33" i="2"/>
  <c r="EW33" i="2" s="1"/>
  <c r="EN33" i="2"/>
  <c r="EM33" i="2"/>
  <c r="EB33" i="2"/>
  <c r="ED33" i="2" s="1"/>
  <c r="DU33" i="2"/>
  <c r="DT33" i="2"/>
  <c r="DI33" i="2"/>
  <c r="DK33" i="2" s="1"/>
  <c r="DB33" i="2"/>
  <c r="DA33" i="2"/>
  <c r="CP33" i="2"/>
  <c r="CR33" i="2" s="1"/>
  <c r="CI33" i="2"/>
  <c r="CH33" i="2"/>
  <c r="BW33" i="2"/>
  <c r="BY33" i="2" s="1"/>
  <c r="BP33" i="2"/>
  <c r="BO33" i="2"/>
  <c r="BT33" i="2" s="1"/>
  <c r="BD33" i="2"/>
  <c r="BF33" i="2" s="1"/>
  <c r="AW33" i="2"/>
  <c r="AV33" i="2"/>
  <c r="AK33" i="2"/>
  <c r="AM33" i="2" s="1"/>
  <c r="AD33" i="2"/>
  <c r="AF33" i="2" s="1"/>
  <c r="AC33" i="2"/>
  <c r="R33" i="2"/>
  <c r="T33" i="2" s="1"/>
  <c r="L33" i="2"/>
  <c r="N33" i="2" s="1"/>
  <c r="K33" i="2"/>
  <c r="HR32" i="2"/>
  <c r="HT32" i="2" s="1"/>
  <c r="HL32" i="2"/>
  <c r="HP32" i="2" s="1"/>
  <c r="HK32" i="2"/>
  <c r="GY32" i="2"/>
  <c r="HA32" i="2" s="1"/>
  <c r="GS32" i="2"/>
  <c r="GR32" i="2"/>
  <c r="GH32" i="2"/>
  <c r="GF32" i="2"/>
  <c r="FZ32" i="2"/>
  <c r="FY32" i="2"/>
  <c r="GD32" i="2" s="1"/>
  <c r="FP32" i="2"/>
  <c r="FN32" i="2"/>
  <c r="FG32" i="2"/>
  <c r="FF32" i="2"/>
  <c r="EU32" i="2"/>
  <c r="EW32" i="2" s="1"/>
  <c r="EN32" i="2"/>
  <c r="EM32" i="2"/>
  <c r="EB32" i="2"/>
  <c r="ED32" i="2" s="1"/>
  <c r="DU32" i="2"/>
  <c r="DT32" i="2"/>
  <c r="DV32" i="2" s="1"/>
  <c r="DI32" i="2"/>
  <c r="DK32" i="2" s="1"/>
  <c r="DB32" i="2"/>
  <c r="DA32" i="2"/>
  <c r="CP32" i="2"/>
  <c r="CR32" i="2" s="1"/>
  <c r="CI32" i="2"/>
  <c r="CH32" i="2"/>
  <c r="BW32" i="2"/>
  <c r="BY32" i="2" s="1"/>
  <c r="BR32" i="2"/>
  <c r="BP32" i="2"/>
  <c r="BO32" i="2"/>
  <c r="BD32" i="2"/>
  <c r="BF32" i="2" s="1"/>
  <c r="AW32" i="2"/>
  <c r="AV32" i="2"/>
  <c r="AK32" i="2"/>
  <c r="AM32" i="2" s="1"/>
  <c r="AD32" i="2"/>
  <c r="AF32" i="2" s="1"/>
  <c r="AC32" i="2"/>
  <c r="R32" i="2"/>
  <c r="T32" i="2" s="1"/>
  <c r="L32" i="2"/>
  <c r="N32" i="2" s="1"/>
  <c r="K32" i="2"/>
  <c r="HR31" i="2"/>
  <c r="HT31" i="2" s="1"/>
  <c r="HL31" i="2"/>
  <c r="HN31" i="2" s="1"/>
  <c r="HK31" i="2"/>
  <c r="GY31" i="2"/>
  <c r="HA31" i="2" s="1"/>
  <c r="GS31" i="2"/>
  <c r="GR31" i="2"/>
  <c r="GF31" i="2"/>
  <c r="GH31" i="2" s="1"/>
  <c r="FZ31" i="2"/>
  <c r="FY31" i="2"/>
  <c r="FP31" i="2"/>
  <c r="FN31" i="2"/>
  <c r="FG31" i="2"/>
  <c r="FF31" i="2"/>
  <c r="EU31" i="2"/>
  <c r="EW31" i="2" s="1"/>
  <c r="EN31" i="2"/>
  <c r="EM31" i="2"/>
  <c r="EB31" i="2"/>
  <c r="ED31" i="2" s="1"/>
  <c r="DU31" i="2"/>
  <c r="DT31" i="2"/>
  <c r="DI31" i="2"/>
  <c r="DK31" i="2" s="1"/>
  <c r="DF31" i="2"/>
  <c r="DB31" i="2"/>
  <c r="DA31" i="2"/>
  <c r="DC31" i="2" s="1"/>
  <c r="CP31" i="2"/>
  <c r="CR31" i="2" s="1"/>
  <c r="CI31" i="2"/>
  <c r="CH31" i="2"/>
  <c r="BW31" i="2"/>
  <c r="BY31" i="2" s="1"/>
  <c r="BR31" i="2"/>
  <c r="BP31" i="2"/>
  <c r="BO31" i="2"/>
  <c r="BD31" i="2"/>
  <c r="BF31" i="2" s="1"/>
  <c r="AW31" i="2"/>
  <c r="AV31" i="2"/>
  <c r="BA31" i="2" s="1"/>
  <c r="AK31" i="2"/>
  <c r="AM31" i="2" s="1"/>
  <c r="AH31" i="2"/>
  <c r="AD31" i="2"/>
  <c r="AC31" i="2"/>
  <c r="T31" i="2"/>
  <c r="R31" i="2"/>
  <c r="L31" i="2"/>
  <c r="K31" i="2"/>
  <c r="HR30" i="2"/>
  <c r="HT30" i="2" s="1"/>
  <c r="HL30" i="2"/>
  <c r="HN30" i="2" s="1"/>
  <c r="HK30" i="2"/>
  <c r="HA30" i="2"/>
  <c r="GY30" i="2"/>
  <c r="GS30" i="2"/>
  <c r="GR30" i="2"/>
  <c r="GF30" i="2"/>
  <c r="GH30" i="2" s="1"/>
  <c r="FZ30" i="2"/>
  <c r="FY30" i="2"/>
  <c r="GD30" i="2" s="1"/>
  <c r="FP30" i="2"/>
  <c r="FN30" i="2"/>
  <c r="FG30" i="2"/>
  <c r="FF30" i="2"/>
  <c r="EU30" i="2"/>
  <c r="EW30" i="2" s="1"/>
  <c r="EN30" i="2"/>
  <c r="EM30" i="2"/>
  <c r="EB30" i="2"/>
  <c r="ED30" i="2" s="1"/>
  <c r="DU30" i="2"/>
  <c r="DT30" i="2"/>
  <c r="DK30" i="2"/>
  <c r="DI30" i="2"/>
  <c r="DB30" i="2"/>
  <c r="DA30" i="2"/>
  <c r="CP30" i="2"/>
  <c r="CR30" i="2" s="1"/>
  <c r="CI30" i="2"/>
  <c r="CH30" i="2"/>
  <c r="BW30" i="2"/>
  <c r="BY30" i="2" s="1"/>
  <c r="BQ30" i="2"/>
  <c r="BP30" i="2"/>
  <c r="BT30" i="2" s="1"/>
  <c r="BO30" i="2"/>
  <c r="BD30" i="2"/>
  <c r="BF30" i="2" s="1"/>
  <c r="AW30" i="2"/>
  <c r="AV30" i="2"/>
  <c r="AK30" i="2"/>
  <c r="AM30" i="2" s="1"/>
  <c r="AH30" i="2"/>
  <c r="AD30" i="2"/>
  <c r="AC30" i="2"/>
  <c r="R30" i="2"/>
  <c r="T30" i="2" s="1"/>
  <c r="L30" i="2"/>
  <c r="N30" i="2" s="1"/>
  <c r="K30" i="2"/>
  <c r="HR29" i="2"/>
  <c r="HT29" i="2" s="1"/>
  <c r="HP29" i="2"/>
  <c r="HL29" i="2"/>
  <c r="HK29" i="2"/>
  <c r="GY29" i="2"/>
  <c r="HA29" i="2" s="1"/>
  <c r="GS29" i="2"/>
  <c r="GU29" i="2" s="1"/>
  <c r="GR29" i="2"/>
  <c r="GF29" i="2"/>
  <c r="GH29" i="2" s="1"/>
  <c r="GD29" i="2"/>
  <c r="FZ29" i="2"/>
  <c r="FY29" i="2"/>
  <c r="FN29" i="2"/>
  <c r="FP29" i="2" s="1"/>
  <c r="FK29" i="2"/>
  <c r="FG29" i="2"/>
  <c r="FF29" i="2"/>
  <c r="EU29" i="2"/>
  <c r="EW29" i="2" s="1"/>
  <c r="EN29" i="2"/>
  <c r="EM29" i="2"/>
  <c r="EB29" i="2"/>
  <c r="ED29" i="2" s="1"/>
  <c r="DV29" i="2"/>
  <c r="DU29" i="2"/>
  <c r="DT29" i="2"/>
  <c r="DI29" i="2"/>
  <c r="DK29" i="2" s="1"/>
  <c r="DB29" i="2"/>
  <c r="DF29" i="2" s="1"/>
  <c r="DA29" i="2"/>
  <c r="CP29" i="2"/>
  <c r="CR29" i="2" s="1"/>
  <c r="CI29" i="2"/>
  <c r="CH29" i="2"/>
  <c r="BW29" i="2"/>
  <c r="BY29" i="2" s="1"/>
  <c r="BP29" i="2"/>
  <c r="BR29" i="2" s="1"/>
  <c r="BO29" i="2"/>
  <c r="BT29" i="2" s="1"/>
  <c r="BD29" i="2"/>
  <c r="BF29" i="2" s="1"/>
  <c r="AW29" i="2"/>
  <c r="AV29" i="2"/>
  <c r="BA29" i="2" s="1"/>
  <c r="AM29" i="2"/>
  <c r="AK29" i="2"/>
  <c r="AD29" i="2"/>
  <c r="AH29" i="2" s="1"/>
  <c r="AC29" i="2"/>
  <c r="T29" i="2"/>
  <c r="R29" i="2"/>
  <c r="L29" i="2"/>
  <c r="N29" i="2" s="1"/>
  <c r="K29" i="2"/>
  <c r="HR28" i="2"/>
  <c r="HT28" i="2" s="1"/>
  <c r="HL28" i="2"/>
  <c r="HK28" i="2"/>
  <c r="HP28" i="2" s="1"/>
  <c r="GY28" i="2"/>
  <c r="HA28" i="2" s="1"/>
  <c r="GS28" i="2"/>
  <c r="GR28" i="2"/>
  <c r="GF28" i="2"/>
  <c r="GH28" i="2" s="1"/>
  <c r="FZ28" i="2"/>
  <c r="FY28" i="2"/>
  <c r="GD28" i="2" s="1"/>
  <c r="FP28" i="2"/>
  <c r="FN28" i="2"/>
  <c r="FG28" i="2"/>
  <c r="FF28" i="2"/>
  <c r="EW28" i="2"/>
  <c r="EU28" i="2"/>
  <c r="EN28" i="2"/>
  <c r="EM28" i="2"/>
  <c r="EB28" i="2"/>
  <c r="ED28" i="2" s="1"/>
  <c r="DU28" i="2"/>
  <c r="DT28" i="2"/>
  <c r="DV28" i="2" s="1"/>
  <c r="DI28" i="2"/>
  <c r="DK28" i="2" s="1"/>
  <c r="DB28" i="2"/>
  <c r="DA28" i="2"/>
  <c r="CP28" i="2"/>
  <c r="CR28" i="2" s="1"/>
  <c r="CI28" i="2"/>
  <c r="CH28" i="2"/>
  <c r="CJ28" i="2" s="1"/>
  <c r="BW28" i="2"/>
  <c r="BY28" i="2" s="1"/>
  <c r="BR28" i="2"/>
  <c r="BP28" i="2"/>
  <c r="BO28" i="2"/>
  <c r="BQ28" i="2" s="1"/>
  <c r="BS28" i="2" s="1"/>
  <c r="BX28" i="2" s="1"/>
  <c r="BZ28" i="2" s="1"/>
  <c r="BD28" i="2"/>
  <c r="BF28" i="2" s="1"/>
  <c r="AW28" i="2"/>
  <c r="AV28" i="2"/>
  <c r="AX28" i="2" s="1"/>
  <c r="AM28" i="2"/>
  <c r="AK28" i="2"/>
  <c r="AD28" i="2"/>
  <c r="AC28" i="2"/>
  <c r="AE28" i="2" s="1"/>
  <c r="T28" i="2"/>
  <c r="R28" i="2"/>
  <c r="L28" i="2"/>
  <c r="K28" i="2"/>
  <c r="HR27" i="2"/>
  <c r="HT27" i="2" s="1"/>
  <c r="HL27" i="2"/>
  <c r="HK27" i="2"/>
  <c r="HA27" i="2"/>
  <c r="GY27" i="2"/>
  <c r="GS27" i="2"/>
  <c r="GR27" i="2"/>
  <c r="GF27" i="2"/>
  <c r="GH27" i="2" s="1"/>
  <c r="FZ27" i="2"/>
  <c r="FY27" i="2"/>
  <c r="GD27" i="2" s="1"/>
  <c r="FP27" i="2"/>
  <c r="FN27" i="2"/>
  <c r="FG27" i="2"/>
  <c r="FF27" i="2"/>
  <c r="EU27" i="2"/>
  <c r="EW27" i="2" s="1"/>
  <c r="EN27" i="2"/>
  <c r="EM27" i="2"/>
  <c r="EB27" i="2"/>
  <c r="ED27" i="2" s="1"/>
  <c r="DU27" i="2"/>
  <c r="DT27" i="2"/>
  <c r="DI27" i="2"/>
  <c r="DK27" i="2" s="1"/>
  <c r="DC27" i="2"/>
  <c r="DB27" i="2"/>
  <c r="DD27" i="2" s="1"/>
  <c r="DA27" i="2"/>
  <c r="CP27" i="2"/>
  <c r="CR27" i="2" s="1"/>
  <c r="CI27" i="2"/>
  <c r="CH27" i="2"/>
  <c r="BW27" i="2"/>
  <c r="BY27" i="2" s="1"/>
  <c r="BP27" i="2"/>
  <c r="BR27" i="2" s="1"/>
  <c r="BO27" i="2"/>
  <c r="BD27" i="2"/>
  <c r="BF27" i="2" s="1"/>
  <c r="BA27" i="2"/>
  <c r="AW27" i="2"/>
  <c r="AV27" i="2"/>
  <c r="AK27" i="2"/>
  <c r="AM27" i="2" s="1"/>
  <c r="AD27" i="2"/>
  <c r="AH27" i="2" s="1"/>
  <c r="AC27" i="2"/>
  <c r="R27" i="2"/>
  <c r="T27" i="2" s="1"/>
  <c r="L27" i="2"/>
  <c r="K27" i="2"/>
  <c r="HR26" i="2"/>
  <c r="HT26" i="2" s="1"/>
  <c r="HL26" i="2"/>
  <c r="HP26" i="2" s="1"/>
  <c r="HK26" i="2"/>
  <c r="GY26" i="2"/>
  <c r="HA26" i="2" s="1"/>
  <c r="GS26" i="2"/>
  <c r="GR26" i="2"/>
  <c r="GF26" i="2"/>
  <c r="GH26" i="2" s="1"/>
  <c r="FZ26" i="2"/>
  <c r="FY26" i="2"/>
  <c r="GA26" i="2" s="1"/>
  <c r="FP26" i="2"/>
  <c r="FN26" i="2"/>
  <c r="FG26" i="2"/>
  <c r="FF26" i="2"/>
  <c r="EU26" i="2"/>
  <c r="EW26" i="2" s="1"/>
  <c r="EN26" i="2"/>
  <c r="EM26" i="2"/>
  <c r="EB26" i="2"/>
  <c r="ED26" i="2" s="1"/>
  <c r="DV26" i="2"/>
  <c r="DU26" i="2"/>
  <c r="DT26" i="2"/>
  <c r="DI26" i="2"/>
  <c r="DK26" i="2" s="1"/>
  <c r="DB26" i="2"/>
  <c r="DF26" i="2" s="1"/>
  <c r="DG26" i="2" s="1"/>
  <c r="DA26" i="2"/>
  <c r="DC26" i="2" s="1"/>
  <c r="CP26" i="2"/>
  <c r="CR26" i="2" s="1"/>
  <c r="CI26" i="2"/>
  <c r="CH26" i="2"/>
  <c r="BW26" i="2"/>
  <c r="BY26" i="2" s="1"/>
  <c r="BP26" i="2"/>
  <c r="BT26" i="2" s="1"/>
  <c r="BO26" i="2"/>
  <c r="BD26" i="2"/>
  <c r="BF26" i="2" s="1"/>
  <c r="AW26" i="2"/>
  <c r="AV26" i="2"/>
  <c r="BA26" i="2" s="1"/>
  <c r="AM26" i="2"/>
  <c r="AK26" i="2"/>
  <c r="AD26" i="2"/>
  <c r="AC26" i="2"/>
  <c r="R26" i="2"/>
  <c r="T26" i="2" s="1"/>
  <c r="L26" i="2"/>
  <c r="K26" i="2"/>
  <c r="HR25" i="2"/>
  <c r="HT25" i="2" s="1"/>
  <c r="HL25" i="2"/>
  <c r="HP25" i="2" s="1"/>
  <c r="HK25" i="2"/>
  <c r="GY25" i="2"/>
  <c r="HA25" i="2" s="1"/>
  <c r="GS25" i="2"/>
  <c r="GU25" i="2" s="1"/>
  <c r="GR25" i="2"/>
  <c r="GF25" i="2"/>
  <c r="GH25" i="2" s="1"/>
  <c r="FZ25" i="2"/>
  <c r="FY25" i="2"/>
  <c r="GA25" i="2" s="1"/>
  <c r="FP25" i="2"/>
  <c r="FN25" i="2"/>
  <c r="FG25" i="2"/>
  <c r="FF25" i="2"/>
  <c r="EW25" i="2"/>
  <c r="EU25" i="2"/>
  <c r="EN25" i="2"/>
  <c r="EM25" i="2"/>
  <c r="ED25" i="2"/>
  <c r="EB25" i="2"/>
  <c r="DU25" i="2"/>
  <c r="DT25" i="2"/>
  <c r="DV25" i="2" s="1"/>
  <c r="DI25" i="2"/>
  <c r="DK25" i="2" s="1"/>
  <c r="DB25" i="2"/>
  <c r="DF25" i="2" s="1"/>
  <c r="DG25" i="2" s="1"/>
  <c r="DA25" i="2"/>
  <c r="CP25" i="2"/>
  <c r="CR25" i="2" s="1"/>
  <c r="CI25" i="2"/>
  <c r="CM25" i="2" s="1"/>
  <c r="CH25" i="2"/>
  <c r="BW25" i="2"/>
  <c r="BY25" i="2" s="1"/>
  <c r="BR25" i="2"/>
  <c r="BP25" i="2"/>
  <c r="BT25" i="2" s="1"/>
  <c r="BO25" i="2"/>
  <c r="BD25" i="2"/>
  <c r="BF25" i="2" s="1"/>
  <c r="AW25" i="2"/>
  <c r="AV25" i="2"/>
  <c r="BA25" i="2" s="1"/>
  <c r="AK25" i="2"/>
  <c r="AM25" i="2" s="1"/>
  <c r="AD25" i="2"/>
  <c r="AH25" i="2" s="1"/>
  <c r="AC25" i="2"/>
  <c r="R25" i="2"/>
  <c r="T25" i="2" s="1"/>
  <c r="L25" i="2"/>
  <c r="N25" i="2" s="1"/>
  <c r="K25" i="2"/>
  <c r="HR24" i="2"/>
  <c r="HT24" i="2" s="1"/>
  <c r="HL24" i="2"/>
  <c r="HN24" i="2" s="1"/>
  <c r="HK24" i="2"/>
  <c r="GY24" i="2"/>
  <c r="HA24" i="2" s="1"/>
  <c r="GS24" i="2"/>
  <c r="GR24" i="2"/>
  <c r="GH24" i="2"/>
  <c r="GF24" i="2"/>
  <c r="FZ24" i="2"/>
  <c r="FY24" i="2"/>
  <c r="FP24" i="2"/>
  <c r="FN24" i="2"/>
  <c r="FG24" i="2"/>
  <c r="FI24" i="2" s="1"/>
  <c r="FF24" i="2"/>
  <c r="EU24" i="2"/>
  <c r="EW24" i="2" s="1"/>
  <c r="EN24" i="2"/>
  <c r="EM24" i="2"/>
  <c r="EB24" i="2"/>
  <c r="ED24" i="2" s="1"/>
  <c r="DV24" i="2"/>
  <c r="DU24" i="2"/>
  <c r="DY24" i="2" s="1"/>
  <c r="DT24" i="2"/>
  <c r="DI24" i="2"/>
  <c r="DK24" i="2" s="1"/>
  <c r="DF24" i="2"/>
  <c r="DB24" i="2"/>
  <c r="DA24" i="2"/>
  <c r="CP24" i="2"/>
  <c r="CR24" i="2" s="1"/>
  <c r="CI24" i="2"/>
  <c r="CH24" i="2"/>
  <c r="CM24" i="2" s="1"/>
  <c r="BW24" i="2"/>
  <c r="BY24" i="2" s="1"/>
  <c r="BP24" i="2"/>
  <c r="BR24" i="2" s="1"/>
  <c r="BO24" i="2"/>
  <c r="BD24" i="2"/>
  <c r="BF24" i="2" s="1"/>
  <c r="AW24" i="2"/>
  <c r="AV24" i="2"/>
  <c r="BA24" i="2" s="1"/>
  <c r="AM24" i="2"/>
  <c r="AK24" i="2"/>
  <c r="AD24" i="2"/>
  <c r="AC24" i="2"/>
  <c r="T24" i="2"/>
  <c r="R24" i="2"/>
  <c r="L24" i="2"/>
  <c r="N24" i="2" s="1"/>
  <c r="K24" i="2"/>
  <c r="HR23" i="2"/>
  <c r="HT23" i="2" s="1"/>
  <c r="HL23" i="2"/>
  <c r="HK23" i="2"/>
  <c r="HP23" i="2" s="1"/>
  <c r="GY23" i="2"/>
  <c r="HA23" i="2" s="1"/>
  <c r="GS23" i="2"/>
  <c r="GU23" i="2" s="1"/>
  <c r="GR23" i="2"/>
  <c r="GF23" i="2"/>
  <c r="GH23" i="2" s="1"/>
  <c r="FZ23" i="2"/>
  <c r="FY23" i="2"/>
  <c r="GD23" i="2" s="1"/>
  <c r="FN23" i="2"/>
  <c r="FP23" i="2" s="1"/>
  <c r="FG23" i="2"/>
  <c r="FI23" i="2" s="1"/>
  <c r="FF23" i="2"/>
  <c r="EU23" i="2"/>
  <c r="EW23" i="2" s="1"/>
  <c r="EN23" i="2"/>
  <c r="ER23" i="2" s="1"/>
  <c r="EM23" i="2"/>
  <c r="EB23" i="2"/>
  <c r="ED23" i="2" s="1"/>
  <c r="DV23" i="2"/>
  <c r="DU23" i="2"/>
  <c r="DY23" i="2" s="1"/>
  <c r="DZ23" i="2" s="1"/>
  <c r="DT23" i="2"/>
  <c r="DI23" i="2"/>
  <c r="DK23" i="2" s="1"/>
  <c r="DB23" i="2"/>
  <c r="DA23" i="2"/>
  <c r="DF23" i="2" s="1"/>
  <c r="DG23" i="2" s="1"/>
  <c r="CP23" i="2"/>
  <c r="CR23" i="2" s="1"/>
  <c r="CI23" i="2"/>
  <c r="CH23" i="2"/>
  <c r="BW23" i="2"/>
  <c r="BY23" i="2" s="1"/>
  <c r="BP23" i="2"/>
  <c r="BO23" i="2"/>
  <c r="BD23" i="2"/>
  <c r="BF23" i="2" s="1"/>
  <c r="AW23" i="2"/>
  <c r="AV23" i="2"/>
  <c r="AK23" i="2"/>
  <c r="AM23" i="2" s="1"/>
  <c r="AD23" i="2"/>
  <c r="AC23" i="2"/>
  <c r="AH23" i="2" s="1"/>
  <c r="R23" i="2"/>
  <c r="T23" i="2" s="1"/>
  <c r="L23" i="2"/>
  <c r="N23" i="2" s="1"/>
  <c r="K23" i="2"/>
  <c r="M23" i="2" s="1"/>
  <c r="HR22" i="2"/>
  <c r="HT22" i="2" s="1"/>
  <c r="HL22" i="2"/>
  <c r="HK22" i="2"/>
  <c r="HP22" i="2" s="1"/>
  <c r="GY22" i="2"/>
  <c r="HA22" i="2" s="1"/>
  <c r="GS22" i="2"/>
  <c r="GR22" i="2"/>
  <c r="GF22" i="2"/>
  <c r="GH22" i="2" s="1"/>
  <c r="FZ22" i="2"/>
  <c r="GB22" i="2" s="1"/>
  <c r="FY22" i="2"/>
  <c r="GA22" i="2" s="1"/>
  <c r="FP22" i="2"/>
  <c r="FN22" i="2"/>
  <c r="FG22" i="2"/>
  <c r="FK22" i="2" s="1"/>
  <c r="FF22" i="2"/>
  <c r="EU22" i="2"/>
  <c r="EW22" i="2" s="1"/>
  <c r="EN22" i="2"/>
  <c r="EM22" i="2"/>
  <c r="EB22" i="2"/>
  <c r="ED22" i="2" s="1"/>
  <c r="DV22" i="2"/>
  <c r="DU22" i="2"/>
  <c r="DY22" i="2" s="1"/>
  <c r="DZ22" i="2" s="1"/>
  <c r="DT22" i="2"/>
  <c r="DI22" i="2"/>
  <c r="DK22" i="2" s="1"/>
  <c r="DB22" i="2"/>
  <c r="DD22" i="2" s="1"/>
  <c r="DA22" i="2"/>
  <c r="CP22" i="2"/>
  <c r="CR22" i="2" s="1"/>
  <c r="CI22" i="2"/>
  <c r="CH22" i="2"/>
  <c r="CJ22" i="2" s="1"/>
  <c r="BW22" i="2"/>
  <c r="BY22" i="2" s="1"/>
  <c r="BP22" i="2"/>
  <c r="BR22" i="2" s="1"/>
  <c r="BO22" i="2"/>
  <c r="BQ22" i="2" s="1"/>
  <c r="BD22" i="2"/>
  <c r="BF22" i="2" s="1"/>
  <c r="AW22" i="2"/>
  <c r="BA22" i="2" s="1"/>
  <c r="AV22" i="2"/>
  <c r="AK22" i="2"/>
  <c r="AM22" i="2" s="1"/>
  <c r="AH22" i="2"/>
  <c r="AF22" i="2"/>
  <c r="AD22" i="2"/>
  <c r="AC22" i="2"/>
  <c r="T22" i="2"/>
  <c r="R22" i="2"/>
  <c r="L22" i="2"/>
  <c r="N22" i="2" s="1"/>
  <c r="K22" i="2"/>
  <c r="HR21" i="2"/>
  <c r="HT21" i="2" s="1"/>
  <c r="HL21" i="2"/>
  <c r="HK21" i="2"/>
  <c r="HP21" i="2" s="1"/>
  <c r="GY21" i="2"/>
  <c r="HA21" i="2" s="1"/>
  <c r="GS21" i="2"/>
  <c r="GR21" i="2"/>
  <c r="GF21" i="2"/>
  <c r="GH21" i="2" s="1"/>
  <c r="GD21" i="2"/>
  <c r="FZ21" i="2"/>
  <c r="FY21" i="2"/>
  <c r="FP21" i="2"/>
  <c r="FN21" i="2"/>
  <c r="FG21" i="2"/>
  <c r="FF21" i="2"/>
  <c r="EU21" i="2"/>
  <c r="EW21" i="2" s="1"/>
  <c r="EN21" i="2"/>
  <c r="EM21" i="2"/>
  <c r="EB21" i="2"/>
  <c r="ED21" i="2" s="1"/>
  <c r="DV21" i="2"/>
  <c r="DU21" i="2"/>
  <c r="DY21" i="2" s="1"/>
  <c r="DT21" i="2"/>
  <c r="DI21" i="2"/>
  <c r="DK21" i="2" s="1"/>
  <c r="DC21" i="2"/>
  <c r="DB21" i="2"/>
  <c r="DA21" i="2"/>
  <c r="CP21" i="2"/>
  <c r="CR21" i="2" s="1"/>
  <c r="CI21" i="2"/>
  <c r="CH21" i="2"/>
  <c r="BW21" i="2"/>
  <c r="BY21" i="2" s="1"/>
  <c r="BR21" i="2"/>
  <c r="BQ21" i="2"/>
  <c r="BS21" i="2" s="1"/>
  <c r="BX21" i="2" s="1"/>
  <c r="BZ21" i="2" s="1"/>
  <c r="BP21" i="2"/>
  <c r="BO21" i="2"/>
  <c r="BT21" i="2" s="1"/>
  <c r="BD21" i="2"/>
  <c r="BF21" i="2" s="1"/>
  <c r="AW21" i="2"/>
  <c r="BA21" i="2" s="1"/>
  <c r="AV21" i="2"/>
  <c r="AX21" i="2" s="1"/>
  <c r="AK21" i="2"/>
  <c r="AM21" i="2" s="1"/>
  <c r="AH21" i="2"/>
  <c r="AD21" i="2"/>
  <c r="AC21" i="2"/>
  <c r="R21" i="2"/>
  <c r="T21" i="2" s="1"/>
  <c r="L21" i="2"/>
  <c r="K21" i="2"/>
  <c r="HR20" i="2"/>
  <c r="HT20" i="2" s="1"/>
  <c r="HL20" i="2"/>
  <c r="HK20" i="2"/>
  <c r="HP20" i="2" s="1"/>
  <c r="GY20" i="2"/>
  <c r="HA20" i="2" s="1"/>
  <c r="GS20" i="2"/>
  <c r="GR20" i="2"/>
  <c r="GF20" i="2"/>
  <c r="GH20" i="2" s="1"/>
  <c r="FZ20" i="2"/>
  <c r="FY20" i="2"/>
  <c r="FN20" i="2"/>
  <c r="FP20" i="2" s="1"/>
  <c r="FG20" i="2"/>
  <c r="FK20" i="2" s="1"/>
  <c r="FF20" i="2"/>
  <c r="EU20" i="2"/>
  <c r="EW20" i="2" s="1"/>
  <c r="EN20" i="2"/>
  <c r="EM20" i="2"/>
  <c r="EB20" i="2"/>
  <c r="ED20" i="2" s="1"/>
  <c r="DV20" i="2"/>
  <c r="DU20" i="2"/>
  <c r="DT20" i="2"/>
  <c r="DI20" i="2"/>
  <c r="DK20" i="2" s="1"/>
  <c r="DB20" i="2"/>
  <c r="DA20" i="2"/>
  <c r="DC20" i="2" s="1"/>
  <c r="CP20" i="2"/>
  <c r="CR20" i="2" s="1"/>
  <c r="CI20" i="2"/>
  <c r="CH20" i="2"/>
  <c r="CJ20" i="2" s="1"/>
  <c r="BW20" i="2"/>
  <c r="BY20" i="2" s="1"/>
  <c r="BQ20" i="2"/>
  <c r="BP20" i="2"/>
  <c r="BT20" i="2" s="1"/>
  <c r="BO20" i="2"/>
  <c r="BD20" i="2"/>
  <c r="BF20" i="2" s="1"/>
  <c r="BA20" i="2"/>
  <c r="AW20" i="2"/>
  <c r="AV20" i="2"/>
  <c r="AX20" i="2" s="1"/>
  <c r="AK20" i="2"/>
  <c r="AM20" i="2" s="1"/>
  <c r="AD20" i="2"/>
  <c r="AC20" i="2"/>
  <c r="AH20" i="2" s="1"/>
  <c r="T20" i="2"/>
  <c r="R20" i="2"/>
  <c r="L20" i="2"/>
  <c r="N20" i="2" s="1"/>
  <c r="K20" i="2"/>
  <c r="HR19" i="2"/>
  <c r="HT19" i="2" s="1"/>
  <c r="HL19" i="2"/>
  <c r="HK19" i="2"/>
  <c r="HA19" i="2"/>
  <c r="GY19" i="2"/>
  <c r="GS19" i="2"/>
  <c r="GR19" i="2"/>
  <c r="GF19" i="2"/>
  <c r="GH19" i="2" s="1"/>
  <c r="FZ19" i="2"/>
  <c r="FY19" i="2"/>
  <c r="GD19" i="2" s="1"/>
  <c r="FP19" i="2"/>
  <c r="FN19" i="2"/>
  <c r="FG19" i="2"/>
  <c r="FF19" i="2"/>
  <c r="EU19" i="2"/>
  <c r="EW19" i="2" s="1"/>
  <c r="EN19" i="2"/>
  <c r="EM19" i="2"/>
  <c r="EB19" i="2"/>
  <c r="ED19" i="2" s="1"/>
  <c r="DU19" i="2"/>
  <c r="DT19" i="2"/>
  <c r="DV19" i="2" s="1"/>
  <c r="DI19" i="2"/>
  <c r="DK19" i="2" s="1"/>
  <c r="DB19" i="2"/>
  <c r="DA19" i="2"/>
  <c r="DC19" i="2" s="1"/>
  <c r="CP19" i="2"/>
  <c r="CR19" i="2" s="1"/>
  <c r="CI19" i="2"/>
  <c r="CH19" i="2"/>
  <c r="CJ19" i="2" s="1"/>
  <c r="BW19" i="2"/>
  <c r="BY19" i="2" s="1"/>
  <c r="BR19" i="2"/>
  <c r="BP19" i="2"/>
  <c r="BT19" i="2" s="1"/>
  <c r="BO19" i="2"/>
  <c r="BD19" i="2"/>
  <c r="BF19" i="2" s="1"/>
  <c r="AW19" i="2"/>
  <c r="BA19" i="2" s="1"/>
  <c r="AV19" i="2"/>
  <c r="AK19" i="2"/>
  <c r="AM19" i="2" s="1"/>
  <c r="AD19" i="2"/>
  <c r="AH19" i="2" s="1"/>
  <c r="AC19" i="2"/>
  <c r="R19" i="2"/>
  <c r="T19" i="2" s="1"/>
  <c r="L19" i="2"/>
  <c r="K19" i="2"/>
  <c r="HR18" i="2"/>
  <c r="HT18" i="2" s="1"/>
  <c r="HL18" i="2"/>
  <c r="HK18" i="2"/>
  <c r="GY18" i="2"/>
  <c r="HA18" i="2" s="1"/>
  <c r="GS18" i="2"/>
  <c r="GU18" i="2" s="1"/>
  <c r="GR18" i="2"/>
  <c r="GF18" i="2"/>
  <c r="GH18" i="2" s="1"/>
  <c r="FZ18" i="2"/>
  <c r="FY18" i="2"/>
  <c r="GA18" i="2" s="1"/>
  <c r="FP18" i="2"/>
  <c r="FN18" i="2"/>
  <c r="FG18" i="2"/>
  <c r="FF18" i="2"/>
  <c r="EU18" i="2"/>
  <c r="EW18" i="2" s="1"/>
  <c r="EN18" i="2"/>
  <c r="EM18" i="2"/>
  <c r="ED18" i="2"/>
  <c r="EB18" i="2"/>
  <c r="DU18" i="2"/>
  <c r="DT18" i="2"/>
  <c r="DV18" i="2" s="1"/>
  <c r="DK18" i="2"/>
  <c r="DI18" i="2"/>
  <c r="DC18" i="2"/>
  <c r="DB18" i="2"/>
  <c r="DF18" i="2" s="1"/>
  <c r="DG18" i="2" s="1"/>
  <c r="DA18" i="2"/>
  <c r="CP18" i="2"/>
  <c r="CR18" i="2" s="1"/>
  <c r="CI18" i="2"/>
  <c r="CM18" i="2" s="1"/>
  <c r="CH18" i="2"/>
  <c r="BW18" i="2"/>
  <c r="BY18" i="2" s="1"/>
  <c r="BT18" i="2"/>
  <c r="BP18" i="2"/>
  <c r="BO18" i="2"/>
  <c r="BD18" i="2"/>
  <c r="BF18" i="2" s="1"/>
  <c r="AW18" i="2"/>
  <c r="AV18" i="2"/>
  <c r="AK18" i="2"/>
  <c r="AM18" i="2" s="1"/>
  <c r="AD18" i="2"/>
  <c r="AH18" i="2" s="1"/>
  <c r="AC18" i="2"/>
  <c r="R18" i="2"/>
  <c r="T18" i="2" s="1"/>
  <c r="L18" i="2"/>
  <c r="K18" i="2"/>
  <c r="HR17" i="2"/>
  <c r="HT17" i="2" s="1"/>
  <c r="HL17" i="2"/>
  <c r="HP17" i="2" s="1"/>
  <c r="HK17" i="2"/>
  <c r="GY17" i="2"/>
  <c r="HA17" i="2" s="1"/>
  <c r="GS17" i="2"/>
  <c r="GU17" i="2" s="1"/>
  <c r="GR17" i="2"/>
  <c r="GF17" i="2"/>
  <c r="GH17" i="2" s="1"/>
  <c r="FZ17" i="2"/>
  <c r="FY17" i="2"/>
  <c r="GA17" i="2" s="1"/>
  <c r="FN17" i="2"/>
  <c r="FP17" i="2" s="1"/>
  <c r="FG17" i="2"/>
  <c r="FI17" i="2" s="1"/>
  <c r="FF17" i="2"/>
  <c r="EU17" i="2"/>
  <c r="EW17" i="2" s="1"/>
  <c r="EN17" i="2"/>
  <c r="ER17" i="2" s="1"/>
  <c r="EM17" i="2"/>
  <c r="EB17" i="2"/>
  <c r="ED17" i="2" s="1"/>
  <c r="DW17" i="2"/>
  <c r="DU17" i="2"/>
  <c r="DT17" i="2"/>
  <c r="DV17" i="2" s="1"/>
  <c r="DX17" i="2" s="1"/>
  <c r="EC17" i="2" s="1"/>
  <c r="EE17" i="2" s="1"/>
  <c r="DI17" i="2"/>
  <c r="DK17" i="2" s="1"/>
  <c r="DB17" i="2"/>
  <c r="DF17" i="2" s="1"/>
  <c r="DG17" i="2" s="1"/>
  <c r="DA17" i="2"/>
  <c r="CP17" i="2"/>
  <c r="CR17" i="2" s="1"/>
  <c r="CI17" i="2"/>
  <c r="CH17" i="2"/>
  <c r="CJ17" i="2" s="1"/>
  <c r="BW17" i="2"/>
  <c r="BY17" i="2" s="1"/>
  <c r="BP17" i="2"/>
  <c r="BR17" i="2" s="1"/>
  <c r="BO17" i="2"/>
  <c r="BD17" i="2"/>
  <c r="BF17" i="2" s="1"/>
  <c r="AW17" i="2"/>
  <c r="AV17" i="2"/>
  <c r="AK17" i="2"/>
  <c r="AM17" i="2" s="1"/>
  <c r="AD17" i="2"/>
  <c r="AC17" i="2"/>
  <c r="AE17" i="2" s="1"/>
  <c r="R17" i="2"/>
  <c r="T17" i="2" s="1"/>
  <c r="L17" i="2"/>
  <c r="K17" i="2"/>
  <c r="HR16" i="2"/>
  <c r="HT16" i="2" s="1"/>
  <c r="HL16" i="2"/>
  <c r="HN16" i="2" s="1"/>
  <c r="HK16" i="2"/>
  <c r="GY16" i="2"/>
  <c r="HA16" i="2" s="1"/>
  <c r="GS16" i="2"/>
  <c r="GR16" i="2"/>
  <c r="GH16" i="2"/>
  <c r="GF16" i="2"/>
  <c r="FZ16" i="2"/>
  <c r="FY16" i="2"/>
  <c r="FP16" i="2"/>
  <c r="FN16" i="2"/>
  <c r="FG16" i="2"/>
  <c r="FK16" i="2" s="1"/>
  <c r="FF16" i="2"/>
  <c r="EU16" i="2"/>
  <c r="EW16" i="2" s="1"/>
  <c r="EN16" i="2"/>
  <c r="EM16" i="2"/>
  <c r="EB16" i="2"/>
  <c r="ED16" i="2" s="1"/>
  <c r="DV16" i="2"/>
  <c r="DU16" i="2"/>
  <c r="DY16" i="2" s="1"/>
  <c r="DT16" i="2"/>
  <c r="DI16" i="2"/>
  <c r="DK16" i="2" s="1"/>
  <c r="DB16" i="2"/>
  <c r="DF16" i="2" s="1"/>
  <c r="DG16" i="2" s="1"/>
  <c r="DA16" i="2"/>
  <c r="CP16" i="2"/>
  <c r="CR16" i="2" s="1"/>
  <c r="CI16" i="2"/>
  <c r="CH16" i="2"/>
  <c r="BW16" i="2"/>
  <c r="BY16" i="2" s="1"/>
  <c r="BP16" i="2"/>
  <c r="BR16" i="2" s="1"/>
  <c r="BO16" i="2"/>
  <c r="BT16" i="2" s="1"/>
  <c r="BD16" i="2"/>
  <c r="BF16" i="2" s="1"/>
  <c r="AW16" i="2"/>
  <c r="AV16" i="2"/>
  <c r="BA16" i="2" s="1"/>
  <c r="AM16" i="2"/>
  <c r="AK16" i="2"/>
  <c r="AD16" i="2"/>
  <c r="AC16" i="2"/>
  <c r="T16" i="2"/>
  <c r="R16" i="2"/>
  <c r="L16" i="2"/>
  <c r="N16" i="2" s="1"/>
  <c r="K16" i="2"/>
  <c r="HR15" i="2"/>
  <c r="HT15" i="2" s="1"/>
  <c r="HL15" i="2"/>
  <c r="HK15" i="2"/>
  <c r="HP15" i="2" s="1"/>
  <c r="GY15" i="2"/>
  <c r="HA15" i="2" s="1"/>
  <c r="GS15" i="2"/>
  <c r="GU15" i="2" s="1"/>
  <c r="GR15" i="2"/>
  <c r="GF15" i="2"/>
  <c r="GH15" i="2" s="1"/>
  <c r="FZ15" i="2"/>
  <c r="FY15" i="2"/>
  <c r="GD15" i="2" s="1"/>
  <c r="FN15" i="2"/>
  <c r="FP15" i="2" s="1"/>
  <c r="FK15" i="2"/>
  <c r="FG15" i="2"/>
  <c r="FF15" i="2"/>
  <c r="EU15" i="2"/>
  <c r="EW15" i="2" s="1"/>
  <c r="EN15" i="2"/>
  <c r="EM15" i="2"/>
  <c r="EB15" i="2"/>
  <c r="ED15" i="2" s="1"/>
  <c r="DV15" i="2"/>
  <c r="DU15" i="2"/>
  <c r="DY15" i="2" s="1"/>
  <c r="DZ15" i="2" s="1"/>
  <c r="DT15" i="2"/>
  <c r="DI15" i="2"/>
  <c r="DK15" i="2" s="1"/>
  <c r="DF15" i="2"/>
  <c r="DG15" i="2" s="1"/>
  <c r="DB15" i="2"/>
  <c r="DA15" i="2"/>
  <c r="CR15" i="2"/>
  <c r="CP15" i="2"/>
  <c r="CI15" i="2"/>
  <c r="CH15" i="2"/>
  <c r="CJ15" i="2" s="1"/>
  <c r="BW15" i="2"/>
  <c r="BY15" i="2" s="1"/>
  <c r="BR15" i="2"/>
  <c r="BP15" i="2"/>
  <c r="BO15" i="2"/>
  <c r="BT15" i="2" s="1"/>
  <c r="BD15" i="2"/>
  <c r="BF15" i="2" s="1"/>
  <c r="AW15" i="2"/>
  <c r="AV15" i="2"/>
  <c r="AX15" i="2" s="1"/>
  <c r="AK15" i="2"/>
  <c r="AM15" i="2" s="1"/>
  <c r="AH15" i="2"/>
  <c r="AD15" i="2"/>
  <c r="AC15" i="2"/>
  <c r="T15" i="2"/>
  <c r="R15" i="2"/>
  <c r="L15" i="2"/>
  <c r="N15" i="2" s="1"/>
  <c r="K15" i="2"/>
  <c r="M15" i="2" s="1"/>
  <c r="HR14" i="2"/>
  <c r="HT14" i="2" s="1"/>
  <c r="HL14" i="2"/>
  <c r="HK14" i="2"/>
  <c r="HP14" i="2" s="1"/>
  <c r="GY14" i="2"/>
  <c r="HA14" i="2" s="1"/>
  <c r="GS14" i="2"/>
  <c r="GR14" i="2"/>
  <c r="GF14" i="2"/>
  <c r="GH14" i="2" s="1"/>
  <c r="GD14" i="2"/>
  <c r="FZ14" i="2"/>
  <c r="GB14" i="2" s="1"/>
  <c r="FY14" i="2"/>
  <c r="GA14" i="2" s="1"/>
  <c r="FP14" i="2"/>
  <c r="FN14" i="2"/>
  <c r="FG14" i="2"/>
  <c r="FI14" i="2" s="1"/>
  <c r="FF14" i="2"/>
  <c r="EU14" i="2"/>
  <c r="EW14" i="2" s="1"/>
  <c r="EN14" i="2"/>
  <c r="EM14" i="2"/>
  <c r="EB14" i="2"/>
  <c r="ED14" i="2" s="1"/>
  <c r="DV14" i="2"/>
  <c r="DU14" i="2"/>
  <c r="DY14" i="2" s="1"/>
  <c r="DZ14" i="2" s="1"/>
  <c r="DT14" i="2"/>
  <c r="DI14" i="2"/>
  <c r="DK14" i="2" s="1"/>
  <c r="DB14" i="2"/>
  <c r="DD14" i="2" s="1"/>
  <c r="DA14" i="2"/>
  <c r="CP14" i="2"/>
  <c r="CR14" i="2" s="1"/>
  <c r="CI14" i="2"/>
  <c r="CH14" i="2"/>
  <c r="CJ14" i="2" s="1"/>
  <c r="BW14" i="2"/>
  <c r="BY14" i="2" s="1"/>
  <c r="BP14" i="2"/>
  <c r="BR14" i="2" s="1"/>
  <c r="BO14" i="2"/>
  <c r="BD14" i="2"/>
  <c r="BF14" i="2" s="1"/>
  <c r="AW14" i="2"/>
  <c r="BA14" i="2" s="1"/>
  <c r="AV14" i="2"/>
  <c r="AK14" i="2"/>
  <c r="AM14" i="2" s="1"/>
  <c r="AH14" i="2"/>
  <c r="AD14" i="2"/>
  <c r="AC14" i="2"/>
  <c r="AE14" i="2" s="1"/>
  <c r="R14" i="2"/>
  <c r="T14" i="2" s="1"/>
  <c r="L14" i="2"/>
  <c r="N14" i="2" s="1"/>
  <c r="K14" i="2"/>
  <c r="HR13" i="2"/>
  <c r="HT13" i="2" s="1"/>
  <c r="HL13" i="2"/>
  <c r="HK13" i="2"/>
  <c r="HP13" i="2" s="1"/>
  <c r="GY13" i="2"/>
  <c r="HA13" i="2" s="1"/>
  <c r="GS13" i="2"/>
  <c r="GR13" i="2"/>
  <c r="GF13" i="2"/>
  <c r="GH13" i="2" s="1"/>
  <c r="FZ13" i="2"/>
  <c r="FY13" i="2"/>
  <c r="GD13" i="2" s="1"/>
  <c r="FN13" i="2"/>
  <c r="FP13" i="2" s="1"/>
  <c r="FG13" i="2"/>
  <c r="FF13" i="2"/>
  <c r="EU13" i="2"/>
  <c r="EW13" i="2" s="1"/>
  <c r="EN13" i="2"/>
  <c r="EM13" i="2"/>
  <c r="EB13" i="2"/>
  <c r="ED13" i="2" s="1"/>
  <c r="DV13" i="2"/>
  <c r="DU13" i="2"/>
  <c r="DY13" i="2" s="1"/>
  <c r="DZ13" i="2" s="1"/>
  <c r="DT13" i="2"/>
  <c r="DI13" i="2"/>
  <c r="DK13" i="2" s="1"/>
  <c r="DB13" i="2"/>
  <c r="DD13" i="2" s="1"/>
  <c r="DA13" i="2"/>
  <c r="DC13" i="2" s="1"/>
  <c r="DE13" i="2" s="1"/>
  <c r="DJ13" i="2" s="1"/>
  <c r="DL13" i="2" s="1"/>
  <c r="CP13" i="2"/>
  <c r="CR13" i="2" s="1"/>
  <c r="CI13" i="2"/>
  <c r="CH13" i="2"/>
  <c r="BW13" i="2"/>
  <c r="BY13" i="2" s="1"/>
  <c r="BR13" i="2"/>
  <c r="BP13" i="2"/>
  <c r="BO13" i="2"/>
  <c r="BT13" i="2" s="1"/>
  <c r="BD13" i="2"/>
  <c r="BF13" i="2" s="1"/>
  <c r="BA13" i="2"/>
  <c r="AW13" i="2"/>
  <c r="AY13" i="2" s="1"/>
  <c r="AV13" i="2"/>
  <c r="AX13" i="2" s="1"/>
  <c r="AZ13" i="2" s="1"/>
  <c r="BE13" i="2" s="1"/>
  <c r="BG13" i="2" s="1"/>
  <c r="AK13" i="2"/>
  <c r="AM13" i="2" s="1"/>
  <c r="AD13" i="2"/>
  <c r="AF13" i="2" s="1"/>
  <c r="AC13" i="2"/>
  <c r="R13" i="2"/>
  <c r="T13" i="2" s="1"/>
  <c r="L13" i="2"/>
  <c r="K13" i="2"/>
  <c r="M13" i="2" s="1"/>
  <c r="HR12" i="2"/>
  <c r="HT12" i="2" s="1"/>
  <c r="HP12" i="2"/>
  <c r="HL12" i="2"/>
  <c r="HK12" i="2"/>
  <c r="HA12" i="2"/>
  <c r="GY12" i="2"/>
  <c r="GS12" i="2"/>
  <c r="GR12" i="2"/>
  <c r="GF12" i="2"/>
  <c r="GH12" i="2" s="1"/>
  <c r="FZ12" i="2"/>
  <c r="FY12" i="2"/>
  <c r="FN12" i="2"/>
  <c r="FP12" i="2" s="1"/>
  <c r="FG12" i="2"/>
  <c r="FK12" i="2" s="1"/>
  <c r="FF12" i="2"/>
  <c r="EU12" i="2"/>
  <c r="EW12" i="2" s="1"/>
  <c r="EN12" i="2"/>
  <c r="EM12" i="2"/>
  <c r="EB12" i="2"/>
  <c r="ED12" i="2" s="1"/>
  <c r="DU12" i="2"/>
  <c r="DT12" i="2"/>
  <c r="DV12" i="2" s="1"/>
  <c r="DI12" i="2"/>
  <c r="DK12" i="2" s="1"/>
  <c r="DC12" i="2"/>
  <c r="DB12" i="2"/>
  <c r="DA12" i="2"/>
  <c r="CR12" i="2"/>
  <c r="CP12" i="2"/>
  <c r="CI12" i="2"/>
  <c r="CH12" i="2"/>
  <c r="CJ12" i="2" s="1"/>
  <c r="BW12" i="2"/>
  <c r="BY12" i="2" s="1"/>
  <c r="BQ12" i="2"/>
  <c r="BP12" i="2"/>
  <c r="BT12" i="2" s="1"/>
  <c r="BO12" i="2"/>
  <c r="BD12" i="2"/>
  <c r="BF12" i="2" s="1"/>
  <c r="BA12" i="2"/>
  <c r="AW12" i="2"/>
  <c r="AV12" i="2"/>
  <c r="AM12" i="2"/>
  <c r="AK12" i="2"/>
  <c r="AD12" i="2"/>
  <c r="AC12" i="2"/>
  <c r="AH12" i="2" s="1"/>
  <c r="R12" i="2"/>
  <c r="T12" i="2" s="1"/>
  <c r="L12" i="2"/>
  <c r="N12" i="2" s="1"/>
  <c r="K12" i="2"/>
  <c r="HR11" i="2"/>
  <c r="HT11" i="2" s="1"/>
  <c r="HL11" i="2"/>
  <c r="HK11" i="2"/>
  <c r="GY11" i="2"/>
  <c r="HA11" i="2" s="1"/>
  <c r="GS11" i="2"/>
  <c r="GR11" i="2"/>
  <c r="GH11" i="2"/>
  <c r="GF11" i="2"/>
  <c r="FZ11" i="2"/>
  <c r="FY11" i="2"/>
  <c r="GD11" i="2" s="1"/>
  <c r="FN11" i="2"/>
  <c r="FP11" i="2" s="1"/>
  <c r="FG11" i="2"/>
  <c r="FF11" i="2"/>
  <c r="EW11" i="2"/>
  <c r="EU11" i="2"/>
  <c r="EN11" i="2"/>
  <c r="EM11" i="2"/>
  <c r="EB11" i="2"/>
  <c r="ED11" i="2" s="1"/>
  <c r="DV11" i="2"/>
  <c r="DU11" i="2"/>
  <c r="DT11" i="2"/>
  <c r="DI11" i="2"/>
  <c r="DK11" i="2" s="1"/>
  <c r="DB11" i="2"/>
  <c r="DD11" i="2" s="1"/>
  <c r="DA11" i="2"/>
  <c r="DC11" i="2" s="1"/>
  <c r="DE11" i="2" s="1"/>
  <c r="DJ11" i="2" s="1"/>
  <c r="DL11" i="2" s="1"/>
  <c r="CP11" i="2"/>
  <c r="CR11" i="2" s="1"/>
  <c r="CM11" i="2"/>
  <c r="CI11" i="2"/>
  <c r="CH11" i="2"/>
  <c r="CJ11" i="2" s="1"/>
  <c r="BW11" i="2"/>
  <c r="BY11" i="2" s="1"/>
  <c r="BP11" i="2"/>
  <c r="BT11" i="2" s="1"/>
  <c r="BO11" i="2"/>
  <c r="BQ11" i="2" s="1"/>
  <c r="BD11" i="2"/>
  <c r="BF11" i="2" s="1"/>
  <c r="AW11" i="2"/>
  <c r="BA11" i="2" s="1"/>
  <c r="AV11" i="2"/>
  <c r="AK11" i="2"/>
  <c r="AM11" i="2" s="1"/>
  <c r="AD11" i="2"/>
  <c r="AC11" i="2"/>
  <c r="AE11" i="2" s="1"/>
  <c r="R11" i="2"/>
  <c r="T11" i="2" s="1"/>
  <c r="L11" i="2"/>
  <c r="K11" i="2"/>
  <c r="HR10" i="2"/>
  <c r="HT10" i="2" s="1"/>
  <c r="HL10" i="2"/>
  <c r="HK10" i="2"/>
  <c r="GY10" i="2"/>
  <c r="HA10" i="2" s="1"/>
  <c r="GS10" i="2"/>
  <c r="GR10" i="2"/>
  <c r="GF10" i="2"/>
  <c r="GH10" i="2" s="1"/>
  <c r="FZ10" i="2"/>
  <c r="FY10" i="2"/>
  <c r="GA10" i="2" s="1"/>
  <c r="FN10" i="2"/>
  <c r="FP10" i="2" s="1"/>
  <c r="FG10" i="2"/>
  <c r="FF10" i="2"/>
  <c r="EU10" i="2"/>
  <c r="EW10" i="2" s="1"/>
  <c r="EN10" i="2"/>
  <c r="EM10" i="2"/>
  <c r="EB10" i="2"/>
  <c r="ED10" i="2" s="1"/>
  <c r="DV10" i="2"/>
  <c r="DU10" i="2"/>
  <c r="DY10" i="2" s="1"/>
  <c r="DZ10" i="2" s="1"/>
  <c r="DT10" i="2"/>
  <c r="DI10" i="2"/>
  <c r="DK10" i="2" s="1"/>
  <c r="DB10" i="2"/>
  <c r="DF10" i="2" s="1"/>
  <c r="DG10" i="2" s="1"/>
  <c r="DA10" i="2"/>
  <c r="DC10" i="2" s="1"/>
  <c r="CP10" i="2"/>
  <c r="CR10" i="2" s="1"/>
  <c r="CI10" i="2"/>
  <c r="CH10" i="2"/>
  <c r="CJ10" i="2" s="1"/>
  <c r="BW10" i="2"/>
  <c r="BY10" i="2" s="1"/>
  <c r="BP10" i="2"/>
  <c r="BT10" i="2" s="1"/>
  <c r="BO10" i="2"/>
  <c r="BD10" i="2"/>
  <c r="BF10" i="2" s="1"/>
  <c r="AW10" i="2"/>
  <c r="AV10" i="2"/>
  <c r="BA10" i="2" s="1"/>
  <c r="AM10" i="2"/>
  <c r="AK10" i="2"/>
  <c r="AD10" i="2"/>
  <c r="AC10" i="2"/>
  <c r="AE10" i="2" s="1"/>
  <c r="T10" i="2"/>
  <c r="R10" i="2"/>
  <c r="L10" i="2"/>
  <c r="N10" i="2" s="1"/>
  <c r="K10" i="2"/>
  <c r="M10" i="2" s="1"/>
  <c r="HR9" i="2"/>
  <c r="HT9" i="2" s="1"/>
  <c r="HL9" i="2"/>
  <c r="HK9" i="2"/>
  <c r="HA9" i="2"/>
  <c r="GY9" i="2"/>
  <c r="GS9" i="2"/>
  <c r="GR9" i="2"/>
  <c r="GF9" i="2"/>
  <c r="GH9" i="2" s="1"/>
  <c r="FZ9" i="2"/>
  <c r="FY9" i="2"/>
  <c r="GA9" i="2" s="1"/>
  <c r="FN9" i="2"/>
  <c r="FP9" i="2" s="1"/>
  <c r="FG9" i="2"/>
  <c r="FF9" i="2"/>
  <c r="EW9" i="2"/>
  <c r="EU9" i="2"/>
  <c r="EN9" i="2"/>
  <c r="EM9" i="2"/>
  <c r="EB9" i="2"/>
  <c r="ED9" i="2" s="1"/>
  <c r="DU9" i="2"/>
  <c r="DY9" i="2" s="1"/>
  <c r="DT9" i="2"/>
  <c r="DV9" i="2" s="1"/>
  <c r="DI9" i="2"/>
  <c r="DK9" i="2" s="1"/>
  <c r="DB9" i="2"/>
  <c r="DF9" i="2" s="1"/>
  <c r="DG9" i="2" s="1"/>
  <c r="DA9" i="2"/>
  <c r="CP9" i="2"/>
  <c r="CR9" i="2" s="1"/>
  <c r="CJ9" i="2"/>
  <c r="CI9" i="2"/>
  <c r="CM9" i="2" s="1"/>
  <c r="CH9" i="2"/>
  <c r="BW9" i="2"/>
  <c r="BY9" i="2" s="1"/>
  <c r="BT9" i="2"/>
  <c r="BR9" i="2"/>
  <c r="BP9" i="2"/>
  <c r="BO9" i="2"/>
  <c r="BD9" i="2"/>
  <c r="BF9" i="2" s="1"/>
  <c r="AW9" i="2"/>
  <c r="AV9" i="2"/>
  <c r="AK9" i="2"/>
  <c r="AM9" i="2" s="1"/>
  <c r="AD9" i="2"/>
  <c r="AH9" i="2" s="1"/>
  <c r="AC9" i="2"/>
  <c r="R9" i="2"/>
  <c r="T9" i="2" s="1"/>
  <c r="L9" i="2"/>
  <c r="K9" i="2"/>
  <c r="HR8" i="2"/>
  <c r="HT8" i="2" s="1"/>
  <c r="HL8" i="2"/>
  <c r="HN8" i="2" s="1"/>
  <c r="HK8" i="2"/>
  <c r="GY8" i="2"/>
  <c r="HA8" i="2" s="1"/>
  <c r="GS8" i="2"/>
  <c r="GU8" i="2" s="1"/>
  <c r="GR8" i="2"/>
  <c r="GF8" i="2"/>
  <c r="GH8" i="2" s="1"/>
  <c r="FZ8" i="2"/>
  <c r="FY8" i="2"/>
  <c r="FN8" i="2"/>
  <c r="FP8" i="2" s="1"/>
  <c r="FK8" i="2"/>
  <c r="FG8" i="2"/>
  <c r="FF8" i="2"/>
  <c r="EU8" i="2"/>
  <c r="EW8" i="2" s="1"/>
  <c r="EN8" i="2"/>
  <c r="EM8" i="2"/>
  <c r="EB8" i="2"/>
  <c r="ED8" i="2" s="1"/>
  <c r="DW8" i="2"/>
  <c r="DU8" i="2"/>
  <c r="DT8" i="2"/>
  <c r="DV8" i="2" s="1"/>
  <c r="DI8" i="2"/>
  <c r="DK8" i="2" s="1"/>
  <c r="DF8" i="2"/>
  <c r="DB8" i="2"/>
  <c r="DA8" i="2"/>
  <c r="CP8" i="2"/>
  <c r="CR8" i="2" s="1"/>
  <c r="CI8" i="2"/>
  <c r="CH8" i="2"/>
  <c r="BW8" i="2"/>
  <c r="BY8" i="2" s="1"/>
  <c r="BP8" i="2"/>
  <c r="BR8" i="2" s="1"/>
  <c r="BO8" i="2"/>
  <c r="BD8" i="2"/>
  <c r="BF8" i="2" s="1"/>
  <c r="AW8" i="2"/>
  <c r="AV8" i="2"/>
  <c r="AX8" i="2" s="1"/>
  <c r="AK8" i="2"/>
  <c r="AM8" i="2" s="1"/>
  <c r="AD8" i="2"/>
  <c r="AF8" i="2" s="1"/>
  <c r="AC8" i="2"/>
  <c r="R8" i="2"/>
  <c r="T8" i="2" s="1"/>
  <c r="L8" i="2"/>
  <c r="K8" i="2"/>
  <c r="HR7" i="2"/>
  <c r="HT7" i="2" s="1"/>
  <c r="HL7" i="2"/>
  <c r="HP7" i="2" s="1"/>
  <c r="HK7" i="2"/>
  <c r="HF7" i="2"/>
  <c r="HA7" i="2"/>
  <c r="GY7" i="2"/>
  <c r="GS7" i="2"/>
  <c r="GR7" i="2"/>
  <c r="GW7" i="2" s="1"/>
  <c r="GM7" i="2"/>
  <c r="GF7" i="2"/>
  <c r="GH7" i="2" s="1"/>
  <c r="FZ7" i="2"/>
  <c r="FY7" i="2"/>
  <c r="FT7" i="2"/>
  <c r="FN7" i="2"/>
  <c r="FP7" i="2" s="1"/>
  <c r="FG7" i="2"/>
  <c r="FF7" i="2"/>
  <c r="EU7" i="2"/>
  <c r="EW7" i="2" s="1"/>
  <c r="EN7" i="2"/>
  <c r="EM7" i="2"/>
  <c r="EO7" i="2" s="1"/>
  <c r="EB7" i="2"/>
  <c r="ED7" i="2" s="1"/>
  <c r="DV7" i="2"/>
  <c r="DU7" i="2"/>
  <c r="DT7" i="2"/>
  <c r="DI7" i="2"/>
  <c r="DK7" i="2" s="1"/>
  <c r="DB7" i="2"/>
  <c r="DF7" i="2" s="1"/>
  <c r="DA7" i="2"/>
  <c r="DC7" i="2" s="1"/>
  <c r="CP7" i="2"/>
  <c r="CR7" i="2" s="1"/>
  <c r="CI7" i="2"/>
  <c r="CM7" i="2" s="1"/>
  <c r="CH7" i="2"/>
  <c r="CJ7" i="2" s="1"/>
  <c r="BW7" i="2"/>
  <c r="BY7" i="2" s="1"/>
  <c r="BP7" i="2"/>
  <c r="BT7" i="2" s="1"/>
  <c r="BO7" i="2"/>
  <c r="BD7" i="2"/>
  <c r="BF7" i="2" s="1"/>
  <c r="AW7" i="2"/>
  <c r="BA7" i="2" s="1"/>
  <c r="AV7" i="2"/>
  <c r="AX7" i="2" s="1"/>
  <c r="AK7" i="2"/>
  <c r="AM7" i="2" s="1"/>
  <c r="AD7" i="2"/>
  <c r="AH7" i="2" s="1"/>
  <c r="AC7" i="2"/>
  <c r="R7" i="2"/>
  <c r="T7" i="2" s="1"/>
  <c r="L7" i="2"/>
  <c r="K7" i="2"/>
  <c r="M7" i="2" s="1"/>
  <c r="HR6" i="2"/>
  <c r="HT6" i="2" s="1"/>
  <c r="HL6" i="2"/>
  <c r="HK6" i="2"/>
  <c r="HM62" i="2" s="1"/>
  <c r="GY6" i="2"/>
  <c r="HA6" i="2" s="1"/>
  <c r="GS6" i="2"/>
  <c r="GR6" i="2"/>
  <c r="GF6" i="2"/>
  <c r="GH6" i="2" s="1"/>
  <c r="FZ6" i="2"/>
  <c r="GB59" i="2" s="1"/>
  <c r="FY6" i="2"/>
  <c r="GA74" i="2" s="1"/>
  <c r="FN6" i="2"/>
  <c r="FP6" i="2" s="1"/>
  <c r="FG6" i="2"/>
  <c r="FI8" i="2" s="1"/>
  <c r="FF6" i="2"/>
  <c r="FH59" i="2" s="1"/>
  <c r="EU6" i="2"/>
  <c r="EW6" i="2" s="1"/>
  <c r="EN6" i="2"/>
  <c r="EP24" i="2" s="1"/>
  <c r="EM6" i="2"/>
  <c r="EB6" i="2"/>
  <c r="ED6" i="2" s="1"/>
  <c r="DY6" i="2"/>
  <c r="DU6" i="2"/>
  <c r="DW51" i="2" s="1"/>
  <c r="DT6" i="2"/>
  <c r="DV47" i="2" s="1"/>
  <c r="DI6" i="2"/>
  <c r="DK6" i="2" s="1"/>
  <c r="DF6" i="2"/>
  <c r="DB6" i="2"/>
  <c r="DA6" i="2"/>
  <c r="CP6" i="2"/>
  <c r="CR6" i="2" s="1"/>
  <c r="CJ6" i="2"/>
  <c r="CI6" i="2"/>
  <c r="CH6" i="2"/>
  <c r="CJ57" i="2" s="1"/>
  <c r="BW6" i="2"/>
  <c r="BY6" i="2" s="1"/>
  <c r="BR6" i="2"/>
  <c r="BP6" i="2"/>
  <c r="BR115" i="2" s="1"/>
  <c r="BO6" i="2"/>
  <c r="BQ77" i="2" s="1"/>
  <c r="BD6" i="2"/>
  <c r="BF6" i="2" s="1"/>
  <c r="AW6" i="2"/>
  <c r="AY20" i="2" s="1"/>
  <c r="AV6" i="2"/>
  <c r="AX6" i="2" s="1"/>
  <c r="AK6" i="2"/>
  <c r="AM6" i="2" s="1"/>
  <c r="AD6" i="2"/>
  <c r="AF39" i="2" s="1"/>
  <c r="AC6" i="2"/>
  <c r="AE56" i="2" s="1"/>
  <c r="R6" i="2"/>
  <c r="T6" i="2" s="1"/>
  <c r="L6" i="2"/>
  <c r="N37" i="2" s="1"/>
  <c r="K6" i="2"/>
  <c r="M92" i="2" s="1"/>
  <c r="HE4" i="2"/>
  <c r="HF4" i="2" s="1"/>
  <c r="GM4" i="2"/>
  <c r="GL4" i="2"/>
  <c r="FS4" i="2"/>
  <c r="FT4" i="2" s="1"/>
  <c r="FF4" i="2"/>
  <c r="FG4" i="2" s="1"/>
  <c r="EM4" i="2"/>
  <c r="EN4" i="2" s="1"/>
  <c r="DU4" i="2"/>
  <c r="DT4" i="2"/>
  <c r="DA4" i="2"/>
  <c r="DB4" i="2" s="1"/>
  <c r="CH4" i="2"/>
  <c r="CI4" i="2" s="1"/>
  <c r="BO4" i="2"/>
  <c r="BP4" i="2" s="1"/>
  <c r="AV4" i="2"/>
  <c r="AW4" i="2" s="1"/>
  <c r="AD4" i="2"/>
  <c r="AC4" i="2"/>
  <c r="K4" i="2"/>
  <c r="L4" i="2" s="1"/>
  <c r="P20" i="1"/>
  <c r="H20" i="1" s="1"/>
  <c r="L20" i="1"/>
  <c r="G20" i="1"/>
  <c r="Q20" i="1" s="1"/>
  <c r="K20" i="1" s="1"/>
  <c r="T19" i="1"/>
  <c r="U19" i="1" s="1"/>
  <c r="P19" i="1"/>
  <c r="H19" i="1" s="1"/>
  <c r="J19" i="1" s="1"/>
  <c r="L19" i="1"/>
  <c r="G19" i="1"/>
  <c r="Q19" i="1" s="1"/>
  <c r="K19" i="1" s="1"/>
  <c r="T18" i="1"/>
  <c r="U18" i="1" s="1"/>
  <c r="P18" i="1"/>
  <c r="H18" i="1" s="1"/>
  <c r="J18" i="1" s="1"/>
  <c r="M18" i="1" s="1"/>
  <c r="L18" i="1"/>
  <c r="G18" i="1"/>
  <c r="Q18" i="1" s="1"/>
  <c r="K18" i="1" s="1"/>
  <c r="T17" i="1"/>
  <c r="U17" i="1" s="1"/>
  <c r="Q17" i="1"/>
  <c r="K17" i="1" s="1"/>
  <c r="P17" i="1"/>
  <c r="H17" i="1" s="1"/>
  <c r="J17" i="1" s="1"/>
  <c r="M17" i="1" s="1"/>
  <c r="L17" i="1"/>
  <c r="G17" i="1"/>
  <c r="T16" i="1"/>
  <c r="U16" i="1" s="1"/>
  <c r="P16" i="1"/>
  <c r="H16" i="1" s="1"/>
  <c r="L16" i="1"/>
  <c r="G16" i="1"/>
  <c r="Q16" i="1" s="1"/>
  <c r="K16" i="1" s="1"/>
  <c r="T15" i="1"/>
  <c r="U15" i="1" s="1"/>
  <c r="P15" i="1"/>
  <c r="H15" i="1" s="1"/>
  <c r="L15" i="1"/>
  <c r="G15" i="1"/>
  <c r="T14" i="1"/>
  <c r="U14" i="1" s="1"/>
  <c r="Q14" i="1"/>
  <c r="K14" i="1" s="1"/>
  <c r="P14" i="1"/>
  <c r="L14" i="1"/>
  <c r="H14" i="1"/>
  <c r="G14" i="1"/>
  <c r="T13" i="1"/>
  <c r="U13" i="1" s="1"/>
  <c r="Q13" i="1"/>
  <c r="K13" i="1" s="1"/>
  <c r="P13" i="1"/>
  <c r="H13" i="1" s="1"/>
  <c r="J13" i="1" s="1"/>
  <c r="L13" i="1"/>
  <c r="G13" i="1"/>
  <c r="T12" i="1"/>
  <c r="U12" i="1" s="1"/>
  <c r="P12" i="1"/>
  <c r="H12" i="1" s="1"/>
  <c r="L12" i="1"/>
  <c r="G12" i="1"/>
  <c r="Q12" i="1" s="1"/>
  <c r="K12" i="1" s="1"/>
  <c r="T11" i="1"/>
  <c r="U11" i="1" s="1"/>
  <c r="P11" i="1"/>
  <c r="L11" i="1"/>
  <c r="G11" i="1"/>
  <c r="Q11" i="1" s="1"/>
  <c r="K11" i="1" s="1"/>
  <c r="D11" i="1"/>
  <c r="H11" i="1" s="1"/>
  <c r="J11" i="1" s="1"/>
  <c r="M11" i="1" s="1"/>
  <c r="T10" i="1"/>
  <c r="U10" i="1" s="1"/>
  <c r="P10" i="1"/>
  <c r="L10" i="1"/>
  <c r="G10" i="1"/>
  <c r="Q10" i="1" s="1"/>
  <c r="K10" i="1" s="1"/>
  <c r="D10" i="1"/>
  <c r="H10" i="1" s="1"/>
  <c r="T9" i="1"/>
  <c r="U9" i="1" s="1"/>
  <c r="P9" i="1"/>
  <c r="L9" i="1"/>
  <c r="G9" i="1"/>
  <c r="D9" i="1"/>
  <c r="AD8" i="1"/>
  <c r="AB8" i="1"/>
  <c r="Z8" i="1"/>
  <c r="Y8" i="1"/>
  <c r="X8" i="1"/>
  <c r="T8" i="1"/>
  <c r="U8" i="1" s="1"/>
  <c r="P8" i="1"/>
  <c r="H8" i="1" s="1"/>
  <c r="J8" i="1" s="1"/>
  <c r="L8" i="1"/>
  <c r="G8" i="1"/>
  <c r="Q8" i="1" s="1"/>
  <c r="K8" i="1" s="1"/>
  <c r="AD7" i="1"/>
  <c r="AB7" i="1"/>
  <c r="Z7" i="1"/>
  <c r="Y7" i="1"/>
  <c r="X7" i="1"/>
  <c r="T7" i="1"/>
  <c r="U7" i="1" s="1"/>
  <c r="P7" i="1"/>
  <c r="H7" i="1" s="1"/>
  <c r="L7" i="1"/>
  <c r="G7" i="1"/>
  <c r="Q7" i="1" s="1"/>
  <c r="K7" i="1" s="1"/>
  <c r="AD6" i="1"/>
  <c r="AB6" i="1"/>
  <c r="Z6" i="1"/>
  <c r="Y6" i="1"/>
  <c r="X6" i="1"/>
  <c r="T6" i="1"/>
  <c r="U6" i="1" s="1"/>
  <c r="P6" i="1"/>
  <c r="L6" i="1"/>
  <c r="G6" i="1"/>
  <c r="D6" i="1"/>
  <c r="AD5" i="1"/>
  <c r="AB5" i="1"/>
  <c r="Z5" i="1"/>
  <c r="Y5" i="1"/>
  <c r="X5" i="1"/>
  <c r="T5" i="1"/>
  <c r="U5" i="1" s="1"/>
  <c r="P5" i="1"/>
  <c r="L5" i="1"/>
  <c r="G5" i="1"/>
  <c r="D5" i="1"/>
  <c r="AD4" i="1"/>
  <c r="AB4" i="1"/>
  <c r="Z4" i="1"/>
  <c r="Y4" i="1"/>
  <c r="X4" i="1"/>
  <c r="X9" i="1" s="1"/>
  <c r="T4" i="1"/>
  <c r="U4" i="1" s="1"/>
  <c r="P4" i="1"/>
  <c r="L4" i="1"/>
  <c r="G4" i="1"/>
  <c r="D4" i="1"/>
  <c r="H4" i="1" s="1"/>
  <c r="T3" i="1"/>
  <c r="U3" i="1" s="1"/>
  <c r="Q3" i="1"/>
  <c r="K3" i="1" s="1"/>
  <c r="P3" i="1"/>
  <c r="L3" i="1"/>
  <c r="D3" i="1"/>
  <c r="AE2" i="1"/>
  <c r="AE5" i="1" s="1"/>
  <c r="AC2" i="1"/>
  <c r="AC5" i="1" s="1"/>
  <c r="AA2" i="1"/>
  <c r="AA8" i="1" s="1"/>
  <c r="T2" i="1"/>
  <c r="U2" i="1" s="1"/>
  <c r="DE19" i="2" l="1"/>
  <c r="DJ19" i="2" s="1"/>
  <c r="DL19" i="2" s="1"/>
  <c r="CL28" i="2"/>
  <c r="CQ28" i="2" s="1"/>
  <c r="CS28" i="2" s="1"/>
  <c r="DX9" i="2"/>
  <c r="EC9" i="2" s="1"/>
  <c r="EE9" i="2" s="1"/>
  <c r="CL6" i="2"/>
  <c r="CQ6" i="2" s="1"/>
  <c r="CS6" i="2" s="1"/>
  <c r="CL19" i="2"/>
  <c r="CQ19" i="2" s="1"/>
  <c r="CS19" i="2" s="1"/>
  <c r="CL17" i="2"/>
  <c r="CQ17" i="2" s="1"/>
  <c r="CS17" i="2" s="1"/>
  <c r="M19" i="1"/>
  <c r="N6" i="2"/>
  <c r="AH13" i="2"/>
  <c r="BS20" i="2"/>
  <c r="BX20" i="2" s="1"/>
  <c r="BZ20" i="2" s="1"/>
  <c r="H5" i="1"/>
  <c r="J5" i="1" s="1"/>
  <c r="N8" i="2"/>
  <c r="N11" i="2"/>
  <c r="EO14" i="2"/>
  <c r="CK16" i="2"/>
  <c r="O23" i="2"/>
  <c r="S23" i="2" s="1"/>
  <c r="U23" i="2" s="1"/>
  <c r="DG24" i="2"/>
  <c r="EO25" i="2"/>
  <c r="N27" i="2"/>
  <c r="CK27" i="2"/>
  <c r="CM27" i="2"/>
  <c r="CN27" i="2" s="1"/>
  <c r="BS30" i="2"/>
  <c r="BX30" i="2" s="1"/>
  <c r="BZ30" i="2" s="1"/>
  <c r="DG31" i="2"/>
  <c r="FI34" i="2"/>
  <c r="EO38" i="2"/>
  <c r="N48" i="2"/>
  <c r="I5" i="1"/>
  <c r="DC33" i="2"/>
  <c r="DE33" i="2" s="1"/>
  <c r="DJ33" i="2" s="1"/>
  <c r="DL33" i="2" s="1"/>
  <c r="DC80" i="2"/>
  <c r="DE80" i="2" s="1"/>
  <c r="DJ80" i="2" s="1"/>
  <c r="DL80" i="2" s="1"/>
  <c r="CK7" i="2"/>
  <c r="BQ9" i="2"/>
  <c r="BS9" i="2" s="1"/>
  <c r="BX9" i="2" s="1"/>
  <c r="BZ9" i="2" s="1"/>
  <c r="GU9" i="2"/>
  <c r="CK10" i="2"/>
  <c r="GU10" i="2"/>
  <c r="CK11" i="2"/>
  <c r="CL11" i="2" s="1"/>
  <c r="CQ11" i="2" s="1"/>
  <c r="CS11" i="2" s="1"/>
  <c r="AX12" i="2"/>
  <c r="BR12" i="2"/>
  <c r="BS12" i="2" s="1"/>
  <c r="BX12" i="2" s="1"/>
  <c r="BZ12" i="2" s="1"/>
  <c r="ER14" i="2"/>
  <c r="DW16" i="2"/>
  <c r="DX16" i="2" s="1"/>
  <c r="EC16" i="2" s="1"/>
  <c r="EE16" i="2" s="1"/>
  <c r="GU16" i="2"/>
  <c r="DY17" i="2"/>
  <c r="M18" i="2"/>
  <c r="O18" i="2" s="1"/>
  <c r="S18" i="2" s="1"/>
  <c r="U18" i="2" s="1"/>
  <c r="EO18" i="2"/>
  <c r="GB18" i="2"/>
  <c r="P19" i="2"/>
  <c r="DD19" i="2"/>
  <c r="EO19" i="2"/>
  <c r="CK20" i="2"/>
  <c r="CL20" i="2" s="1"/>
  <c r="CQ20" i="2" s="1"/>
  <c r="CS20" i="2" s="1"/>
  <c r="M21" i="2"/>
  <c r="AE22" i="2"/>
  <c r="AG22" i="2" s="1"/>
  <c r="AL22" i="2" s="1"/>
  <c r="AN22" i="2" s="1"/>
  <c r="DW22" i="2"/>
  <c r="DX22" i="2" s="1"/>
  <c r="EC22" i="2" s="1"/>
  <c r="EE22" i="2" s="1"/>
  <c r="CJ23" i="2"/>
  <c r="CL23" i="2" s="1"/>
  <c r="CQ23" i="2" s="1"/>
  <c r="CS23" i="2" s="1"/>
  <c r="AH24" i="2"/>
  <c r="GD24" i="2"/>
  <c r="ER25" i="2"/>
  <c r="GB25" i="2"/>
  <c r="P26" i="2"/>
  <c r="CJ26" i="2"/>
  <c r="GU26" i="2"/>
  <c r="EO27" i="2"/>
  <c r="AH28" i="2"/>
  <c r="BT28" i="2"/>
  <c r="EO28" i="2"/>
  <c r="BR30" i="2"/>
  <c r="DD30" i="2"/>
  <c r="EO30" i="2"/>
  <c r="GB30" i="2"/>
  <c r="DC32" i="2"/>
  <c r="DE32" i="2" s="1"/>
  <c r="DJ32" i="2" s="1"/>
  <c r="DL32" i="2" s="1"/>
  <c r="N36" i="2"/>
  <c r="CK36" i="2"/>
  <c r="DC37" i="2"/>
  <c r="EO37" i="2"/>
  <c r="AF38" i="2"/>
  <c r="BT38" i="2"/>
  <c r="ER38" i="2"/>
  <c r="N41" i="2"/>
  <c r="BA41" i="2"/>
  <c r="BB41" i="2" s="1"/>
  <c r="CJ42" i="2"/>
  <c r="DV42" i="2"/>
  <c r="DV43" i="2"/>
  <c r="EO45" i="2"/>
  <c r="DD48" i="2"/>
  <c r="DF48" i="2"/>
  <c r="BR55" i="2"/>
  <c r="DV55" i="2"/>
  <c r="FK55" i="2"/>
  <c r="BQ57" i="2"/>
  <c r="BS57" i="2" s="1"/>
  <c r="BX57" i="2" s="1"/>
  <c r="BZ57" i="2" s="1"/>
  <c r="N58" i="2"/>
  <c r="EO62" i="2"/>
  <c r="BG15" i="5"/>
  <c r="N94" i="2"/>
  <c r="N95" i="2"/>
  <c r="N103" i="2"/>
  <c r="N77" i="2"/>
  <c r="N80" i="2"/>
  <c r="N47" i="2"/>
  <c r="EO66" i="2"/>
  <c r="EO60" i="2"/>
  <c r="DG8" i="2"/>
  <c r="AY12" i="2"/>
  <c r="N19" i="2"/>
  <c r="N26" i="2"/>
  <c r="N31" i="2"/>
  <c r="EO34" i="2"/>
  <c r="N49" i="2"/>
  <c r="BR7" i="2"/>
  <c r="O15" i="2"/>
  <c r="S15" i="2" s="1"/>
  <c r="U15" i="2" s="1"/>
  <c r="ER15" i="2"/>
  <c r="AH17" i="2"/>
  <c r="P20" i="2"/>
  <c r="GC22" i="2"/>
  <c r="GG22" i="2" s="1"/>
  <c r="GI22" i="2" s="1"/>
  <c r="M8" i="1"/>
  <c r="H9" i="1"/>
  <c r="DX8" i="2"/>
  <c r="EC8" i="2" s="1"/>
  <c r="EE8" i="2" s="1"/>
  <c r="CL9" i="2"/>
  <c r="CQ9" i="2" s="1"/>
  <c r="CS9" i="2" s="1"/>
  <c r="CL10" i="2"/>
  <c r="CQ10" i="2" s="1"/>
  <c r="CS10" i="2" s="1"/>
  <c r="P12" i="2"/>
  <c r="GC14" i="2"/>
  <c r="GG14" i="2" s="1"/>
  <c r="GI14" i="2" s="1"/>
  <c r="FI16" i="2"/>
  <c r="N17" i="2"/>
  <c r="CK17" i="2"/>
  <c r="CK22" i="2"/>
  <c r="GB29" i="2"/>
  <c r="EP31" i="2"/>
  <c r="N34" i="2"/>
  <c r="GB35" i="2"/>
  <c r="CL36" i="2"/>
  <c r="CQ36" i="2" s="1"/>
  <c r="CS36" i="2" s="1"/>
  <c r="N52" i="2"/>
  <c r="GB72" i="2"/>
  <c r="J14" i="1"/>
  <c r="DD79" i="2"/>
  <c r="DD67" i="2"/>
  <c r="HN60" i="2"/>
  <c r="HN69" i="2"/>
  <c r="HN68" i="2"/>
  <c r="DW7" i="2"/>
  <c r="DX7" i="2" s="1"/>
  <c r="EC7" i="2" s="1"/>
  <c r="EE7" i="2" s="1"/>
  <c r="FI7" i="2"/>
  <c r="BT8" i="2"/>
  <c r="BU8" i="2" s="1"/>
  <c r="DD8" i="2"/>
  <c r="EO8" i="2"/>
  <c r="AE9" i="2"/>
  <c r="DW9" i="2"/>
  <c r="FI9" i="2"/>
  <c r="CM10" i="2"/>
  <c r="FI10" i="2"/>
  <c r="DY11" i="2"/>
  <c r="DZ11" i="2" s="1"/>
  <c r="FK11" i="2"/>
  <c r="GU11" i="2"/>
  <c r="DD12" i="2"/>
  <c r="DE12" i="2" s="1"/>
  <c r="DJ12" i="2" s="1"/>
  <c r="DL12" i="2" s="1"/>
  <c r="EO12" i="2"/>
  <c r="GD12" i="2"/>
  <c r="CJ13" i="2"/>
  <c r="GU13" i="2"/>
  <c r="BQ17" i="2"/>
  <c r="BS17" i="2" s="1"/>
  <c r="BX17" i="2" s="1"/>
  <c r="BZ17" i="2" s="1"/>
  <c r="CM17" i="2"/>
  <c r="BA18" i="2"/>
  <c r="CJ18" i="2"/>
  <c r="CL18" i="2" s="1"/>
  <c r="CQ18" i="2" s="1"/>
  <c r="CS18" i="2" s="1"/>
  <c r="GB19" i="2"/>
  <c r="HP19" i="2"/>
  <c r="DY20" i="2"/>
  <c r="DZ20" i="2" s="1"/>
  <c r="DD21" i="2"/>
  <c r="EO21" i="2"/>
  <c r="GB21" i="2"/>
  <c r="GU22" i="2"/>
  <c r="AX23" i="2"/>
  <c r="CK23" i="2"/>
  <c r="P25" i="2"/>
  <c r="CK26" i="2"/>
  <c r="CM26" i="2"/>
  <c r="GB27" i="2"/>
  <c r="DC28" i="2"/>
  <c r="CJ29" i="2"/>
  <c r="DY29" i="2"/>
  <c r="DZ29" i="2" s="1"/>
  <c r="ER30" i="2"/>
  <c r="CJ31" i="2"/>
  <c r="CL31" i="2" s="1"/>
  <c r="CQ31" i="2" s="1"/>
  <c r="CS31" i="2" s="1"/>
  <c r="GU31" i="2"/>
  <c r="CK33" i="2"/>
  <c r="DV33" i="2"/>
  <c r="DD34" i="2"/>
  <c r="BR35" i="2"/>
  <c r="AX36" i="2"/>
  <c r="AZ36" i="2" s="1"/>
  <c r="BE36" i="2" s="1"/>
  <c r="BG36" i="2" s="1"/>
  <c r="CM36" i="2"/>
  <c r="BT37" i="2"/>
  <c r="DD37" i="2"/>
  <c r="GU38" i="2"/>
  <c r="BA39" i="2"/>
  <c r="DV39" i="2"/>
  <c r="BT40" i="2"/>
  <c r="DD41" i="2"/>
  <c r="DF41" i="2"/>
  <c r="DG41" i="2" s="1"/>
  <c r="N42" i="2"/>
  <c r="BR44" i="2"/>
  <c r="BR48" i="2"/>
  <c r="DV59" i="2"/>
  <c r="BR103" i="2"/>
  <c r="AP73" i="5"/>
  <c r="AR73" i="5" s="1"/>
  <c r="AP21" i="5"/>
  <c r="AR21" i="5" s="1"/>
  <c r="AP25" i="5"/>
  <c r="AR25" i="5" s="1"/>
  <c r="AP29" i="5"/>
  <c r="AR29" i="5" s="1"/>
  <c r="AP20" i="5"/>
  <c r="AR20" i="5" s="1"/>
  <c r="AP11" i="5"/>
  <c r="AR11" i="5" s="1"/>
  <c r="AP9" i="5"/>
  <c r="AR9" i="5" s="1"/>
  <c r="AP24" i="5"/>
  <c r="AR24" i="5" s="1"/>
  <c r="DN46" i="5"/>
  <c r="DP46" i="5" s="1"/>
  <c r="DN30" i="5"/>
  <c r="DP30" i="5" s="1"/>
  <c r="DN26" i="5"/>
  <c r="DP26" i="5" s="1"/>
  <c r="DN42" i="5"/>
  <c r="DP42" i="5" s="1"/>
  <c r="DN21" i="5"/>
  <c r="DP21" i="5" s="1"/>
  <c r="DN35" i="5"/>
  <c r="DP35" i="5" s="1"/>
  <c r="DN16" i="5"/>
  <c r="DP16" i="5" s="1"/>
  <c r="DN10" i="5"/>
  <c r="DP10" i="5" s="1"/>
  <c r="DN14" i="5"/>
  <c r="DP14" i="5" s="1"/>
  <c r="DN7" i="5"/>
  <c r="DP7" i="5" s="1"/>
  <c r="DN20" i="5"/>
  <c r="DP20" i="5" s="1"/>
  <c r="DN8" i="5"/>
  <c r="DP8" i="5" s="1"/>
  <c r="JX11" i="5"/>
  <c r="JZ11" i="5" s="1"/>
  <c r="JX31" i="5"/>
  <c r="JZ31" i="5" s="1"/>
  <c r="JX15" i="5"/>
  <c r="JZ15" i="5" s="1"/>
  <c r="BG13" i="5"/>
  <c r="BG45" i="5"/>
  <c r="BG41" i="5"/>
  <c r="BG6" i="5"/>
  <c r="CK104" i="2"/>
  <c r="CK63" i="2"/>
  <c r="CK61" i="2"/>
  <c r="FK35" i="2"/>
  <c r="FL35" i="2" s="1"/>
  <c r="FK38" i="2"/>
  <c r="GT7" i="2"/>
  <c r="EO11" i="2"/>
  <c r="DW14" i="2"/>
  <c r="DX14" i="2" s="1"/>
  <c r="EC14" i="2" s="1"/>
  <c r="EE14" i="2" s="1"/>
  <c r="FK14" i="2"/>
  <c r="CL15" i="2"/>
  <c r="CQ15" i="2" s="1"/>
  <c r="CS15" i="2" s="1"/>
  <c r="AH16" i="2"/>
  <c r="GD16" i="2"/>
  <c r="BT17" i="2"/>
  <c r="DY18" i="2"/>
  <c r="DZ18" i="2" s="1"/>
  <c r="FI18" i="2"/>
  <c r="AZ20" i="2"/>
  <c r="BE20" i="2" s="1"/>
  <c r="BG20" i="2" s="1"/>
  <c r="BR20" i="2"/>
  <c r="ER22" i="2"/>
  <c r="BQ23" i="2"/>
  <c r="BS23" i="2" s="1"/>
  <c r="BX23" i="2" s="1"/>
  <c r="BZ23" i="2" s="1"/>
  <c r="DW24" i="2"/>
  <c r="DX24" i="2" s="1"/>
  <c r="EC24" i="2" s="1"/>
  <c r="EE24" i="2" s="1"/>
  <c r="FK24" i="2"/>
  <c r="GU24" i="2"/>
  <c r="AE26" i="2"/>
  <c r="BT27" i="2"/>
  <c r="N28" i="2"/>
  <c r="AY28" i="2"/>
  <c r="AZ28" i="2" s="1"/>
  <c r="BE28" i="2" s="1"/>
  <c r="BG28" i="2" s="1"/>
  <c r="DV31" i="2"/>
  <c r="FI32" i="2"/>
  <c r="GU32" i="2"/>
  <c r="EO33" i="2"/>
  <c r="CK35" i="2"/>
  <c r="DY37" i="2"/>
  <c r="DZ37" i="2" s="1"/>
  <c r="GU37" i="2"/>
  <c r="DV38" i="2"/>
  <c r="N43" i="2"/>
  <c r="BT45" i="2"/>
  <c r="FK45" i="2"/>
  <c r="DW48" i="2"/>
  <c r="DX48" i="2" s="1"/>
  <c r="EC48" i="2" s="1"/>
  <c r="EE48" i="2" s="1"/>
  <c r="GB56" i="2"/>
  <c r="DY58" i="2"/>
  <c r="EO59" i="2"/>
  <c r="IM33" i="5"/>
  <c r="IO33" i="5" s="1"/>
  <c r="IM36" i="5"/>
  <c r="IO36" i="5" s="1"/>
  <c r="IM27" i="5"/>
  <c r="IO27" i="5" s="1"/>
  <c r="IM14" i="5"/>
  <c r="IO14" i="5" s="1"/>
  <c r="IM18" i="5"/>
  <c r="IO18" i="5" s="1"/>
  <c r="IM8" i="5"/>
  <c r="IO8" i="5" s="1"/>
  <c r="IM12" i="5"/>
  <c r="IO12" i="5" s="1"/>
  <c r="BS11" i="2"/>
  <c r="BX11" i="2" s="1"/>
  <c r="BZ11" i="2" s="1"/>
  <c r="CK13" i="2"/>
  <c r="EO15" i="2"/>
  <c r="EO16" i="2"/>
  <c r="N18" i="2"/>
  <c r="N21" i="2"/>
  <c r="DE21" i="2"/>
  <c r="DJ21" i="2" s="1"/>
  <c r="DL21" i="2" s="1"/>
  <c r="BS22" i="2"/>
  <c r="BX22" i="2" s="1"/>
  <c r="BZ22" i="2" s="1"/>
  <c r="DG40" i="2"/>
  <c r="FI41" i="2"/>
  <c r="FK41" i="2"/>
  <c r="FL41" i="2" s="1"/>
  <c r="CK59" i="2"/>
  <c r="CK14" i="2"/>
  <c r="CL14" i="2" s="1"/>
  <c r="CQ14" i="2" s="1"/>
  <c r="CS14" i="2" s="1"/>
  <c r="CK19" i="2"/>
  <c r="FK23" i="2"/>
  <c r="CK24" i="2"/>
  <c r="CK25" i="2"/>
  <c r="DY25" i="2"/>
  <c r="DW25" i="2"/>
  <c r="DX25" i="2" s="1"/>
  <c r="EC25" i="2" s="1"/>
  <c r="EE25" i="2" s="1"/>
  <c r="BA30" i="2"/>
  <c r="AH34" i="2"/>
  <c r="ER34" i="2"/>
  <c r="CL35" i="2"/>
  <c r="CQ35" i="2" s="1"/>
  <c r="CS35" i="2" s="1"/>
  <c r="CK38" i="2"/>
  <c r="CL38" i="2" s="1"/>
  <c r="CQ38" i="2" s="1"/>
  <c r="CS38" i="2" s="1"/>
  <c r="FK40" i="2"/>
  <c r="FI40" i="2"/>
  <c r="CK6" i="2"/>
  <c r="DV84" i="2"/>
  <c r="DV81" i="2"/>
  <c r="DV54" i="2"/>
  <c r="DV53" i="2"/>
  <c r="DV51" i="2"/>
  <c r="DX51" i="2" s="1"/>
  <c r="EC51" i="2" s="1"/>
  <c r="EE51" i="2" s="1"/>
  <c r="DV45" i="2"/>
  <c r="EO6" i="2"/>
  <c r="EQ6" i="2" s="1"/>
  <c r="EV6" i="2" s="1"/>
  <c r="EX6" i="2" s="1"/>
  <c r="GT89" i="2"/>
  <c r="GT102" i="2"/>
  <c r="GT82" i="2"/>
  <c r="GT73" i="2"/>
  <c r="GT81" i="2"/>
  <c r="P9" i="2"/>
  <c r="EO9" i="2"/>
  <c r="HP9" i="2"/>
  <c r="AH10" i="2"/>
  <c r="BR10" i="2"/>
  <c r="BR11" i="2"/>
  <c r="CK12" i="2"/>
  <c r="CL12" i="2" s="1"/>
  <c r="CQ12" i="2" s="1"/>
  <c r="CS12" i="2" s="1"/>
  <c r="O13" i="2"/>
  <c r="S13" i="2" s="1"/>
  <c r="U13" i="2" s="1"/>
  <c r="J4" i="1"/>
  <c r="J10" i="1"/>
  <c r="AG56" i="2"/>
  <c r="AL56" i="2" s="1"/>
  <c r="AN56" i="2" s="1"/>
  <c r="BQ100" i="2"/>
  <c r="BQ49" i="2"/>
  <c r="DW66" i="2"/>
  <c r="DW56" i="2"/>
  <c r="DX56" i="2" s="1"/>
  <c r="EC56" i="2" s="1"/>
  <c r="EE56" i="2" s="1"/>
  <c r="DW45" i="2"/>
  <c r="DX45" i="2" s="1"/>
  <c r="EC45" i="2" s="1"/>
  <c r="EE45" i="2" s="1"/>
  <c r="GU36" i="2"/>
  <c r="GU64" i="2"/>
  <c r="ER7" i="2"/>
  <c r="GD7" i="2"/>
  <c r="CM8" i="2"/>
  <c r="DY8" i="2"/>
  <c r="BA9" i="2"/>
  <c r="ER9" i="2"/>
  <c r="GB9" i="2"/>
  <c r="EO10" i="2"/>
  <c r="GB10" i="2"/>
  <c r="GC10" i="2" s="1"/>
  <c r="GG10" i="2" s="1"/>
  <c r="GI10" i="2" s="1"/>
  <c r="P11" i="2"/>
  <c r="GB11" i="2"/>
  <c r="DY12" i="2"/>
  <c r="DZ12" i="2" s="1"/>
  <c r="EO13" i="2"/>
  <c r="GB13" i="2"/>
  <c r="GU14" i="2"/>
  <c r="CK15" i="2"/>
  <c r="P17" i="2"/>
  <c r="EO17" i="2"/>
  <c r="GC17" i="2"/>
  <c r="GG17" i="2" s="1"/>
  <c r="GI17" i="2" s="1"/>
  <c r="AE18" i="2"/>
  <c r="AE19" i="2"/>
  <c r="BQ19" i="2"/>
  <c r="BS19" i="2" s="1"/>
  <c r="BX19" i="2" s="1"/>
  <c r="BZ19" i="2" s="1"/>
  <c r="CM19" i="2"/>
  <c r="DY19" i="2"/>
  <c r="DZ19" i="2" s="1"/>
  <c r="FK19" i="2"/>
  <c r="GU19" i="2"/>
  <c r="DD20" i="2"/>
  <c r="DE20" i="2" s="1"/>
  <c r="DJ20" i="2" s="1"/>
  <c r="DL20" i="2" s="1"/>
  <c r="EO20" i="2"/>
  <c r="EQ20" i="2" s="1"/>
  <c r="EV20" i="2" s="1"/>
  <c r="EX20" i="2" s="1"/>
  <c r="GD20" i="2"/>
  <c r="AY21" i="2"/>
  <c r="AZ21" i="2" s="1"/>
  <c r="BE21" i="2" s="1"/>
  <c r="BG21" i="2" s="1"/>
  <c r="CJ21" i="2"/>
  <c r="CL21" i="2" s="1"/>
  <c r="CQ21" i="2" s="1"/>
  <c r="CS21" i="2" s="1"/>
  <c r="BQ25" i="2"/>
  <c r="BS25" i="2" s="1"/>
  <c r="BX25" i="2" s="1"/>
  <c r="BZ25" i="2" s="1"/>
  <c r="AH26" i="2"/>
  <c r="AI26" i="2" s="1"/>
  <c r="BR26" i="2"/>
  <c r="EO26" i="2"/>
  <c r="GB26" i="2"/>
  <c r="M27" i="2"/>
  <c r="O27" i="2" s="1"/>
  <c r="S27" i="2" s="1"/>
  <c r="U27" i="2" s="1"/>
  <c r="DV27" i="2"/>
  <c r="BA28" i="2"/>
  <c r="CK28" i="2"/>
  <c r="FI28" i="2"/>
  <c r="CJ30" i="2"/>
  <c r="DV30" i="2"/>
  <c r="DX30" i="2" s="1"/>
  <c r="EC30" i="2" s="1"/>
  <c r="EE30" i="2" s="1"/>
  <c r="BT31" i="2"/>
  <c r="GD31" i="2"/>
  <c r="CJ32" i="2"/>
  <c r="CL32" i="2" s="1"/>
  <c r="CQ32" i="2" s="1"/>
  <c r="CS32" i="2" s="1"/>
  <c r="DY32" i="2"/>
  <c r="DZ32" i="2" s="1"/>
  <c r="DD33" i="2"/>
  <c r="BT36" i="2"/>
  <c r="BR36" i="2"/>
  <c r="M37" i="2"/>
  <c r="O37" i="2" s="1"/>
  <c r="S37" i="2" s="1"/>
  <c r="U37" i="2" s="1"/>
  <c r="CM38" i="2"/>
  <c r="DY38" i="2"/>
  <c r="DW38" i="2"/>
  <c r="DX38" i="2" s="1"/>
  <c r="EC38" i="2" s="1"/>
  <c r="EE38" i="2" s="1"/>
  <c r="GD38" i="2"/>
  <c r="CJ40" i="2"/>
  <c r="GD41" i="2"/>
  <c r="HP41" i="2"/>
  <c r="BA48" i="2"/>
  <c r="CJ49" i="2"/>
  <c r="N55" i="2"/>
  <c r="EO56" i="2"/>
  <c r="DV57" i="2"/>
  <c r="GT74" i="2"/>
  <c r="CK77" i="2"/>
  <c r="BR78" i="2"/>
  <c r="DD78" i="2"/>
  <c r="CK79" i="2"/>
  <c r="CK85" i="2"/>
  <c r="BR92" i="2"/>
  <c r="CK18" i="2"/>
  <c r="EQ24" i="2"/>
  <c r="EV24" i="2" s="1"/>
  <c r="EX24" i="2" s="1"/>
  <c r="GD8" i="2"/>
  <c r="AH11" i="2"/>
  <c r="EO22" i="2"/>
  <c r="DE27" i="2"/>
  <c r="DJ27" i="2" s="1"/>
  <c r="DL27" i="2" s="1"/>
  <c r="P28" i="2"/>
  <c r="DY35" i="2"/>
  <c r="DZ35" i="2" s="1"/>
  <c r="BR41" i="2"/>
  <c r="BT41" i="2"/>
  <c r="AY43" i="2"/>
  <c r="BA43" i="2"/>
  <c r="BA46" i="2"/>
  <c r="BT49" i="2"/>
  <c r="BR49" i="2"/>
  <c r="N50" i="2"/>
  <c r="Z9" i="1"/>
  <c r="M13" i="1"/>
  <c r="AF56" i="2"/>
  <c r="AF61" i="2"/>
  <c r="BR99" i="2"/>
  <c r="BR85" i="2"/>
  <c r="BR77" i="2"/>
  <c r="BS77" i="2" s="1"/>
  <c r="BX77" i="2" s="1"/>
  <c r="BZ77" i="2" s="1"/>
  <c r="BR76" i="2"/>
  <c r="BR86" i="2"/>
  <c r="BR56" i="2"/>
  <c r="BR94" i="2"/>
  <c r="BR54" i="2"/>
  <c r="BR43" i="2"/>
  <c r="BR40" i="2"/>
  <c r="BS40" i="2" s="1"/>
  <c r="BX40" i="2" s="1"/>
  <c r="BZ40" i="2" s="1"/>
  <c r="BR47" i="2"/>
  <c r="CM6" i="2"/>
  <c r="CN71" i="2" s="1"/>
  <c r="DV6" i="2"/>
  <c r="GT6" i="2"/>
  <c r="N7" i="2"/>
  <c r="O7" i="2" s="1"/>
  <c r="S7" i="2" s="1"/>
  <c r="U7" i="2" s="1"/>
  <c r="CL7" i="2"/>
  <c r="CQ7" i="2" s="1"/>
  <c r="CS7" i="2" s="1"/>
  <c r="CK8" i="2"/>
  <c r="N9" i="2"/>
  <c r="CK9" i="2"/>
  <c r="O10" i="2"/>
  <c r="S10" i="2" s="1"/>
  <c r="U10" i="2" s="1"/>
  <c r="EP10" i="2"/>
  <c r="N13" i="2"/>
  <c r="BQ13" i="2"/>
  <c r="BS13" i="2" s="1"/>
  <c r="BX13" i="2" s="1"/>
  <c r="BZ13" i="2" s="1"/>
  <c r="AF14" i="2"/>
  <c r="AG14" i="2" s="1"/>
  <c r="AL14" i="2" s="1"/>
  <c r="AN14" i="2" s="1"/>
  <c r="BT14" i="2"/>
  <c r="FI15" i="2"/>
  <c r="CM16" i="2"/>
  <c r="CN16" i="2" s="1"/>
  <c r="BA17" i="2"/>
  <c r="GB17" i="2"/>
  <c r="BR18" i="2"/>
  <c r="EP20" i="2"/>
  <c r="AF21" i="2"/>
  <c r="CK21" i="2"/>
  <c r="DZ21" i="2"/>
  <c r="CL22" i="2"/>
  <c r="CQ22" i="2" s="1"/>
  <c r="CS22" i="2" s="1"/>
  <c r="GD22" i="2"/>
  <c r="BR23" i="2"/>
  <c r="EO23" i="2"/>
  <c r="BT24" i="2"/>
  <c r="EO24" i="2"/>
  <c r="AE25" i="2"/>
  <c r="EP26" i="2"/>
  <c r="CJ27" i="2"/>
  <c r="CL27" i="2" s="1"/>
  <c r="CQ27" i="2" s="1"/>
  <c r="CS27" i="2" s="1"/>
  <c r="DG29" i="2"/>
  <c r="DW30" i="2"/>
  <c r="EO31" i="2"/>
  <c r="EQ31" i="2" s="1"/>
  <c r="EV31" i="2" s="1"/>
  <c r="EX31" i="2" s="1"/>
  <c r="GB31" i="2"/>
  <c r="BA32" i="2"/>
  <c r="CK32" i="2"/>
  <c r="AE33" i="2"/>
  <c r="AG33" i="2" s="1"/>
  <c r="AL33" i="2" s="1"/>
  <c r="AN33" i="2" s="1"/>
  <c r="BR33" i="2"/>
  <c r="CK34" i="2"/>
  <c r="DV34" i="2"/>
  <c r="DX34" i="2" s="1"/>
  <c r="EC34" i="2" s="1"/>
  <c r="EE34" i="2" s="1"/>
  <c r="GU34" i="2"/>
  <c r="N35" i="2"/>
  <c r="EO35" i="2"/>
  <c r="DC36" i="2"/>
  <c r="BQ38" i="2"/>
  <c r="BS38" i="2" s="1"/>
  <c r="BX38" i="2" s="1"/>
  <c r="BZ38" i="2" s="1"/>
  <c r="BQ39" i="2"/>
  <c r="BS39" i="2" s="1"/>
  <c r="BX39" i="2" s="1"/>
  <c r="BZ39" i="2" s="1"/>
  <c r="GB40" i="2"/>
  <c r="EO41" i="2"/>
  <c r="AE43" i="2"/>
  <c r="N44" i="2"/>
  <c r="HP45" i="2"/>
  <c r="BR46" i="2"/>
  <c r="EO47" i="2"/>
  <c r="GB48" i="2"/>
  <c r="N56" i="2"/>
  <c r="DZ74" i="2"/>
  <c r="N83" i="2"/>
  <c r="BQ83" i="2"/>
  <c r="FI25" i="2"/>
  <c r="FI26" i="2"/>
  <c r="DY27" i="2"/>
  <c r="DZ27" i="2" s="1"/>
  <c r="FI27" i="2"/>
  <c r="GU27" i="2"/>
  <c r="EO29" i="2"/>
  <c r="GU30" i="2"/>
  <c r="CK31" i="2"/>
  <c r="FK31" i="2"/>
  <c r="BQ32" i="2"/>
  <c r="BS32" i="2" s="1"/>
  <c r="BX32" i="2" s="1"/>
  <c r="BZ32" i="2" s="1"/>
  <c r="DD32" i="2"/>
  <c r="EO32" i="2"/>
  <c r="EQ32" i="2" s="1"/>
  <c r="EV32" i="2" s="1"/>
  <c r="EX32" i="2" s="1"/>
  <c r="GB32" i="2"/>
  <c r="EO36" i="2"/>
  <c r="AH37" i="2"/>
  <c r="GD37" i="2"/>
  <c r="CK39" i="2"/>
  <c r="DY39" i="2"/>
  <c r="EO40" i="2"/>
  <c r="DV41" i="2"/>
  <c r="AF43" i="2"/>
  <c r="N45" i="2"/>
  <c r="AE49" i="2"/>
  <c r="AG49" i="2" s="1"/>
  <c r="AL49" i="2" s="1"/>
  <c r="AN49" i="2" s="1"/>
  <c r="DV50" i="2"/>
  <c r="FK50" i="2"/>
  <c r="DY52" i="2"/>
  <c r="EO54" i="2"/>
  <c r="GB54" i="2"/>
  <c r="DY55" i="2"/>
  <c r="BA56" i="2"/>
  <c r="AE57" i="2"/>
  <c r="BR57" i="2"/>
  <c r="CJ58" i="2"/>
  <c r="GT58" i="2"/>
  <c r="ER70" i="2"/>
  <c r="HS9" i="5"/>
  <c r="HQ9" i="5"/>
  <c r="DY26" i="2"/>
  <c r="DZ26" i="2" s="1"/>
  <c r="AE27" i="2"/>
  <c r="BQ27" i="2"/>
  <c r="BS27" i="2" s="1"/>
  <c r="BX27" i="2" s="1"/>
  <c r="BZ27" i="2" s="1"/>
  <c r="CK30" i="2"/>
  <c r="DY30" i="2"/>
  <c r="FI30" i="2"/>
  <c r="DY31" i="2"/>
  <c r="DZ31" i="2" s="1"/>
  <c r="EP32" i="2"/>
  <c r="DY33" i="2"/>
  <c r="DZ33" i="2" s="1"/>
  <c r="BA34" i="2"/>
  <c r="CJ34" i="2"/>
  <c r="DY34" i="2"/>
  <c r="DZ34" i="2" s="1"/>
  <c r="M35" i="2"/>
  <c r="O35" i="2" s="1"/>
  <c r="S35" i="2" s="1"/>
  <c r="U35" i="2" s="1"/>
  <c r="CM39" i="2"/>
  <c r="CN39" i="2" s="1"/>
  <c r="DW39" i="2"/>
  <c r="BR42" i="2"/>
  <c r="GB42" i="2"/>
  <c r="DV44" i="2"/>
  <c r="FK44" i="2"/>
  <c r="GB46" i="2"/>
  <c r="CJ50" i="2"/>
  <c r="DY50" i="2"/>
  <c r="DZ50" i="2" s="1"/>
  <c r="AE51" i="2"/>
  <c r="BR51" i="2"/>
  <c r="EO51" i="2"/>
  <c r="DD53" i="2"/>
  <c r="EO53" i="2"/>
  <c r="CJ55" i="2"/>
  <c r="EO57" i="2"/>
  <c r="DZ62" i="2"/>
  <c r="N69" i="2"/>
  <c r="DC73" i="2"/>
  <c r="DF73" i="2"/>
  <c r="HN77" i="2"/>
  <c r="GW90" i="2"/>
  <c r="BG21" i="5"/>
  <c r="EO50" i="2"/>
  <c r="GB50" i="2"/>
  <c r="N54" i="2"/>
  <c r="EO55" i="2"/>
  <c r="EO58" i="2"/>
  <c r="DY60" i="2"/>
  <c r="ER62" i="2"/>
  <c r="CM72" i="2"/>
  <c r="CJ82" i="2"/>
  <c r="BG11" i="5"/>
  <c r="FO13" i="5"/>
  <c r="N40" i="2"/>
  <c r="DV40" i="2"/>
  <c r="EO44" i="2"/>
  <c r="CJ48" i="2"/>
  <c r="DD50" i="2"/>
  <c r="DF52" i="2"/>
  <c r="N53" i="2"/>
  <c r="DY53" i="2"/>
  <c r="DZ53" i="2" s="1"/>
  <c r="DW53" i="2"/>
  <c r="DZ54" i="2"/>
  <c r="DF55" i="2"/>
  <c r="N57" i="2"/>
  <c r="DF61" i="2"/>
  <c r="BQ62" i="2"/>
  <c r="DF62" i="2"/>
  <c r="DG62" i="2" s="1"/>
  <c r="N63" i="2"/>
  <c r="N81" i="2"/>
  <c r="N51" i="2"/>
  <c r="BT52" i="2"/>
  <c r="BR52" i="2"/>
  <c r="CJ56" i="2"/>
  <c r="BT58" i="2"/>
  <c r="BR58" i="2"/>
  <c r="GT62" i="2"/>
  <c r="GW62" i="2"/>
  <c r="DW79" i="2"/>
  <c r="GT80" i="2"/>
  <c r="BY7" i="5"/>
  <c r="BV7" i="5"/>
  <c r="BC48" i="5"/>
  <c r="BE48" i="5" s="1"/>
  <c r="BJ48" i="5" s="1"/>
  <c r="BL48" i="5" s="1"/>
  <c r="BF48" i="5"/>
  <c r="EO39" i="2"/>
  <c r="DY41" i="2"/>
  <c r="DZ41" i="2" s="1"/>
  <c r="CJ45" i="2"/>
  <c r="DY48" i="2"/>
  <c r="EO52" i="2"/>
  <c r="AE53" i="2"/>
  <c r="DF58" i="2"/>
  <c r="DG58" i="2" s="1"/>
  <c r="ER58" i="2"/>
  <c r="ES58" i="2" s="1"/>
  <c r="EO63" i="2"/>
  <c r="CM73" i="2"/>
  <c r="BA76" i="2"/>
  <c r="HP84" i="2"/>
  <c r="BT87" i="2"/>
  <c r="N89" i="2"/>
  <c r="N92" i="2"/>
  <c r="O92" i="2" s="1"/>
  <c r="S92" i="2" s="1"/>
  <c r="U92" i="2" s="1"/>
  <c r="FN6" i="5"/>
  <c r="FO6" i="5" s="1"/>
  <c r="BC11" i="5"/>
  <c r="DK11" i="5"/>
  <c r="DI11" i="5"/>
  <c r="GD39" i="2"/>
  <c r="AH40" i="2"/>
  <c r="CK41" i="2"/>
  <c r="CK42" i="2"/>
  <c r="DY42" i="2"/>
  <c r="DD43" i="2"/>
  <c r="EO43" i="2"/>
  <c r="EO46" i="2"/>
  <c r="EO49" i="2"/>
  <c r="DY51" i="2"/>
  <c r="DD56" i="2"/>
  <c r="BQ60" i="2"/>
  <c r="DF60" i="2"/>
  <c r="HP60" i="2"/>
  <c r="EO61" i="2"/>
  <c r="ER63" i="2"/>
  <c r="DY64" i="2"/>
  <c r="GT66" i="2"/>
  <c r="GW66" i="2"/>
  <c r="DY68" i="2"/>
  <c r="DZ68" i="2" s="1"/>
  <c r="DV74" i="2"/>
  <c r="DV82" i="2"/>
  <c r="DC83" i="2"/>
  <c r="HP86" i="2"/>
  <c r="BQ89" i="2"/>
  <c r="BS89" i="2" s="1"/>
  <c r="BX89" i="2" s="1"/>
  <c r="BZ89" i="2" s="1"/>
  <c r="CJ100" i="2"/>
  <c r="BI26" i="5"/>
  <c r="BK26" i="5" s="1"/>
  <c r="BI15" i="5"/>
  <c r="BK15" i="5" s="1"/>
  <c r="BI11" i="5"/>
  <c r="BK11" i="5" s="1"/>
  <c r="S9" i="5"/>
  <c r="CO14" i="5"/>
  <c r="CQ14" i="5" s="1"/>
  <c r="CV14" i="5" s="1"/>
  <c r="CX14" i="5" s="1"/>
  <c r="CR14" i="5"/>
  <c r="EU23" i="5"/>
  <c r="EW23" i="5"/>
  <c r="FK63" i="2"/>
  <c r="EO64" i="2"/>
  <c r="EQ64" i="2" s="1"/>
  <c r="EV64" i="2" s="1"/>
  <c r="EX64" i="2" s="1"/>
  <c r="BA66" i="2"/>
  <c r="BB66" i="2" s="1"/>
  <c r="DV67" i="2"/>
  <c r="N70" i="2"/>
  <c r="N72" i="2"/>
  <c r="GU75" i="2"/>
  <c r="CK78" i="2"/>
  <c r="DF81" i="2"/>
  <c r="AF84" i="2"/>
  <c r="BR84" i="2"/>
  <c r="N85" i="2"/>
  <c r="CK86" i="2"/>
  <c r="CK95" i="2"/>
  <c r="AK10" i="5"/>
  <c r="AM10" i="5"/>
  <c r="EO42" i="2"/>
  <c r="CK43" i="2"/>
  <c r="DY43" i="2"/>
  <c r="DZ43" i="2" s="1"/>
  <c r="DD45" i="2"/>
  <c r="DY46" i="2"/>
  <c r="DZ46" i="2" s="1"/>
  <c r="CJ47" i="2"/>
  <c r="EO48" i="2"/>
  <c r="DY49" i="2"/>
  <c r="DD51" i="2"/>
  <c r="CJ53" i="2"/>
  <c r="DY56" i="2"/>
  <c r="DW60" i="2"/>
  <c r="GT60" i="2"/>
  <c r="CK67" i="2"/>
  <c r="GU67" i="2"/>
  <c r="FK69" i="2"/>
  <c r="GD74" i="2"/>
  <c r="AH76" i="2"/>
  <c r="DV77" i="2"/>
  <c r="GT77" i="2"/>
  <c r="GV77" i="2" s="1"/>
  <c r="GZ77" i="2" s="1"/>
  <c r="HB77" i="2" s="1"/>
  <c r="CM78" i="2"/>
  <c r="DV80" i="2"/>
  <c r="HP83" i="2"/>
  <c r="AH84" i="2"/>
  <c r="CJ92" i="2"/>
  <c r="BT106" i="2"/>
  <c r="GY30" i="5"/>
  <c r="HA30" i="5"/>
  <c r="DV61" i="2"/>
  <c r="GW61" i="2"/>
  <c r="BQ64" i="2"/>
  <c r="BS64" i="2" s="1"/>
  <c r="BX64" i="2" s="1"/>
  <c r="BZ64" i="2" s="1"/>
  <c r="GT64" i="2"/>
  <c r="CK65" i="2"/>
  <c r="BQ66" i="2"/>
  <c r="DV73" i="2"/>
  <c r="HP75" i="2"/>
  <c r="CM77" i="2"/>
  <c r="CJ77" i="2"/>
  <c r="GB79" i="2"/>
  <c r="N82" i="2"/>
  <c r="N101" i="2"/>
  <c r="FN43" i="5"/>
  <c r="FN13" i="5"/>
  <c r="FN15" i="5"/>
  <c r="FN8" i="5"/>
  <c r="HP25" i="5"/>
  <c r="HP51" i="5"/>
  <c r="BC13" i="5"/>
  <c r="BE13" i="5" s="1"/>
  <c r="BJ13" i="5" s="1"/>
  <c r="BL13" i="5" s="1"/>
  <c r="BF13" i="5"/>
  <c r="AM16" i="5"/>
  <c r="AK16" i="5"/>
  <c r="GD63" i="2"/>
  <c r="AH65" i="2"/>
  <c r="GD69" i="2"/>
  <c r="N71" i="2"/>
  <c r="HP72" i="2"/>
  <c r="AH75" i="2"/>
  <c r="N78" i="2"/>
  <c r="BA78" i="2"/>
  <c r="CM79" i="2"/>
  <c r="BT86" i="2"/>
  <c r="CM95" i="2"/>
  <c r="BR98" i="2"/>
  <c r="BT98" i="2"/>
  <c r="N112" i="2"/>
  <c r="CK115" i="2"/>
  <c r="DI33" i="5"/>
  <c r="DI71" i="5"/>
  <c r="DI37" i="5"/>
  <c r="DK6" i="5"/>
  <c r="DL64" i="5" s="1"/>
  <c r="LD6" i="5"/>
  <c r="LD11" i="5"/>
  <c r="LE11" i="5" s="1"/>
  <c r="LD8" i="5"/>
  <c r="FN7" i="5"/>
  <c r="FO7" i="5" s="1"/>
  <c r="FT7" i="5" s="1"/>
  <c r="FV7" i="5" s="1"/>
  <c r="DK10" i="5"/>
  <c r="EW11" i="5"/>
  <c r="EU11" i="5"/>
  <c r="KK12" i="5"/>
  <c r="R13" i="5"/>
  <c r="HA13" i="5"/>
  <c r="JD14" i="5"/>
  <c r="CR20" i="5"/>
  <c r="CP20" i="5"/>
  <c r="R53" i="5"/>
  <c r="DV63" i="2"/>
  <c r="GD65" i="2"/>
  <c r="HP66" i="2"/>
  <c r="AH69" i="2"/>
  <c r="GB71" i="2"/>
  <c r="DY78" i="2"/>
  <c r="GW81" i="2"/>
  <c r="CM85" i="2"/>
  <c r="HN93" i="2"/>
  <c r="AH94" i="2"/>
  <c r="BR95" i="2"/>
  <c r="BR100" i="2"/>
  <c r="BT100" i="2"/>
  <c r="CM118" i="2"/>
  <c r="R66" i="5"/>
  <c r="R65" i="5"/>
  <c r="R11" i="5"/>
  <c r="S11" i="5" s="1"/>
  <c r="X11" i="5" s="1"/>
  <c r="Z11" i="5" s="1"/>
  <c r="R21" i="5"/>
  <c r="R19" i="5"/>
  <c r="S19" i="5" s="1"/>
  <c r="BV53" i="5"/>
  <c r="BV36" i="5"/>
  <c r="BV57" i="5"/>
  <c r="BV6" i="5"/>
  <c r="BV13" i="5"/>
  <c r="EB65" i="5"/>
  <c r="EB6" i="5"/>
  <c r="R8" i="5"/>
  <c r="IJ9" i="5"/>
  <c r="IN9" i="5" s="1"/>
  <c r="IP9" i="5" s="1"/>
  <c r="U10" i="5"/>
  <c r="JB10" i="5"/>
  <c r="JD10" i="5"/>
  <c r="DI20" i="5"/>
  <c r="DK20" i="5"/>
  <c r="BF30" i="5"/>
  <c r="BG30" i="5" s="1"/>
  <c r="BV54" i="5"/>
  <c r="BG58" i="5"/>
  <c r="DV65" i="2"/>
  <c r="BA69" i="2"/>
  <c r="GD70" i="2"/>
  <c r="DF71" i="2"/>
  <c r="DG71" i="2" s="1"/>
  <c r="DY72" i="2"/>
  <c r="N73" i="2"/>
  <c r="N74" i="2"/>
  <c r="DF79" i="2"/>
  <c r="AH83" i="2"/>
  <c r="BT84" i="2"/>
  <c r="BQ88" i="2"/>
  <c r="CJ95" i="2"/>
  <c r="CL95" i="2" s="1"/>
  <c r="CQ95" i="2" s="1"/>
  <c r="CS95" i="2" s="1"/>
  <c r="GB107" i="2"/>
  <c r="GD110" i="2"/>
  <c r="BR111" i="2"/>
  <c r="BT111" i="2"/>
  <c r="CQ44" i="5"/>
  <c r="CV44" i="5" s="1"/>
  <c r="CX44" i="5" s="1"/>
  <c r="EU6" i="5"/>
  <c r="EU46" i="5"/>
  <c r="EU29" i="5"/>
  <c r="EW6" i="5"/>
  <c r="EX47" i="5" s="1"/>
  <c r="EU7" i="5"/>
  <c r="BE10" i="5"/>
  <c r="BJ10" i="5" s="1"/>
  <c r="BL10" i="5" s="1"/>
  <c r="AJ12" i="5"/>
  <c r="AL12" i="5" s="1"/>
  <c r="AQ12" i="5" s="1"/>
  <c r="AS12" i="5" s="1"/>
  <c r="AM12" i="5"/>
  <c r="EV12" i="5"/>
  <c r="FA12" i="5" s="1"/>
  <c r="FC12" i="5" s="1"/>
  <c r="CP14" i="5"/>
  <c r="EB15" i="5"/>
  <c r="EE22" i="5"/>
  <c r="JV26" i="5"/>
  <c r="JT26" i="5"/>
  <c r="BG62" i="5"/>
  <c r="N93" i="2"/>
  <c r="GT94" i="2"/>
  <c r="GW94" i="2"/>
  <c r="N97" i="2"/>
  <c r="CJ115" i="2"/>
  <c r="LH18" i="5"/>
  <c r="LJ18" i="5" s="1"/>
  <c r="LH19" i="5"/>
  <c r="LJ19" i="5" s="1"/>
  <c r="LH20" i="5"/>
  <c r="LJ20" i="5" s="1"/>
  <c r="LH14" i="5"/>
  <c r="LJ14" i="5" s="1"/>
  <c r="LH6" i="5"/>
  <c r="LJ6" i="5" s="1"/>
  <c r="CP9" i="5"/>
  <c r="CP30" i="5"/>
  <c r="CP31" i="5"/>
  <c r="CP10" i="5"/>
  <c r="CQ10" i="5" s="1"/>
  <c r="CV10" i="5" s="1"/>
  <c r="CX10" i="5" s="1"/>
  <c r="JA13" i="5"/>
  <c r="JA8" i="5"/>
  <c r="EX7" i="5"/>
  <c r="BW20" i="5"/>
  <c r="BY20" i="5"/>
  <c r="HP21" i="5"/>
  <c r="CP45" i="5"/>
  <c r="CR45" i="5"/>
  <c r="BR88" i="2"/>
  <c r="BR89" i="2"/>
  <c r="BA90" i="2"/>
  <c r="N100" i="2"/>
  <c r="CK103" i="2"/>
  <c r="W7" i="5"/>
  <c r="Y7" i="5" s="1"/>
  <c r="W14" i="5"/>
  <c r="Y14" i="5" s="1"/>
  <c r="W6" i="5"/>
  <c r="Y6" i="5" s="1"/>
  <c r="W12" i="5"/>
  <c r="Y12" i="5" s="1"/>
  <c r="W8" i="5"/>
  <c r="Y8" i="5" s="1"/>
  <c r="CU43" i="5"/>
  <c r="CW43" i="5" s="1"/>
  <c r="CU34" i="5"/>
  <c r="CW34" i="5" s="1"/>
  <c r="CU13" i="5"/>
  <c r="CW13" i="5" s="1"/>
  <c r="CU9" i="5"/>
  <c r="CW9" i="5" s="1"/>
  <c r="HC52" i="5"/>
  <c r="HE52" i="5" s="1"/>
  <c r="HC44" i="5"/>
  <c r="HE44" i="5" s="1"/>
  <c r="HC39" i="5"/>
  <c r="HE39" i="5" s="1"/>
  <c r="HC36" i="5"/>
  <c r="HE36" i="5" s="1"/>
  <c r="HC23" i="5"/>
  <c r="HE23" i="5" s="1"/>
  <c r="HC43" i="5"/>
  <c r="HE43" i="5" s="1"/>
  <c r="HC13" i="5"/>
  <c r="HE13" i="5" s="1"/>
  <c r="HC6" i="5"/>
  <c r="HE6" i="5" s="1"/>
  <c r="HC11" i="5"/>
  <c r="HE11" i="5" s="1"/>
  <c r="HC19" i="5"/>
  <c r="HE19" i="5" s="1"/>
  <c r="HC9" i="5"/>
  <c r="HE9" i="5" s="1"/>
  <c r="BV10" i="5"/>
  <c r="BY10" i="5"/>
  <c r="EW15" i="5"/>
  <c r="EX15" i="5" s="1"/>
  <c r="EU15" i="5"/>
  <c r="GY15" i="5"/>
  <c r="HA15" i="5"/>
  <c r="FP17" i="5"/>
  <c r="FM17" i="5"/>
  <c r="FO17" i="5" s="1"/>
  <c r="FT17" i="5" s="1"/>
  <c r="FV17" i="5" s="1"/>
  <c r="EU18" i="5"/>
  <c r="EW18" i="5"/>
  <c r="HP18" i="5"/>
  <c r="HS18" i="5"/>
  <c r="W20" i="5"/>
  <c r="Y20" i="5" s="1"/>
  <c r="EU22" i="5"/>
  <c r="EW22" i="5"/>
  <c r="EZ36" i="5"/>
  <c r="FB36" i="5" s="1"/>
  <c r="EZ33" i="5"/>
  <c r="FB33" i="5" s="1"/>
  <c r="EZ61" i="5"/>
  <c r="FB61" i="5" s="1"/>
  <c r="KP19" i="5"/>
  <c r="KR19" i="5" s="1"/>
  <c r="KP25" i="5"/>
  <c r="KR25" i="5" s="1"/>
  <c r="Q48" i="5"/>
  <c r="U31" i="5"/>
  <c r="BC44" i="5"/>
  <c r="BC34" i="5"/>
  <c r="BC22" i="5"/>
  <c r="CB6" i="5"/>
  <c r="CD6" i="5" s="1"/>
  <c r="ET7" i="5"/>
  <c r="JD7" i="5"/>
  <c r="JV8" i="5"/>
  <c r="EZ9" i="5"/>
  <c r="FB9" i="5" s="1"/>
  <c r="R10" i="5"/>
  <c r="EZ11" i="5"/>
  <c r="FB11" i="5" s="1"/>
  <c r="II11" i="5"/>
  <c r="IJ11" i="5" s="1"/>
  <c r="IN11" i="5" s="1"/>
  <c r="IP11" i="5" s="1"/>
  <c r="GY12" i="5"/>
  <c r="EZ13" i="5"/>
  <c r="FB13" i="5" s="1"/>
  <c r="JT13" i="5"/>
  <c r="R15" i="5"/>
  <c r="BV15" i="5"/>
  <c r="KN15" i="5"/>
  <c r="CO16" i="5"/>
  <c r="GY16" i="5"/>
  <c r="LV17" i="5"/>
  <c r="DH20" i="5"/>
  <c r="DJ20" i="5" s="1"/>
  <c r="DO20" i="5" s="1"/>
  <c r="DQ20" i="5" s="1"/>
  <c r="FM20" i="5"/>
  <c r="IH20" i="5"/>
  <c r="IH22" i="5"/>
  <c r="EA23" i="5"/>
  <c r="JT24" i="5"/>
  <c r="GY27" i="5"/>
  <c r="CO30" i="5"/>
  <c r="FM31" i="5"/>
  <c r="R39" i="5"/>
  <c r="IH39" i="5"/>
  <c r="CO41" i="5"/>
  <c r="IH52" i="5"/>
  <c r="GI66" i="5"/>
  <c r="BD70" i="5"/>
  <c r="BF70" i="5"/>
  <c r="CJ97" i="2"/>
  <c r="CM106" i="2"/>
  <c r="Q6" i="5"/>
  <c r="S6" i="5" s="1"/>
  <c r="BC6" i="5"/>
  <c r="GY28" i="5"/>
  <c r="GY43" i="5"/>
  <c r="JA7" i="5"/>
  <c r="LX7" i="5"/>
  <c r="AJ8" i="5"/>
  <c r="CO8" i="5"/>
  <c r="BD11" i="5"/>
  <c r="CO11" i="5"/>
  <c r="FM12" i="5"/>
  <c r="DH14" i="5"/>
  <c r="CO15" i="5"/>
  <c r="II15" i="5"/>
  <c r="IJ15" i="5" s="1"/>
  <c r="IN15" i="5" s="1"/>
  <c r="IP15" i="5" s="1"/>
  <c r="LF15" i="5"/>
  <c r="CR16" i="5"/>
  <c r="EW16" i="5"/>
  <c r="EU16" i="5"/>
  <c r="KN16" i="5"/>
  <c r="FN17" i="5"/>
  <c r="HQ21" i="5"/>
  <c r="BY22" i="5"/>
  <c r="LX22" i="5"/>
  <c r="GY23" i="5"/>
  <c r="AM24" i="5"/>
  <c r="EX24" i="5"/>
  <c r="BC26" i="5"/>
  <c r="ET29" i="5"/>
  <c r="AJ35" i="5"/>
  <c r="ET35" i="5"/>
  <c r="R38" i="5"/>
  <c r="CO38" i="5"/>
  <c r="GY38" i="5"/>
  <c r="GI43" i="5"/>
  <c r="GF43" i="5"/>
  <c r="HA44" i="5"/>
  <c r="HQ45" i="5"/>
  <c r="BV50" i="5"/>
  <c r="HA61" i="5"/>
  <c r="CR102" i="5"/>
  <c r="BA101" i="2"/>
  <c r="CM108" i="2"/>
  <c r="BQ113" i="2"/>
  <c r="BT115" i="2"/>
  <c r="CM117" i="2"/>
  <c r="BT119" i="2"/>
  <c r="CB46" i="5"/>
  <c r="CD46" i="5" s="1"/>
  <c r="CB34" i="5"/>
  <c r="CD34" i="5" s="1"/>
  <c r="ET32" i="5"/>
  <c r="ET46" i="5"/>
  <c r="EV46" i="5" s="1"/>
  <c r="LC24" i="5"/>
  <c r="LC20" i="5"/>
  <c r="FP8" i="5"/>
  <c r="CB9" i="5"/>
  <c r="CD9" i="5" s="1"/>
  <c r="EW10" i="5"/>
  <c r="DH11" i="5"/>
  <c r="DJ11" i="5" s="1"/>
  <c r="DO11" i="5" s="1"/>
  <c r="DQ11" i="5" s="1"/>
  <c r="HP11" i="5"/>
  <c r="EB12" i="5"/>
  <c r="JT14" i="5"/>
  <c r="LC15" i="5"/>
  <c r="BC16" i="5"/>
  <c r="IH16" i="5"/>
  <c r="IJ16" i="5" s="1"/>
  <c r="IN16" i="5" s="1"/>
  <c r="IP16" i="5" s="1"/>
  <c r="DK17" i="5"/>
  <c r="DL17" i="5" s="1"/>
  <c r="DI17" i="5"/>
  <c r="GG17" i="5"/>
  <c r="AJ18" i="5"/>
  <c r="EZ18" i="5"/>
  <c r="FB18" i="5" s="1"/>
  <c r="GY18" i="5"/>
  <c r="LX18" i="5"/>
  <c r="BG19" i="5"/>
  <c r="LC19" i="5"/>
  <c r="LF19" i="5"/>
  <c r="DK21" i="5"/>
  <c r="DL21" i="5" s="1"/>
  <c r="IH21" i="5"/>
  <c r="IJ21" i="5" s="1"/>
  <c r="IN21" i="5" s="1"/>
  <c r="IP21" i="5" s="1"/>
  <c r="JV22" i="5"/>
  <c r="CO23" i="5"/>
  <c r="JT29" i="5"/>
  <c r="BV30" i="5"/>
  <c r="BY30" i="5"/>
  <c r="IH34" i="5"/>
  <c r="ED37" i="5"/>
  <c r="HA39" i="5"/>
  <c r="R42" i="5"/>
  <c r="EX61" i="5"/>
  <c r="DH84" i="5"/>
  <c r="DK85" i="5"/>
  <c r="DL85" i="5" s="1"/>
  <c r="LZ19" i="5"/>
  <c r="MB19" i="5" s="1"/>
  <c r="LZ25" i="5"/>
  <c r="MB25" i="5" s="1"/>
  <c r="LZ22" i="5"/>
  <c r="MB22" i="5" s="1"/>
  <c r="GF7" i="5"/>
  <c r="GH7" i="5" s="1"/>
  <c r="GL7" i="5" s="1"/>
  <c r="GN7" i="5" s="1"/>
  <c r="EB7" i="5"/>
  <c r="IJ7" i="5"/>
  <c r="IN7" i="5" s="1"/>
  <c r="IP7" i="5" s="1"/>
  <c r="BD13" i="5"/>
  <c r="LZ14" i="5"/>
  <c r="MB14" i="5" s="1"/>
  <c r="BC24" i="5"/>
  <c r="DK24" i="5"/>
  <c r="R26" i="5"/>
  <c r="BC36" i="5"/>
  <c r="II38" i="5"/>
  <c r="EW48" i="5"/>
  <c r="EU48" i="5"/>
  <c r="FP50" i="5"/>
  <c r="IH58" i="5"/>
  <c r="GD95" i="2"/>
  <c r="BR97" i="2"/>
  <c r="AH98" i="2"/>
  <c r="GD98" i="2"/>
  <c r="GD111" i="2"/>
  <c r="IH19" i="5"/>
  <c r="IJ19" i="5" s="1"/>
  <c r="IN19" i="5" s="1"/>
  <c r="IP19" i="5" s="1"/>
  <c r="IH70" i="5"/>
  <c r="CB7" i="5"/>
  <c r="CD7" i="5" s="1"/>
  <c r="ED7" i="5"/>
  <c r="EW8" i="5"/>
  <c r="EX8" i="5" s="1"/>
  <c r="Q10" i="5"/>
  <c r="S10" i="5" s="1"/>
  <c r="KL11" i="5"/>
  <c r="EW12" i="5"/>
  <c r="HA12" i="5"/>
  <c r="LZ12" i="5"/>
  <c r="MB12" i="5" s="1"/>
  <c r="EA15" i="5"/>
  <c r="HS15" i="5"/>
  <c r="BW17" i="5"/>
  <c r="JT17" i="5"/>
  <c r="BD18" i="5"/>
  <c r="BE18" i="5" s="1"/>
  <c r="BV19" i="5"/>
  <c r="DH22" i="5"/>
  <c r="BV24" i="5"/>
  <c r="BX24" i="5" s="1"/>
  <c r="CC24" i="5" s="1"/>
  <c r="CE24" i="5" s="1"/>
  <c r="EA24" i="5"/>
  <c r="BV25" i="5"/>
  <c r="ET25" i="5"/>
  <c r="BC28" i="5"/>
  <c r="FM28" i="5"/>
  <c r="DK29" i="5"/>
  <c r="DL29" i="5" s="1"/>
  <c r="DI29" i="5"/>
  <c r="FM32" i="5"/>
  <c r="CO39" i="5"/>
  <c r="BC40" i="5"/>
  <c r="CR48" i="5"/>
  <c r="IH48" i="5"/>
  <c r="BG49" i="5"/>
  <c r="FP61" i="5"/>
  <c r="FQ61" i="5" s="1"/>
  <c r="ED15" i="5"/>
  <c r="EE15" i="5" s="1"/>
  <c r="R16" i="5"/>
  <c r="HS16" i="5"/>
  <c r="CO17" i="5"/>
  <c r="AJ23" i="5"/>
  <c r="GX24" i="5"/>
  <c r="GY26" i="5"/>
  <c r="FP31" i="5"/>
  <c r="FN31" i="5"/>
  <c r="EW32" i="5"/>
  <c r="EU32" i="5"/>
  <c r="CO33" i="5"/>
  <c r="EW33" i="5"/>
  <c r="AM35" i="5"/>
  <c r="EW35" i="5"/>
  <c r="DH37" i="5"/>
  <c r="DJ37" i="5" s="1"/>
  <c r="DO37" i="5" s="1"/>
  <c r="DQ37" i="5" s="1"/>
  <c r="EU39" i="5"/>
  <c r="EW40" i="5"/>
  <c r="AM41" i="5"/>
  <c r="CP41" i="5"/>
  <c r="BY44" i="5"/>
  <c r="BW44" i="5"/>
  <c r="HS44" i="5"/>
  <c r="FM45" i="5"/>
  <c r="FO45" i="5" s="1"/>
  <c r="FT45" i="5" s="1"/>
  <c r="FV45" i="5" s="1"/>
  <c r="IH45" i="5"/>
  <c r="ED46" i="5"/>
  <c r="R47" i="5"/>
  <c r="AM50" i="5"/>
  <c r="DK56" i="5"/>
  <c r="FN56" i="5"/>
  <c r="U58" i="5"/>
  <c r="GI61" i="5"/>
  <c r="IH65" i="5"/>
  <c r="IJ65" i="5" s="1"/>
  <c r="IN65" i="5" s="1"/>
  <c r="IP65" i="5" s="1"/>
  <c r="BF66" i="5"/>
  <c r="CR67" i="5"/>
  <c r="BF81" i="5"/>
  <c r="BG81" i="5" s="1"/>
  <c r="DK81" i="5"/>
  <c r="BY86" i="5"/>
  <c r="HS94" i="5"/>
  <c r="AM97" i="5"/>
  <c r="BY103" i="5"/>
  <c r="JA18" i="5"/>
  <c r="GG19" i="5"/>
  <c r="JB20" i="5"/>
  <c r="U22" i="5"/>
  <c r="GY22" i="5"/>
  <c r="R24" i="5"/>
  <c r="EW26" i="5"/>
  <c r="FN27" i="5"/>
  <c r="DK31" i="5"/>
  <c r="IH32" i="5"/>
  <c r="R43" i="5"/>
  <c r="HS43" i="5"/>
  <c r="AM44" i="5"/>
  <c r="FP47" i="5"/>
  <c r="EW49" i="5"/>
  <c r="HQ51" i="5"/>
  <c r="HR51" i="5" s="1"/>
  <c r="HV51" i="5" s="1"/>
  <c r="HX51" i="5" s="1"/>
  <c r="BC52" i="5"/>
  <c r="BC53" i="5"/>
  <c r="GI53" i="5"/>
  <c r="BY54" i="5"/>
  <c r="GI59" i="5"/>
  <c r="DK65" i="5"/>
  <c r="HS68" i="5"/>
  <c r="ED72" i="5"/>
  <c r="EE72" i="5" s="1"/>
  <c r="BF74" i="5"/>
  <c r="DK77" i="5"/>
  <c r="HS77" i="5"/>
  <c r="ED80" i="5"/>
  <c r="BY90" i="5"/>
  <c r="R95" i="5"/>
  <c r="JT15" i="5"/>
  <c r="EB16" i="5"/>
  <c r="LD16" i="5"/>
  <c r="JD18" i="5"/>
  <c r="II19" i="5"/>
  <c r="Q22" i="5"/>
  <c r="S22" i="5" s="1"/>
  <c r="FM22" i="5"/>
  <c r="FN23" i="5"/>
  <c r="FO23" i="5" s="1"/>
  <c r="FT23" i="5" s="1"/>
  <c r="FV23" i="5" s="1"/>
  <c r="FP24" i="5"/>
  <c r="FQ24" i="5" s="1"/>
  <c r="EU25" i="5"/>
  <c r="EV25" i="5" s="1"/>
  <c r="FA25" i="5" s="1"/>
  <c r="FC25" i="5" s="1"/>
  <c r="CR26" i="5"/>
  <c r="FP26" i="5"/>
  <c r="CO29" i="5"/>
  <c r="JT31" i="5"/>
  <c r="DI32" i="5"/>
  <c r="DK34" i="5"/>
  <c r="JT34" i="5"/>
  <c r="CR38" i="5"/>
  <c r="EW38" i="5"/>
  <c r="DK39" i="5"/>
  <c r="BD40" i="5"/>
  <c r="BF40" i="5"/>
  <c r="CR42" i="5"/>
  <c r="BD44" i="5"/>
  <c r="HQ46" i="5"/>
  <c r="FP51" i="5"/>
  <c r="FQ51" i="5" s="1"/>
  <c r="ED52" i="5"/>
  <c r="AM57" i="5"/>
  <c r="ED59" i="5"/>
  <c r="DK60" i="5"/>
  <c r="AM62" i="5"/>
  <c r="DH62" i="5"/>
  <c r="II70" i="5"/>
  <c r="BY72" i="5"/>
  <c r="HS92" i="5"/>
  <c r="CR100" i="5"/>
  <c r="GG15" i="5"/>
  <c r="ED16" i="5"/>
  <c r="JD16" i="5"/>
  <c r="LX16" i="5"/>
  <c r="II17" i="5"/>
  <c r="IJ17" i="5" s="1"/>
  <c r="IN17" i="5" s="1"/>
  <c r="IP17" i="5" s="1"/>
  <c r="R18" i="5"/>
  <c r="BV18" i="5"/>
  <c r="HA19" i="5"/>
  <c r="CO20" i="5"/>
  <c r="CQ20" i="5" s="1"/>
  <c r="CV20" i="5" s="1"/>
  <c r="CX20" i="5" s="1"/>
  <c r="GY21" i="5"/>
  <c r="FM25" i="5"/>
  <c r="GI26" i="5"/>
  <c r="CP28" i="5"/>
  <c r="HA32" i="5"/>
  <c r="BV34" i="5"/>
  <c r="R36" i="5"/>
  <c r="ED41" i="5"/>
  <c r="GG44" i="5"/>
  <c r="BY45" i="5"/>
  <c r="EB45" i="5"/>
  <c r="ED45" i="5"/>
  <c r="R48" i="5"/>
  <c r="HS50" i="5"/>
  <c r="BC51" i="5"/>
  <c r="HS63" i="5"/>
  <c r="HA67" i="5"/>
  <c r="HA83" i="5"/>
  <c r="HA94" i="5"/>
  <c r="HS103" i="5"/>
  <c r="HS25" i="5"/>
  <c r="IH26" i="5"/>
  <c r="BC27" i="5"/>
  <c r="DH27" i="5"/>
  <c r="II29" i="5"/>
  <c r="EA31" i="5"/>
  <c r="CR32" i="5"/>
  <c r="DH33" i="5"/>
  <c r="DJ33" i="5" s="1"/>
  <c r="DO33" i="5" s="1"/>
  <c r="DQ33" i="5" s="1"/>
  <c r="GY36" i="5"/>
  <c r="FN38" i="5"/>
  <c r="BD39" i="5"/>
  <c r="EA39" i="5"/>
  <c r="IH40" i="5"/>
  <c r="CR41" i="5"/>
  <c r="CP44" i="5"/>
  <c r="CO45" i="5"/>
  <c r="CQ45" i="5" s="1"/>
  <c r="FM54" i="5"/>
  <c r="FO54" i="5" s="1"/>
  <c r="FT54" i="5" s="1"/>
  <c r="FV54" i="5" s="1"/>
  <c r="FP56" i="5"/>
  <c r="BC67" i="5"/>
  <c r="DK67" i="5"/>
  <c r="HS87" i="5"/>
  <c r="CO90" i="5"/>
  <c r="AM98" i="5"/>
  <c r="HS101" i="5"/>
  <c r="BF102" i="5"/>
  <c r="BG102" i="5" s="1"/>
  <c r="BV27" i="5"/>
  <c r="BD30" i="5"/>
  <c r="BE30" i="5" s="1"/>
  <c r="BJ30" i="5" s="1"/>
  <c r="BL30" i="5" s="1"/>
  <c r="CO32" i="5"/>
  <c r="HA34" i="5"/>
  <c r="BY40" i="5"/>
  <c r="GI44" i="5"/>
  <c r="AK46" i="5"/>
  <c r="BV71" i="5"/>
  <c r="BX71" i="5" s="1"/>
  <c r="CC71" i="5" s="1"/>
  <c r="CE71" i="5" s="1"/>
  <c r="BF72" i="5"/>
  <c r="CR80" i="5"/>
  <c r="BF83" i="5"/>
  <c r="CR84" i="5"/>
  <c r="AM87" i="5"/>
  <c r="AM93" i="5"/>
  <c r="CR96" i="5"/>
  <c r="CS96" i="5" s="1"/>
  <c r="EW25" i="5"/>
  <c r="EX25" i="5" s="1"/>
  <c r="JT28" i="5"/>
  <c r="BV32" i="5"/>
  <c r="GY35" i="5"/>
  <c r="IH36" i="5"/>
  <c r="BC37" i="5"/>
  <c r="CP40" i="5"/>
  <c r="EU43" i="5"/>
  <c r="IH46" i="5"/>
  <c r="AM49" i="5"/>
  <c r="IH50" i="5"/>
  <c r="FM57" i="5"/>
  <c r="GY59" i="5"/>
  <c r="FM63" i="5"/>
  <c r="EW70" i="5"/>
  <c r="ED74" i="5"/>
  <c r="EE74" i="5" s="1"/>
  <c r="IH75" i="5"/>
  <c r="DK76" i="5"/>
  <c r="BY95" i="5"/>
  <c r="GI110" i="5"/>
  <c r="HA25" i="5"/>
  <c r="AM28" i="5"/>
  <c r="EU28" i="5"/>
  <c r="HA28" i="5"/>
  <c r="GY33" i="5"/>
  <c r="BC35" i="5"/>
  <c r="II36" i="5"/>
  <c r="BF37" i="5"/>
  <c r="BC38" i="5"/>
  <c r="DI38" i="5"/>
  <c r="GI40" i="5"/>
  <c r="BC42" i="5"/>
  <c r="DI42" i="5"/>
  <c r="HA42" i="5"/>
  <c r="EW43" i="5"/>
  <c r="GI47" i="5"/>
  <c r="DK50" i="5"/>
  <c r="GI65" i="5"/>
  <c r="BY75" i="5"/>
  <c r="GI83" i="5"/>
  <c r="BF94" i="5"/>
  <c r="I17" i="1"/>
  <c r="I18" i="1"/>
  <c r="J7" i="1"/>
  <c r="M7" i="1" s="1"/>
  <c r="J12" i="1"/>
  <c r="M12" i="1" s="1"/>
  <c r="J16" i="1"/>
  <c r="M16" i="1" s="1"/>
  <c r="AA5" i="1"/>
  <c r="AA7" i="1"/>
  <c r="I6" i="1"/>
  <c r="Y9" i="1"/>
  <c r="I10" i="1"/>
  <c r="I4" i="1"/>
  <c r="Q5" i="1"/>
  <c r="K5" i="1" s="1"/>
  <c r="M14" i="1"/>
  <c r="J15" i="1"/>
  <c r="M15" i="1" s="1"/>
  <c r="J20" i="1"/>
  <c r="M20" i="1" s="1"/>
  <c r="AA4" i="1"/>
  <c r="H6" i="1"/>
  <c r="J6" i="1" s="1"/>
  <c r="AA6" i="1"/>
  <c r="Q15" i="1"/>
  <c r="K15" i="1" s="1"/>
  <c r="AB9" i="1"/>
  <c r="I19" i="1"/>
  <c r="AD9" i="1"/>
  <c r="Z7" i="8"/>
  <c r="AG7" i="8" s="1"/>
  <c r="Z8" i="8"/>
  <c r="AG8" i="8" s="1"/>
  <c r="Z13" i="8"/>
  <c r="AG13" i="8" s="1"/>
  <c r="Z18" i="8"/>
  <c r="AG18" i="8" s="1"/>
  <c r="Z24" i="8"/>
  <c r="AG24" i="8" s="1"/>
  <c r="Z29" i="8"/>
  <c r="AG29" i="8" s="1"/>
  <c r="Z34" i="8"/>
  <c r="AG34" i="8" s="1"/>
  <c r="Z40" i="8"/>
  <c r="AG40" i="8" s="1"/>
  <c r="Z45" i="8"/>
  <c r="AG45" i="8" s="1"/>
  <c r="Z50" i="8"/>
  <c r="AG50" i="8" s="1"/>
  <c r="Z56" i="8"/>
  <c r="Z61" i="8"/>
  <c r="Z66" i="8"/>
  <c r="Z72" i="8"/>
  <c r="AG72" i="8" s="1"/>
  <c r="Z77" i="8"/>
  <c r="AG77" i="8" s="1"/>
  <c r="Z82" i="8"/>
  <c r="AG82" i="8" s="1"/>
  <c r="Z88" i="8"/>
  <c r="AG88" i="8" s="1"/>
  <c r="Z93" i="8"/>
  <c r="AG93" i="8" s="1"/>
  <c r="Z98" i="8"/>
  <c r="AG98" i="8" s="1"/>
  <c r="Z104" i="8"/>
  <c r="AG104" i="8" s="1"/>
  <c r="Z109" i="8"/>
  <c r="AG109" i="8" s="1"/>
  <c r="Z9" i="8"/>
  <c r="AG9" i="8" s="1"/>
  <c r="Z14" i="8"/>
  <c r="AG14" i="8" s="1"/>
  <c r="Z20" i="8"/>
  <c r="AG20" i="8" s="1"/>
  <c r="Z25" i="8"/>
  <c r="AG25" i="8" s="1"/>
  <c r="Z30" i="8"/>
  <c r="AG30" i="8" s="1"/>
  <c r="Z36" i="8"/>
  <c r="Z41" i="8"/>
  <c r="Z46" i="8"/>
  <c r="Z52" i="8"/>
  <c r="AG52" i="8" s="1"/>
  <c r="Z57" i="8"/>
  <c r="AG57" i="8" s="1"/>
  <c r="Z62" i="8"/>
  <c r="AG62" i="8" s="1"/>
  <c r="Z68" i="8"/>
  <c r="AG68" i="8" s="1"/>
  <c r="Z73" i="8"/>
  <c r="AG73" i="8" s="1"/>
  <c r="Z78" i="8"/>
  <c r="AG78" i="8" s="1"/>
  <c r="Z84" i="8"/>
  <c r="AG84" i="8" s="1"/>
  <c r="Z89" i="8"/>
  <c r="AG89" i="8" s="1"/>
  <c r="Z94" i="8"/>
  <c r="AG94" i="8" s="1"/>
  <c r="Z100" i="8"/>
  <c r="AG100" i="8" s="1"/>
  <c r="Z105" i="8"/>
  <c r="AG105" i="8" s="1"/>
  <c r="Z6" i="8"/>
  <c r="Z10" i="8"/>
  <c r="AG10" i="8" s="1"/>
  <c r="Z21" i="8"/>
  <c r="Z26" i="8"/>
  <c r="Z37" i="8"/>
  <c r="AG37" i="8" s="1"/>
  <c r="Z42" i="8"/>
  <c r="AG42" i="8" s="1"/>
  <c r="Z53" i="8"/>
  <c r="AG53" i="8" s="1"/>
  <c r="Z64" i="8"/>
  <c r="AG64" i="8" s="1"/>
  <c r="Z16" i="8"/>
  <c r="Z32" i="8"/>
  <c r="AG32" i="8" s="1"/>
  <c r="Z48" i="8"/>
  <c r="AG48" i="8" s="1"/>
  <c r="Z58" i="8"/>
  <c r="AG58" i="8" s="1"/>
  <c r="Z69" i="8"/>
  <c r="AG69" i="8" s="1"/>
  <c r="Z22" i="8"/>
  <c r="AG22" i="8" s="1"/>
  <c r="Z44" i="8"/>
  <c r="AG44" i="8" s="1"/>
  <c r="Z65" i="8"/>
  <c r="AG65" i="8" s="1"/>
  <c r="Z80" i="8"/>
  <c r="AG80" i="8" s="1"/>
  <c r="Z90" i="8"/>
  <c r="AG90" i="8" s="1"/>
  <c r="Z101" i="8"/>
  <c r="Z28" i="8"/>
  <c r="AG28" i="8" s="1"/>
  <c r="Z49" i="8"/>
  <c r="AG49" i="8" s="1"/>
  <c r="Z70" i="8"/>
  <c r="AG70" i="8" s="1"/>
  <c r="Z81" i="8"/>
  <c r="Z92" i="8"/>
  <c r="AG92" i="8" s="1"/>
  <c r="Z102" i="8"/>
  <c r="AG102" i="8" s="1"/>
  <c r="Z12" i="8"/>
  <c r="AG12" i="8" s="1"/>
  <c r="Z33" i="8"/>
  <c r="AG33" i="8" s="1"/>
  <c r="Z54" i="8"/>
  <c r="AG54" i="8" s="1"/>
  <c r="Z74" i="8"/>
  <c r="AG74" i="8" s="1"/>
  <c r="Z85" i="8"/>
  <c r="AG85" i="8" s="1"/>
  <c r="Z96" i="8"/>
  <c r="Z106" i="8"/>
  <c r="Z17" i="8"/>
  <c r="AG17" i="8" s="1"/>
  <c r="Z38" i="8"/>
  <c r="AG38" i="8" s="1"/>
  <c r="Z60" i="8"/>
  <c r="AG60" i="8" s="1"/>
  <c r="Z76" i="8"/>
  <c r="Z86" i="8"/>
  <c r="Z97" i="8"/>
  <c r="AG97" i="8" s="1"/>
  <c r="Z108" i="8"/>
  <c r="Z107" i="8"/>
  <c r="AG107" i="8" s="1"/>
  <c r="Z91" i="8"/>
  <c r="Z75" i="8"/>
  <c r="AG75" i="8" s="1"/>
  <c r="Z59" i="8"/>
  <c r="AG59" i="8" s="1"/>
  <c r="Z43" i="8"/>
  <c r="AG43" i="8" s="1"/>
  <c r="Z27" i="8"/>
  <c r="AG27" i="8" s="1"/>
  <c r="Z11" i="8"/>
  <c r="Z99" i="8"/>
  <c r="AG99" i="8" s="1"/>
  <c r="Z83" i="8"/>
  <c r="AG83" i="8" s="1"/>
  <c r="Z67" i="8"/>
  <c r="AG67" i="8" s="1"/>
  <c r="Z51" i="8"/>
  <c r="Z35" i="8"/>
  <c r="AG35" i="8" s="1"/>
  <c r="Z19" i="8"/>
  <c r="AG19" i="8" s="1"/>
  <c r="Z95" i="8"/>
  <c r="AG95" i="8" s="1"/>
  <c r="Z79" i="8"/>
  <c r="AG79" i="8" s="1"/>
  <c r="Z63" i="8"/>
  <c r="AG63" i="8" s="1"/>
  <c r="Z47" i="8"/>
  <c r="AG47" i="8" s="1"/>
  <c r="Z31" i="8"/>
  <c r="Z55" i="8"/>
  <c r="AG55" i="8" s="1"/>
  <c r="Z23" i="8"/>
  <c r="AG23" i="8" s="1"/>
  <c r="Z15" i="8"/>
  <c r="AG15" i="8" s="1"/>
  <c r="Z103" i="8"/>
  <c r="AG103" i="8" s="1"/>
  <c r="Z39" i="8"/>
  <c r="AG39" i="8" s="1"/>
  <c r="Z87" i="8"/>
  <c r="AG87" i="8" s="1"/>
  <c r="Z71" i="8"/>
  <c r="AX7" i="8"/>
  <c r="BE7" i="8" s="1"/>
  <c r="AX10" i="8"/>
  <c r="BE10" i="8" s="1"/>
  <c r="AX16" i="8"/>
  <c r="AX21" i="8"/>
  <c r="AX26" i="8"/>
  <c r="AX32" i="8"/>
  <c r="BE32" i="8" s="1"/>
  <c r="AX37" i="8"/>
  <c r="BE37" i="8" s="1"/>
  <c r="AX42" i="8"/>
  <c r="BE42" i="8" s="1"/>
  <c r="AX8" i="8"/>
  <c r="BE8" i="8" s="1"/>
  <c r="AX13" i="8"/>
  <c r="BE13" i="8" s="1"/>
  <c r="AX18" i="8"/>
  <c r="BE18" i="8" s="1"/>
  <c r="AX17" i="8"/>
  <c r="BE17" i="8" s="1"/>
  <c r="AX25" i="8"/>
  <c r="BE25" i="8" s="1"/>
  <c r="AX33" i="8"/>
  <c r="BE33" i="8" s="1"/>
  <c r="AX40" i="8"/>
  <c r="BE40" i="8" s="1"/>
  <c r="AX46" i="8"/>
  <c r="AX52" i="8"/>
  <c r="BE52" i="8" s="1"/>
  <c r="AX57" i="8"/>
  <c r="BE57" i="8" s="1"/>
  <c r="AX62" i="8"/>
  <c r="BE62" i="8" s="1"/>
  <c r="AX68" i="8"/>
  <c r="BE68" i="8" s="1"/>
  <c r="AX73" i="8"/>
  <c r="BE73" i="8" s="1"/>
  <c r="AX78" i="8"/>
  <c r="BE78" i="8" s="1"/>
  <c r="AX84" i="8"/>
  <c r="BE84" i="8" s="1"/>
  <c r="AX89" i="8"/>
  <c r="BE89" i="8" s="1"/>
  <c r="AX94" i="8"/>
  <c r="BE94" i="8" s="1"/>
  <c r="AX100" i="8"/>
  <c r="BE100" i="8" s="1"/>
  <c r="AX105" i="8"/>
  <c r="BE105" i="8" s="1"/>
  <c r="AX110" i="8"/>
  <c r="BE110" i="8" s="1"/>
  <c r="AX116" i="8"/>
  <c r="AX9" i="8"/>
  <c r="BE9" i="8" s="1"/>
  <c r="AX20" i="8"/>
  <c r="BE20" i="8" s="1"/>
  <c r="AX28" i="8"/>
  <c r="BE28" i="8" s="1"/>
  <c r="AX34" i="8"/>
  <c r="BE34" i="8" s="1"/>
  <c r="AX41" i="8"/>
  <c r="AX48" i="8"/>
  <c r="BE48" i="8" s="1"/>
  <c r="AX53" i="8"/>
  <c r="BE53" i="8" s="1"/>
  <c r="AX58" i="8"/>
  <c r="BE58" i="8" s="1"/>
  <c r="AX64" i="8"/>
  <c r="BE64" i="8" s="1"/>
  <c r="AX69" i="8"/>
  <c r="BE69" i="8" s="1"/>
  <c r="AX74" i="8"/>
  <c r="BE74" i="8" s="1"/>
  <c r="AX80" i="8"/>
  <c r="BE80" i="8" s="1"/>
  <c r="AX85" i="8"/>
  <c r="BE85" i="8" s="1"/>
  <c r="AX90" i="8"/>
  <c r="BE90" i="8" s="1"/>
  <c r="AX96" i="8"/>
  <c r="AX101" i="8"/>
  <c r="AX106" i="8"/>
  <c r="AX112" i="8"/>
  <c r="BE112" i="8" s="1"/>
  <c r="AX117" i="8"/>
  <c r="BE117" i="8" s="1"/>
  <c r="AX12" i="8"/>
  <c r="BE12" i="8" s="1"/>
  <c r="AX22" i="8"/>
  <c r="BE22" i="8" s="1"/>
  <c r="AX36" i="8"/>
  <c r="AX44" i="8"/>
  <c r="BE44" i="8" s="1"/>
  <c r="AX54" i="8"/>
  <c r="BE54" i="8" s="1"/>
  <c r="AX65" i="8"/>
  <c r="BE65" i="8" s="1"/>
  <c r="AX76" i="8"/>
  <c r="AX81" i="8"/>
  <c r="AX92" i="8"/>
  <c r="BE92" i="8" s="1"/>
  <c r="AX102" i="8"/>
  <c r="BE102" i="8" s="1"/>
  <c r="AX113" i="8"/>
  <c r="BE113" i="8" s="1"/>
  <c r="AX29" i="8"/>
  <c r="BE29" i="8" s="1"/>
  <c r="AX49" i="8"/>
  <c r="BE49" i="8" s="1"/>
  <c r="AX60" i="8"/>
  <c r="BE60" i="8" s="1"/>
  <c r="AX70" i="8"/>
  <c r="BE70" i="8" s="1"/>
  <c r="AX86" i="8"/>
  <c r="AX97" i="8"/>
  <c r="BE97" i="8" s="1"/>
  <c r="AX108" i="8"/>
  <c r="BE108" i="8" s="1"/>
  <c r="AX118" i="8"/>
  <c r="BE118" i="8" s="1"/>
  <c r="AX38" i="8"/>
  <c r="BE38" i="8" s="1"/>
  <c r="AX61" i="8"/>
  <c r="AX82" i="8"/>
  <c r="BE82" i="8" s="1"/>
  <c r="AX104" i="8"/>
  <c r="BE104" i="8" s="1"/>
  <c r="AX14" i="8"/>
  <c r="BE14" i="8" s="1"/>
  <c r="AX45" i="8"/>
  <c r="BE45" i="8" s="1"/>
  <c r="AX66" i="8"/>
  <c r="AX88" i="8"/>
  <c r="BE88" i="8" s="1"/>
  <c r="AX109" i="8"/>
  <c r="BE109" i="8" s="1"/>
  <c r="AX24" i="8"/>
  <c r="BE24" i="8" s="1"/>
  <c r="AX50" i="8"/>
  <c r="BE50" i="8" s="1"/>
  <c r="AX72" i="8"/>
  <c r="BE72" i="8" s="1"/>
  <c r="AX93" i="8"/>
  <c r="BE93" i="8" s="1"/>
  <c r="AX114" i="8"/>
  <c r="BE114" i="8" s="1"/>
  <c r="AX30" i="8"/>
  <c r="BE30" i="8" s="1"/>
  <c r="AX56" i="8"/>
  <c r="AX77" i="8"/>
  <c r="BE77" i="8" s="1"/>
  <c r="AX98" i="8"/>
  <c r="BE98" i="8" s="1"/>
  <c r="AX115" i="8"/>
  <c r="BE115" i="8" s="1"/>
  <c r="AX99" i="8"/>
  <c r="BE99" i="8" s="1"/>
  <c r="AX83" i="8"/>
  <c r="BE83" i="8" s="1"/>
  <c r="AX67" i="8"/>
  <c r="BE67" i="8" s="1"/>
  <c r="AX51" i="8"/>
  <c r="AX35" i="8"/>
  <c r="BE35" i="8" s="1"/>
  <c r="AX19" i="8"/>
  <c r="BE19" i="8" s="1"/>
  <c r="AX111" i="8"/>
  <c r="AX95" i="8"/>
  <c r="BE95" i="8" s="1"/>
  <c r="AX79" i="8"/>
  <c r="BE79" i="8" s="1"/>
  <c r="AX63" i="8"/>
  <c r="BE63" i="8" s="1"/>
  <c r="AX47" i="8"/>
  <c r="BE47" i="8" s="1"/>
  <c r="AX31" i="8"/>
  <c r="AX15" i="8"/>
  <c r="BE15" i="8" s="1"/>
  <c r="AX107" i="8"/>
  <c r="BE107" i="8" s="1"/>
  <c r="AX91" i="8"/>
  <c r="AX75" i="8"/>
  <c r="BE75" i="8" s="1"/>
  <c r="AX59" i="8"/>
  <c r="BE59" i="8" s="1"/>
  <c r="AX43" i="8"/>
  <c r="BE43" i="8" s="1"/>
  <c r="AX27" i="8"/>
  <c r="BE27" i="8" s="1"/>
  <c r="AX11" i="8"/>
  <c r="AX6" i="8"/>
  <c r="AX103" i="8"/>
  <c r="BE103" i="8" s="1"/>
  <c r="AX87" i="8"/>
  <c r="BE87" i="8" s="1"/>
  <c r="AX71" i="8"/>
  <c r="AX55" i="8"/>
  <c r="BE55" i="8" s="1"/>
  <c r="AX39" i="8"/>
  <c r="BE39" i="8" s="1"/>
  <c r="AX23" i="8"/>
  <c r="BE23" i="8" s="1"/>
  <c r="BV7" i="8"/>
  <c r="CC7" i="8" s="1"/>
  <c r="BV14" i="8"/>
  <c r="CC14" i="8" s="1"/>
  <c r="BV22" i="8"/>
  <c r="CC22" i="8" s="1"/>
  <c r="BV30" i="8"/>
  <c r="CC30" i="8" s="1"/>
  <c r="BV38" i="8"/>
  <c r="CC38" i="8" s="1"/>
  <c r="BV46" i="8"/>
  <c r="BV54" i="8"/>
  <c r="CC54" i="8" s="1"/>
  <c r="BV62" i="8"/>
  <c r="CC62" i="8" s="1"/>
  <c r="BV70" i="8"/>
  <c r="CC70" i="8" s="1"/>
  <c r="BV78" i="8"/>
  <c r="CC78" i="8" s="1"/>
  <c r="BV86" i="8"/>
  <c r="BV10" i="8"/>
  <c r="CC10" i="8" s="1"/>
  <c r="BV18" i="8"/>
  <c r="CC18" i="8" s="1"/>
  <c r="BV26" i="8"/>
  <c r="BV34" i="8"/>
  <c r="CC34" i="8" s="1"/>
  <c r="BV42" i="8"/>
  <c r="CC42" i="8" s="1"/>
  <c r="BV50" i="8"/>
  <c r="CC50" i="8" s="1"/>
  <c r="BV58" i="8"/>
  <c r="CC58" i="8" s="1"/>
  <c r="BV66" i="8"/>
  <c r="BV74" i="8"/>
  <c r="CC74" i="8" s="1"/>
  <c r="BV82" i="8"/>
  <c r="CC82" i="8" s="1"/>
  <c r="BV8" i="8"/>
  <c r="CC8" i="8" s="1"/>
  <c r="BV24" i="8"/>
  <c r="CC24" i="8" s="1"/>
  <c r="BV40" i="8"/>
  <c r="CC40" i="8" s="1"/>
  <c r="BV56" i="8"/>
  <c r="BV72" i="8"/>
  <c r="CC72" i="8" s="1"/>
  <c r="BV88" i="8"/>
  <c r="CC88" i="8" s="1"/>
  <c r="BV32" i="8"/>
  <c r="CC32" i="8" s="1"/>
  <c r="BV64" i="8"/>
  <c r="CC64" i="8" s="1"/>
  <c r="BV12" i="8"/>
  <c r="CC12" i="8" s="1"/>
  <c r="BV28" i="8"/>
  <c r="CC28" i="8" s="1"/>
  <c r="BV44" i="8"/>
  <c r="CC44" i="8" s="1"/>
  <c r="BV60" i="8"/>
  <c r="CC60" i="8" s="1"/>
  <c r="BV76" i="8"/>
  <c r="BV16" i="8"/>
  <c r="BV48" i="8"/>
  <c r="CC48" i="8" s="1"/>
  <c r="BV80" i="8"/>
  <c r="CC80" i="8" s="1"/>
  <c r="BV68" i="8"/>
  <c r="CC68" i="8" s="1"/>
  <c r="BV20" i="8"/>
  <c r="CC20" i="8" s="1"/>
  <c r="BV84" i="8"/>
  <c r="CC84" i="8" s="1"/>
  <c r="BV36" i="8"/>
  <c r="BV52" i="8"/>
  <c r="CC52" i="8" s="1"/>
  <c r="BV6" i="8"/>
  <c r="BV81" i="8"/>
  <c r="BV65" i="8"/>
  <c r="CC65" i="8" s="1"/>
  <c r="BV49" i="8"/>
  <c r="CC49" i="8" s="1"/>
  <c r="BV33" i="8"/>
  <c r="CC33" i="8" s="1"/>
  <c r="BV17" i="8"/>
  <c r="CC17" i="8" s="1"/>
  <c r="BV83" i="8"/>
  <c r="CC83" i="8" s="1"/>
  <c r="BV67" i="8"/>
  <c r="CC67" i="8" s="1"/>
  <c r="BV51" i="8"/>
  <c r="BV35" i="8"/>
  <c r="CC35" i="8" s="1"/>
  <c r="BV19" i="8"/>
  <c r="CC19" i="8" s="1"/>
  <c r="BV77" i="8"/>
  <c r="CC77" i="8" s="1"/>
  <c r="BV61" i="8"/>
  <c r="BV45" i="8"/>
  <c r="CC45" i="8" s="1"/>
  <c r="BV29" i="8"/>
  <c r="CC29" i="8" s="1"/>
  <c r="BV13" i="8"/>
  <c r="CC13" i="8" s="1"/>
  <c r="BV79" i="8"/>
  <c r="CC79" i="8" s="1"/>
  <c r="BV63" i="8"/>
  <c r="CC63" i="8" s="1"/>
  <c r="BV47" i="8"/>
  <c r="CC47" i="8" s="1"/>
  <c r="BV31" i="8"/>
  <c r="BV15" i="8"/>
  <c r="CC15" i="8" s="1"/>
  <c r="BV73" i="8"/>
  <c r="CC73" i="8" s="1"/>
  <c r="BV41" i="8"/>
  <c r="BV9" i="8"/>
  <c r="CC9" i="8" s="1"/>
  <c r="BV59" i="8"/>
  <c r="CC59" i="8" s="1"/>
  <c r="BV27" i="8"/>
  <c r="CC27" i="8" s="1"/>
  <c r="BV69" i="8"/>
  <c r="CC69" i="8" s="1"/>
  <c r="BV37" i="8"/>
  <c r="CC37" i="8" s="1"/>
  <c r="BV87" i="8"/>
  <c r="CC87" i="8" s="1"/>
  <c r="BV55" i="8"/>
  <c r="CC55" i="8" s="1"/>
  <c r="BV23" i="8"/>
  <c r="CC23" i="8" s="1"/>
  <c r="BV89" i="8"/>
  <c r="CC89" i="8" s="1"/>
  <c r="BV57" i="8"/>
  <c r="CC57" i="8" s="1"/>
  <c r="BV25" i="8"/>
  <c r="CC25" i="8" s="1"/>
  <c r="BV75" i="8"/>
  <c r="CC75" i="8" s="1"/>
  <c r="BV43" i="8"/>
  <c r="CC43" i="8" s="1"/>
  <c r="BV11" i="8"/>
  <c r="BV85" i="8"/>
  <c r="CC85" i="8" s="1"/>
  <c r="BV53" i="8"/>
  <c r="CC53" i="8" s="1"/>
  <c r="BV21" i="8"/>
  <c r="BV71" i="8"/>
  <c r="BV39" i="8"/>
  <c r="CC39" i="8" s="1"/>
  <c r="CT8" i="8"/>
  <c r="DA8" i="8" s="1"/>
  <c r="CT10" i="8"/>
  <c r="DA10" i="8" s="1"/>
  <c r="CT18" i="8"/>
  <c r="DA18" i="8" s="1"/>
  <c r="CT11" i="8"/>
  <c r="CT19" i="8"/>
  <c r="DA19" i="8" s="1"/>
  <c r="CT22" i="8"/>
  <c r="DA22" i="8" s="1"/>
  <c r="CT30" i="8"/>
  <c r="DA30" i="8" s="1"/>
  <c r="CT38" i="8"/>
  <c r="DA38" i="8" s="1"/>
  <c r="CT46" i="8"/>
  <c r="CT54" i="8"/>
  <c r="DA54" i="8" s="1"/>
  <c r="CT62" i="8"/>
  <c r="DA62" i="8" s="1"/>
  <c r="CT70" i="8"/>
  <c r="DA70" i="8" s="1"/>
  <c r="CT14" i="8"/>
  <c r="DA14" i="8" s="1"/>
  <c r="CT26" i="8"/>
  <c r="CT34" i="8"/>
  <c r="DA34" i="8" s="1"/>
  <c r="CT42" i="8"/>
  <c r="DA42" i="8" s="1"/>
  <c r="CT50" i="8"/>
  <c r="DA50" i="8" s="1"/>
  <c r="CT58" i="8"/>
  <c r="DA58" i="8" s="1"/>
  <c r="CT66" i="8"/>
  <c r="CT23" i="8"/>
  <c r="DA23" i="8" s="1"/>
  <c r="CT39" i="8"/>
  <c r="DA39" i="8" s="1"/>
  <c r="CT55" i="8"/>
  <c r="DA55" i="8" s="1"/>
  <c r="CT47" i="8"/>
  <c r="DA47" i="8" s="1"/>
  <c r="CT27" i="8"/>
  <c r="DA27" i="8" s="1"/>
  <c r="CT43" i="8"/>
  <c r="DA43" i="8" s="1"/>
  <c r="CT59" i="8"/>
  <c r="DA59" i="8" s="1"/>
  <c r="CT7" i="8"/>
  <c r="DA7" i="8" s="1"/>
  <c r="CT31" i="8"/>
  <c r="CT63" i="8"/>
  <c r="DA63" i="8" s="1"/>
  <c r="CT15" i="8"/>
  <c r="DA15" i="8" s="1"/>
  <c r="CT35" i="8"/>
  <c r="DA35" i="8" s="1"/>
  <c r="CT51" i="8"/>
  <c r="CT67" i="8"/>
  <c r="DA67" i="8" s="1"/>
  <c r="CT57" i="8"/>
  <c r="DA57" i="8" s="1"/>
  <c r="CT41" i="8"/>
  <c r="CT25" i="8"/>
  <c r="DA25" i="8" s="1"/>
  <c r="CT9" i="8"/>
  <c r="DA9" i="8" s="1"/>
  <c r="CT60" i="8"/>
  <c r="DA60" i="8" s="1"/>
  <c r="CT44" i="8"/>
  <c r="DA44" i="8" s="1"/>
  <c r="CT28" i="8"/>
  <c r="DA28" i="8" s="1"/>
  <c r="CT12" i="8"/>
  <c r="DA12" i="8" s="1"/>
  <c r="CT69" i="8"/>
  <c r="DA69" i="8" s="1"/>
  <c r="CT53" i="8"/>
  <c r="DA53" i="8" s="1"/>
  <c r="CT37" i="8"/>
  <c r="DA37" i="8" s="1"/>
  <c r="CT21" i="8"/>
  <c r="CT6" i="8"/>
  <c r="CT56" i="8"/>
  <c r="CT40" i="8"/>
  <c r="DA40" i="8" s="1"/>
  <c r="CT24" i="8"/>
  <c r="DA24" i="8" s="1"/>
  <c r="CT65" i="8"/>
  <c r="DA65" i="8" s="1"/>
  <c r="CT33" i="8"/>
  <c r="DA33" i="8" s="1"/>
  <c r="CT68" i="8"/>
  <c r="DA68" i="8" s="1"/>
  <c r="CT36" i="8"/>
  <c r="CT61" i="8"/>
  <c r="CT29" i="8"/>
  <c r="DA29" i="8" s="1"/>
  <c r="CT64" i="8"/>
  <c r="DA64" i="8" s="1"/>
  <c r="CT32" i="8"/>
  <c r="DA32" i="8" s="1"/>
  <c r="CT49" i="8"/>
  <c r="DA49" i="8" s="1"/>
  <c r="CT17" i="8"/>
  <c r="DA17" i="8" s="1"/>
  <c r="CT52" i="8"/>
  <c r="DA52" i="8" s="1"/>
  <c r="CT20" i="8"/>
  <c r="DA20" i="8" s="1"/>
  <c r="CT45" i="8"/>
  <c r="DA45" i="8" s="1"/>
  <c r="CT13" i="8"/>
  <c r="DA13" i="8" s="1"/>
  <c r="CT48" i="8"/>
  <c r="DA48" i="8" s="1"/>
  <c r="CT16" i="8"/>
  <c r="DR9" i="8"/>
  <c r="DY9" i="8" s="1"/>
  <c r="DR14" i="8"/>
  <c r="DY14" i="8" s="1"/>
  <c r="DR22" i="8"/>
  <c r="DY22" i="8" s="1"/>
  <c r="DR30" i="8"/>
  <c r="DY30" i="8" s="1"/>
  <c r="DR38" i="8"/>
  <c r="DY38" i="8" s="1"/>
  <c r="DR46" i="8"/>
  <c r="DR54" i="8"/>
  <c r="DY54" i="8" s="1"/>
  <c r="DR62" i="8"/>
  <c r="DY62" i="8" s="1"/>
  <c r="DR70" i="8"/>
  <c r="DY70" i="8" s="1"/>
  <c r="DR78" i="8"/>
  <c r="DY78" i="8" s="1"/>
  <c r="DR86" i="8"/>
  <c r="DR94" i="8"/>
  <c r="DY94" i="8" s="1"/>
  <c r="DR102" i="8"/>
  <c r="DY102" i="8" s="1"/>
  <c r="DR110" i="8"/>
  <c r="DY110" i="8" s="1"/>
  <c r="DR8" i="8"/>
  <c r="DY8" i="8" s="1"/>
  <c r="DR16" i="8"/>
  <c r="DR24" i="8"/>
  <c r="DY24" i="8" s="1"/>
  <c r="DR32" i="8"/>
  <c r="DY32" i="8" s="1"/>
  <c r="DR40" i="8"/>
  <c r="DY40" i="8" s="1"/>
  <c r="DR48" i="8"/>
  <c r="DY48" i="8" s="1"/>
  <c r="DR56" i="8"/>
  <c r="DR64" i="8"/>
  <c r="DY64" i="8" s="1"/>
  <c r="DR72" i="8"/>
  <c r="DY72" i="8" s="1"/>
  <c r="DR80" i="8"/>
  <c r="DY80" i="8" s="1"/>
  <c r="DR88" i="8"/>
  <c r="DY88" i="8" s="1"/>
  <c r="DR96" i="8"/>
  <c r="DR104" i="8"/>
  <c r="DY104" i="8" s="1"/>
  <c r="DR112" i="8"/>
  <c r="DY112" i="8" s="1"/>
  <c r="DR18" i="8"/>
  <c r="DY18" i="8" s="1"/>
  <c r="DR34" i="8"/>
  <c r="DY34" i="8" s="1"/>
  <c r="DR50" i="8"/>
  <c r="DY50" i="8" s="1"/>
  <c r="DR66" i="8"/>
  <c r="DR82" i="8"/>
  <c r="DY82" i="8" s="1"/>
  <c r="DR98" i="8"/>
  <c r="DY98" i="8" s="1"/>
  <c r="DR114" i="8"/>
  <c r="DY114" i="8" s="1"/>
  <c r="DR10" i="8"/>
  <c r="DY10" i="8" s="1"/>
  <c r="DR26" i="8"/>
  <c r="DR42" i="8"/>
  <c r="DY42" i="8" s="1"/>
  <c r="DR58" i="8"/>
  <c r="DY58" i="8" s="1"/>
  <c r="DR74" i="8"/>
  <c r="DY74" i="8" s="1"/>
  <c r="DR90" i="8"/>
  <c r="DY90" i="8" s="1"/>
  <c r="DR106" i="8"/>
  <c r="DR36" i="8"/>
  <c r="DR68" i="8"/>
  <c r="DY68" i="8" s="1"/>
  <c r="DR100" i="8"/>
  <c r="DY100" i="8" s="1"/>
  <c r="DR12" i="8"/>
  <c r="DY12" i="8" s="1"/>
  <c r="DR44" i="8"/>
  <c r="DY44" i="8" s="1"/>
  <c r="DR76" i="8"/>
  <c r="DR108" i="8"/>
  <c r="DY108" i="8" s="1"/>
  <c r="DR20" i="8"/>
  <c r="DY20" i="8" s="1"/>
  <c r="DR52" i="8"/>
  <c r="DY52" i="8" s="1"/>
  <c r="DR84" i="8"/>
  <c r="DY84" i="8" s="1"/>
  <c r="DR92" i="8"/>
  <c r="DY92" i="8" s="1"/>
  <c r="DR28" i="8"/>
  <c r="DY28" i="8" s="1"/>
  <c r="DR60" i="8"/>
  <c r="DY60" i="8" s="1"/>
  <c r="DR115" i="8"/>
  <c r="DY115" i="8" s="1"/>
  <c r="DR99" i="8"/>
  <c r="DY99" i="8" s="1"/>
  <c r="DR83" i="8"/>
  <c r="DY83" i="8" s="1"/>
  <c r="DR67" i="8"/>
  <c r="DY67" i="8" s="1"/>
  <c r="DR51" i="8"/>
  <c r="DR35" i="8"/>
  <c r="DY35" i="8" s="1"/>
  <c r="DR19" i="8"/>
  <c r="DY19" i="8" s="1"/>
  <c r="DR113" i="8"/>
  <c r="DY113" i="8" s="1"/>
  <c r="DR97" i="8"/>
  <c r="DY97" i="8" s="1"/>
  <c r="DR81" i="8"/>
  <c r="DR65" i="8"/>
  <c r="DY65" i="8" s="1"/>
  <c r="DR49" i="8"/>
  <c r="DY49" i="8" s="1"/>
  <c r="DR33" i="8"/>
  <c r="DY33" i="8" s="1"/>
  <c r="DR17" i="8"/>
  <c r="DY17" i="8" s="1"/>
  <c r="DR111" i="8"/>
  <c r="DR95" i="8"/>
  <c r="DY95" i="8" s="1"/>
  <c r="DR79" i="8"/>
  <c r="DY79" i="8" s="1"/>
  <c r="DR63" i="8"/>
  <c r="DY63" i="8" s="1"/>
  <c r="DR47" i="8"/>
  <c r="DY47" i="8" s="1"/>
  <c r="DR31" i="8"/>
  <c r="DR15" i="8"/>
  <c r="DY15" i="8" s="1"/>
  <c r="DR109" i="8"/>
  <c r="DY109" i="8" s="1"/>
  <c r="DR93" i="8"/>
  <c r="DY93" i="8" s="1"/>
  <c r="DR77" i="8"/>
  <c r="DY77" i="8" s="1"/>
  <c r="DR61" i="8"/>
  <c r="DR45" i="8"/>
  <c r="DY45" i="8" s="1"/>
  <c r="DR29" i="8"/>
  <c r="DY29" i="8" s="1"/>
  <c r="DR13" i="8"/>
  <c r="DY13" i="8" s="1"/>
  <c r="DR91" i="8"/>
  <c r="DR59" i="8"/>
  <c r="DY59" i="8" s="1"/>
  <c r="DR27" i="8"/>
  <c r="DY27" i="8" s="1"/>
  <c r="DR105" i="8"/>
  <c r="DY105" i="8" s="1"/>
  <c r="DR73" i="8"/>
  <c r="DY73" i="8" s="1"/>
  <c r="DR41" i="8"/>
  <c r="DR6" i="8"/>
  <c r="DR87" i="8"/>
  <c r="DY87" i="8" s="1"/>
  <c r="DR55" i="8"/>
  <c r="DY55" i="8" s="1"/>
  <c r="DR23" i="8"/>
  <c r="DY23" i="8" s="1"/>
  <c r="DR101" i="8"/>
  <c r="DR69" i="8"/>
  <c r="DY69" i="8" s="1"/>
  <c r="DR37" i="8"/>
  <c r="DY37" i="8" s="1"/>
  <c r="DR107" i="8"/>
  <c r="DY107" i="8" s="1"/>
  <c r="DR75" i="8"/>
  <c r="DY75" i="8" s="1"/>
  <c r="DR43" i="8"/>
  <c r="DY43" i="8" s="1"/>
  <c r="DR11" i="8"/>
  <c r="DR89" i="8"/>
  <c r="DY89" i="8" s="1"/>
  <c r="DR57" i="8"/>
  <c r="DY57" i="8" s="1"/>
  <c r="DR25" i="8"/>
  <c r="DY25" i="8" s="1"/>
  <c r="DR103" i="8"/>
  <c r="DY103" i="8" s="1"/>
  <c r="DR71" i="8"/>
  <c r="DR39" i="8"/>
  <c r="DY39" i="8" s="1"/>
  <c r="DR7" i="8"/>
  <c r="DY7" i="8" s="1"/>
  <c r="DR85" i="8"/>
  <c r="DY85" i="8" s="1"/>
  <c r="DR53" i="8"/>
  <c r="DY53" i="8" s="1"/>
  <c r="DR21" i="8"/>
  <c r="EP10" i="8"/>
  <c r="EW10" i="8" s="1"/>
  <c r="EP14" i="8"/>
  <c r="EW14" i="8" s="1"/>
  <c r="EP18" i="8"/>
  <c r="EW18" i="8" s="1"/>
  <c r="EP22" i="8"/>
  <c r="EW22" i="8" s="1"/>
  <c r="EP26" i="8"/>
  <c r="EP30" i="8"/>
  <c r="EW30" i="8" s="1"/>
  <c r="EP34" i="8"/>
  <c r="EW34" i="8" s="1"/>
  <c r="EP38" i="8"/>
  <c r="EW38" i="8" s="1"/>
  <c r="EP42" i="8"/>
  <c r="EW42" i="8" s="1"/>
  <c r="EP46" i="8"/>
  <c r="EP50" i="8"/>
  <c r="EW50" i="8" s="1"/>
  <c r="EP54" i="8"/>
  <c r="EW54" i="8" s="1"/>
  <c r="EP58" i="8"/>
  <c r="EW58" i="8" s="1"/>
  <c r="EP62" i="8"/>
  <c r="EW62" i="8" s="1"/>
  <c r="EP66" i="8"/>
  <c r="EP70" i="8"/>
  <c r="EW70" i="8" s="1"/>
  <c r="EP74" i="8"/>
  <c r="EW74" i="8" s="1"/>
  <c r="EP78" i="8"/>
  <c r="EW78" i="8" s="1"/>
  <c r="EP82" i="8"/>
  <c r="EW82" i="8" s="1"/>
  <c r="EP86" i="8"/>
  <c r="EP90" i="8"/>
  <c r="EW90" i="8" s="1"/>
  <c r="EP7" i="8"/>
  <c r="EW7" i="8" s="1"/>
  <c r="EP11" i="8"/>
  <c r="EP15" i="8"/>
  <c r="EW15" i="8" s="1"/>
  <c r="EP19" i="8"/>
  <c r="EW19" i="8" s="1"/>
  <c r="EP23" i="8"/>
  <c r="EW23" i="8" s="1"/>
  <c r="EP27" i="8"/>
  <c r="EW27" i="8" s="1"/>
  <c r="EP31" i="8"/>
  <c r="EP35" i="8"/>
  <c r="EW35" i="8" s="1"/>
  <c r="EP39" i="8"/>
  <c r="EW39" i="8" s="1"/>
  <c r="EP43" i="8"/>
  <c r="EW43" i="8" s="1"/>
  <c r="EP47" i="8"/>
  <c r="EW47" i="8" s="1"/>
  <c r="EP51" i="8"/>
  <c r="EP55" i="8"/>
  <c r="EW55" i="8" s="1"/>
  <c r="EP59" i="8"/>
  <c r="EW59" i="8" s="1"/>
  <c r="EP63" i="8"/>
  <c r="EW63" i="8" s="1"/>
  <c r="EP67" i="8"/>
  <c r="EW67" i="8" s="1"/>
  <c r="EP71" i="8"/>
  <c r="EP75" i="8"/>
  <c r="EW75" i="8" s="1"/>
  <c r="EP79" i="8"/>
  <c r="EW79" i="8" s="1"/>
  <c r="EP83" i="8"/>
  <c r="EW83" i="8" s="1"/>
  <c r="EP87" i="8"/>
  <c r="EW87" i="8" s="1"/>
  <c r="EP8" i="8"/>
  <c r="EW8" i="8" s="1"/>
  <c r="EP16" i="8"/>
  <c r="EP24" i="8"/>
  <c r="EW24" i="8" s="1"/>
  <c r="EP32" i="8"/>
  <c r="EW32" i="8" s="1"/>
  <c r="EP40" i="8"/>
  <c r="EW40" i="8" s="1"/>
  <c r="EP48" i="8"/>
  <c r="EW48" i="8" s="1"/>
  <c r="EP56" i="8"/>
  <c r="EP64" i="8"/>
  <c r="EW64" i="8" s="1"/>
  <c r="EP72" i="8"/>
  <c r="EW72" i="8" s="1"/>
  <c r="EP80" i="8"/>
  <c r="EW80" i="8" s="1"/>
  <c r="EP88" i="8"/>
  <c r="EW88" i="8" s="1"/>
  <c r="EP12" i="8"/>
  <c r="EW12" i="8" s="1"/>
  <c r="EP20" i="8"/>
  <c r="EW20" i="8" s="1"/>
  <c r="EP28" i="8"/>
  <c r="EW28" i="8" s="1"/>
  <c r="EP36" i="8"/>
  <c r="EP44" i="8"/>
  <c r="EW44" i="8" s="1"/>
  <c r="EP52" i="8"/>
  <c r="EW52" i="8" s="1"/>
  <c r="EP60" i="8"/>
  <c r="EW60" i="8" s="1"/>
  <c r="EP68" i="8"/>
  <c r="EW68" i="8" s="1"/>
  <c r="EP76" i="8"/>
  <c r="EP84" i="8"/>
  <c r="EW84" i="8" s="1"/>
  <c r="EP9" i="8"/>
  <c r="EW9" i="8" s="1"/>
  <c r="EP25" i="8"/>
  <c r="EW25" i="8" s="1"/>
  <c r="EP41" i="8"/>
  <c r="EP57" i="8"/>
  <c r="EW57" i="8" s="1"/>
  <c r="EP73" i="8"/>
  <c r="EW73" i="8" s="1"/>
  <c r="EP89" i="8"/>
  <c r="EW89" i="8" s="1"/>
  <c r="EP6" i="8"/>
  <c r="EP13" i="8"/>
  <c r="EW13" i="8" s="1"/>
  <c r="EP29" i="8"/>
  <c r="EW29" i="8" s="1"/>
  <c r="EP45" i="8"/>
  <c r="EW45" i="8" s="1"/>
  <c r="EP61" i="8"/>
  <c r="EP77" i="8"/>
  <c r="EW77" i="8" s="1"/>
  <c r="EP17" i="8"/>
  <c r="EW17" i="8" s="1"/>
  <c r="EP33" i="8"/>
  <c r="EW33" i="8" s="1"/>
  <c r="EP49" i="8"/>
  <c r="EW49" i="8" s="1"/>
  <c r="EP65" i="8"/>
  <c r="EW65" i="8" s="1"/>
  <c r="EP81" i="8"/>
  <c r="EP53" i="8"/>
  <c r="EW53" i="8" s="1"/>
  <c r="EP69" i="8"/>
  <c r="EW69" i="8" s="1"/>
  <c r="EP21" i="8"/>
  <c r="EP85" i="8"/>
  <c r="EW85" i="8" s="1"/>
  <c r="EP37" i="8"/>
  <c r="EW37" i="8" s="1"/>
  <c r="FN10" i="8"/>
  <c r="FN21" i="8"/>
  <c r="FT21" i="8" s="1"/>
  <c r="FN9" i="8"/>
  <c r="FN13" i="8"/>
  <c r="FN17" i="8"/>
  <c r="FN6" i="8"/>
  <c r="FT6" i="8" s="1"/>
  <c r="FN8" i="8"/>
  <c r="FN7" i="8"/>
  <c r="FT7" i="8" s="1"/>
  <c r="FN20" i="8"/>
  <c r="FN19" i="8"/>
  <c r="FN22" i="8"/>
  <c r="FT22" i="8" s="1"/>
  <c r="FN16" i="8"/>
  <c r="FN18" i="8"/>
  <c r="FN12" i="8"/>
  <c r="FN14" i="8"/>
  <c r="FN15" i="8"/>
  <c r="FN11" i="8"/>
  <c r="GI9" i="8"/>
  <c r="GN9" i="8" s="1"/>
  <c r="GI10" i="8"/>
  <c r="GN10" i="8" s="1"/>
  <c r="GI14" i="8"/>
  <c r="GN14" i="8" s="1"/>
  <c r="GI18" i="8"/>
  <c r="GN18" i="8" s="1"/>
  <c r="GI22" i="8"/>
  <c r="GN22" i="8" s="1"/>
  <c r="GI26" i="8"/>
  <c r="GN26" i="8" s="1"/>
  <c r="GI11" i="8"/>
  <c r="GN11" i="8" s="1"/>
  <c r="GI15" i="8"/>
  <c r="GN15" i="8" s="1"/>
  <c r="GI19" i="8"/>
  <c r="GN19" i="8" s="1"/>
  <c r="GI23" i="8"/>
  <c r="GN23" i="8" s="1"/>
  <c r="GI27" i="8"/>
  <c r="GN27" i="8" s="1"/>
  <c r="GI7" i="8"/>
  <c r="GN7" i="8" s="1"/>
  <c r="GI16" i="8"/>
  <c r="GN16" i="8" s="1"/>
  <c r="GI24" i="8"/>
  <c r="GN24" i="8" s="1"/>
  <c r="GI12" i="8"/>
  <c r="GN12" i="8" s="1"/>
  <c r="GI20" i="8"/>
  <c r="GN20" i="8" s="1"/>
  <c r="GI17" i="8"/>
  <c r="GN17" i="8" s="1"/>
  <c r="GI21" i="8"/>
  <c r="GN21" i="8" s="1"/>
  <c r="GI8" i="8"/>
  <c r="GN8" i="8" s="1"/>
  <c r="GI25" i="8"/>
  <c r="GN25" i="8" s="1"/>
  <c r="GI6" i="8"/>
  <c r="GN6" i="8" s="1"/>
  <c r="GI13" i="8"/>
  <c r="GN13" i="8" s="1"/>
  <c r="HC10" i="8"/>
  <c r="HH10" i="8" s="1"/>
  <c r="HC9" i="8"/>
  <c r="HH9" i="8" s="1"/>
  <c r="HC25" i="8"/>
  <c r="HH25" i="8" s="1"/>
  <c r="HC13" i="8"/>
  <c r="HH13" i="8" s="1"/>
  <c r="HC17" i="8"/>
  <c r="HH17" i="8" s="1"/>
  <c r="HC21" i="8"/>
  <c r="HH21" i="8" s="1"/>
  <c r="HC6" i="8"/>
  <c r="HH6" i="8" s="1"/>
  <c r="HC20" i="8"/>
  <c r="HH20" i="8" s="1"/>
  <c r="HC23" i="8"/>
  <c r="HH23" i="8" s="1"/>
  <c r="HC7" i="8"/>
  <c r="HH7" i="8" s="1"/>
  <c r="HC16" i="8"/>
  <c r="HH16" i="8" s="1"/>
  <c r="HC19" i="8"/>
  <c r="HH19" i="8" s="1"/>
  <c r="HC22" i="8"/>
  <c r="HH22" i="8" s="1"/>
  <c r="HC12" i="8"/>
  <c r="HH12" i="8" s="1"/>
  <c r="HC18" i="8"/>
  <c r="HH18" i="8" s="1"/>
  <c r="HC8" i="8"/>
  <c r="HH8" i="8" s="1"/>
  <c r="HC14" i="8"/>
  <c r="HH14" i="8" s="1"/>
  <c r="HC15" i="8"/>
  <c r="HH15" i="8" s="1"/>
  <c r="HC24" i="8"/>
  <c r="HH24" i="8" s="1"/>
  <c r="HC11" i="8"/>
  <c r="HH11" i="8" s="1"/>
  <c r="AL7" i="8"/>
  <c r="AS7" i="8" s="1"/>
  <c r="AL14" i="8"/>
  <c r="AS14" i="8" s="1"/>
  <c r="AL30" i="8"/>
  <c r="AL46" i="8"/>
  <c r="AL62" i="8"/>
  <c r="AL78" i="8"/>
  <c r="AL94" i="8"/>
  <c r="AL18" i="8"/>
  <c r="AS18" i="8" s="1"/>
  <c r="AL34" i="8"/>
  <c r="AL50" i="8"/>
  <c r="AL66" i="8"/>
  <c r="AL82" i="8"/>
  <c r="AL98" i="8"/>
  <c r="AL22" i="8"/>
  <c r="AS22" i="8" s="1"/>
  <c r="AL38" i="8"/>
  <c r="AL70" i="8"/>
  <c r="AL102" i="8"/>
  <c r="AL54" i="8"/>
  <c r="AL86" i="8"/>
  <c r="AL26" i="8"/>
  <c r="AL90" i="8"/>
  <c r="AL42" i="8"/>
  <c r="AL106" i="8"/>
  <c r="AL58" i="8"/>
  <c r="AL10" i="8"/>
  <c r="AS10" i="8" s="1"/>
  <c r="AL74" i="8"/>
  <c r="AL105" i="8"/>
  <c r="AL89" i="8"/>
  <c r="AL73" i="8"/>
  <c r="AL57" i="8"/>
  <c r="AL41" i="8"/>
  <c r="AL25" i="8"/>
  <c r="AS25" i="8" s="1"/>
  <c r="AL9" i="8"/>
  <c r="AS9" i="8" s="1"/>
  <c r="AL96" i="8"/>
  <c r="AL80" i="8"/>
  <c r="AL64" i="8"/>
  <c r="AL48" i="8"/>
  <c r="AL32" i="8"/>
  <c r="AL16" i="8"/>
  <c r="AL103" i="8"/>
  <c r="AL87" i="8"/>
  <c r="AL71" i="8"/>
  <c r="AL55" i="8"/>
  <c r="AL39" i="8"/>
  <c r="AL23" i="8"/>
  <c r="AS23" i="8" s="1"/>
  <c r="AL101" i="8"/>
  <c r="AL85" i="8"/>
  <c r="AL69" i="8"/>
  <c r="AL53" i="8"/>
  <c r="AL37" i="8"/>
  <c r="AL97" i="8"/>
  <c r="AL81" i="8"/>
  <c r="AL65" i="8"/>
  <c r="AL49" i="8"/>
  <c r="AL33" i="8"/>
  <c r="AL17" i="8"/>
  <c r="AS17" i="8" s="1"/>
  <c r="AL104" i="8"/>
  <c r="AL88" i="8"/>
  <c r="AL72" i="8"/>
  <c r="AL56" i="8"/>
  <c r="AL40" i="8"/>
  <c r="AL24" i="8"/>
  <c r="AS24" i="8" s="1"/>
  <c r="AL8" i="8"/>
  <c r="AS8" i="8" s="1"/>
  <c r="AL95" i="8"/>
  <c r="AL79" i="8"/>
  <c r="AL63" i="8"/>
  <c r="AL47" i="8"/>
  <c r="AL31" i="8"/>
  <c r="AL15" i="8"/>
  <c r="AS15" i="8" s="1"/>
  <c r="AL6" i="8"/>
  <c r="AL93" i="8"/>
  <c r="AL77" i="8"/>
  <c r="AL61" i="8"/>
  <c r="AL45" i="8"/>
  <c r="AS45" i="8" s="1"/>
  <c r="AL29" i="8"/>
  <c r="AS29" i="8" s="1"/>
  <c r="AL13" i="8"/>
  <c r="AS13" i="8" s="1"/>
  <c r="AL100" i="8"/>
  <c r="AL84" i="8"/>
  <c r="AL68" i="8"/>
  <c r="AL52" i="8"/>
  <c r="AL36" i="8"/>
  <c r="AL20" i="8"/>
  <c r="AS20" i="8" s="1"/>
  <c r="AL107" i="8"/>
  <c r="AL91" i="8"/>
  <c r="AL75" i="8"/>
  <c r="AL59" i="8"/>
  <c r="AL43" i="8"/>
  <c r="AL27" i="8"/>
  <c r="AS27" i="8" s="1"/>
  <c r="AL11" i="8"/>
  <c r="AL108" i="8"/>
  <c r="AS108" i="8" s="1"/>
  <c r="AL44" i="8"/>
  <c r="AL83" i="8"/>
  <c r="AL19" i="8"/>
  <c r="AS19" i="8" s="1"/>
  <c r="AL51" i="8"/>
  <c r="AL60" i="8"/>
  <c r="AL35" i="8"/>
  <c r="AL92" i="8"/>
  <c r="AL28" i="8"/>
  <c r="AS28" i="8" s="1"/>
  <c r="AL67" i="8"/>
  <c r="AL76" i="8"/>
  <c r="AL12" i="8"/>
  <c r="AS12" i="8" s="1"/>
  <c r="AL21" i="8"/>
  <c r="AL99" i="8"/>
  <c r="BJ9" i="8"/>
  <c r="BQ9" i="8" s="1"/>
  <c r="BJ12" i="8"/>
  <c r="BQ12" i="8" s="1"/>
  <c r="BJ20" i="8"/>
  <c r="BQ20" i="8" s="1"/>
  <c r="BJ28" i="8"/>
  <c r="BQ28" i="8" s="1"/>
  <c r="BJ36" i="8"/>
  <c r="BJ44" i="8"/>
  <c r="BQ44" i="8" s="1"/>
  <c r="BJ52" i="8"/>
  <c r="BQ52" i="8" s="1"/>
  <c r="BJ60" i="8"/>
  <c r="BQ60" i="8" s="1"/>
  <c r="BJ68" i="8"/>
  <c r="BQ68" i="8" s="1"/>
  <c r="BJ76" i="8"/>
  <c r="BJ84" i="8"/>
  <c r="BQ84" i="8" s="1"/>
  <c r="BJ92" i="8"/>
  <c r="BQ92" i="8" s="1"/>
  <c r="BJ100" i="8"/>
  <c r="BQ100" i="8" s="1"/>
  <c r="BJ108" i="8"/>
  <c r="BQ108" i="8" s="1"/>
  <c r="BJ116" i="8"/>
  <c r="BJ8" i="8"/>
  <c r="BQ8" i="8" s="1"/>
  <c r="BJ16" i="8"/>
  <c r="BJ24" i="8"/>
  <c r="BQ24" i="8" s="1"/>
  <c r="BJ32" i="8"/>
  <c r="BQ32" i="8" s="1"/>
  <c r="BJ40" i="8"/>
  <c r="BQ40" i="8" s="1"/>
  <c r="BJ48" i="8"/>
  <c r="BQ48" i="8" s="1"/>
  <c r="BJ56" i="8"/>
  <c r="BJ64" i="8"/>
  <c r="BQ64" i="8" s="1"/>
  <c r="BJ72" i="8"/>
  <c r="BQ72" i="8" s="1"/>
  <c r="BJ80" i="8"/>
  <c r="BQ80" i="8" s="1"/>
  <c r="BJ88" i="8"/>
  <c r="BQ88" i="8" s="1"/>
  <c r="BJ96" i="8"/>
  <c r="BJ104" i="8"/>
  <c r="BQ104" i="8" s="1"/>
  <c r="BJ112" i="8"/>
  <c r="BQ112" i="8" s="1"/>
  <c r="BJ22" i="8"/>
  <c r="BJ38" i="8"/>
  <c r="BQ38" i="8" s="1"/>
  <c r="BJ54" i="8"/>
  <c r="BQ54" i="8" s="1"/>
  <c r="BJ70" i="8"/>
  <c r="BQ70" i="8" s="1"/>
  <c r="BJ86" i="8"/>
  <c r="BJ102" i="8"/>
  <c r="BQ102" i="8" s="1"/>
  <c r="BJ118" i="8"/>
  <c r="BQ118" i="8" s="1"/>
  <c r="BJ6" i="8"/>
  <c r="BJ42" i="8"/>
  <c r="BQ42" i="8" s="1"/>
  <c r="BJ58" i="8"/>
  <c r="BQ58" i="8" s="1"/>
  <c r="BJ74" i="8"/>
  <c r="BQ74" i="8" s="1"/>
  <c r="BJ90" i="8"/>
  <c r="BQ90" i="8" s="1"/>
  <c r="BJ106" i="8"/>
  <c r="BJ14" i="8"/>
  <c r="BQ14" i="8" s="1"/>
  <c r="BJ30" i="8"/>
  <c r="BQ30" i="8" s="1"/>
  <c r="BJ62" i="8"/>
  <c r="BQ62" i="8" s="1"/>
  <c r="BJ94" i="8"/>
  <c r="BQ94" i="8" s="1"/>
  <c r="BJ10" i="8"/>
  <c r="BQ10" i="8" s="1"/>
  <c r="BJ26" i="8"/>
  <c r="BJ46" i="8"/>
  <c r="BJ78" i="8"/>
  <c r="BQ78" i="8" s="1"/>
  <c r="BJ110" i="8"/>
  <c r="BQ110" i="8" s="1"/>
  <c r="BJ50" i="8"/>
  <c r="BQ50" i="8" s="1"/>
  <c r="BJ114" i="8"/>
  <c r="BQ114" i="8" s="1"/>
  <c r="BJ66" i="8"/>
  <c r="BJ18" i="8"/>
  <c r="BQ18" i="8" s="1"/>
  <c r="BJ82" i="8"/>
  <c r="BQ82" i="8" s="1"/>
  <c r="BJ34" i="8"/>
  <c r="BQ34" i="8" s="1"/>
  <c r="BJ98" i="8"/>
  <c r="BQ98" i="8" s="1"/>
  <c r="BJ111" i="8"/>
  <c r="BJ95" i="8"/>
  <c r="BQ95" i="8" s="1"/>
  <c r="BJ79" i="8"/>
  <c r="BQ79" i="8" s="1"/>
  <c r="BJ63" i="8"/>
  <c r="BQ63" i="8" s="1"/>
  <c r="BJ107" i="8"/>
  <c r="BQ107" i="8" s="1"/>
  <c r="BJ91" i="8"/>
  <c r="BJ75" i="8"/>
  <c r="BQ75" i="8" s="1"/>
  <c r="BJ103" i="8"/>
  <c r="BQ103" i="8" s="1"/>
  <c r="BJ71" i="8"/>
  <c r="BJ51" i="8"/>
  <c r="BJ35" i="8"/>
  <c r="BQ35" i="8" s="1"/>
  <c r="BJ19" i="8"/>
  <c r="BQ19" i="8" s="1"/>
  <c r="BJ117" i="8"/>
  <c r="BQ117" i="8" s="1"/>
  <c r="BJ101" i="8"/>
  <c r="BJ85" i="8"/>
  <c r="BQ85" i="8" s="1"/>
  <c r="BJ69" i="8"/>
  <c r="BQ69" i="8" s="1"/>
  <c r="BJ53" i="8"/>
  <c r="BQ53" i="8" s="1"/>
  <c r="BJ37" i="8"/>
  <c r="BQ37" i="8" s="1"/>
  <c r="BJ21" i="8"/>
  <c r="BJ99" i="8"/>
  <c r="BQ99" i="8" s="1"/>
  <c r="BJ67" i="8"/>
  <c r="BQ67" i="8" s="1"/>
  <c r="BJ47" i="8"/>
  <c r="BQ47" i="8" s="1"/>
  <c r="BJ31" i="8"/>
  <c r="BJ15" i="8"/>
  <c r="BQ15" i="8" s="1"/>
  <c r="BJ113" i="8"/>
  <c r="BQ113" i="8" s="1"/>
  <c r="BJ97" i="8"/>
  <c r="BQ97" i="8" s="1"/>
  <c r="BJ81" i="8"/>
  <c r="BJ65" i="8"/>
  <c r="BQ65" i="8" s="1"/>
  <c r="BJ49" i="8"/>
  <c r="BQ49" i="8" s="1"/>
  <c r="BJ33" i="8"/>
  <c r="BQ33" i="8" s="1"/>
  <c r="BJ17" i="8"/>
  <c r="BQ17" i="8" s="1"/>
  <c r="BJ87" i="8"/>
  <c r="BQ87" i="8" s="1"/>
  <c r="BJ59" i="8"/>
  <c r="BQ59" i="8" s="1"/>
  <c r="BJ43" i="8"/>
  <c r="BQ43" i="8" s="1"/>
  <c r="BJ27" i="8"/>
  <c r="BQ27" i="8" s="1"/>
  <c r="BJ11" i="8"/>
  <c r="BJ109" i="8"/>
  <c r="BQ109" i="8" s="1"/>
  <c r="BJ93" i="8"/>
  <c r="BQ93" i="8" s="1"/>
  <c r="BJ77" i="8"/>
  <c r="BQ77" i="8" s="1"/>
  <c r="BJ61" i="8"/>
  <c r="BJ45" i="8"/>
  <c r="BQ45" i="8" s="1"/>
  <c r="BJ29" i="8"/>
  <c r="BQ29" i="8" s="1"/>
  <c r="BJ13" i="8"/>
  <c r="BQ13" i="8" s="1"/>
  <c r="BJ115" i="8"/>
  <c r="BQ115" i="8" s="1"/>
  <c r="BJ83" i="8"/>
  <c r="BQ83" i="8" s="1"/>
  <c r="BJ55" i="8"/>
  <c r="BQ55" i="8" s="1"/>
  <c r="BJ39" i="8"/>
  <c r="BQ39" i="8" s="1"/>
  <c r="BJ23" i="8"/>
  <c r="BQ23" i="8" s="1"/>
  <c r="BJ7" i="8"/>
  <c r="BQ7" i="8" s="1"/>
  <c r="BJ105" i="8"/>
  <c r="BQ105" i="8" s="1"/>
  <c r="BJ89" i="8"/>
  <c r="BQ89" i="8" s="1"/>
  <c r="BJ73" i="8"/>
  <c r="BQ73" i="8" s="1"/>
  <c r="BJ57" i="8"/>
  <c r="BQ57" i="8" s="1"/>
  <c r="BJ41" i="8"/>
  <c r="BJ25" i="8"/>
  <c r="BQ25" i="8" s="1"/>
  <c r="CH9" i="8"/>
  <c r="CO9" i="8" s="1"/>
  <c r="CH12" i="8"/>
  <c r="CO12" i="8" s="1"/>
  <c r="CH20" i="8"/>
  <c r="CO20" i="8" s="1"/>
  <c r="CH28" i="8"/>
  <c r="CO28" i="8" s="1"/>
  <c r="CH36" i="8"/>
  <c r="CH44" i="8"/>
  <c r="CO44" i="8" s="1"/>
  <c r="CH52" i="8"/>
  <c r="CO52" i="8" s="1"/>
  <c r="CH60" i="8"/>
  <c r="CO60" i="8" s="1"/>
  <c r="CH68" i="8"/>
  <c r="CO68" i="8" s="1"/>
  <c r="CH76" i="8"/>
  <c r="CH84" i="8"/>
  <c r="CO84" i="8" s="1"/>
  <c r="CH8" i="8"/>
  <c r="CO8" i="8" s="1"/>
  <c r="CH16" i="8"/>
  <c r="CH24" i="8"/>
  <c r="CO24" i="8" s="1"/>
  <c r="CH32" i="8"/>
  <c r="CO32" i="8" s="1"/>
  <c r="CH40" i="8"/>
  <c r="CO40" i="8" s="1"/>
  <c r="CH48" i="8"/>
  <c r="CO48" i="8" s="1"/>
  <c r="CH56" i="8"/>
  <c r="CH64" i="8"/>
  <c r="CO64" i="8" s="1"/>
  <c r="CH72" i="8"/>
  <c r="CO72" i="8" s="1"/>
  <c r="CH80" i="8"/>
  <c r="CO80" i="8" s="1"/>
  <c r="CH7" i="8"/>
  <c r="CO7" i="8" s="1"/>
  <c r="CH23" i="8"/>
  <c r="CO23" i="8" s="1"/>
  <c r="CH39" i="8"/>
  <c r="CO39" i="8" s="1"/>
  <c r="CH55" i="8"/>
  <c r="CO55" i="8" s="1"/>
  <c r="CH71" i="8"/>
  <c r="CH79" i="8"/>
  <c r="CO79" i="8" s="1"/>
  <c r="CH11" i="8"/>
  <c r="CH27" i="8"/>
  <c r="CO27" i="8" s="1"/>
  <c r="CH43" i="8"/>
  <c r="CO43" i="8" s="1"/>
  <c r="CH59" i="8"/>
  <c r="CO59" i="8" s="1"/>
  <c r="CH75" i="8"/>
  <c r="CO75" i="8" s="1"/>
  <c r="CH15" i="8"/>
  <c r="CO15" i="8" s="1"/>
  <c r="CH31" i="8"/>
  <c r="CH47" i="8"/>
  <c r="CO47" i="8" s="1"/>
  <c r="CH63" i="8"/>
  <c r="CO63" i="8" s="1"/>
  <c r="CH19" i="8"/>
  <c r="CO19" i="8" s="1"/>
  <c r="CH83" i="8"/>
  <c r="CO83" i="8" s="1"/>
  <c r="CH35" i="8"/>
  <c r="CO35" i="8" s="1"/>
  <c r="CH51" i="8"/>
  <c r="CH6" i="8"/>
  <c r="CH67" i="8"/>
  <c r="CO67" i="8" s="1"/>
  <c r="CH70" i="8"/>
  <c r="CO70" i="8" s="1"/>
  <c r="CH54" i="8"/>
  <c r="CO54" i="8" s="1"/>
  <c r="CH38" i="8"/>
  <c r="CO38" i="8" s="1"/>
  <c r="CH22" i="8"/>
  <c r="CO22" i="8" s="1"/>
  <c r="CH81" i="8"/>
  <c r="CH65" i="8"/>
  <c r="CO65" i="8" s="1"/>
  <c r="CH49" i="8"/>
  <c r="CO49" i="8" s="1"/>
  <c r="CH33" i="8"/>
  <c r="CO33" i="8" s="1"/>
  <c r="CH17" i="8"/>
  <c r="CO17" i="8" s="1"/>
  <c r="CH82" i="8"/>
  <c r="CO82" i="8" s="1"/>
  <c r="CH66" i="8"/>
  <c r="CH50" i="8"/>
  <c r="CO50" i="8" s="1"/>
  <c r="CH34" i="8"/>
  <c r="CO34" i="8" s="1"/>
  <c r="CH18" i="8"/>
  <c r="CO18" i="8" s="1"/>
  <c r="CH77" i="8"/>
  <c r="CO77" i="8" s="1"/>
  <c r="CH61" i="8"/>
  <c r="CH45" i="8"/>
  <c r="CO45" i="8" s="1"/>
  <c r="CH29" i="8"/>
  <c r="CO29" i="8" s="1"/>
  <c r="CH13" i="8"/>
  <c r="CO13" i="8" s="1"/>
  <c r="CH78" i="8"/>
  <c r="CO78" i="8" s="1"/>
  <c r="CH46" i="8"/>
  <c r="CH14" i="8"/>
  <c r="CO14" i="8" s="1"/>
  <c r="CH57" i="8"/>
  <c r="CO57" i="8" s="1"/>
  <c r="CH25" i="8"/>
  <c r="CO25" i="8" s="1"/>
  <c r="CH74" i="8"/>
  <c r="CO74" i="8" s="1"/>
  <c r="CH42" i="8"/>
  <c r="CO42" i="8" s="1"/>
  <c r="CH10" i="8"/>
  <c r="CO10" i="8" s="1"/>
  <c r="CH53" i="8"/>
  <c r="CO53" i="8" s="1"/>
  <c r="CH21" i="8"/>
  <c r="CH62" i="8"/>
  <c r="CO62" i="8" s="1"/>
  <c r="CH30" i="8"/>
  <c r="CO30" i="8" s="1"/>
  <c r="CH73" i="8"/>
  <c r="CO73" i="8" s="1"/>
  <c r="CH41" i="8"/>
  <c r="CH58" i="8"/>
  <c r="CO58" i="8" s="1"/>
  <c r="CH26" i="8"/>
  <c r="CH69" i="8"/>
  <c r="CO69" i="8" s="1"/>
  <c r="CH37" i="8"/>
  <c r="CO37" i="8" s="1"/>
  <c r="DF10" i="8"/>
  <c r="DM10" i="8" s="1"/>
  <c r="DF8" i="8"/>
  <c r="DM8" i="8" s="1"/>
  <c r="DF13" i="8"/>
  <c r="DM13" i="8" s="1"/>
  <c r="DF19" i="8"/>
  <c r="DM19" i="8" s="1"/>
  <c r="DF24" i="8"/>
  <c r="DM24" i="8" s="1"/>
  <c r="DF29" i="8"/>
  <c r="DM29" i="8" s="1"/>
  <c r="DF35" i="8"/>
  <c r="DM35" i="8" s="1"/>
  <c r="DF40" i="8"/>
  <c r="DM40" i="8" s="1"/>
  <c r="DF45" i="8"/>
  <c r="DM45" i="8" s="1"/>
  <c r="DF51" i="8"/>
  <c r="DF56" i="8"/>
  <c r="DF61" i="8"/>
  <c r="DF67" i="8"/>
  <c r="DM67" i="8" s="1"/>
  <c r="DF9" i="8"/>
  <c r="DM9" i="8" s="1"/>
  <c r="DF15" i="8"/>
  <c r="DM15" i="8" s="1"/>
  <c r="DF20" i="8"/>
  <c r="DM20" i="8" s="1"/>
  <c r="DF25" i="8"/>
  <c r="DM25" i="8" s="1"/>
  <c r="DF31" i="8"/>
  <c r="DF36" i="8"/>
  <c r="DF41" i="8"/>
  <c r="DF47" i="8"/>
  <c r="DM47" i="8" s="1"/>
  <c r="DF52" i="8"/>
  <c r="DM52" i="8" s="1"/>
  <c r="DF57" i="8"/>
  <c r="DM57" i="8" s="1"/>
  <c r="DF63" i="8"/>
  <c r="DM63" i="8" s="1"/>
  <c r="DF68" i="8"/>
  <c r="DM68" i="8" s="1"/>
  <c r="DF16" i="8"/>
  <c r="DF27" i="8"/>
  <c r="DM27" i="8" s="1"/>
  <c r="DF37" i="8"/>
  <c r="DM37" i="8" s="1"/>
  <c r="DF48" i="8"/>
  <c r="DM48" i="8" s="1"/>
  <c r="DF59" i="8"/>
  <c r="DM59" i="8" s="1"/>
  <c r="DF69" i="8"/>
  <c r="DM69" i="8" s="1"/>
  <c r="DF11" i="8"/>
  <c r="DF21" i="8"/>
  <c r="DF32" i="8"/>
  <c r="DM32" i="8" s="1"/>
  <c r="DF43" i="8"/>
  <c r="DM43" i="8" s="1"/>
  <c r="DF53" i="8"/>
  <c r="DM53" i="8" s="1"/>
  <c r="DF64" i="8"/>
  <c r="DM64" i="8" s="1"/>
  <c r="DF17" i="8"/>
  <c r="DM17" i="8" s="1"/>
  <c r="DF39" i="8"/>
  <c r="DM39" i="8" s="1"/>
  <c r="DF60" i="8"/>
  <c r="DM60" i="8" s="1"/>
  <c r="DF23" i="8"/>
  <c r="DM23" i="8" s="1"/>
  <c r="DF44" i="8"/>
  <c r="DM44" i="8" s="1"/>
  <c r="DF65" i="8"/>
  <c r="DM65" i="8" s="1"/>
  <c r="DF7" i="8"/>
  <c r="DM7" i="8" s="1"/>
  <c r="DF28" i="8"/>
  <c r="DM28" i="8" s="1"/>
  <c r="DF49" i="8"/>
  <c r="DM49" i="8" s="1"/>
  <c r="DF12" i="8"/>
  <c r="DM12" i="8" s="1"/>
  <c r="DF33" i="8"/>
  <c r="DM33" i="8" s="1"/>
  <c r="DF55" i="8"/>
  <c r="DM55" i="8" s="1"/>
  <c r="DF62" i="8"/>
  <c r="DM62" i="8" s="1"/>
  <c r="DF46" i="8"/>
  <c r="DF30" i="8"/>
  <c r="DM30" i="8" s="1"/>
  <c r="DF14" i="8"/>
  <c r="DM14" i="8" s="1"/>
  <c r="DF58" i="8"/>
  <c r="DM58" i="8" s="1"/>
  <c r="DF42" i="8"/>
  <c r="DM42" i="8" s="1"/>
  <c r="DF26" i="8"/>
  <c r="DF6" i="8"/>
  <c r="DF38" i="8"/>
  <c r="DM38" i="8" s="1"/>
  <c r="DF66" i="8"/>
  <c r="DF34" i="8"/>
  <c r="DM34" i="8" s="1"/>
  <c r="DF54" i="8"/>
  <c r="DM54" i="8" s="1"/>
  <c r="DF22" i="8"/>
  <c r="DM22" i="8" s="1"/>
  <c r="DF50" i="8"/>
  <c r="DM50" i="8" s="1"/>
  <c r="DF18" i="8"/>
  <c r="DM18" i="8" s="1"/>
  <c r="ED8" i="8"/>
  <c r="EK8" i="8" s="1"/>
  <c r="ED13" i="8"/>
  <c r="EK13" i="8" s="1"/>
  <c r="ED21" i="8"/>
  <c r="ED29" i="8"/>
  <c r="EK29" i="8" s="1"/>
  <c r="ED37" i="8"/>
  <c r="EK37" i="8" s="1"/>
  <c r="ED45" i="8"/>
  <c r="EK45" i="8" s="1"/>
  <c r="ED53" i="8"/>
  <c r="EK53" i="8" s="1"/>
  <c r="ED61" i="8"/>
  <c r="ED69" i="8"/>
  <c r="EK69" i="8" s="1"/>
  <c r="ED77" i="8"/>
  <c r="EK77" i="8" s="1"/>
  <c r="ED85" i="8"/>
  <c r="EK85" i="8" s="1"/>
  <c r="ED93" i="8"/>
  <c r="EK93" i="8" s="1"/>
  <c r="ED101" i="8"/>
  <c r="ED7" i="8"/>
  <c r="EK7" i="8" s="1"/>
  <c r="ED15" i="8"/>
  <c r="EK15" i="8" s="1"/>
  <c r="ED23" i="8"/>
  <c r="EK23" i="8" s="1"/>
  <c r="ED31" i="8"/>
  <c r="ED39" i="8"/>
  <c r="EK39" i="8" s="1"/>
  <c r="ED47" i="8"/>
  <c r="EK47" i="8" s="1"/>
  <c r="ED55" i="8"/>
  <c r="EK55" i="8" s="1"/>
  <c r="ED63" i="8"/>
  <c r="EK63" i="8" s="1"/>
  <c r="ED71" i="8"/>
  <c r="ED79" i="8"/>
  <c r="EK79" i="8" s="1"/>
  <c r="ED87" i="8"/>
  <c r="EK87" i="8" s="1"/>
  <c r="ED95" i="8"/>
  <c r="EK95" i="8" s="1"/>
  <c r="ED17" i="8"/>
  <c r="EK17" i="8" s="1"/>
  <c r="ED33" i="8"/>
  <c r="EK33" i="8" s="1"/>
  <c r="ED49" i="8"/>
  <c r="EK49" i="8" s="1"/>
  <c r="ED65" i="8"/>
  <c r="EK65" i="8" s="1"/>
  <c r="ED81" i="8"/>
  <c r="ED97" i="8"/>
  <c r="EK97" i="8" s="1"/>
  <c r="ED9" i="8"/>
  <c r="EK9" i="8" s="1"/>
  <c r="ED25" i="8"/>
  <c r="EK25" i="8" s="1"/>
  <c r="ED41" i="8"/>
  <c r="ED57" i="8"/>
  <c r="EK57" i="8" s="1"/>
  <c r="ED73" i="8"/>
  <c r="EK73" i="8" s="1"/>
  <c r="ED89" i="8"/>
  <c r="EK89" i="8" s="1"/>
  <c r="ED35" i="8"/>
  <c r="EK35" i="8" s="1"/>
  <c r="ED67" i="8"/>
  <c r="EK67" i="8" s="1"/>
  <c r="ED99" i="8"/>
  <c r="EK99" i="8" s="1"/>
  <c r="ED6" i="8"/>
  <c r="ED11" i="8"/>
  <c r="ED43" i="8"/>
  <c r="EK43" i="8" s="1"/>
  <c r="ED75" i="8"/>
  <c r="EK75" i="8" s="1"/>
  <c r="ED19" i="8"/>
  <c r="EK19" i="8" s="1"/>
  <c r="ED51" i="8"/>
  <c r="ED83" i="8"/>
  <c r="EK83" i="8" s="1"/>
  <c r="ED59" i="8"/>
  <c r="EK59" i="8" s="1"/>
  <c r="ED91" i="8"/>
  <c r="ED27" i="8"/>
  <c r="EK27" i="8" s="1"/>
  <c r="ED102" i="8"/>
  <c r="EK102" i="8" s="1"/>
  <c r="ED86" i="8"/>
  <c r="ED70" i="8"/>
  <c r="EK70" i="8" s="1"/>
  <c r="ED54" i="8"/>
  <c r="EK54" i="8" s="1"/>
  <c r="ED38" i="8"/>
  <c r="EK38" i="8" s="1"/>
  <c r="ED22" i="8"/>
  <c r="EK22" i="8" s="1"/>
  <c r="ED100" i="8"/>
  <c r="EK100" i="8" s="1"/>
  <c r="ED84" i="8"/>
  <c r="EK84" i="8" s="1"/>
  <c r="ED68" i="8"/>
  <c r="EK68" i="8" s="1"/>
  <c r="ED52" i="8"/>
  <c r="EK52" i="8" s="1"/>
  <c r="ED36" i="8"/>
  <c r="ED20" i="8"/>
  <c r="EK20" i="8" s="1"/>
  <c r="ED98" i="8"/>
  <c r="EK98" i="8" s="1"/>
  <c r="ED82" i="8"/>
  <c r="EK82" i="8" s="1"/>
  <c r="ED66" i="8"/>
  <c r="ED50" i="8"/>
  <c r="EK50" i="8" s="1"/>
  <c r="ED34" i="8"/>
  <c r="EK34" i="8" s="1"/>
  <c r="ED18" i="8"/>
  <c r="EK18" i="8" s="1"/>
  <c r="ED96" i="8"/>
  <c r="ED80" i="8"/>
  <c r="EK80" i="8" s="1"/>
  <c r="ED64" i="8"/>
  <c r="EK64" i="8" s="1"/>
  <c r="ED48" i="8"/>
  <c r="EK48" i="8" s="1"/>
  <c r="ED32" i="8"/>
  <c r="EK32" i="8" s="1"/>
  <c r="ED16" i="8"/>
  <c r="ED78" i="8"/>
  <c r="EK78" i="8" s="1"/>
  <c r="ED46" i="8"/>
  <c r="ED14" i="8"/>
  <c r="EK14" i="8" s="1"/>
  <c r="ED76" i="8"/>
  <c r="ED44" i="8"/>
  <c r="EK44" i="8" s="1"/>
  <c r="ED12" i="8"/>
  <c r="EK12" i="8" s="1"/>
  <c r="ED74" i="8"/>
  <c r="EK74" i="8" s="1"/>
  <c r="ED42" i="8"/>
  <c r="EK42" i="8" s="1"/>
  <c r="ED10" i="8"/>
  <c r="EK10" i="8" s="1"/>
  <c r="ED72" i="8"/>
  <c r="EK72" i="8" s="1"/>
  <c r="ED40" i="8"/>
  <c r="EK40" i="8" s="1"/>
  <c r="ED94" i="8"/>
  <c r="EK94" i="8" s="1"/>
  <c r="ED62" i="8"/>
  <c r="EK62" i="8" s="1"/>
  <c r="ED30" i="8"/>
  <c r="EK30" i="8" s="1"/>
  <c r="ED92" i="8"/>
  <c r="EK92" i="8" s="1"/>
  <c r="ED60" i="8"/>
  <c r="EK60" i="8" s="1"/>
  <c r="ED28" i="8"/>
  <c r="EK28" i="8" s="1"/>
  <c r="ED90" i="8"/>
  <c r="EK90" i="8" s="1"/>
  <c r="ED58" i="8"/>
  <c r="EK58" i="8" s="1"/>
  <c r="ED26" i="8"/>
  <c r="ED88" i="8"/>
  <c r="EK88" i="8" s="1"/>
  <c r="ED56" i="8"/>
  <c r="ED24" i="8"/>
  <c r="EK24" i="8" s="1"/>
  <c r="FB7" i="8"/>
  <c r="FI7" i="8" s="1"/>
  <c r="FB14" i="8"/>
  <c r="FI14" i="8" s="1"/>
  <c r="FB22" i="8"/>
  <c r="FI22" i="8" s="1"/>
  <c r="FB30" i="8"/>
  <c r="FI30" i="8" s="1"/>
  <c r="FB38" i="8"/>
  <c r="FI38" i="8" s="1"/>
  <c r="FB46" i="8"/>
  <c r="FB54" i="8"/>
  <c r="FI54" i="8" s="1"/>
  <c r="FB62" i="8"/>
  <c r="FI62" i="8" s="1"/>
  <c r="FB70" i="8"/>
  <c r="FI70" i="8" s="1"/>
  <c r="FB78" i="8"/>
  <c r="FI78" i="8" s="1"/>
  <c r="FB86" i="8"/>
  <c r="FB8" i="8"/>
  <c r="FI8" i="8" s="1"/>
  <c r="FB16" i="8"/>
  <c r="FB24" i="8"/>
  <c r="FI24" i="8" s="1"/>
  <c r="FB32" i="8"/>
  <c r="FI32" i="8" s="1"/>
  <c r="FB40" i="8"/>
  <c r="FI40" i="8" s="1"/>
  <c r="FB48" i="8"/>
  <c r="FI48" i="8" s="1"/>
  <c r="FB56" i="8"/>
  <c r="FB64" i="8"/>
  <c r="FI64" i="8" s="1"/>
  <c r="FB72" i="8"/>
  <c r="FI72" i="8" s="1"/>
  <c r="FB80" i="8"/>
  <c r="FI80" i="8" s="1"/>
  <c r="FB10" i="8"/>
  <c r="FI10" i="8" s="1"/>
  <c r="FB26" i="8"/>
  <c r="FB42" i="8"/>
  <c r="FI42" i="8" s="1"/>
  <c r="FB58" i="8"/>
  <c r="FI58" i="8" s="1"/>
  <c r="FB74" i="8"/>
  <c r="FI74" i="8" s="1"/>
  <c r="FB18" i="8"/>
  <c r="FI18" i="8" s="1"/>
  <c r="FB34" i="8"/>
  <c r="FI34" i="8" s="1"/>
  <c r="FB50" i="8"/>
  <c r="FI50" i="8" s="1"/>
  <c r="FB66" i="8"/>
  <c r="FB82" i="8"/>
  <c r="FI82" i="8" s="1"/>
  <c r="FB28" i="8"/>
  <c r="FI28" i="8" s="1"/>
  <c r="FB60" i="8"/>
  <c r="FI60" i="8" s="1"/>
  <c r="FB36" i="8"/>
  <c r="FB68" i="8"/>
  <c r="FI68" i="8" s="1"/>
  <c r="FB12" i="8"/>
  <c r="FI12" i="8" s="1"/>
  <c r="FB44" i="8"/>
  <c r="FI44" i="8" s="1"/>
  <c r="FB76" i="8"/>
  <c r="FB52" i="8"/>
  <c r="FI52" i="8" s="1"/>
  <c r="FB84" i="8"/>
  <c r="FI84" i="8" s="1"/>
  <c r="FB6" i="8"/>
  <c r="FB20" i="8"/>
  <c r="FI20" i="8" s="1"/>
  <c r="FB85" i="8"/>
  <c r="FI85" i="8" s="1"/>
  <c r="FB69" i="8"/>
  <c r="FI69" i="8" s="1"/>
  <c r="FB53" i="8"/>
  <c r="FI53" i="8" s="1"/>
  <c r="FB37" i="8"/>
  <c r="FI37" i="8" s="1"/>
  <c r="FB21" i="8"/>
  <c r="FB87" i="8"/>
  <c r="FI87" i="8" s="1"/>
  <c r="FB71" i="8"/>
  <c r="FB55" i="8"/>
  <c r="FI55" i="8" s="1"/>
  <c r="FB39" i="8"/>
  <c r="FI39" i="8" s="1"/>
  <c r="FB23" i="8"/>
  <c r="FI23" i="8" s="1"/>
  <c r="FB81" i="8"/>
  <c r="FB65" i="8"/>
  <c r="FI65" i="8" s="1"/>
  <c r="FB49" i="8"/>
  <c r="FI49" i="8" s="1"/>
  <c r="FB33" i="8"/>
  <c r="FI33" i="8" s="1"/>
  <c r="FB17" i="8"/>
  <c r="FI17" i="8" s="1"/>
  <c r="FB83" i="8"/>
  <c r="FI83" i="8" s="1"/>
  <c r="FB67" i="8"/>
  <c r="FI67" i="8" s="1"/>
  <c r="FB51" i="8"/>
  <c r="FB35" i="8"/>
  <c r="FI35" i="8" s="1"/>
  <c r="FB19" i="8"/>
  <c r="FI19" i="8" s="1"/>
  <c r="FB61" i="8"/>
  <c r="FB29" i="8"/>
  <c r="FI29" i="8" s="1"/>
  <c r="FB79" i="8"/>
  <c r="FI79" i="8" s="1"/>
  <c r="FB47" i="8"/>
  <c r="FI47" i="8" s="1"/>
  <c r="FB15" i="8"/>
  <c r="FI15" i="8" s="1"/>
  <c r="FB57" i="8"/>
  <c r="FI57" i="8" s="1"/>
  <c r="FB25" i="8"/>
  <c r="FI25" i="8" s="1"/>
  <c r="FB75" i="8"/>
  <c r="FI75" i="8" s="1"/>
  <c r="FB43" i="8"/>
  <c r="FI43" i="8" s="1"/>
  <c r="FB11" i="8"/>
  <c r="FB77" i="8"/>
  <c r="FI77" i="8" s="1"/>
  <c r="FB45" i="8"/>
  <c r="FI45" i="8" s="1"/>
  <c r="FB13" i="8"/>
  <c r="FI13" i="8" s="1"/>
  <c r="FB63" i="8"/>
  <c r="FI63" i="8" s="1"/>
  <c r="FB31" i="8"/>
  <c r="FB73" i="8"/>
  <c r="FI73" i="8" s="1"/>
  <c r="FB41" i="8"/>
  <c r="FB9" i="8"/>
  <c r="FI9" i="8" s="1"/>
  <c r="FB59" i="8"/>
  <c r="FI59" i="8" s="1"/>
  <c r="FB27" i="8"/>
  <c r="FI27" i="8" s="1"/>
  <c r="FY8" i="8"/>
  <c r="GD8" i="8" s="1"/>
  <c r="FY17" i="8"/>
  <c r="GD17" i="8" s="1"/>
  <c r="FY33" i="8"/>
  <c r="GD33" i="8" s="1"/>
  <c r="FY21" i="8"/>
  <c r="GD21" i="8" s="1"/>
  <c r="FY25" i="8"/>
  <c r="GD25" i="8" s="1"/>
  <c r="FY9" i="8"/>
  <c r="GD9" i="8" s="1"/>
  <c r="FY29" i="8"/>
  <c r="GD29" i="8" s="1"/>
  <c r="FY13" i="8"/>
  <c r="GD13" i="8" s="1"/>
  <c r="FY31" i="8"/>
  <c r="GD31" i="8" s="1"/>
  <c r="FY15" i="8"/>
  <c r="GD15" i="8" s="1"/>
  <c r="FY28" i="8"/>
  <c r="GD28" i="8" s="1"/>
  <c r="FY12" i="8"/>
  <c r="GD12" i="8" s="1"/>
  <c r="FY22" i="8"/>
  <c r="GD22" i="8" s="1"/>
  <c r="FY27" i="8"/>
  <c r="GD27" i="8" s="1"/>
  <c r="FY11" i="8"/>
  <c r="GD11" i="8" s="1"/>
  <c r="FY24" i="8"/>
  <c r="GD24" i="8" s="1"/>
  <c r="FY34" i="8"/>
  <c r="GD34" i="8" s="1"/>
  <c r="FY18" i="8"/>
  <c r="GD18" i="8" s="1"/>
  <c r="FY7" i="8"/>
  <c r="GD7" i="8" s="1"/>
  <c r="FY30" i="8"/>
  <c r="GD30" i="8" s="1"/>
  <c r="FY6" i="8"/>
  <c r="GD6" i="8" s="1"/>
  <c r="FY32" i="8"/>
  <c r="GD32" i="8" s="1"/>
  <c r="FY26" i="8"/>
  <c r="GD26" i="8" s="1"/>
  <c r="FY23" i="8"/>
  <c r="GD23" i="8" s="1"/>
  <c r="FY20" i="8"/>
  <c r="GD20" i="8" s="1"/>
  <c r="FY14" i="8"/>
  <c r="GD14" i="8" s="1"/>
  <c r="FY19" i="8"/>
  <c r="GD19" i="8" s="1"/>
  <c r="FY16" i="8"/>
  <c r="GD16" i="8" s="1"/>
  <c r="FY10" i="8"/>
  <c r="GD10" i="8" s="1"/>
  <c r="GS8" i="8"/>
  <c r="GX8" i="8" s="1"/>
  <c r="GS19" i="8"/>
  <c r="GX19" i="8" s="1"/>
  <c r="GS7" i="8"/>
  <c r="GX7" i="8" s="1"/>
  <c r="GS23" i="8"/>
  <c r="GX23" i="8" s="1"/>
  <c r="GS11" i="8"/>
  <c r="GX11" i="8" s="1"/>
  <c r="GS15" i="8"/>
  <c r="GX15" i="8" s="1"/>
  <c r="GS26" i="8"/>
  <c r="GX26" i="8" s="1"/>
  <c r="GS10" i="8"/>
  <c r="GX10" i="8" s="1"/>
  <c r="GS13" i="8"/>
  <c r="GX13" i="8" s="1"/>
  <c r="GS20" i="8"/>
  <c r="GX20" i="8" s="1"/>
  <c r="GS22" i="8"/>
  <c r="GX22" i="8" s="1"/>
  <c r="GS25" i="8"/>
  <c r="GX25" i="8" s="1"/>
  <c r="GS9" i="8"/>
  <c r="GX9" i="8" s="1"/>
  <c r="GS16" i="8"/>
  <c r="GX16" i="8" s="1"/>
  <c r="GS21" i="8"/>
  <c r="GX21" i="8" s="1"/>
  <c r="GS12" i="8"/>
  <c r="GX12" i="8" s="1"/>
  <c r="GS17" i="8"/>
  <c r="GX17" i="8" s="1"/>
  <c r="GS18" i="8"/>
  <c r="GX18" i="8" s="1"/>
  <c r="GS6" i="8"/>
  <c r="GX6" i="8" s="1"/>
  <c r="GS14" i="8"/>
  <c r="GX14" i="8" s="1"/>
  <c r="GS24" i="8"/>
  <c r="GX24" i="8" s="1"/>
  <c r="N13" i="8"/>
  <c r="N105" i="8"/>
  <c r="U105" i="8" s="1"/>
  <c r="N6" i="8"/>
  <c r="N10" i="8"/>
  <c r="N14" i="8"/>
  <c r="N18" i="8"/>
  <c r="N22" i="8"/>
  <c r="N26" i="8"/>
  <c r="N30" i="8"/>
  <c r="N34" i="8"/>
  <c r="U34" i="8" s="1"/>
  <c r="N38" i="8"/>
  <c r="U38" i="8" s="1"/>
  <c r="N42" i="8"/>
  <c r="U42" i="8" s="1"/>
  <c r="N46" i="8"/>
  <c r="N50" i="8"/>
  <c r="U50" i="8" s="1"/>
  <c r="N54" i="8"/>
  <c r="U54" i="8" s="1"/>
  <c r="N58" i="8"/>
  <c r="U58" i="8" s="1"/>
  <c r="N62" i="8"/>
  <c r="U62" i="8" s="1"/>
  <c r="N66" i="8"/>
  <c r="N70" i="8"/>
  <c r="U70" i="8" s="1"/>
  <c r="N74" i="8"/>
  <c r="U74" i="8" s="1"/>
  <c r="N78" i="8"/>
  <c r="U78" i="8" s="1"/>
  <c r="N82" i="8"/>
  <c r="U82" i="8" s="1"/>
  <c r="N86" i="8"/>
  <c r="N90" i="8"/>
  <c r="U90" i="8" s="1"/>
  <c r="N94" i="8"/>
  <c r="U94" i="8" s="1"/>
  <c r="N98" i="8"/>
  <c r="U98" i="8" s="1"/>
  <c r="N102" i="8"/>
  <c r="U102" i="8" s="1"/>
  <c r="N106" i="8"/>
  <c r="N110" i="8"/>
  <c r="U110" i="8" s="1"/>
  <c r="N114" i="8"/>
  <c r="U114" i="8" s="1"/>
  <c r="N118" i="8"/>
  <c r="U118" i="8" s="1"/>
  <c r="N7" i="8"/>
  <c r="U7" i="8" s="1"/>
  <c r="N11" i="8"/>
  <c r="N15" i="8"/>
  <c r="N19" i="8"/>
  <c r="N23" i="8"/>
  <c r="N27" i="8"/>
  <c r="N31" i="8"/>
  <c r="N35" i="8"/>
  <c r="U35" i="8" s="1"/>
  <c r="N39" i="8"/>
  <c r="U39" i="8" s="1"/>
  <c r="N43" i="8"/>
  <c r="U43" i="8" s="1"/>
  <c r="N47" i="8"/>
  <c r="U47" i="8" s="1"/>
  <c r="N51" i="8"/>
  <c r="N55" i="8"/>
  <c r="U55" i="8" s="1"/>
  <c r="N59" i="8"/>
  <c r="U59" i="8" s="1"/>
  <c r="N63" i="8"/>
  <c r="U63" i="8" s="1"/>
  <c r="N67" i="8"/>
  <c r="U67" i="8" s="1"/>
  <c r="N71" i="8"/>
  <c r="N75" i="8"/>
  <c r="U75" i="8" s="1"/>
  <c r="N79" i="8"/>
  <c r="U79" i="8" s="1"/>
  <c r="N83" i="8"/>
  <c r="U83" i="8" s="1"/>
  <c r="N87" i="8"/>
  <c r="U87" i="8" s="1"/>
  <c r="N91" i="8"/>
  <c r="N95" i="8"/>
  <c r="U95" i="8" s="1"/>
  <c r="N99" i="8"/>
  <c r="U99" i="8" s="1"/>
  <c r="N103" i="8"/>
  <c r="U103" i="8" s="1"/>
  <c r="N107" i="8"/>
  <c r="U107" i="8" s="1"/>
  <c r="N111" i="8"/>
  <c r="N115" i="8"/>
  <c r="U115" i="8" s="1"/>
  <c r="N119" i="8"/>
  <c r="U119" i="8" s="1"/>
  <c r="N8" i="8"/>
  <c r="U8" i="8" s="1"/>
  <c r="N12" i="8"/>
  <c r="N16" i="8"/>
  <c r="N20" i="8"/>
  <c r="N24" i="8"/>
  <c r="N28" i="8"/>
  <c r="N32" i="8"/>
  <c r="U32" i="8" s="1"/>
  <c r="N36" i="8"/>
  <c r="N40" i="8"/>
  <c r="U40" i="8" s="1"/>
  <c r="N44" i="8"/>
  <c r="U44" i="8" s="1"/>
  <c r="N48" i="8"/>
  <c r="U48" i="8" s="1"/>
  <c r="N52" i="8"/>
  <c r="U52" i="8" s="1"/>
  <c r="N56" i="8"/>
  <c r="N60" i="8"/>
  <c r="U60" i="8" s="1"/>
  <c r="N64" i="8"/>
  <c r="U64" i="8" s="1"/>
  <c r="N68" i="8"/>
  <c r="U68" i="8" s="1"/>
  <c r="N72" i="8"/>
  <c r="U72" i="8" s="1"/>
  <c r="N76" i="8"/>
  <c r="N80" i="8"/>
  <c r="U80" i="8" s="1"/>
  <c r="N84" i="8"/>
  <c r="U84" i="8" s="1"/>
  <c r="N88" i="8"/>
  <c r="U88" i="8" s="1"/>
  <c r="N92" i="8"/>
  <c r="U92" i="8" s="1"/>
  <c r="N96" i="8"/>
  <c r="N100" i="8"/>
  <c r="U100" i="8" s="1"/>
  <c r="N104" i="8"/>
  <c r="U104" i="8" s="1"/>
  <c r="N108" i="8"/>
  <c r="U108" i="8" s="1"/>
  <c r="N112" i="8"/>
  <c r="U112" i="8" s="1"/>
  <c r="N116" i="8"/>
  <c r="U116" i="8" s="1"/>
  <c r="N9" i="8"/>
  <c r="U9" i="8" s="1"/>
  <c r="N17" i="8"/>
  <c r="N21" i="8"/>
  <c r="N25" i="8"/>
  <c r="N29" i="8"/>
  <c r="N33" i="8"/>
  <c r="U33" i="8" s="1"/>
  <c r="N37" i="8"/>
  <c r="U37" i="8" s="1"/>
  <c r="N41" i="8"/>
  <c r="N45" i="8"/>
  <c r="U45" i="8" s="1"/>
  <c r="N49" i="8"/>
  <c r="U49" i="8" s="1"/>
  <c r="N53" i="8"/>
  <c r="U53" i="8" s="1"/>
  <c r="N57" i="8"/>
  <c r="U57" i="8" s="1"/>
  <c r="N61" i="8"/>
  <c r="N65" i="8"/>
  <c r="U65" i="8" s="1"/>
  <c r="N69" i="8"/>
  <c r="U69" i="8" s="1"/>
  <c r="N73" i="8"/>
  <c r="U73" i="8" s="1"/>
  <c r="N77" i="8"/>
  <c r="U77" i="8" s="1"/>
  <c r="N81" i="8"/>
  <c r="N85" i="8"/>
  <c r="U85" i="8" s="1"/>
  <c r="N89" i="8"/>
  <c r="U89" i="8" s="1"/>
  <c r="N93" i="8"/>
  <c r="U93" i="8" s="1"/>
  <c r="N97" i="8"/>
  <c r="U97" i="8" s="1"/>
  <c r="N101" i="8"/>
  <c r="N109" i="8"/>
  <c r="U109" i="8" s="1"/>
  <c r="N113" i="8"/>
  <c r="U113" i="8" s="1"/>
  <c r="N117" i="8"/>
  <c r="U117" i="8" s="1"/>
  <c r="FZ18" i="8"/>
  <c r="GE18" i="8" s="1"/>
  <c r="O9" i="8"/>
  <c r="V9" i="8" s="1"/>
  <c r="DG17" i="8"/>
  <c r="DN17" i="8" s="1"/>
  <c r="AM27" i="8"/>
  <c r="AT27" i="8" s="1"/>
  <c r="EQ19" i="8"/>
  <c r="EX19" i="8" s="1"/>
  <c r="HD18" i="8"/>
  <c r="HI18" i="8" s="1"/>
  <c r="GT21" i="8"/>
  <c r="GY21" i="8" s="1"/>
  <c r="AA41" i="8"/>
  <c r="AY21" i="8"/>
  <c r="BW60" i="8"/>
  <c r="CD60" i="8" s="1"/>
  <c r="CI7" i="8"/>
  <c r="CP7" i="8" s="1"/>
  <c r="HD7" i="8"/>
  <c r="HI7" i="8" s="1"/>
  <c r="CI30" i="8"/>
  <c r="CP30" i="8" s="1"/>
  <c r="BK22" i="8"/>
  <c r="BR22" i="8" s="1"/>
  <c r="GJ27" i="8"/>
  <c r="GO27" i="8" s="1"/>
  <c r="FZ31" i="8"/>
  <c r="GE31" i="8" s="1"/>
  <c r="FC57" i="8"/>
  <c r="FJ57" i="8" s="1"/>
  <c r="AM12" i="8"/>
  <c r="AT12" i="8" s="1"/>
  <c r="CI14" i="8"/>
  <c r="CP14" i="8" s="1"/>
  <c r="AY39" i="8"/>
  <c r="BF39" i="8" s="1"/>
  <c r="BW7" i="8"/>
  <c r="CD7" i="8" s="1"/>
  <c r="DS29" i="8"/>
  <c r="DZ29" i="8" s="1"/>
  <c r="GT9" i="8"/>
  <c r="GY9" i="8" s="1"/>
  <c r="CI10" i="8"/>
  <c r="CP10" i="8" s="1"/>
  <c r="BK26" i="8"/>
  <c r="AA46" i="8"/>
  <c r="EE32" i="8"/>
  <c r="EL32" i="8" s="1"/>
  <c r="CI45" i="8"/>
  <c r="CP45" i="8" s="1"/>
  <c r="FZ10" i="8"/>
  <c r="GE10" i="8" s="1"/>
  <c r="DG13" i="8"/>
  <c r="DN13" i="8" s="1"/>
  <c r="FZ20" i="8"/>
  <c r="GE20" i="8" s="1"/>
  <c r="FO7" i="8"/>
  <c r="FU7" i="8" s="1"/>
  <c r="CI32" i="8"/>
  <c r="CP32" i="8" s="1"/>
  <c r="CI40" i="8"/>
  <c r="CP40" i="8" s="1"/>
  <c r="FZ14" i="8"/>
  <c r="GE14" i="8" s="1"/>
  <c r="CI8" i="8"/>
  <c r="CP8" i="8" s="1"/>
  <c r="FC21" i="8"/>
  <c r="O41" i="8"/>
  <c r="BQ22" i="8"/>
  <c r="GJ19" i="8"/>
  <c r="GO19" i="8" s="1"/>
  <c r="BK11" i="8"/>
  <c r="FZ7" i="8"/>
  <c r="GE7" i="8" s="1"/>
  <c r="BW21" i="8"/>
  <c r="GT23" i="8"/>
  <c r="GY23" i="8" s="1"/>
  <c r="AY42" i="8"/>
  <c r="BF42" i="8" s="1"/>
  <c r="AM8" i="8"/>
  <c r="AT8" i="8" s="1"/>
  <c r="AA7" i="8"/>
  <c r="AH7" i="8" s="1"/>
  <c r="BW34" i="8"/>
  <c r="CD34" i="8" s="1"/>
  <c r="AY7" i="8"/>
  <c r="BF7" i="8" s="1"/>
  <c r="AA36" i="8"/>
  <c r="AY45" i="8"/>
  <c r="BF45" i="8" s="1"/>
  <c r="EQ27" i="8"/>
  <c r="EX27" i="8" s="1"/>
  <c r="FO19" i="8"/>
  <c r="FU19" i="8" s="1"/>
  <c r="GJ16" i="8"/>
  <c r="GO16" i="8" s="1"/>
  <c r="FO20" i="8"/>
  <c r="FU20" i="8" s="1"/>
  <c r="AY30" i="8"/>
  <c r="BF30" i="8" s="1"/>
  <c r="AG10" i="2"/>
  <c r="AL10" i="2" s="1"/>
  <c r="AN10" i="2" s="1"/>
  <c r="BB24" i="2"/>
  <c r="BB26" i="2"/>
  <c r="ES30" i="2"/>
  <c r="X10" i="1"/>
  <c r="GC9" i="2"/>
  <c r="GG9" i="2" s="1"/>
  <c r="GI9" i="2" s="1"/>
  <c r="AI12" i="2"/>
  <c r="FL24" i="2"/>
  <c r="EQ28" i="2"/>
  <c r="EV28" i="2" s="1"/>
  <c r="EX28" i="2" s="1"/>
  <c r="ES35" i="2"/>
  <c r="EQ12" i="2"/>
  <c r="EV12" i="2" s="1"/>
  <c r="EX12" i="2" s="1"/>
  <c r="BB32" i="2"/>
  <c r="BB7" i="2"/>
  <c r="ES17" i="2"/>
  <c r="AI18" i="2"/>
  <c r="AI19" i="2"/>
  <c r="DE28" i="2"/>
  <c r="DJ28" i="2" s="1"/>
  <c r="DL28" i="2" s="1"/>
  <c r="BB36" i="2"/>
  <c r="BU33" i="2"/>
  <c r="BB16" i="2"/>
  <c r="GC18" i="2"/>
  <c r="GG18" i="2" s="1"/>
  <c r="GI18" i="2" s="1"/>
  <c r="BB20" i="2"/>
  <c r="BB48" i="2"/>
  <c r="AI7" i="2"/>
  <c r="DX20" i="2"/>
  <c r="EC20" i="2" s="1"/>
  <c r="EE20" i="2" s="1"/>
  <c r="ES7" i="2"/>
  <c r="BB31" i="2"/>
  <c r="FL31" i="2"/>
  <c r="M10" i="1"/>
  <c r="GC25" i="2"/>
  <c r="GG25" i="2" s="1"/>
  <c r="GI25" i="2" s="1"/>
  <c r="GC26" i="2"/>
  <c r="GG26" i="2" s="1"/>
  <c r="GI26" i="2" s="1"/>
  <c r="BU31" i="2"/>
  <c r="EP8" i="2"/>
  <c r="EQ8" i="2" s="1"/>
  <c r="EV8" i="2" s="1"/>
  <c r="EX8" i="2" s="1"/>
  <c r="AE15" i="2"/>
  <c r="P21" i="2"/>
  <c r="M24" i="2"/>
  <c r="O24" i="2" s="1"/>
  <c r="S24" i="2" s="1"/>
  <c r="U24" i="2" s="1"/>
  <c r="FH26" i="2"/>
  <c r="FJ26" i="2" s="1"/>
  <c r="FO26" i="2" s="1"/>
  <c r="FQ26" i="2" s="1"/>
  <c r="AE31" i="2"/>
  <c r="GW31" i="2"/>
  <c r="GT31" i="2"/>
  <c r="GV31" i="2" s="1"/>
  <c r="GZ31" i="2" s="1"/>
  <c r="HB31" i="2" s="1"/>
  <c r="FH32" i="2"/>
  <c r="FJ32" i="2" s="1"/>
  <c r="FO32" i="2" s="1"/>
  <c r="FQ32" i="2" s="1"/>
  <c r="AE35" i="2"/>
  <c r="AG35" i="2" s="1"/>
  <c r="AL35" i="2" s="1"/>
  <c r="AN35" i="2" s="1"/>
  <c r="M43" i="2"/>
  <c r="O43" i="2" s="1"/>
  <c r="S43" i="2" s="1"/>
  <c r="U43" i="2" s="1"/>
  <c r="ER43" i="2"/>
  <c r="EP43" i="2"/>
  <c r="AE44" i="2"/>
  <c r="AG44" i="2" s="1"/>
  <c r="AL44" i="2" s="1"/>
  <c r="AN44" i="2" s="1"/>
  <c r="AE52" i="2"/>
  <c r="DY71" i="2"/>
  <c r="DZ71" i="2" s="1"/>
  <c r="DW71" i="2"/>
  <c r="I13" i="1"/>
  <c r="I12" i="1"/>
  <c r="FK6" i="2"/>
  <c r="FL63" i="2" s="1"/>
  <c r="FI69" i="2"/>
  <c r="FI61" i="2"/>
  <c r="FI70" i="2"/>
  <c r="FI63" i="2"/>
  <c r="FI57" i="2"/>
  <c r="FI55" i="2"/>
  <c r="FI53" i="2"/>
  <c r="FI51" i="2"/>
  <c r="FI49" i="2"/>
  <c r="FI47" i="2"/>
  <c r="FI45" i="2"/>
  <c r="FI43" i="2"/>
  <c r="FI68" i="2"/>
  <c r="FI65" i="2"/>
  <c r="AE7" i="2"/>
  <c r="GA8" i="2"/>
  <c r="EP9" i="2"/>
  <c r="EQ9" i="2" s="1"/>
  <c r="EV9" i="2" s="1"/>
  <c r="EX9" i="2" s="1"/>
  <c r="AX14" i="2"/>
  <c r="GB15" i="2"/>
  <c r="AE16" i="2"/>
  <c r="HM16" i="2"/>
  <c r="HO16" i="2" s="1"/>
  <c r="HS16" i="2" s="1"/>
  <c r="HU16" i="2" s="1"/>
  <c r="EP17" i="2"/>
  <c r="EQ17" i="2" s="1"/>
  <c r="EV17" i="2" s="1"/>
  <c r="EX17" i="2" s="1"/>
  <c r="AX22" i="2"/>
  <c r="EP25" i="2"/>
  <c r="EQ25" i="2" s="1"/>
  <c r="EV25" i="2" s="1"/>
  <c r="EX25" i="2" s="1"/>
  <c r="DD28" i="2"/>
  <c r="DF28" i="2"/>
  <c r="DG28" i="2" s="1"/>
  <c r="GA28" i="2"/>
  <c r="AX30" i="2"/>
  <c r="HM30" i="2"/>
  <c r="HO30" i="2" s="1"/>
  <c r="HS30" i="2" s="1"/>
  <c r="HU30" i="2" s="1"/>
  <c r="FH31" i="2"/>
  <c r="AX33" i="2"/>
  <c r="HN35" i="2"/>
  <c r="HN37" i="2"/>
  <c r="HP37" i="2"/>
  <c r="DG39" i="2"/>
  <c r="AX42" i="2"/>
  <c r="BA42" i="2"/>
  <c r="HN45" i="2"/>
  <c r="DG47" i="2"/>
  <c r="GA48" i="2"/>
  <c r="GW49" i="2"/>
  <c r="GT49" i="2"/>
  <c r="DG50" i="2"/>
  <c r="AF52" i="2"/>
  <c r="AE55" i="2"/>
  <c r="M61" i="2"/>
  <c r="M68" i="2"/>
  <c r="GU68" i="2"/>
  <c r="AE73" i="2"/>
  <c r="HN82" i="2"/>
  <c r="GU83" i="2"/>
  <c r="AI84" i="2"/>
  <c r="P85" i="2"/>
  <c r="HN97" i="2"/>
  <c r="GU101" i="2"/>
  <c r="H3" i="1"/>
  <c r="J3" i="1" s="1"/>
  <c r="M3" i="1" s="1"/>
  <c r="I9" i="1"/>
  <c r="AY100" i="2"/>
  <c r="AY102" i="2"/>
  <c r="AY95" i="2"/>
  <c r="AY94" i="2"/>
  <c r="AY92" i="2"/>
  <c r="AY98" i="2"/>
  <c r="AY101" i="2"/>
  <c r="AY103" i="2"/>
  <c r="AY87" i="2"/>
  <c r="AY80" i="2"/>
  <c r="AY72" i="2"/>
  <c r="AY71" i="2"/>
  <c r="AY58" i="2"/>
  <c r="AY57" i="2"/>
  <c r="AY56" i="2"/>
  <c r="AY55" i="2"/>
  <c r="AY54" i="2"/>
  <c r="AY53" i="2"/>
  <c r="AY52" i="2"/>
  <c r="AY51" i="2"/>
  <c r="AY50" i="2"/>
  <c r="AY49" i="2"/>
  <c r="AY48" i="2"/>
  <c r="AY47" i="2"/>
  <c r="AY46" i="2"/>
  <c r="AY45" i="2"/>
  <c r="AY44" i="2"/>
  <c r="AY96" i="2"/>
  <c r="AY70" i="2"/>
  <c r="AY69" i="2"/>
  <c r="AY93" i="2"/>
  <c r="AY66" i="2"/>
  <c r="AY60" i="2"/>
  <c r="AY41" i="2"/>
  <c r="AY36" i="2"/>
  <c r="AY76" i="2"/>
  <c r="AY78" i="2"/>
  <c r="AY62" i="2"/>
  <c r="AY97" i="2"/>
  <c r="AY84" i="2"/>
  <c r="AY64" i="2"/>
  <c r="AY32" i="2"/>
  <c r="DZ38" i="2"/>
  <c r="DZ84" i="2"/>
  <c r="DZ58" i="2"/>
  <c r="DZ76" i="2"/>
  <c r="DZ69" i="2"/>
  <c r="DZ66" i="2"/>
  <c r="GB6" i="2"/>
  <c r="CN7" i="2"/>
  <c r="HN10" i="2"/>
  <c r="ER11" i="2"/>
  <c r="ES11" i="2" s="1"/>
  <c r="GW11" i="2"/>
  <c r="GT11" i="2"/>
  <c r="GV11" i="2" s="1"/>
  <c r="GZ11" i="2" s="1"/>
  <c r="HB11" i="2" s="1"/>
  <c r="BQ14" i="2"/>
  <c r="BS14" i="2" s="1"/>
  <c r="BX14" i="2" s="1"/>
  <c r="BZ14" i="2" s="1"/>
  <c r="GB16" i="2"/>
  <c r="HM17" i="2"/>
  <c r="HN18" i="2"/>
  <c r="FH20" i="2"/>
  <c r="AY22" i="2"/>
  <c r="AF24" i="2"/>
  <c r="M26" i="2"/>
  <c r="DW26" i="2"/>
  <c r="DX26" i="2" s="1"/>
  <c r="EC26" i="2" s="1"/>
  <c r="EE26" i="2" s="1"/>
  <c r="AE29" i="2"/>
  <c r="AY30" i="2"/>
  <c r="DF30" i="2"/>
  <c r="DG30" i="2" s="1"/>
  <c r="AX31" i="2"/>
  <c r="AX32" i="2"/>
  <c r="AZ32" i="2" s="1"/>
  <c r="BE32" i="2" s="1"/>
  <c r="BG32" i="2" s="1"/>
  <c r="HM32" i="2"/>
  <c r="AI36" i="2"/>
  <c r="HM37" i="2"/>
  <c r="HM38" i="2"/>
  <c r="AY39" i="2"/>
  <c r="GU42" i="2"/>
  <c r="DZ44" i="2"/>
  <c r="AE58" i="2"/>
  <c r="DY61" i="2"/>
  <c r="DZ61" i="2" s="1"/>
  <c r="DW61" i="2"/>
  <c r="GA71" i="2"/>
  <c r="P90" i="2"/>
  <c r="I3" i="1"/>
  <c r="DZ6" i="2"/>
  <c r="AF7" i="2"/>
  <c r="EP7" i="2"/>
  <c r="EQ7" i="2" s="1"/>
  <c r="EV7" i="2" s="1"/>
  <c r="EX7" i="2" s="1"/>
  <c r="HP8" i="2"/>
  <c r="AF9" i="2"/>
  <c r="FK9" i="2"/>
  <c r="DW11" i="2"/>
  <c r="DX11" i="2" s="1"/>
  <c r="EC11" i="2" s="1"/>
  <c r="EE11" i="2" s="1"/>
  <c r="ER12" i="2"/>
  <c r="GW12" i="2"/>
  <c r="GT12" i="2"/>
  <c r="AX16" i="2"/>
  <c r="HP16" i="2"/>
  <c r="AF17" i="2"/>
  <c r="AG17" i="2" s="1"/>
  <c r="AL17" i="2" s="1"/>
  <c r="AN17" i="2" s="1"/>
  <c r="FK17" i="2"/>
  <c r="DW19" i="2"/>
  <c r="DX19" i="2" s="1"/>
  <c r="EC19" i="2" s="1"/>
  <c r="EE19" i="2" s="1"/>
  <c r="AY23" i="2"/>
  <c r="AF25" i="2"/>
  <c r="AG25" i="2" s="1"/>
  <c r="AL25" i="2" s="1"/>
  <c r="AN25" i="2" s="1"/>
  <c r="DW27" i="2"/>
  <c r="HN27" i="2"/>
  <c r="AF29" i="2"/>
  <c r="GA30" i="2"/>
  <c r="GC30" i="2" s="1"/>
  <c r="GG30" i="2" s="1"/>
  <c r="GI30" i="2" s="1"/>
  <c r="HP30" i="2"/>
  <c r="AY31" i="2"/>
  <c r="FI31" i="2"/>
  <c r="GA31" i="2"/>
  <c r="GC31" i="2" s="1"/>
  <c r="GG31" i="2" s="1"/>
  <c r="GI31" i="2" s="1"/>
  <c r="AH32" i="2"/>
  <c r="GA32" i="2"/>
  <c r="GC32" i="2" s="1"/>
  <c r="GG32" i="2" s="1"/>
  <c r="GI32" i="2" s="1"/>
  <c r="AY33" i="2"/>
  <c r="FH33" i="2"/>
  <c r="AX34" i="2"/>
  <c r="HN34" i="2"/>
  <c r="BQ35" i="2"/>
  <c r="BS35" i="2" s="1"/>
  <c r="BX35" i="2" s="1"/>
  <c r="BZ35" i="2" s="1"/>
  <c r="DW35" i="2"/>
  <c r="DX35" i="2" s="1"/>
  <c r="EC35" i="2" s="1"/>
  <c r="EE35" i="2" s="1"/>
  <c r="FI36" i="2"/>
  <c r="AE37" i="2"/>
  <c r="AG37" i="2" s="1"/>
  <c r="AL37" i="2" s="1"/>
  <c r="AN37" i="2" s="1"/>
  <c r="DW37" i="2"/>
  <c r="DX37" i="2" s="1"/>
  <c r="EC37" i="2" s="1"/>
  <c r="EE37" i="2" s="1"/>
  <c r="P39" i="2"/>
  <c r="HN40" i="2"/>
  <c r="GU41" i="2"/>
  <c r="AE42" i="2"/>
  <c r="AY42" i="2"/>
  <c r="GB43" i="2"/>
  <c r="HN43" i="2"/>
  <c r="DG45" i="2"/>
  <c r="FI46" i="2"/>
  <c r="GA46" i="2"/>
  <c r="GC46" i="2" s="1"/>
  <c r="GG46" i="2" s="1"/>
  <c r="GI46" i="2" s="1"/>
  <c r="M47" i="2"/>
  <c r="O47" i="2" s="1"/>
  <c r="S47" i="2" s="1"/>
  <c r="U47" i="2" s="1"/>
  <c r="BQ47" i="2"/>
  <c r="BS47" i="2" s="1"/>
  <c r="BX47" i="2" s="1"/>
  <c r="BZ47" i="2" s="1"/>
  <c r="GW47" i="2"/>
  <c r="GT47" i="2"/>
  <c r="DG48" i="2"/>
  <c r="AX49" i="2"/>
  <c r="M50" i="2"/>
  <c r="AF50" i="2"/>
  <c r="ER50" i="2"/>
  <c r="ES50" i="2" s="1"/>
  <c r="EP50" i="2"/>
  <c r="EQ50" i="2" s="1"/>
  <c r="EV50" i="2" s="1"/>
  <c r="EX50" i="2" s="1"/>
  <c r="GB51" i="2"/>
  <c r="HN51" i="2"/>
  <c r="CM53" i="2"/>
  <c r="CK53" i="2"/>
  <c r="DG53" i="2"/>
  <c r="FI54" i="2"/>
  <c r="GA54" i="2"/>
  <c r="GC54" i="2" s="1"/>
  <c r="GG54" i="2" s="1"/>
  <c r="GI54" i="2" s="1"/>
  <c r="M55" i="2"/>
  <c r="O55" i="2" s="1"/>
  <c r="S55" i="2" s="1"/>
  <c r="U55" i="2" s="1"/>
  <c r="BQ55" i="2"/>
  <c r="GW55" i="2"/>
  <c r="GT55" i="2"/>
  <c r="DG56" i="2"/>
  <c r="AX57" i="2"/>
  <c r="M58" i="2"/>
  <c r="O58" i="2" s="1"/>
  <c r="S58" i="2" s="1"/>
  <c r="U58" i="2" s="1"/>
  <c r="AF58" i="2"/>
  <c r="HN61" i="2"/>
  <c r="BA65" i="2"/>
  <c r="AY65" i="2"/>
  <c r="GB65" i="2"/>
  <c r="HN66" i="2"/>
  <c r="GB67" i="2"/>
  <c r="AY68" i="2"/>
  <c r="GA68" i="2"/>
  <c r="BA70" i="2"/>
  <c r="AX70" i="2"/>
  <c r="GU70" i="2"/>
  <c r="HM71" i="2"/>
  <c r="HM72" i="2"/>
  <c r="HO72" i="2" s="1"/>
  <c r="HS72" i="2" s="1"/>
  <c r="HU72" i="2" s="1"/>
  <c r="P77" i="2"/>
  <c r="CN78" i="2"/>
  <c r="DZ79" i="2"/>
  <c r="GA81" i="2"/>
  <c r="AX83" i="2"/>
  <c r="GB83" i="2"/>
  <c r="GD85" i="2"/>
  <c r="GA85" i="2"/>
  <c r="GU88" i="2"/>
  <c r="BQ92" i="2"/>
  <c r="BS92" i="2" s="1"/>
  <c r="BX92" i="2" s="1"/>
  <c r="BZ92" i="2" s="1"/>
  <c r="GA98" i="2"/>
  <c r="HP99" i="2"/>
  <c r="HN99" i="2"/>
  <c r="AE102" i="2"/>
  <c r="M109" i="2"/>
  <c r="JU17" i="5"/>
  <c r="JY17" i="5" s="1"/>
  <c r="KA17" i="5" s="1"/>
  <c r="JA22" i="5"/>
  <c r="JC22" i="5" s="1"/>
  <c r="JG22" i="5" s="1"/>
  <c r="JI22" i="5" s="1"/>
  <c r="JD22" i="5"/>
  <c r="CR23" i="5"/>
  <c r="CP23" i="5"/>
  <c r="CQ23" i="5" s="1"/>
  <c r="CV23" i="5" s="1"/>
  <c r="CX23" i="5" s="1"/>
  <c r="I8" i="1"/>
  <c r="I7" i="1"/>
  <c r="Q6" i="1"/>
  <c r="K6" i="1" s="1"/>
  <c r="AC6" i="1"/>
  <c r="P6" i="2"/>
  <c r="AH6" i="2"/>
  <c r="AI31" i="2" s="1"/>
  <c r="AY6" i="2"/>
  <c r="AZ6" i="2" s="1"/>
  <c r="BE6" i="2" s="1"/>
  <c r="BG6" i="2" s="1"/>
  <c r="CJ108" i="2"/>
  <c r="CJ106" i="2"/>
  <c r="CJ104" i="2"/>
  <c r="CL104" i="2" s="1"/>
  <c r="CQ104" i="2" s="1"/>
  <c r="CS104" i="2" s="1"/>
  <c r="CJ96" i="2"/>
  <c r="CJ113" i="2"/>
  <c r="CJ71" i="2"/>
  <c r="CJ90" i="2"/>
  <c r="CJ87" i="2"/>
  <c r="CJ81" i="2"/>
  <c r="CJ73" i="2"/>
  <c r="CJ70" i="2"/>
  <c r="CJ69" i="2"/>
  <c r="CJ109" i="2"/>
  <c r="CJ105" i="2"/>
  <c r="CJ83" i="2"/>
  <c r="CJ75" i="2"/>
  <c r="CJ68" i="2"/>
  <c r="CJ66" i="2"/>
  <c r="CJ64" i="2"/>
  <c r="CJ62" i="2"/>
  <c r="CJ60" i="2"/>
  <c r="CJ67" i="2"/>
  <c r="CL67" i="2" s="1"/>
  <c r="CQ67" i="2" s="1"/>
  <c r="CS67" i="2" s="1"/>
  <c r="CJ111" i="2"/>
  <c r="CJ89" i="2"/>
  <c r="CJ65" i="2"/>
  <c r="CL65" i="2" s="1"/>
  <c r="CQ65" i="2" s="1"/>
  <c r="CS65" i="2" s="1"/>
  <c r="CJ98" i="2"/>
  <c r="CJ79" i="2"/>
  <c r="CL79" i="2" s="1"/>
  <c r="CQ79" i="2" s="1"/>
  <c r="CS79" i="2" s="1"/>
  <c r="CJ59" i="2"/>
  <c r="CL59" i="2" s="1"/>
  <c r="CQ59" i="2" s="1"/>
  <c r="CS59" i="2" s="1"/>
  <c r="CJ61" i="2"/>
  <c r="CL61" i="2" s="1"/>
  <c r="CQ61" i="2" s="1"/>
  <c r="CS61" i="2" s="1"/>
  <c r="GD6" i="2"/>
  <c r="HP6" i="2"/>
  <c r="GA7" i="2"/>
  <c r="AY8" i="2"/>
  <c r="AZ8" i="2" s="1"/>
  <c r="BE8" i="2" s="1"/>
  <c r="BG8" i="2" s="1"/>
  <c r="BQ8" i="2"/>
  <c r="BS8" i="2" s="1"/>
  <c r="BX8" i="2" s="1"/>
  <c r="BZ8" i="2" s="1"/>
  <c r="AX9" i="2"/>
  <c r="AZ9" i="2" s="1"/>
  <c r="BE9" i="2" s="1"/>
  <c r="BG9" i="2" s="1"/>
  <c r="GD9" i="2"/>
  <c r="AF10" i="2"/>
  <c r="FK10" i="2"/>
  <c r="FL10" i="2" s="1"/>
  <c r="GA11" i="2"/>
  <c r="GC11" i="2" s="1"/>
  <c r="GG11" i="2" s="1"/>
  <c r="GI11" i="2" s="1"/>
  <c r="HM11" i="2"/>
  <c r="M12" i="2"/>
  <c r="O12" i="2" s="1"/>
  <c r="S12" i="2" s="1"/>
  <c r="U12" i="2" s="1"/>
  <c r="DF12" i="2"/>
  <c r="DG12" i="2" s="1"/>
  <c r="DW12" i="2"/>
  <c r="DX12" i="2" s="1"/>
  <c r="EC12" i="2" s="1"/>
  <c r="EE12" i="2" s="1"/>
  <c r="EP12" i="2"/>
  <c r="FI12" i="2"/>
  <c r="HN12" i="2"/>
  <c r="CM13" i="2"/>
  <c r="ER13" i="2"/>
  <c r="GW13" i="2"/>
  <c r="GT13" i="2"/>
  <c r="GV13" i="2" s="1"/>
  <c r="GZ13" i="2" s="1"/>
  <c r="HB13" i="2" s="1"/>
  <c r="DC14" i="2"/>
  <c r="DE14" i="2" s="1"/>
  <c r="DJ14" i="2" s="1"/>
  <c r="DL14" i="2" s="1"/>
  <c r="FH14" i="2"/>
  <c r="FJ14" i="2" s="1"/>
  <c r="FO14" i="2" s="1"/>
  <c r="FQ14" i="2" s="1"/>
  <c r="BA15" i="2"/>
  <c r="DD15" i="2"/>
  <c r="AY16" i="2"/>
  <c r="BQ16" i="2"/>
  <c r="BS16" i="2" s="1"/>
  <c r="BX16" i="2" s="1"/>
  <c r="BZ16" i="2" s="1"/>
  <c r="AX17" i="2"/>
  <c r="GD17" i="2"/>
  <c r="AF18" i="2"/>
  <c r="AG18" i="2" s="1"/>
  <c r="AL18" i="2" s="1"/>
  <c r="AN18" i="2" s="1"/>
  <c r="FK18" i="2"/>
  <c r="GA19" i="2"/>
  <c r="GC19" i="2" s="1"/>
  <c r="GG19" i="2" s="1"/>
  <c r="GI19" i="2" s="1"/>
  <c r="HM19" i="2"/>
  <c r="M20" i="2"/>
  <c r="O20" i="2" s="1"/>
  <c r="S20" i="2" s="1"/>
  <c r="U20" i="2" s="1"/>
  <c r="DF20" i="2"/>
  <c r="DG20" i="2" s="1"/>
  <c r="DW20" i="2"/>
  <c r="FI20" i="2"/>
  <c r="HN20" i="2"/>
  <c r="CM21" i="2"/>
  <c r="ER21" i="2"/>
  <c r="GW21" i="2"/>
  <c r="GT21" i="2"/>
  <c r="DC22" i="2"/>
  <c r="DE22" i="2" s="1"/>
  <c r="DJ22" i="2" s="1"/>
  <c r="DL22" i="2" s="1"/>
  <c r="FH22" i="2"/>
  <c r="BA23" i="2"/>
  <c r="BB23" i="2" s="1"/>
  <c r="DD23" i="2"/>
  <c r="AY24" i="2"/>
  <c r="BQ24" i="2"/>
  <c r="BS24" i="2" s="1"/>
  <c r="BX24" i="2" s="1"/>
  <c r="BZ24" i="2" s="1"/>
  <c r="AX25" i="2"/>
  <c r="GD25" i="2"/>
  <c r="AF26" i="2"/>
  <c r="AG26" i="2" s="1"/>
  <c r="AL26" i="2" s="1"/>
  <c r="AN26" i="2" s="1"/>
  <c r="FK26" i="2"/>
  <c r="GA27" i="2"/>
  <c r="HM27" i="2"/>
  <c r="HO27" i="2" s="1"/>
  <c r="HS27" i="2" s="1"/>
  <c r="HU27" i="2" s="1"/>
  <c r="M28" i="2"/>
  <c r="O28" i="2" s="1"/>
  <c r="S28" i="2" s="1"/>
  <c r="U28" i="2" s="1"/>
  <c r="P29" i="2"/>
  <c r="AX29" i="2"/>
  <c r="CK29" i="2"/>
  <c r="CL29" i="2" s="1"/>
  <c r="CQ29" i="2" s="1"/>
  <c r="CS29" i="2" s="1"/>
  <c r="CM29" i="2"/>
  <c r="CN29" i="2" s="1"/>
  <c r="DD29" i="2"/>
  <c r="FH29" i="2"/>
  <c r="DZ30" i="2"/>
  <c r="FK30" i="2"/>
  <c r="CM31" i="2"/>
  <c r="CN31" i="2" s="1"/>
  <c r="BT32" i="2"/>
  <c r="CM32" i="2"/>
  <c r="DW32" i="2"/>
  <c r="DX32" i="2" s="1"/>
  <c r="EC32" i="2" s="1"/>
  <c r="EE32" i="2" s="1"/>
  <c r="FK32" i="2"/>
  <c r="BA33" i="2"/>
  <c r="BB33" i="2" s="1"/>
  <c r="CJ33" i="2"/>
  <c r="CL33" i="2" s="1"/>
  <c r="CQ33" i="2" s="1"/>
  <c r="CS33" i="2" s="1"/>
  <c r="ER33" i="2"/>
  <c r="HM33" i="2"/>
  <c r="AY34" i="2"/>
  <c r="GW34" i="2"/>
  <c r="GT34" i="2"/>
  <c r="GV34" i="2" s="1"/>
  <c r="GZ34" i="2" s="1"/>
  <c r="HB34" i="2" s="1"/>
  <c r="HM34" i="2"/>
  <c r="AY35" i="2"/>
  <c r="CM35" i="2"/>
  <c r="DG35" i="2"/>
  <c r="GA35" i="2"/>
  <c r="GA36" i="2"/>
  <c r="AF37" i="2"/>
  <c r="AY37" i="2"/>
  <c r="BQ37" i="2"/>
  <c r="BS37" i="2" s="1"/>
  <c r="BX37" i="2" s="1"/>
  <c r="BZ37" i="2" s="1"/>
  <c r="CJ37" i="2"/>
  <c r="CL37" i="2" s="1"/>
  <c r="CQ37" i="2" s="1"/>
  <c r="CS37" i="2" s="1"/>
  <c r="DF37" i="2"/>
  <c r="DG37" i="2" s="1"/>
  <c r="GB37" i="2"/>
  <c r="GA39" i="2"/>
  <c r="AE40" i="2"/>
  <c r="GW40" i="2"/>
  <c r="GT40" i="2"/>
  <c r="P41" i="2"/>
  <c r="CJ41" i="2"/>
  <c r="CL41" i="2" s="1"/>
  <c r="CQ41" i="2" s="1"/>
  <c r="CS41" i="2" s="1"/>
  <c r="DW41" i="2"/>
  <c r="AH42" i="2"/>
  <c r="GD42" i="2"/>
  <c r="GA42" i="2"/>
  <c r="GC42" i="2" s="1"/>
  <c r="GG42" i="2" s="1"/>
  <c r="GI42" i="2" s="1"/>
  <c r="CJ43" i="2"/>
  <c r="DW44" i="2"/>
  <c r="DX44" i="2" s="1"/>
  <c r="EC44" i="2" s="1"/>
  <c r="EE44" i="2" s="1"/>
  <c r="DD46" i="2"/>
  <c r="AE48" i="2"/>
  <c r="EQ48" i="2"/>
  <c r="EV48" i="2" s="1"/>
  <c r="EX48" i="2" s="1"/>
  <c r="DW49" i="2"/>
  <c r="DX49" i="2" s="1"/>
  <c r="EC49" i="2" s="1"/>
  <c r="EE49" i="2" s="1"/>
  <c r="DW52" i="2"/>
  <c r="DX52" i="2" s="1"/>
  <c r="EC52" i="2" s="1"/>
  <c r="EE52" i="2" s="1"/>
  <c r="DD54" i="2"/>
  <c r="DW57" i="2"/>
  <c r="DX57" i="2" s="1"/>
  <c r="EC57" i="2" s="1"/>
  <c r="EE57" i="2" s="1"/>
  <c r="EP58" i="2"/>
  <c r="N59" i="2"/>
  <c r="P59" i="2"/>
  <c r="DZ60" i="2"/>
  <c r="DC61" i="2"/>
  <c r="P63" i="2"/>
  <c r="BR64" i="2"/>
  <c r="BT64" i="2"/>
  <c r="BU64" i="2" s="1"/>
  <c r="DC65" i="2"/>
  <c r="FH65" i="2"/>
  <c r="AF67" i="2"/>
  <c r="FH68" i="2"/>
  <c r="EP71" i="2"/>
  <c r="BA74" i="2"/>
  <c r="BB74" i="2" s="1"/>
  <c r="AY74" i="2"/>
  <c r="GU74" i="2"/>
  <c r="GV74" i="2" s="1"/>
  <c r="GZ74" i="2" s="1"/>
  <c r="HB74" i="2" s="1"/>
  <c r="DF77" i="2"/>
  <c r="DG77" i="2" s="1"/>
  <c r="DC77" i="2"/>
  <c r="AI78" i="2"/>
  <c r="CJ85" i="2"/>
  <c r="CL85" i="2" s="1"/>
  <c r="CQ85" i="2" s="1"/>
  <c r="CS85" i="2" s="1"/>
  <c r="CN91" i="2"/>
  <c r="GU95" i="2"/>
  <c r="HP103" i="2"/>
  <c r="HM103" i="2"/>
  <c r="CJ107" i="2"/>
  <c r="CJ110" i="2"/>
  <c r="CM110" i="2"/>
  <c r="GA111" i="2"/>
  <c r="FS69" i="5"/>
  <c r="FU69" i="5" s="1"/>
  <c r="FS65" i="5"/>
  <c r="FU65" i="5" s="1"/>
  <c r="FS61" i="5"/>
  <c r="FU61" i="5" s="1"/>
  <c r="FS57" i="5"/>
  <c r="FU57" i="5" s="1"/>
  <c r="FS53" i="5"/>
  <c r="FU53" i="5" s="1"/>
  <c r="FS49" i="5"/>
  <c r="FU49" i="5" s="1"/>
  <c r="FS63" i="5"/>
  <c r="FU63" i="5" s="1"/>
  <c r="FS60" i="5"/>
  <c r="FU60" i="5" s="1"/>
  <c r="FS59" i="5"/>
  <c r="FU59" i="5" s="1"/>
  <c r="FS56" i="5"/>
  <c r="FU56" i="5" s="1"/>
  <c r="FS55" i="5"/>
  <c r="FU55" i="5" s="1"/>
  <c r="FS52" i="5"/>
  <c r="FU52" i="5" s="1"/>
  <c r="FS51" i="5"/>
  <c r="FU51" i="5" s="1"/>
  <c r="FS47" i="5"/>
  <c r="FU47" i="5" s="1"/>
  <c r="FS43" i="5"/>
  <c r="FU43" i="5" s="1"/>
  <c r="FS39" i="5"/>
  <c r="FU39" i="5" s="1"/>
  <c r="FS67" i="5"/>
  <c r="FU67" i="5" s="1"/>
  <c r="FS68" i="5"/>
  <c r="FU68" i="5" s="1"/>
  <c r="FS62" i="5"/>
  <c r="FU62" i="5" s="1"/>
  <c r="FS58" i="5"/>
  <c r="FU58" i="5" s="1"/>
  <c r="FS54" i="5"/>
  <c r="FU54" i="5" s="1"/>
  <c r="FS48" i="5"/>
  <c r="FU48" i="5" s="1"/>
  <c r="FS44" i="5"/>
  <c r="FU44" i="5" s="1"/>
  <c r="FS40" i="5"/>
  <c r="FU40" i="5" s="1"/>
  <c r="FS36" i="5"/>
  <c r="FU36" i="5" s="1"/>
  <c r="FS45" i="5"/>
  <c r="FU45" i="5" s="1"/>
  <c r="FS41" i="5"/>
  <c r="FU41" i="5" s="1"/>
  <c r="FS37" i="5"/>
  <c r="FU37" i="5" s="1"/>
  <c r="FS24" i="5"/>
  <c r="FU24" i="5" s="1"/>
  <c r="FS64" i="5"/>
  <c r="FU64" i="5" s="1"/>
  <c r="FS46" i="5"/>
  <c r="FU46" i="5" s="1"/>
  <c r="FS42" i="5"/>
  <c r="FU42" i="5" s="1"/>
  <c r="FS38" i="5"/>
  <c r="FU38" i="5" s="1"/>
  <c r="FS33" i="5"/>
  <c r="FU33" i="5" s="1"/>
  <c r="FS30" i="5"/>
  <c r="FU30" i="5" s="1"/>
  <c r="FS23" i="5"/>
  <c r="FU23" i="5" s="1"/>
  <c r="FS21" i="5"/>
  <c r="FU21" i="5" s="1"/>
  <c r="FS19" i="5"/>
  <c r="FU19" i="5" s="1"/>
  <c r="FS17" i="5"/>
  <c r="FU17" i="5" s="1"/>
  <c r="FS35" i="5"/>
  <c r="FU35" i="5" s="1"/>
  <c r="FS31" i="5"/>
  <c r="FU31" i="5" s="1"/>
  <c r="FS28" i="5"/>
  <c r="FU28" i="5" s="1"/>
  <c r="FS50" i="5"/>
  <c r="FU50" i="5" s="1"/>
  <c r="FS27" i="5"/>
  <c r="FU27" i="5" s="1"/>
  <c r="FS20" i="5"/>
  <c r="FU20" i="5" s="1"/>
  <c r="FS15" i="5"/>
  <c r="FU15" i="5" s="1"/>
  <c r="FS13" i="5"/>
  <c r="FU13" i="5" s="1"/>
  <c r="FS11" i="5"/>
  <c r="FU11" i="5" s="1"/>
  <c r="FS9" i="5"/>
  <c r="FU9" i="5" s="1"/>
  <c r="FS34" i="5"/>
  <c r="FU34" i="5" s="1"/>
  <c r="FS25" i="5"/>
  <c r="FU25" i="5" s="1"/>
  <c r="FS16" i="5"/>
  <c r="FU16" i="5" s="1"/>
  <c r="FS26" i="5"/>
  <c r="FU26" i="5" s="1"/>
  <c r="FS22" i="5"/>
  <c r="FU22" i="5" s="1"/>
  <c r="FS10" i="5"/>
  <c r="FU10" i="5" s="1"/>
  <c r="FS66" i="5"/>
  <c r="FU66" i="5" s="1"/>
  <c r="FS6" i="5"/>
  <c r="FU6" i="5" s="1"/>
  <c r="FS14" i="5"/>
  <c r="FU14" i="5" s="1"/>
  <c r="FS8" i="5"/>
  <c r="FU8" i="5" s="1"/>
  <c r="FS7" i="5"/>
  <c r="FU7" i="5" s="1"/>
  <c r="FS18" i="5"/>
  <c r="FU18" i="5" s="1"/>
  <c r="FS29" i="5"/>
  <c r="FU29" i="5" s="1"/>
  <c r="FS32" i="5"/>
  <c r="FU32" i="5" s="1"/>
  <c r="FS12" i="5"/>
  <c r="FU12" i="5" s="1"/>
  <c r="JS21" i="5"/>
  <c r="JS14" i="5"/>
  <c r="JU14" i="5" s="1"/>
  <c r="JY14" i="5" s="1"/>
  <c r="KA14" i="5" s="1"/>
  <c r="JS24" i="5"/>
  <c r="JS12" i="5"/>
  <c r="JU12" i="5" s="1"/>
  <c r="JY12" i="5" s="1"/>
  <c r="KA12" i="5" s="1"/>
  <c r="JV6" i="5"/>
  <c r="JS32" i="5"/>
  <c r="JS10" i="5"/>
  <c r="JU10" i="5" s="1"/>
  <c r="JY10" i="5" s="1"/>
  <c r="KA10" i="5" s="1"/>
  <c r="JS8" i="5"/>
  <c r="JU8" i="5" s="1"/>
  <c r="JY8" i="5" s="1"/>
  <c r="KA8" i="5" s="1"/>
  <c r="JS22" i="5"/>
  <c r="JU22" i="5" s="1"/>
  <c r="JY22" i="5" s="1"/>
  <c r="KA22" i="5" s="1"/>
  <c r="JS6" i="5"/>
  <c r="JU6" i="5" s="1"/>
  <c r="JY6" i="5" s="1"/>
  <c r="KA6" i="5" s="1"/>
  <c r="JS31" i="5"/>
  <c r="JU31" i="5" s="1"/>
  <c r="JY31" i="5" s="1"/>
  <c r="KA31" i="5" s="1"/>
  <c r="JS20" i="5"/>
  <c r="JS26" i="5"/>
  <c r="ED34" i="5"/>
  <c r="EE34" i="5" s="1"/>
  <c r="EA34" i="5"/>
  <c r="EE38" i="5"/>
  <c r="AK61" i="5"/>
  <c r="AM61" i="5"/>
  <c r="AE101" i="2"/>
  <c r="AE99" i="2"/>
  <c r="AE93" i="2"/>
  <c r="AE91" i="2"/>
  <c r="AG91" i="2" s="1"/>
  <c r="AL91" i="2" s="1"/>
  <c r="AN91" i="2" s="1"/>
  <c r="AE97" i="2"/>
  <c r="AG97" i="2" s="1"/>
  <c r="AL97" i="2" s="1"/>
  <c r="AN97" i="2" s="1"/>
  <c r="AE107" i="2"/>
  <c r="AE6" i="2"/>
  <c r="AE109" i="2"/>
  <c r="AE103" i="2"/>
  <c r="AE98" i="2"/>
  <c r="AE78" i="2"/>
  <c r="AE66" i="2"/>
  <c r="AE64" i="2"/>
  <c r="AE62" i="2"/>
  <c r="AE60" i="2"/>
  <c r="AE96" i="2"/>
  <c r="AE88" i="2"/>
  <c r="AG88" i="2" s="1"/>
  <c r="AL88" i="2" s="1"/>
  <c r="AN88" i="2" s="1"/>
  <c r="AE75" i="2"/>
  <c r="AE94" i="2"/>
  <c r="AE83" i="2"/>
  <c r="AG83" i="2" s="1"/>
  <c r="AL83" i="2" s="1"/>
  <c r="AN83" i="2" s="1"/>
  <c r="AE74" i="2"/>
  <c r="AG74" i="2" s="1"/>
  <c r="AL74" i="2" s="1"/>
  <c r="AN74" i="2" s="1"/>
  <c r="AE89" i="2"/>
  <c r="AE82" i="2"/>
  <c r="AE95" i="2"/>
  <c r="AE68" i="2"/>
  <c r="EP68" i="2"/>
  <c r="EP65" i="2"/>
  <c r="EP63" i="2"/>
  <c r="EP61" i="2"/>
  <c r="EP59" i="2"/>
  <c r="EP67" i="2"/>
  <c r="ER6" i="2"/>
  <c r="ES70" i="2" s="1"/>
  <c r="FH10" i="2"/>
  <c r="FJ10" i="2" s="1"/>
  <c r="FO10" i="2" s="1"/>
  <c r="FQ10" i="2" s="1"/>
  <c r="P13" i="2"/>
  <c r="GA15" i="2"/>
  <c r="GC15" i="2" s="1"/>
  <c r="GG15" i="2" s="1"/>
  <c r="GI15" i="2" s="1"/>
  <c r="FH18" i="2"/>
  <c r="FJ18" i="2" s="1"/>
  <c r="FO18" i="2" s="1"/>
  <c r="FQ18" i="2" s="1"/>
  <c r="HM23" i="2"/>
  <c r="M31" i="2"/>
  <c r="O31" i="2" s="1"/>
  <c r="S31" i="2" s="1"/>
  <c r="U31" i="2" s="1"/>
  <c r="M32" i="2"/>
  <c r="O32" i="2" s="1"/>
  <c r="S32" i="2" s="1"/>
  <c r="U32" i="2" s="1"/>
  <c r="P33" i="2"/>
  <c r="GA34" i="2"/>
  <c r="P42" i="2"/>
  <c r="FH58" i="2"/>
  <c r="ES60" i="2"/>
  <c r="P66" i="2"/>
  <c r="M66" i="2"/>
  <c r="GA95" i="2"/>
  <c r="HA7" i="5"/>
  <c r="GX7" i="5"/>
  <c r="GZ7" i="5" s="1"/>
  <c r="HD7" i="5" s="1"/>
  <c r="HF7" i="5" s="1"/>
  <c r="ED23" i="5"/>
  <c r="EE23" i="5" s="1"/>
  <c r="EB23" i="5"/>
  <c r="J9" i="1"/>
  <c r="AX100" i="2"/>
  <c r="AX105" i="2"/>
  <c r="AX78" i="2"/>
  <c r="AX107" i="2"/>
  <c r="AX101" i="2"/>
  <c r="AZ101" i="2" s="1"/>
  <c r="BE101" i="2" s="1"/>
  <c r="BG101" i="2" s="1"/>
  <c r="AX90" i="2"/>
  <c r="AX86" i="2"/>
  <c r="AX79" i="2"/>
  <c r="AX103" i="2"/>
  <c r="AX89" i="2"/>
  <c r="AX84" i="2"/>
  <c r="AX82" i="2"/>
  <c r="AX93" i="2"/>
  <c r="AZ93" i="2" s="1"/>
  <c r="BE93" i="2" s="1"/>
  <c r="BG93" i="2" s="1"/>
  <c r="AX91" i="2"/>
  <c r="AX99" i="2"/>
  <c r="AX66" i="2"/>
  <c r="AX60" i="2"/>
  <c r="AX76" i="2"/>
  <c r="AZ76" i="2" s="1"/>
  <c r="BE76" i="2" s="1"/>
  <c r="BG76" i="2" s="1"/>
  <c r="DG6" i="2"/>
  <c r="DG69" i="2"/>
  <c r="DG86" i="2"/>
  <c r="DG70" i="2"/>
  <c r="DG66" i="2"/>
  <c r="GU100" i="2"/>
  <c r="GU97" i="2"/>
  <c r="GU90" i="2"/>
  <c r="GU92" i="2"/>
  <c r="GU85" i="2"/>
  <c r="GU78" i="2"/>
  <c r="GU77" i="2"/>
  <c r="GU94" i="2"/>
  <c r="GU81" i="2"/>
  <c r="GV81" i="2" s="1"/>
  <c r="GZ81" i="2" s="1"/>
  <c r="HB81" i="2" s="1"/>
  <c r="GU58" i="2"/>
  <c r="GV58" i="2" s="1"/>
  <c r="GZ58" i="2" s="1"/>
  <c r="HB58" i="2" s="1"/>
  <c r="GU89" i="2"/>
  <c r="GV89" i="2" s="1"/>
  <c r="GZ89" i="2" s="1"/>
  <c r="HB89" i="2" s="1"/>
  <c r="GU102" i="2"/>
  <c r="GU99" i="2"/>
  <c r="GU79" i="2"/>
  <c r="GU73" i="2"/>
  <c r="GV73" i="2" s="1"/>
  <c r="GZ73" i="2" s="1"/>
  <c r="HB73" i="2" s="1"/>
  <c r="GU60" i="2"/>
  <c r="GV60" i="2" s="1"/>
  <c r="GZ60" i="2" s="1"/>
  <c r="HB60" i="2" s="1"/>
  <c r="GU62" i="2"/>
  <c r="GV62" i="2" s="1"/>
  <c r="GZ62" i="2" s="1"/>
  <c r="HB62" i="2" s="1"/>
  <c r="ER10" i="2"/>
  <c r="ES10" i="2" s="1"/>
  <c r="FH11" i="2"/>
  <c r="M17" i="2"/>
  <c r="O17" i="2" s="1"/>
  <c r="S17" i="2" s="1"/>
  <c r="U17" i="2" s="1"/>
  <c r="FH19" i="2"/>
  <c r="P22" i="2"/>
  <c r="ER28" i="2"/>
  <c r="EP28" i="2"/>
  <c r="HM28" i="2"/>
  <c r="AF30" i="2"/>
  <c r="AE32" i="2"/>
  <c r="AG32" i="2" s="1"/>
  <c r="AL32" i="2" s="1"/>
  <c r="AN32" i="2" s="1"/>
  <c r="GW32" i="2"/>
  <c r="GT32" i="2"/>
  <c r="EP35" i="2"/>
  <c r="EQ35" i="2" s="1"/>
  <c r="EV35" i="2" s="1"/>
  <c r="EX35" i="2" s="1"/>
  <c r="AX38" i="2"/>
  <c r="HN38" i="2"/>
  <c r="AX39" i="2"/>
  <c r="AZ39" i="2" s="1"/>
  <c r="BE39" i="2" s="1"/>
  <c r="BG39" i="2" s="1"/>
  <c r="GU39" i="2"/>
  <c r="AX40" i="2"/>
  <c r="BA40" i="2"/>
  <c r="ER40" i="2"/>
  <c r="ES40" i="2" s="1"/>
  <c r="EP40" i="2"/>
  <c r="EQ40" i="2" s="1"/>
  <c r="EV40" i="2" s="1"/>
  <c r="EX40" i="2" s="1"/>
  <c r="M41" i="2"/>
  <c r="HM41" i="2"/>
  <c r="HN42" i="2"/>
  <c r="FI48" i="2"/>
  <c r="AX51" i="2"/>
  <c r="AZ51" i="2" s="1"/>
  <c r="BE51" i="2" s="1"/>
  <c r="BG51" i="2" s="1"/>
  <c r="M52" i="2"/>
  <c r="O52" i="2" s="1"/>
  <c r="S52" i="2" s="1"/>
  <c r="U52" i="2" s="1"/>
  <c r="HN53" i="2"/>
  <c r="CM55" i="2"/>
  <c r="CK55" i="2"/>
  <c r="CL55" i="2" s="1"/>
  <c r="CQ55" i="2" s="1"/>
  <c r="CS55" i="2" s="1"/>
  <c r="GA56" i="2"/>
  <c r="GC56" i="2" s="1"/>
  <c r="GG56" i="2" s="1"/>
  <c r="GI56" i="2" s="1"/>
  <c r="GW59" i="2"/>
  <c r="GT59" i="2"/>
  <c r="ES63" i="2"/>
  <c r="AE70" i="2"/>
  <c r="EP70" i="2"/>
  <c r="HM73" i="2"/>
  <c r="HN74" i="2"/>
  <c r="AE79" i="2"/>
  <c r="AH79" i="2"/>
  <c r="CL82" i="2"/>
  <c r="CQ82" i="2" s="1"/>
  <c r="CS82" i="2" s="1"/>
  <c r="AI93" i="2"/>
  <c r="LX15" i="5"/>
  <c r="LU15" i="5"/>
  <c r="HS41" i="5"/>
  <c r="HP41" i="5"/>
  <c r="AF6" i="2"/>
  <c r="AF16" i="2"/>
  <c r="CN19" i="2"/>
  <c r="P23" i="2"/>
  <c r="DZ24" i="2"/>
  <c r="GB24" i="2"/>
  <c r="GB28" i="2"/>
  <c r="CM30" i="2"/>
  <c r="CN30" i="2" s="1"/>
  <c r="BQ31" i="2"/>
  <c r="BS31" i="2" s="1"/>
  <c r="BX31" i="2" s="1"/>
  <c r="BZ31" i="2" s="1"/>
  <c r="ER32" i="2"/>
  <c r="M33" i="2"/>
  <c r="O33" i="2" s="1"/>
  <c r="S33" i="2" s="1"/>
  <c r="U33" i="2" s="1"/>
  <c r="P36" i="2"/>
  <c r="GW36" i="2"/>
  <c r="GT36" i="2"/>
  <c r="GV36" i="2" s="1"/>
  <c r="GZ36" i="2" s="1"/>
  <c r="HB36" i="2" s="1"/>
  <c r="AX37" i="2"/>
  <c r="AH38" i="2"/>
  <c r="AI38" i="2" s="1"/>
  <c r="HM42" i="2"/>
  <c r="DW43" i="2"/>
  <c r="DX43" i="2" s="1"/>
  <c r="EC43" i="2" s="1"/>
  <c r="EE43" i="2" s="1"/>
  <c r="DW46" i="2"/>
  <c r="DX46" i="2" s="1"/>
  <c r="EC46" i="2" s="1"/>
  <c r="EE46" i="2" s="1"/>
  <c r="DZ52" i="2"/>
  <c r="DX59" i="2"/>
  <c r="EC59" i="2" s="1"/>
  <c r="EE59" i="2" s="1"/>
  <c r="AX62" i="2"/>
  <c r="AZ62" i="2" s="1"/>
  <c r="BE62" i="2" s="1"/>
  <c r="BG62" i="2" s="1"/>
  <c r="P64" i="2"/>
  <c r="M64" i="2"/>
  <c r="AX81" i="2"/>
  <c r="AH88" i="2"/>
  <c r="AF88" i="2"/>
  <c r="CK100" i="2"/>
  <c r="CL100" i="2" s="1"/>
  <c r="CQ100" i="2" s="1"/>
  <c r="CS100" i="2" s="1"/>
  <c r="CM100" i="2"/>
  <c r="CN100" i="2" s="1"/>
  <c r="AF105" i="2"/>
  <c r="LE24" i="5"/>
  <c r="LI24" i="5" s="1"/>
  <c r="LK24" i="5" s="1"/>
  <c r="BQ119" i="2"/>
  <c r="BQ118" i="2"/>
  <c r="BQ114" i="2"/>
  <c r="BQ108" i="2"/>
  <c r="BQ106" i="2"/>
  <c r="BQ104" i="2"/>
  <c r="BQ102" i="2"/>
  <c r="BQ98" i="2"/>
  <c r="BQ117" i="2"/>
  <c r="BQ116" i="2"/>
  <c r="BQ94" i="2"/>
  <c r="BS94" i="2" s="1"/>
  <c r="BX94" i="2" s="1"/>
  <c r="BZ94" i="2" s="1"/>
  <c r="BQ86" i="2"/>
  <c r="BS86" i="2" s="1"/>
  <c r="BX86" i="2" s="1"/>
  <c r="BZ86" i="2" s="1"/>
  <c r="BQ79" i="2"/>
  <c r="BQ112" i="2"/>
  <c r="BQ105" i="2"/>
  <c r="BQ80" i="2"/>
  <c r="BQ72" i="2"/>
  <c r="BQ71" i="2"/>
  <c r="BQ67" i="2"/>
  <c r="BQ65" i="2"/>
  <c r="BQ63" i="2"/>
  <c r="BQ61" i="2"/>
  <c r="BQ59" i="2"/>
  <c r="BQ109" i="2"/>
  <c r="BQ107" i="2"/>
  <c r="BQ84" i="2"/>
  <c r="BQ75" i="2"/>
  <c r="BQ58" i="2"/>
  <c r="BQ56" i="2"/>
  <c r="BS56" i="2" s="1"/>
  <c r="BX56" i="2" s="1"/>
  <c r="BZ56" i="2" s="1"/>
  <c r="BQ54" i="2"/>
  <c r="BS54" i="2" s="1"/>
  <c r="BX54" i="2" s="1"/>
  <c r="BZ54" i="2" s="1"/>
  <c r="BQ52" i="2"/>
  <c r="BS52" i="2" s="1"/>
  <c r="BX52" i="2" s="1"/>
  <c r="BZ52" i="2" s="1"/>
  <c r="BQ50" i="2"/>
  <c r="BS50" i="2" s="1"/>
  <c r="BX50" i="2" s="1"/>
  <c r="BZ50" i="2" s="1"/>
  <c r="BQ48" i="2"/>
  <c r="BS48" i="2" s="1"/>
  <c r="BX48" i="2" s="1"/>
  <c r="BZ48" i="2" s="1"/>
  <c r="BQ46" i="2"/>
  <c r="BS46" i="2" s="1"/>
  <c r="BX46" i="2" s="1"/>
  <c r="BZ46" i="2" s="1"/>
  <c r="BQ44" i="2"/>
  <c r="BS44" i="2" s="1"/>
  <c r="BX44" i="2" s="1"/>
  <c r="BZ44" i="2" s="1"/>
  <c r="BQ85" i="2"/>
  <c r="BS85" i="2" s="1"/>
  <c r="BX85" i="2" s="1"/>
  <c r="BZ85" i="2" s="1"/>
  <c r="P8" i="2"/>
  <c r="M11" i="2"/>
  <c r="O11" i="2" s="1"/>
  <c r="S11" i="2" s="1"/>
  <c r="U11" i="2" s="1"/>
  <c r="DF11" i="2"/>
  <c r="DG11" i="2" s="1"/>
  <c r="FI11" i="2"/>
  <c r="BQ15" i="2"/>
  <c r="BS15" i="2" s="1"/>
  <c r="BX15" i="2" s="1"/>
  <c r="BZ15" i="2" s="1"/>
  <c r="M19" i="2"/>
  <c r="O19" i="2" s="1"/>
  <c r="S19" i="2" s="1"/>
  <c r="U19" i="2" s="1"/>
  <c r="DF19" i="2"/>
  <c r="DG19" i="2" s="1"/>
  <c r="FI19" i="2"/>
  <c r="GW20" i="2"/>
  <c r="GT20" i="2"/>
  <c r="GV20" i="2" s="1"/>
  <c r="GZ20" i="2" s="1"/>
  <c r="HB20" i="2" s="1"/>
  <c r="AX24" i="2"/>
  <c r="FK25" i="2"/>
  <c r="FL25" i="2" s="1"/>
  <c r="HM26" i="2"/>
  <c r="P32" i="2"/>
  <c r="BQ33" i="2"/>
  <c r="CM34" i="2"/>
  <c r="CN34" i="2" s="1"/>
  <c r="AX35" i="2"/>
  <c r="AZ35" i="2" s="1"/>
  <c r="BE35" i="2" s="1"/>
  <c r="BG35" i="2" s="1"/>
  <c r="GU35" i="2"/>
  <c r="HM36" i="2"/>
  <c r="CK37" i="2"/>
  <c r="CM37" i="2"/>
  <c r="EP37" i="2"/>
  <c r="EQ37" i="2" s="1"/>
  <c r="EV37" i="2" s="1"/>
  <c r="EX37" i="2" s="1"/>
  <c r="GA37" i="2"/>
  <c r="GC37" i="2" s="1"/>
  <c r="GG37" i="2" s="1"/>
  <c r="GI37" i="2" s="1"/>
  <c r="P38" i="2"/>
  <c r="FH39" i="2"/>
  <c r="AY40" i="2"/>
  <c r="BA80" i="2"/>
  <c r="AX80" i="2"/>
  <c r="AZ80" i="2" s="1"/>
  <c r="BE80" i="2" s="1"/>
  <c r="BG80" i="2" s="1"/>
  <c r="Q4" i="1"/>
  <c r="K4" i="1" s="1"/>
  <c r="AC4" i="1"/>
  <c r="I14" i="1"/>
  <c r="BA6" i="2"/>
  <c r="BB19" i="2" s="1"/>
  <c r="DC70" i="2"/>
  <c r="DC87" i="2"/>
  <c r="DC69" i="2"/>
  <c r="DC66" i="2"/>
  <c r="DC64" i="2"/>
  <c r="DC62" i="2"/>
  <c r="DC60" i="2"/>
  <c r="DC58" i="2"/>
  <c r="DC57" i="2"/>
  <c r="DC56" i="2"/>
  <c r="DE56" i="2" s="1"/>
  <c r="DJ56" i="2" s="1"/>
  <c r="DL56" i="2" s="1"/>
  <c r="DC55" i="2"/>
  <c r="DC54" i="2"/>
  <c r="DC53" i="2"/>
  <c r="DE53" i="2" s="1"/>
  <c r="DJ53" i="2" s="1"/>
  <c r="DL53" i="2" s="1"/>
  <c r="DC52" i="2"/>
  <c r="DE52" i="2" s="1"/>
  <c r="DJ52" i="2" s="1"/>
  <c r="DL52" i="2" s="1"/>
  <c r="DC51" i="2"/>
  <c r="DE51" i="2" s="1"/>
  <c r="DJ51" i="2" s="1"/>
  <c r="DL51" i="2" s="1"/>
  <c r="DC50" i="2"/>
  <c r="DE50" i="2" s="1"/>
  <c r="DJ50" i="2" s="1"/>
  <c r="DL50" i="2" s="1"/>
  <c r="DC49" i="2"/>
  <c r="DC48" i="2"/>
  <c r="DE48" i="2" s="1"/>
  <c r="DJ48" i="2" s="1"/>
  <c r="DL48" i="2" s="1"/>
  <c r="DC47" i="2"/>
  <c r="DC46" i="2"/>
  <c r="DE46" i="2" s="1"/>
  <c r="DJ46" i="2" s="1"/>
  <c r="DL46" i="2" s="1"/>
  <c r="DC45" i="2"/>
  <c r="DC44" i="2"/>
  <c r="DE44" i="2" s="1"/>
  <c r="DJ44" i="2" s="1"/>
  <c r="DL44" i="2" s="1"/>
  <c r="DC43" i="2"/>
  <c r="DE43" i="2" s="1"/>
  <c r="DJ43" i="2" s="1"/>
  <c r="DL43" i="2" s="1"/>
  <c r="DC68" i="2"/>
  <c r="DC84" i="2"/>
  <c r="DC76" i="2"/>
  <c r="DC71" i="2"/>
  <c r="DC85" i="2"/>
  <c r="DE85" i="2" s="1"/>
  <c r="DJ85" i="2" s="1"/>
  <c r="DL85" i="2" s="1"/>
  <c r="DC78" i="2"/>
  <c r="DE78" i="2" s="1"/>
  <c r="DJ78" i="2" s="1"/>
  <c r="DL78" i="2" s="1"/>
  <c r="DC41" i="2"/>
  <c r="DC34" i="2"/>
  <c r="DE34" i="2" s="1"/>
  <c r="DJ34" i="2" s="1"/>
  <c r="DL34" i="2" s="1"/>
  <c r="DC72" i="2"/>
  <c r="DC59" i="2"/>
  <c r="DC38" i="2"/>
  <c r="DC30" i="2"/>
  <c r="DE30" i="2" s="1"/>
  <c r="DJ30" i="2" s="1"/>
  <c r="DL30" i="2" s="1"/>
  <c r="P7" i="2"/>
  <c r="AY7" i="2"/>
  <c r="AZ7" i="2" s="1"/>
  <c r="BE7" i="2" s="1"/>
  <c r="BG7" i="2" s="1"/>
  <c r="GB7" i="2"/>
  <c r="GU7" i="2"/>
  <c r="GV7" i="2" s="1"/>
  <c r="GZ7" i="2" s="1"/>
  <c r="HB7" i="2" s="1"/>
  <c r="BA8" i="2"/>
  <c r="BB8" i="2" s="1"/>
  <c r="CJ8" i="2"/>
  <c r="CL8" i="2" s="1"/>
  <c r="CQ8" i="2" s="1"/>
  <c r="CS8" i="2" s="1"/>
  <c r="AY9" i="2"/>
  <c r="P10" i="2"/>
  <c r="AX10" i="2"/>
  <c r="AZ10" i="2" s="1"/>
  <c r="BE10" i="2" s="1"/>
  <c r="BG10" i="2" s="1"/>
  <c r="GD10" i="2"/>
  <c r="HP10" i="2"/>
  <c r="AF11" i="2"/>
  <c r="AG11" i="2" s="1"/>
  <c r="AL11" i="2" s="1"/>
  <c r="AN11" i="2" s="1"/>
  <c r="AE12" i="2"/>
  <c r="GA12" i="2"/>
  <c r="GU12" i="2"/>
  <c r="HM12" i="2"/>
  <c r="DF13" i="2"/>
  <c r="DG13" i="2" s="1"/>
  <c r="DW13" i="2"/>
  <c r="DX13" i="2" s="1"/>
  <c r="EC13" i="2" s="1"/>
  <c r="EE13" i="2" s="1"/>
  <c r="EP13" i="2"/>
  <c r="EQ13" i="2" s="1"/>
  <c r="EV13" i="2" s="1"/>
  <c r="EX13" i="2" s="1"/>
  <c r="FI13" i="2"/>
  <c r="HN13" i="2"/>
  <c r="CM14" i="2"/>
  <c r="CN14" i="2" s="1"/>
  <c r="GW14" i="2"/>
  <c r="GT14" i="2"/>
  <c r="DC15" i="2"/>
  <c r="FH15" i="2"/>
  <c r="FJ15" i="2" s="1"/>
  <c r="FO15" i="2" s="1"/>
  <c r="FQ15" i="2" s="1"/>
  <c r="CJ16" i="2"/>
  <c r="CL16" i="2" s="1"/>
  <c r="CQ16" i="2" s="1"/>
  <c r="CS16" i="2" s="1"/>
  <c r="DD16" i="2"/>
  <c r="AY17" i="2"/>
  <c r="P18" i="2"/>
  <c r="AX18" i="2"/>
  <c r="GD18" i="2"/>
  <c r="HP18" i="2"/>
  <c r="AF19" i="2"/>
  <c r="AG19" i="2" s="1"/>
  <c r="AL19" i="2" s="1"/>
  <c r="AN19" i="2" s="1"/>
  <c r="AE20" i="2"/>
  <c r="GA20" i="2"/>
  <c r="GU20" i="2"/>
  <c r="HM20" i="2"/>
  <c r="DF21" i="2"/>
  <c r="DG21" i="2" s="1"/>
  <c r="DW21" i="2"/>
  <c r="DX21" i="2" s="1"/>
  <c r="EC21" i="2" s="1"/>
  <c r="EE21" i="2" s="1"/>
  <c r="EP21" i="2"/>
  <c r="FI21" i="2"/>
  <c r="HN21" i="2"/>
  <c r="BT22" i="2"/>
  <c r="CM22" i="2"/>
  <c r="GW22" i="2"/>
  <c r="GT22" i="2"/>
  <c r="GV22" i="2" s="1"/>
  <c r="GZ22" i="2" s="1"/>
  <c r="HB22" i="2" s="1"/>
  <c r="DC23" i="2"/>
  <c r="FH23" i="2"/>
  <c r="FJ23" i="2" s="1"/>
  <c r="FO23" i="2" s="1"/>
  <c r="FQ23" i="2" s="1"/>
  <c r="CJ24" i="2"/>
  <c r="CL24" i="2" s="1"/>
  <c r="CQ24" i="2" s="1"/>
  <c r="CS24" i="2" s="1"/>
  <c r="DD24" i="2"/>
  <c r="AY25" i="2"/>
  <c r="AX26" i="2"/>
  <c r="GD26" i="2"/>
  <c r="AF27" i="2"/>
  <c r="AG27" i="2" s="1"/>
  <c r="AL27" i="2" s="1"/>
  <c r="AN27" i="2" s="1"/>
  <c r="FK27" i="2"/>
  <c r="AY29" i="2"/>
  <c r="BQ29" i="2"/>
  <c r="BS29" i="2" s="1"/>
  <c r="BX29" i="2" s="1"/>
  <c r="BZ29" i="2" s="1"/>
  <c r="DC29" i="2"/>
  <c r="DE29" i="2" s="1"/>
  <c r="DJ29" i="2" s="1"/>
  <c r="DL29" i="2" s="1"/>
  <c r="DW31" i="2"/>
  <c r="DX31" i="2" s="1"/>
  <c r="EC31" i="2" s="1"/>
  <c r="EE31" i="2" s="1"/>
  <c r="DF32" i="2"/>
  <c r="DG32" i="2" s="1"/>
  <c r="DW33" i="2"/>
  <c r="DX33" i="2" s="1"/>
  <c r="EC33" i="2" s="1"/>
  <c r="EE33" i="2" s="1"/>
  <c r="EP33" i="2"/>
  <c r="EQ33" i="2" s="1"/>
  <c r="EV33" i="2" s="1"/>
  <c r="EX33" i="2" s="1"/>
  <c r="FI33" i="2"/>
  <c r="GA33" i="2"/>
  <c r="P34" i="2"/>
  <c r="HP34" i="2"/>
  <c r="P35" i="2"/>
  <c r="FH35" i="2"/>
  <c r="FJ35" i="2" s="1"/>
  <c r="FO35" i="2" s="1"/>
  <c r="FQ35" i="2" s="1"/>
  <c r="BQ36" i="2"/>
  <c r="BS36" i="2" s="1"/>
  <c r="BX36" i="2" s="1"/>
  <c r="BZ36" i="2" s="1"/>
  <c r="ER36" i="2"/>
  <c r="ES36" i="2" s="1"/>
  <c r="EP36" i="2"/>
  <c r="EQ36" i="2" s="1"/>
  <c r="EV36" i="2" s="1"/>
  <c r="EX36" i="2" s="1"/>
  <c r="FK36" i="2"/>
  <c r="GB36" i="2"/>
  <c r="BA37" i="2"/>
  <c r="BB37" i="2" s="1"/>
  <c r="GB38" i="2"/>
  <c r="ER39" i="2"/>
  <c r="ES39" i="2" s="1"/>
  <c r="EP39" i="2"/>
  <c r="EQ39" i="2" s="1"/>
  <c r="EV39" i="2" s="1"/>
  <c r="EX39" i="2" s="1"/>
  <c r="FI39" i="2"/>
  <c r="GB39" i="2"/>
  <c r="M40" i="2"/>
  <c r="O40" i="2" s="1"/>
  <c r="S40" i="2" s="1"/>
  <c r="U40" i="2" s="1"/>
  <c r="AF40" i="2"/>
  <c r="DD40" i="2"/>
  <c r="FH41" i="2"/>
  <c r="FJ41" i="2" s="1"/>
  <c r="FO41" i="2" s="1"/>
  <c r="FQ41" i="2" s="1"/>
  <c r="GB41" i="2"/>
  <c r="M42" i="2"/>
  <c r="O42" i="2" s="1"/>
  <c r="S42" i="2" s="1"/>
  <c r="U42" i="2" s="1"/>
  <c r="AF42" i="2"/>
  <c r="BQ43" i="2"/>
  <c r="BS43" i="2" s="1"/>
  <c r="BX43" i="2" s="1"/>
  <c r="BZ43" i="2" s="1"/>
  <c r="CM43" i="2"/>
  <c r="CN43" i="2" s="1"/>
  <c r="DG43" i="2"/>
  <c r="FI44" i="2"/>
  <c r="GA44" i="2"/>
  <c r="M45" i="2"/>
  <c r="O45" i="2" s="1"/>
  <c r="S45" i="2" s="1"/>
  <c r="U45" i="2" s="1"/>
  <c r="BQ45" i="2"/>
  <c r="BS45" i="2" s="1"/>
  <c r="BX45" i="2" s="1"/>
  <c r="BZ45" i="2" s="1"/>
  <c r="GW45" i="2"/>
  <c r="GT45" i="2"/>
  <c r="CJ46" i="2"/>
  <c r="DG46" i="2"/>
  <c r="AX47" i="2"/>
  <c r="M48" i="2"/>
  <c r="O48" i="2" s="1"/>
  <c r="S48" i="2" s="1"/>
  <c r="U48" i="2" s="1"/>
  <c r="AF48" i="2"/>
  <c r="ER48" i="2"/>
  <c r="ES48" i="2" s="1"/>
  <c r="EP48" i="2"/>
  <c r="BA49" i="2"/>
  <c r="BB49" i="2" s="1"/>
  <c r="DD49" i="2"/>
  <c r="GB49" i="2"/>
  <c r="HN49" i="2"/>
  <c r="CM51" i="2"/>
  <c r="CK51" i="2"/>
  <c r="DG51" i="2"/>
  <c r="FI52" i="2"/>
  <c r="GA52" i="2"/>
  <c r="GC52" i="2" s="1"/>
  <c r="GG52" i="2" s="1"/>
  <c r="GI52" i="2" s="1"/>
  <c r="M53" i="2"/>
  <c r="BQ53" i="2"/>
  <c r="BS53" i="2" s="1"/>
  <c r="BX53" i="2" s="1"/>
  <c r="BZ53" i="2" s="1"/>
  <c r="GW53" i="2"/>
  <c r="GT53" i="2"/>
  <c r="CJ54" i="2"/>
  <c r="DG54" i="2"/>
  <c r="AX55" i="2"/>
  <c r="AZ55" i="2" s="1"/>
  <c r="BE55" i="2" s="1"/>
  <c r="BG55" i="2" s="1"/>
  <c r="M56" i="2"/>
  <c r="O56" i="2" s="1"/>
  <c r="S56" i="2" s="1"/>
  <c r="U56" i="2" s="1"/>
  <c r="ER56" i="2"/>
  <c r="ES56" i="2" s="1"/>
  <c r="EP56" i="2"/>
  <c r="EQ56" i="2" s="1"/>
  <c r="EV56" i="2" s="1"/>
  <c r="EX56" i="2" s="1"/>
  <c r="BA57" i="2"/>
  <c r="BB57" i="2" s="1"/>
  <c r="DD57" i="2"/>
  <c r="GB57" i="2"/>
  <c r="HN57" i="2"/>
  <c r="BA59" i="2"/>
  <c r="BB59" i="2" s="1"/>
  <c r="AY59" i="2"/>
  <c r="GA59" i="2"/>
  <c r="GC59" i="2" s="1"/>
  <c r="GG59" i="2" s="1"/>
  <c r="GI59" i="2" s="1"/>
  <c r="DG60" i="2"/>
  <c r="DG61" i="2"/>
  <c r="CM62" i="2"/>
  <c r="CN62" i="2" s="1"/>
  <c r="CK62" i="2"/>
  <c r="BA63" i="2"/>
  <c r="BB63" i="2" s="1"/>
  <c r="AY63" i="2"/>
  <c r="DG63" i="2"/>
  <c r="GA63" i="2"/>
  <c r="DZ64" i="2"/>
  <c r="EO65" i="2"/>
  <c r="ER65" i="2"/>
  <c r="ES65" i="2" s="1"/>
  <c r="EQ66" i="2"/>
  <c r="EV66" i="2" s="1"/>
  <c r="EX66" i="2" s="1"/>
  <c r="DY67" i="2"/>
  <c r="DZ67" i="2" s="1"/>
  <c r="DW67" i="2"/>
  <c r="DX67" i="2" s="1"/>
  <c r="EC67" i="2" s="1"/>
  <c r="EE67" i="2" s="1"/>
  <c r="BQ68" i="2"/>
  <c r="AX69" i="2"/>
  <c r="CN70" i="2"/>
  <c r="ES71" i="2"/>
  <c r="GW71" i="2"/>
  <c r="GT71" i="2"/>
  <c r="AX74" i="2"/>
  <c r="AX75" i="2"/>
  <c r="DV75" i="2"/>
  <c r="DY75" i="2"/>
  <c r="DZ75" i="2" s="1"/>
  <c r="DG80" i="2"/>
  <c r="GD80" i="2"/>
  <c r="GA80" i="2"/>
  <c r="GC80" i="2" s="1"/>
  <c r="GG80" i="2" s="1"/>
  <c r="GI80" i="2" s="1"/>
  <c r="HN81" i="2"/>
  <c r="BT82" i="2"/>
  <c r="BR82" i="2"/>
  <c r="GU82" i="2"/>
  <c r="GV82" i="2" s="1"/>
  <c r="GZ82" i="2" s="1"/>
  <c r="HB82" i="2" s="1"/>
  <c r="P83" i="2"/>
  <c r="GB86" i="2"/>
  <c r="AX88" i="2"/>
  <c r="HU103" i="5"/>
  <c r="HW103" i="5" s="1"/>
  <c r="HU101" i="5"/>
  <c r="HW101" i="5" s="1"/>
  <c r="HU96" i="5"/>
  <c r="HW96" i="5" s="1"/>
  <c r="HU95" i="5"/>
  <c r="HW95" i="5" s="1"/>
  <c r="HU98" i="5"/>
  <c r="HW98" i="5" s="1"/>
  <c r="HU90" i="5"/>
  <c r="HW90" i="5" s="1"/>
  <c r="HU92" i="5"/>
  <c r="HW92" i="5" s="1"/>
  <c r="HU83" i="5"/>
  <c r="HW83" i="5" s="1"/>
  <c r="HU81" i="5"/>
  <c r="HW81" i="5" s="1"/>
  <c r="HU79" i="5"/>
  <c r="HW79" i="5" s="1"/>
  <c r="HU77" i="5"/>
  <c r="HW77" i="5" s="1"/>
  <c r="HU75" i="5"/>
  <c r="HW75" i="5" s="1"/>
  <c r="HU91" i="5"/>
  <c r="HW91" i="5" s="1"/>
  <c r="HU99" i="5"/>
  <c r="HW99" i="5" s="1"/>
  <c r="HU97" i="5"/>
  <c r="HW97" i="5" s="1"/>
  <c r="HU87" i="5"/>
  <c r="HW87" i="5" s="1"/>
  <c r="HU78" i="5"/>
  <c r="HW78" i="5" s="1"/>
  <c r="HU102" i="5"/>
  <c r="HW102" i="5" s="1"/>
  <c r="HU88" i="5"/>
  <c r="HW88" i="5" s="1"/>
  <c r="HU76" i="5"/>
  <c r="HW76" i="5" s="1"/>
  <c r="HU72" i="5"/>
  <c r="HW72" i="5" s="1"/>
  <c r="HU70" i="5"/>
  <c r="HW70" i="5" s="1"/>
  <c r="HU93" i="5"/>
  <c r="HW93" i="5" s="1"/>
  <c r="HU82" i="5"/>
  <c r="HW82" i="5" s="1"/>
  <c r="HU80" i="5"/>
  <c r="HW80" i="5" s="1"/>
  <c r="HU73" i="5"/>
  <c r="HW73" i="5" s="1"/>
  <c r="HU71" i="5"/>
  <c r="HW71" i="5" s="1"/>
  <c r="HU94" i="5"/>
  <c r="HW94" i="5" s="1"/>
  <c r="HU66" i="5"/>
  <c r="HW66" i="5" s="1"/>
  <c r="HU62" i="5"/>
  <c r="HW62" i="5" s="1"/>
  <c r="HU58" i="5"/>
  <c r="HW58" i="5" s="1"/>
  <c r="HU54" i="5"/>
  <c r="HW54" i="5" s="1"/>
  <c r="HU89" i="5"/>
  <c r="HW89" i="5" s="1"/>
  <c r="HU84" i="5"/>
  <c r="HW84" i="5" s="1"/>
  <c r="HU86" i="5"/>
  <c r="HW86" i="5" s="1"/>
  <c r="HU67" i="5"/>
  <c r="HW67" i="5" s="1"/>
  <c r="HU50" i="5"/>
  <c r="HW50" i="5" s="1"/>
  <c r="HU48" i="5"/>
  <c r="HW48" i="5" s="1"/>
  <c r="HU44" i="5"/>
  <c r="HW44" i="5" s="1"/>
  <c r="HU40" i="5"/>
  <c r="HW40" i="5" s="1"/>
  <c r="HU36" i="5"/>
  <c r="HW36" i="5" s="1"/>
  <c r="HU100" i="5"/>
  <c r="HW100" i="5" s="1"/>
  <c r="HU69" i="5"/>
  <c r="HW69" i="5" s="1"/>
  <c r="HU63" i="5"/>
  <c r="HW63" i="5" s="1"/>
  <c r="HU60" i="5"/>
  <c r="HW60" i="5" s="1"/>
  <c r="HU59" i="5"/>
  <c r="HW59" i="5" s="1"/>
  <c r="HU56" i="5"/>
  <c r="HW56" i="5" s="1"/>
  <c r="HU55" i="5"/>
  <c r="HW55" i="5" s="1"/>
  <c r="HU52" i="5"/>
  <c r="HW52" i="5" s="1"/>
  <c r="HU51" i="5"/>
  <c r="HW51" i="5" s="1"/>
  <c r="HU65" i="5"/>
  <c r="HW65" i="5" s="1"/>
  <c r="HU64" i="5"/>
  <c r="HW64" i="5" s="1"/>
  <c r="HU45" i="5"/>
  <c r="HW45" i="5" s="1"/>
  <c r="HU41" i="5"/>
  <c r="HW41" i="5" s="1"/>
  <c r="HU37" i="5"/>
  <c r="HW37" i="5" s="1"/>
  <c r="HU34" i="5"/>
  <c r="HW34" i="5" s="1"/>
  <c r="HU32" i="5"/>
  <c r="HW32" i="5" s="1"/>
  <c r="HU30" i="5"/>
  <c r="HW30" i="5" s="1"/>
  <c r="HU28" i="5"/>
  <c r="HW28" i="5" s="1"/>
  <c r="HU25" i="5"/>
  <c r="HW25" i="5" s="1"/>
  <c r="HU22" i="5"/>
  <c r="HW22" i="5" s="1"/>
  <c r="HU20" i="5"/>
  <c r="HW20" i="5" s="1"/>
  <c r="HU18" i="5"/>
  <c r="HW18" i="5" s="1"/>
  <c r="HU16" i="5"/>
  <c r="HW16" i="5" s="1"/>
  <c r="HU49" i="5"/>
  <c r="HW49" i="5" s="1"/>
  <c r="HU31" i="5"/>
  <c r="HW31" i="5" s="1"/>
  <c r="HU46" i="5"/>
  <c r="HW46" i="5" s="1"/>
  <c r="HU42" i="5"/>
  <c r="HW42" i="5" s="1"/>
  <c r="HU38" i="5"/>
  <c r="HW38" i="5" s="1"/>
  <c r="HU24" i="5"/>
  <c r="HW24" i="5" s="1"/>
  <c r="HU85" i="5"/>
  <c r="HW85" i="5" s="1"/>
  <c r="HU68" i="5"/>
  <c r="HW68" i="5" s="1"/>
  <c r="HU61" i="5"/>
  <c r="HW61" i="5" s="1"/>
  <c r="HU43" i="5"/>
  <c r="HW43" i="5" s="1"/>
  <c r="HU39" i="5"/>
  <c r="HW39" i="5" s="1"/>
  <c r="HU74" i="5"/>
  <c r="HW74" i="5" s="1"/>
  <c r="HU53" i="5"/>
  <c r="HW53" i="5" s="1"/>
  <c r="HU57" i="5"/>
  <c r="HW57" i="5" s="1"/>
  <c r="HU29" i="5"/>
  <c r="HW29" i="5" s="1"/>
  <c r="HU14" i="5"/>
  <c r="HW14" i="5" s="1"/>
  <c r="HU12" i="5"/>
  <c r="HW12" i="5" s="1"/>
  <c r="HU10" i="5"/>
  <c r="HW10" i="5" s="1"/>
  <c r="HU8" i="5"/>
  <c r="HW8" i="5" s="1"/>
  <c r="HU47" i="5"/>
  <c r="HW47" i="5" s="1"/>
  <c r="HU21" i="5"/>
  <c r="HW21" i="5" s="1"/>
  <c r="HU17" i="5"/>
  <c r="HW17" i="5" s="1"/>
  <c r="HU26" i="5"/>
  <c r="HW26" i="5" s="1"/>
  <c r="HU19" i="5"/>
  <c r="HW19" i="5" s="1"/>
  <c r="HU7" i="5"/>
  <c r="HW7" i="5" s="1"/>
  <c r="HU11" i="5"/>
  <c r="HW11" i="5" s="1"/>
  <c r="HU9" i="5"/>
  <c r="HW9" i="5" s="1"/>
  <c r="HU6" i="5"/>
  <c r="HW6" i="5" s="1"/>
  <c r="HU15" i="5"/>
  <c r="HW15" i="5" s="1"/>
  <c r="HU23" i="5"/>
  <c r="HW23" i="5" s="1"/>
  <c r="HU35" i="5"/>
  <c r="HW35" i="5" s="1"/>
  <c r="HU27" i="5"/>
  <c r="HW27" i="5" s="1"/>
  <c r="HU13" i="5"/>
  <c r="HW13" i="5" s="1"/>
  <c r="EE80" i="5"/>
  <c r="EE73" i="5"/>
  <c r="EE39" i="5"/>
  <c r="EE43" i="5"/>
  <c r="EE47" i="5"/>
  <c r="EE35" i="5"/>
  <c r="EE12" i="5"/>
  <c r="EE14" i="5"/>
  <c r="EE10" i="5"/>
  <c r="EE6" i="5"/>
  <c r="JV7" i="5"/>
  <c r="JS7" i="5"/>
  <c r="JU7" i="5" s="1"/>
  <c r="JY7" i="5" s="1"/>
  <c r="KA7" i="5" s="1"/>
  <c r="AM8" i="5"/>
  <c r="AK8" i="5"/>
  <c r="FT13" i="5"/>
  <c r="FV13" i="5" s="1"/>
  <c r="HU33" i="5"/>
  <c r="HW33" i="5" s="1"/>
  <c r="GA110" i="2"/>
  <c r="GA94" i="2"/>
  <c r="GA92" i="2"/>
  <c r="GA113" i="2"/>
  <c r="GA100" i="2"/>
  <c r="GA96" i="2"/>
  <c r="GA90" i="2"/>
  <c r="GA6" i="2"/>
  <c r="GC6" i="2" s="1"/>
  <c r="GG6" i="2" s="1"/>
  <c r="GI6" i="2" s="1"/>
  <c r="GA93" i="2"/>
  <c r="GA87" i="2"/>
  <c r="GA83" i="2"/>
  <c r="GC83" i="2" s="1"/>
  <c r="GG83" i="2" s="1"/>
  <c r="GI83" i="2" s="1"/>
  <c r="GA75" i="2"/>
  <c r="GA66" i="2"/>
  <c r="GA64" i="2"/>
  <c r="GA62" i="2"/>
  <c r="GA60" i="2"/>
  <c r="GA58" i="2"/>
  <c r="GA114" i="2"/>
  <c r="GA77" i="2"/>
  <c r="GA102" i="2"/>
  <c r="GA109" i="2"/>
  <c r="GA88" i="2"/>
  <c r="GA86" i="2"/>
  <c r="GA82" i="2"/>
  <c r="GA73" i="2"/>
  <c r="GA69" i="2"/>
  <c r="GA57" i="2"/>
  <c r="GC57" i="2" s="1"/>
  <c r="GG57" i="2" s="1"/>
  <c r="GI57" i="2" s="1"/>
  <c r="GA55" i="2"/>
  <c r="GA53" i="2"/>
  <c r="GA51" i="2"/>
  <c r="GA49" i="2"/>
  <c r="GA47" i="2"/>
  <c r="GA45" i="2"/>
  <c r="GA43" i="2"/>
  <c r="GA67" i="2"/>
  <c r="M8" i="2"/>
  <c r="O8" i="2" s="1"/>
  <c r="S8" i="2" s="1"/>
  <c r="U8" i="2" s="1"/>
  <c r="HM15" i="2"/>
  <c r="GW17" i="2"/>
  <c r="GT17" i="2"/>
  <c r="GV17" i="2" s="1"/>
  <c r="GZ17" i="2" s="1"/>
  <c r="HB17" i="2" s="1"/>
  <c r="GW25" i="2"/>
  <c r="GT25" i="2"/>
  <c r="GV25" i="2" s="1"/>
  <c r="GZ25" i="2" s="1"/>
  <c r="HB25" i="2" s="1"/>
  <c r="AE30" i="2"/>
  <c r="AG30" i="2" s="1"/>
  <c r="AL30" i="2" s="1"/>
  <c r="AN30" i="2" s="1"/>
  <c r="GW30" i="2"/>
  <c r="GT30" i="2"/>
  <c r="GV30" i="2" s="1"/>
  <c r="GZ30" i="2" s="1"/>
  <c r="HB30" i="2" s="1"/>
  <c r="ES34" i="2"/>
  <c r="AE36" i="2"/>
  <c r="GW39" i="2"/>
  <c r="GT39" i="2"/>
  <c r="GV39" i="2" s="1"/>
  <c r="GZ39" i="2" s="1"/>
  <c r="HB39" i="2" s="1"/>
  <c r="P71" i="2"/>
  <c r="BA72" i="2"/>
  <c r="BB72" i="2" s="1"/>
  <c r="AX72" i="2"/>
  <c r="BR83" i="2"/>
  <c r="BS83" i="2" s="1"/>
  <c r="BX83" i="2" s="1"/>
  <c r="BZ83" i="2" s="1"/>
  <c r="BT83" i="2"/>
  <c r="BB86" i="2"/>
  <c r="FM19" i="5"/>
  <c r="FP19" i="5"/>
  <c r="AE8" i="1"/>
  <c r="AE7" i="1"/>
  <c r="AF97" i="2"/>
  <c r="AF108" i="2"/>
  <c r="AF106" i="2"/>
  <c r="AF104" i="2"/>
  <c r="AF109" i="2"/>
  <c r="AF66" i="2"/>
  <c r="AF64" i="2"/>
  <c r="AF62" i="2"/>
  <c r="AF60" i="2"/>
  <c r="AF87" i="2"/>
  <c r="AF79" i="2"/>
  <c r="AF96" i="2"/>
  <c r="AF71" i="2"/>
  <c r="AF70" i="2"/>
  <c r="AF63" i="2"/>
  <c r="AF76" i="2"/>
  <c r="AF73" i="2"/>
  <c r="AF99" i="2"/>
  <c r="AF69" i="2"/>
  <c r="AF65" i="2"/>
  <c r="AF57" i="2"/>
  <c r="AG57" i="2" s="1"/>
  <c r="AL57" i="2" s="1"/>
  <c r="AN57" i="2" s="1"/>
  <c r="AF55" i="2"/>
  <c r="AF53" i="2"/>
  <c r="AG53" i="2" s="1"/>
  <c r="AL53" i="2" s="1"/>
  <c r="AN53" i="2" s="1"/>
  <c r="AF51" i="2"/>
  <c r="AG51" i="2" s="1"/>
  <c r="AL51" i="2" s="1"/>
  <c r="AN51" i="2" s="1"/>
  <c r="AF49" i="2"/>
  <c r="AF47" i="2"/>
  <c r="AF45" i="2"/>
  <c r="AG45" i="2" s="1"/>
  <c r="AL45" i="2" s="1"/>
  <c r="AN45" i="2" s="1"/>
  <c r="AF75" i="2"/>
  <c r="AF59" i="2"/>
  <c r="CN106" i="2"/>
  <c r="CN111" i="2"/>
  <c r="CN108" i="2"/>
  <c r="CN96" i="2"/>
  <c r="CN69" i="2"/>
  <c r="CN104" i="2"/>
  <c r="HN98" i="2"/>
  <c r="HN95" i="2"/>
  <c r="HN84" i="2"/>
  <c r="HN76" i="2"/>
  <c r="HN92" i="2"/>
  <c r="HN87" i="2"/>
  <c r="HN85" i="2"/>
  <c r="HN78" i="2"/>
  <c r="HN100" i="2"/>
  <c r="HN6" i="2"/>
  <c r="HN67" i="2"/>
  <c r="HN58" i="2"/>
  <c r="HN72" i="2"/>
  <c r="HN73" i="2"/>
  <c r="FH7" i="2"/>
  <c r="FJ7" i="2" s="1"/>
  <c r="FO7" i="2" s="1"/>
  <c r="FQ7" i="2" s="1"/>
  <c r="HM8" i="2"/>
  <c r="HO8" i="2" s="1"/>
  <c r="HS8" i="2" s="1"/>
  <c r="HU8" i="2" s="1"/>
  <c r="HN9" i="2"/>
  <c r="CN10" i="2"/>
  <c r="GW10" i="2"/>
  <c r="GT10" i="2"/>
  <c r="GV10" i="2" s="1"/>
  <c r="GZ10" i="2" s="1"/>
  <c r="HB10" i="2" s="1"/>
  <c r="AF15" i="2"/>
  <c r="GW18" i="2"/>
  <c r="GT18" i="2"/>
  <c r="GV18" i="2" s="1"/>
  <c r="GZ18" i="2" s="1"/>
  <c r="HB18" i="2" s="1"/>
  <c r="GA24" i="2"/>
  <c r="GC24" i="2" s="1"/>
  <c r="GG24" i="2" s="1"/>
  <c r="GI24" i="2" s="1"/>
  <c r="M25" i="2"/>
  <c r="O25" i="2" s="1"/>
  <c r="S25" i="2" s="1"/>
  <c r="U25" i="2" s="1"/>
  <c r="HN25" i="2"/>
  <c r="ER26" i="2"/>
  <c r="ES26" i="2" s="1"/>
  <c r="CL30" i="2"/>
  <c r="CQ30" i="2" s="1"/>
  <c r="CS30" i="2" s="1"/>
  <c r="HM31" i="2"/>
  <c r="HO31" i="2" s="1"/>
  <c r="HS31" i="2" s="1"/>
  <c r="HU31" i="2" s="1"/>
  <c r="AH33" i="2"/>
  <c r="EP34" i="2"/>
  <c r="EQ34" i="2" s="1"/>
  <c r="EV34" i="2" s="1"/>
  <c r="EX34" i="2" s="1"/>
  <c r="AF36" i="2"/>
  <c r="FH37" i="2"/>
  <c r="FJ37" i="2" s="1"/>
  <c r="FO37" i="2" s="1"/>
  <c r="FQ37" i="2" s="1"/>
  <c r="AE38" i="2"/>
  <c r="AG38" i="2" s="1"/>
  <c r="AL38" i="2" s="1"/>
  <c r="AN38" i="2" s="1"/>
  <c r="GW42" i="2"/>
  <c r="GT42" i="2"/>
  <c r="GV42" i="2" s="1"/>
  <c r="GZ42" i="2" s="1"/>
  <c r="HB42" i="2" s="1"/>
  <c r="M44" i="2"/>
  <c r="O44" i="2" s="1"/>
  <c r="S44" i="2" s="1"/>
  <c r="U44" i="2" s="1"/>
  <c r="ER44" i="2"/>
  <c r="ES44" i="2" s="1"/>
  <c r="EP44" i="2"/>
  <c r="EQ44" i="2" s="1"/>
  <c r="EV44" i="2" s="1"/>
  <c r="EX44" i="2" s="1"/>
  <c r="ER52" i="2"/>
  <c r="ES52" i="2" s="1"/>
  <c r="EP52" i="2"/>
  <c r="EQ52" i="2" s="1"/>
  <c r="EV52" i="2" s="1"/>
  <c r="EX52" i="2" s="1"/>
  <c r="DG55" i="2"/>
  <c r="FK58" i="2"/>
  <c r="FI58" i="2"/>
  <c r="GD61" i="2"/>
  <c r="GA61" i="2"/>
  <c r="GU63" i="2"/>
  <c r="ER64" i="2"/>
  <c r="ES64" i="2" s="1"/>
  <c r="EP64" i="2"/>
  <c r="ES68" i="2"/>
  <c r="AF74" i="2"/>
  <c r="AH74" i="2"/>
  <c r="AI74" i="2" s="1"/>
  <c r="GD78" i="2"/>
  <c r="GA78" i="2"/>
  <c r="GC78" i="2" s="1"/>
  <c r="GG78" i="2" s="1"/>
  <c r="GI78" i="2" s="1"/>
  <c r="DY80" i="2"/>
  <c r="DZ80" i="2" s="1"/>
  <c r="DW80" i="2"/>
  <c r="DX80" i="2" s="1"/>
  <c r="EC80" i="2" s="1"/>
  <c r="EE80" i="2" s="1"/>
  <c r="AF83" i="2"/>
  <c r="AE105" i="2"/>
  <c r="AG105" i="2" s="1"/>
  <c r="AL105" i="2" s="1"/>
  <c r="AN105" i="2" s="1"/>
  <c r="M6" i="2"/>
  <c r="EP6" i="2"/>
  <c r="HM6" i="2"/>
  <c r="HO6" i="2" s="1"/>
  <c r="HS6" i="2" s="1"/>
  <c r="HU6" i="2" s="1"/>
  <c r="DZ8" i="2"/>
  <c r="GB8" i="2"/>
  <c r="HM9" i="2"/>
  <c r="AY14" i="2"/>
  <c r="P15" i="2"/>
  <c r="DZ16" i="2"/>
  <c r="DW18" i="2"/>
  <c r="DX18" i="2" s="1"/>
  <c r="EC18" i="2" s="1"/>
  <c r="EE18" i="2" s="1"/>
  <c r="ER19" i="2"/>
  <c r="ES19" i="2" s="1"/>
  <c r="GW27" i="2"/>
  <c r="GT27" i="2"/>
  <c r="GV27" i="2" s="1"/>
  <c r="GZ27" i="2" s="1"/>
  <c r="HB27" i="2" s="1"/>
  <c r="EP30" i="2"/>
  <c r="EQ30" i="2" s="1"/>
  <c r="EV30" i="2" s="1"/>
  <c r="EX30" i="2" s="1"/>
  <c r="GW35" i="2"/>
  <c r="GT35" i="2"/>
  <c r="GV35" i="2" s="1"/>
  <c r="GZ35" i="2" s="1"/>
  <c r="HB35" i="2" s="1"/>
  <c r="FH36" i="2"/>
  <c r="FJ36" i="2" s="1"/>
  <c r="FO36" i="2" s="1"/>
  <c r="FQ36" i="2" s="1"/>
  <c r="AY38" i="2"/>
  <c r="AE50" i="2"/>
  <c r="AG50" i="2" s="1"/>
  <c r="AL50" i="2" s="1"/>
  <c r="AN50" i="2" s="1"/>
  <c r="DW54" i="2"/>
  <c r="DX54" i="2" s="1"/>
  <c r="EC54" i="2" s="1"/>
  <c r="EE54" i="2" s="1"/>
  <c r="AE59" i="2"/>
  <c r="AG59" i="2" s="1"/>
  <c r="AL59" i="2" s="1"/>
  <c r="AN59" i="2" s="1"/>
  <c r="HP61" i="2"/>
  <c r="HM61" i="2"/>
  <c r="HO61" i="2" s="1"/>
  <c r="HS61" i="2" s="1"/>
  <c r="HU61" i="2" s="1"/>
  <c r="AI64" i="2"/>
  <c r="N65" i="2"/>
  <c r="P65" i="2"/>
  <c r="AH67" i="2"/>
  <c r="AE67" i="2"/>
  <c r="AG67" i="2" s="1"/>
  <c r="AL67" i="2" s="1"/>
  <c r="AN67" i="2" s="1"/>
  <c r="GU69" i="2"/>
  <c r="DD84" i="2"/>
  <c r="DF84" i="2"/>
  <c r="DG84" i="2" s="1"/>
  <c r="M89" i="2"/>
  <c r="O89" i="2" s="1"/>
  <c r="S89" i="2" s="1"/>
  <c r="U89" i="2" s="1"/>
  <c r="HM89" i="2"/>
  <c r="DY7" i="2"/>
  <c r="DZ7" i="2" s="1"/>
  <c r="AH8" i="2"/>
  <c r="AI8" i="2" s="1"/>
  <c r="DZ9" i="2"/>
  <c r="HM10" i="2"/>
  <c r="HO10" i="2" s="1"/>
  <c r="HS10" i="2" s="1"/>
  <c r="HU10" i="2" s="1"/>
  <c r="FH13" i="2"/>
  <c r="P16" i="2"/>
  <c r="HM18" i="2"/>
  <c r="HO18" i="2" s="1"/>
  <c r="HS18" i="2" s="1"/>
  <c r="HU18" i="2" s="1"/>
  <c r="ER20" i="2"/>
  <c r="ES20" i="2" s="1"/>
  <c r="FH21" i="2"/>
  <c r="HP24" i="2"/>
  <c r="DF27" i="2"/>
  <c r="DG27" i="2" s="1"/>
  <c r="M34" i="2"/>
  <c r="O34" i="2" s="1"/>
  <c r="S34" i="2" s="1"/>
  <c r="U34" i="2" s="1"/>
  <c r="BQ34" i="2"/>
  <c r="BS34" i="2" s="1"/>
  <c r="BX34" i="2" s="1"/>
  <c r="BZ34" i="2" s="1"/>
  <c r="AH35" i="2"/>
  <c r="HP35" i="2"/>
  <c r="DE37" i="2"/>
  <c r="DJ37" i="2" s="1"/>
  <c r="DL37" i="2" s="1"/>
  <c r="FI37" i="2"/>
  <c r="BB38" i="2"/>
  <c r="HP38" i="2"/>
  <c r="DY40" i="2"/>
  <c r="DZ40" i="2" s="1"/>
  <c r="DW40" i="2"/>
  <c r="DX40" i="2" s="1"/>
  <c r="EC40" i="2" s="1"/>
  <c r="EE40" i="2" s="1"/>
  <c r="AC7" i="1"/>
  <c r="AC8" i="1"/>
  <c r="BQ6" i="2"/>
  <c r="BS6" i="2" s="1"/>
  <c r="BX6" i="2" s="1"/>
  <c r="BZ6" i="2" s="1"/>
  <c r="AE6" i="1"/>
  <c r="Q9" i="1"/>
  <c r="K9" i="1" s="1"/>
  <c r="I15" i="1"/>
  <c r="DD82" i="2"/>
  <c r="DD74" i="2"/>
  <c r="DD68" i="2"/>
  <c r="DD83" i="2"/>
  <c r="DE83" i="2" s="1"/>
  <c r="DJ83" i="2" s="1"/>
  <c r="DL83" i="2" s="1"/>
  <c r="DD75" i="2"/>
  <c r="DD88" i="2"/>
  <c r="DD85" i="2"/>
  <c r="DD77" i="2"/>
  <c r="DD6" i="2"/>
  <c r="DD73" i="2"/>
  <c r="DE73" i="2" s="1"/>
  <c r="DJ73" i="2" s="1"/>
  <c r="DL73" i="2" s="1"/>
  <c r="DD70" i="2"/>
  <c r="DD81" i="2"/>
  <c r="DD86" i="2"/>
  <c r="DD71" i="2"/>
  <c r="BQ7" i="2"/>
  <c r="BS7" i="2" s="1"/>
  <c r="BX7" i="2" s="1"/>
  <c r="BZ7" i="2" s="1"/>
  <c r="DC8" i="2"/>
  <c r="AX11" i="2"/>
  <c r="GB12" i="2"/>
  <c r="AE13" i="2"/>
  <c r="AG13" i="2" s="1"/>
  <c r="AL13" i="2" s="1"/>
  <c r="AN13" i="2" s="1"/>
  <c r="M14" i="2"/>
  <c r="O14" i="2" s="1"/>
  <c r="S14" i="2" s="1"/>
  <c r="U14" i="2" s="1"/>
  <c r="GW15" i="2"/>
  <c r="GT15" i="2"/>
  <c r="GV15" i="2" s="1"/>
  <c r="GZ15" i="2" s="1"/>
  <c r="HB15" i="2" s="1"/>
  <c r="FH16" i="2"/>
  <c r="FJ16" i="2" s="1"/>
  <c r="FO16" i="2" s="1"/>
  <c r="FQ16" i="2" s="1"/>
  <c r="DD17" i="2"/>
  <c r="AY18" i="2"/>
  <c r="BQ18" i="2"/>
  <c r="BS18" i="2" s="1"/>
  <c r="BX18" i="2" s="1"/>
  <c r="BZ18" i="2" s="1"/>
  <c r="AX19" i="2"/>
  <c r="AF20" i="2"/>
  <c r="GB20" i="2"/>
  <c r="AE21" i="2"/>
  <c r="AG21" i="2" s="1"/>
  <c r="AL21" i="2" s="1"/>
  <c r="AN21" i="2" s="1"/>
  <c r="GA21" i="2"/>
  <c r="GC21" i="2" s="1"/>
  <c r="GG21" i="2" s="1"/>
  <c r="GI21" i="2" s="1"/>
  <c r="GU21" i="2"/>
  <c r="HM21" i="2"/>
  <c r="M22" i="2"/>
  <c r="O22" i="2" s="1"/>
  <c r="S22" i="2" s="1"/>
  <c r="U22" i="2" s="1"/>
  <c r="DF22" i="2"/>
  <c r="DG22" i="2" s="1"/>
  <c r="EP22" i="2"/>
  <c r="EQ22" i="2" s="1"/>
  <c r="EV22" i="2" s="1"/>
  <c r="EX22" i="2" s="1"/>
  <c r="FI22" i="2"/>
  <c r="HN22" i="2"/>
  <c r="BT23" i="2"/>
  <c r="CM23" i="2"/>
  <c r="GW23" i="2"/>
  <c r="GT23" i="2"/>
  <c r="GV23" i="2" s="1"/>
  <c r="GZ23" i="2" s="1"/>
  <c r="HB23" i="2" s="1"/>
  <c r="DC24" i="2"/>
  <c r="FH24" i="2"/>
  <c r="FJ24" i="2" s="1"/>
  <c r="FO24" i="2" s="1"/>
  <c r="FQ24" i="2" s="1"/>
  <c r="CJ25" i="2"/>
  <c r="CL25" i="2" s="1"/>
  <c r="CQ25" i="2" s="1"/>
  <c r="CS25" i="2" s="1"/>
  <c r="DD25" i="2"/>
  <c r="AY26" i="2"/>
  <c r="BQ26" i="2"/>
  <c r="BS26" i="2" s="1"/>
  <c r="BX26" i="2" s="1"/>
  <c r="BZ26" i="2" s="1"/>
  <c r="P27" i="2"/>
  <c r="AX27" i="2"/>
  <c r="AZ27" i="2" s="1"/>
  <c r="BE27" i="2" s="1"/>
  <c r="BG27" i="2" s="1"/>
  <c r="HP27" i="2"/>
  <c r="AF28" i="2"/>
  <c r="AG28" i="2" s="1"/>
  <c r="AL28" i="2" s="1"/>
  <c r="AN28" i="2" s="1"/>
  <c r="DW29" i="2"/>
  <c r="DX29" i="2" s="1"/>
  <c r="EC29" i="2" s="1"/>
  <c r="EE29" i="2" s="1"/>
  <c r="EP29" i="2"/>
  <c r="EQ29" i="2" s="1"/>
  <c r="EV29" i="2" s="1"/>
  <c r="EX29" i="2" s="1"/>
  <c r="FI29" i="2"/>
  <c r="HN29" i="2"/>
  <c r="CM33" i="2"/>
  <c r="CN33" i="2" s="1"/>
  <c r="DF33" i="2"/>
  <c r="DG33" i="2" s="1"/>
  <c r="GB33" i="2"/>
  <c r="M36" i="2"/>
  <c r="DY36" i="2"/>
  <c r="DZ36" i="2" s="1"/>
  <c r="DW36" i="2"/>
  <c r="DX36" i="2" s="1"/>
  <c r="EC36" i="2" s="1"/>
  <c r="EE36" i="2" s="1"/>
  <c r="DD38" i="2"/>
  <c r="ES38" i="2"/>
  <c r="FI38" i="2"/>
  <c r="GA38" i="2"/>
  <c r="GC38" i="2" s="1"/>
  <c r="GG38" i="2" s="1"/>
  <c r="GI38" i="2" s="1"/>
  <c r="AE39" i="2"/>
  <c r="AG39" i="2" s="1"/>
  <c r="AL39" i="2" s="1"/>
  <c r="AN39" i="2" s="1"/>
  <c r="CJ39" i="2"/>
  <c r="CL39" i="2" s="1"/>
  <c r="CQ39" i="2" s="1"/>
  <c r="CS39" i="2" s="1"/>
  <c r="DZ39" i="2"/>
  <c r="HN39" i="2"/>
  <c r="DC40" i="2"/>
  <c r="BQ41" i="2"/>
  <c r="BS41" i="2" s="1"/>
  <c r="BX41" i="2" s="1"/>
  <c r="BZ41" i="2" s="1"/>
  <c r="CM41" i="2"/>
  <c r="CN41" i="2" s="1"/>
  <c r="GA41" i="2"/>
  <c r="CN42" i="2"/>
  <c r="DC42" i="2"/>
  <c r="FH42" i="2"/>
  <c r="P43" i="2"/>
  <c r="DD44" i="2"/>
  <c r="GB44" i="2"/>
  <c r="AE46" i="2"/>
  <c r="DW47" i="2"/>
  <c r="DX47" i="2" s="1"/>
  <c r="EC47" i="2" s="1"/>
  <c r="EE47" i="2" s="1"/>
  <c r="DZ48" i="2"/>
  <c r="DW50" i="2"/>
  <c r="DX50" i="2" s="1"/>
  <c r="EC50" i="2" s="1"/>
  <c r="EE50" i="2" s="1"/>
  <c r="CJ51" i="2"/>
  <c r="DD52" i="2"/>
  <c r="GB52" i="2"/>
  <c r="AE54" i="2"/>
  <c r="DW55" i="2"/>
  <c r="DZ56" i="2"/>
  <c r="DF59" i="2"/>
  <c r="DG59" i="2" s="1"/>
  <c r="DD59" i="2"/>
  <c r="HP59" i="2"/>
  <c r="HM59" i="2"/>
  <c r="FK60" i="2"/>
  <c r="FL60" i="2" s="1"/>
  <c r="FI60" i="2"/>
  <c r="DD61" i="2"/>
  <c r="DC63" i="2"/>
  <c r="AX64" i="2"/>
  <c r="HN64" i="2"/>
  <c r="DD65" i="2"/>
  <c r="CM66" i="2"/>
  <c r="CK66" i="2"/>
  <c r="EP66" i="2"/>
  <c r="GU66" i="2"/>
  <c r="GV66" i="2" s="1"/>
  <c r="GZ66" i="2" s="1"/>
  <c r="HB66" i="2" s="1"/>
  <c r="AF68" i="2"/>
  <c r="BT70" i="2"/>
  <c r="BQ70" i="2"/>
  <c r="GA70" i="2"/>
  <c r="GU71" i="2"/>
  <c r="P73" i="2"/>
  <c r="M73" i="2"/>
  <c r="O73" i="2" s="1"/>
  <c r="S73" i="2" s="1"/>
  <c r="U73" i="2" s="1"/>
  <c r="BA73" i="2"/>
  <c r="BB73" i="2" s="1"/>
  <c r="AY73" i="2"/>
  <c r="CM75" i="2"/>
  <c r="CN75" i="2" s="1"/>
  <c r="CK75" i="2"/>
  <c r="AE76" i="2"/>
  <c r="CJ76" i="2"/>
  <c r="CL76" i="2" s="1"/>
  <c r="CQ76" i="2" s="1"/>
  <c r="CS76" i="2" s="1"/>
  <c r="AE84" i="2"/>
  <c r="BB84" i="2"/>
  <c r="CK84" i="2"/>
  <c r="CM84" i="2"/>
  <c r="AF89" i="2"/>
  <c r="AF91" i="2"/>
  <c r="AX92" i="2"/>
  <c r="BA92" i="2"/>
  <c r="BB92" i="2" s="1"/>
  <c r="GV94" i="2"/>
  <c r="GZ94" i="2" s="1"/>
  <c r="HB94" i="2" s="1"/>
  <c r="BA99" i="2"/>
  <c r="BB99" i="2" s="1"/>
  <c r="AY99" i="2"/>
  <c r="HP102" i="2"/>
  <c r="HN102" i="2"/>
  <c r="AH108" i="2"/>
  <c r="AE108" i="2"/>
  <c r="AG108" i="2" s="1"/>
  <c r="AL108" i="2" s="1"/>
  <c r="AN108" i="2" s="1"/>
  <c r="CJ112" i="2"/>
  <c r="CL112" i="2" s="1"/>
  <c r="CQ112" i="2" s="1"/>
  <c r="CS112" i="2" s="1"/>
  <c r="CN118" i="2"/>
  <c r="ED13" i="5"/>
  <c r="EE13" i="5" s="1"/>
  <c r="EB13" i="5"/>
  <c r="EC13" i="5" s="1"/>
  <c r="EH13" i="5" s="1"/>
  <c r="EJ13" i="5" s="1"/>
  <c r="M96" i="2"/>
  <c r="M108" i="2"/>
  <c r="M106" i="2"/>
  <c r="M104" i="2"/>
  <c r="P111" i="2"/>
  <c r="P88" i="2"/>
  <c r="P79" i="2"/>
  <c r="P118" i="2"/>
  <c r="P115" i="2"/>
  <c r="M113" i="2"/>
  <c r="M98" i="2"/>
  <c r="P96" i="2"/>
  <c r="M84" i="2"/>
  <c r="M76" i="2"/>
  <c r="P92" i="2"/>
  <c r="M86" i="2"/>
  <c r="M79" i="2"/>
  <c r="M115" i="2"/>
  <c r="P105" i="2"/>
  <c r="P99" i="2"/>
  <c r="P94" i="2"/>
  <c r="P98" i="2"/>
  <c r="M94" i="2"/>
  <c r="O94" i="2" s="1"/>
  <c r="S94" i="2" s="1"/>
  <c r="U94" i="2" s="1"/>
  <c r="M83" i="2"/>
  <c r="P109" i="2"/>
  <c r="P119" i="2"/>
  <c r="P107" i="2"/>
  <c r="M107" i="2"/>
  <c r="M105" i="2"/>
  <c r="O105" i="2" s="1"/>
  <c r="S105" i="2" s="1"/>
  <c r="U105" i="2" s="1"/>
  <c r="P87" i="2"/>
  <c r="M63" i="2"/>
  <c r="O63" i="2" s="1"/>
  <c r="S63" i="2" s="1"/>
  <c r="U63" i="2" s="1"/>
  <c r="P57" i="2"/>
  <c r="P55" i="2"/>
  <c r="P53" i="2"/>
  <c r="P51" i="2"/>
  <c r="P49" i="2"/>
  <c r="P47" i="2"/>
  <c r="P45" i="2"/>
  <c r="P84" i="2"/>
  <c r="M75" i="2"/>
  <c r="M69" i="2"/>
  <c r="O69" i="2" s="1"/>
  <c r="S69" i="2" s="1"/>
  <c r="U69" i="2" s="1"/>
  <c r="P68" i="2"/>
  <c r="M81" i="2"/>
  <c r="O81" i="2" s="1"/>
  <c r="S81" i="2" s="1"/>
  <c r="U81" i="2" s="1"/>
  <c r="M70" i="2"/>
  <c r="O70" i="2" s="1"/>
  <c r="S70" i="2" s="1"/>
  <c r="U70" i="2" s="1"/>
  <c r="M67" i="2"/>
  <c r="O67" i="2" s="1"/>
  <c r="S67" i="2" s="1"/>
  <c r="U67" i="2" s="1"/>
  <c r="M65" i="2"/>
  <c r="O65" i="2" s="1"/>
  <c r="S65" i="2" s="1"/>
  <c r="U65" i="2" s="1"/>
  <c r="P89" i="2"/>
  <c r="M59" i="2"/>
  <c r="P58" i="2"/>
  <c r="P56" i="2"/>
  <c r="P54" i="2"/>
  <c r="P52" i="2"/>
  <c r="P50" i="2"/>
  <c r="P48" i="2"/>
  <c r="P46" i="2"/>
  <c r="P44" i="2"/>
  <c r="FH67" i="2"/>
  <c r="FH6" i="2"/>
  <c r="FH69" i="2"/>
  <c r="FJ69" i="2" s="1"/>
  <c r="FO69" i="2" s="1"/>
  <c r="FQ69" i="2" s="1"/>
  <c r="FH61" i="2"/>
  <c r="FJ61" i="2" s="1"/>
  <c r="FO61" i="2" s="1"/>
  <c r="FQ61" i="2" s="1"/>
  <c r="HM97" i="2"/>
  <c r="HO97" i="2" s="1"/>
  <c r="HS97" i="2" s="1"/>
  <c r="HU97" i="2" s="1"/>
  <c r="HM93" i="2"/>
  <c r="HO93" i="2" s="1"/>
  <c r="HS93" i="2" s="1"/>
  <c r="HU93" i="2" s="1"/>
  <c r="HM91" i="2"/>
  <c r="HO91" i="2" s="1"/>
  <c r="HS91" i="2" s="1"/>
  <c r="HU91" i="2" s="1"/>
  <c r="HM95" i="2"/>
  <c r="HM96" i="2"/>
  <c r="HM90" i="2"/>
  <c r="HM86" i="2"/>
  <c r="HM84" i="2"/>
  <c r="HO84" i="2" s="1"/>
  <c r="HS84" i="2" s="1"/>
  <c r="HU84" i="2" s="1"/>
  <c r="HM83" i="2"/>
  <c r="HM77" i="2"/>
  <c r="HO77" i="2" s="1"/>
  <c r="HS77" i="2" s="1"/>
  <c r="HU77" i="2" s="1"/>
  <c r="HM76" i="2"/>
  <c r="HM75" i="2"/>
  <c r="HM57" i="2"/>
  <c r="HM56" i="2"/>
  <c r="HM55" i="2"/>
  <c r="HM54" i="2"/>
  <c r="HM53" i="2"/>
  <c r="HM52" i="2"/>
  <c r="HM51" i="2"/>
  <c r="HO51" i="2" s="1"/>
  <c r="HS51" i="2" s="1"/>
  <c r="HU51" i="2" s="1"/>
  <c r="HM50" i="2"/>
  <c r="HM49" i="2"/>
  <c r="HM48" i="2"/>
  <c r="HM47" i="2"/>
  <c r="HM46" i="2"/>
  <c r="HM45" i="2"/>
  <c r="HO45" i="2" s="1"/>
  <c r="HS45" i="2" s="1"/>
  <c r="HU45" i="2" s="1"/>
  <c r="HM44" i="2"/>
  <c r="HO44" i="2" s="1"/>
  <c r="HS44" i="2" s="1"/>
  <c r="HU44" i="2" s="1"/>
  <c r="HM43" i="2"/>
  <c r="HO43" i="2" s="1"/>
  <c r="HS43" i="2" s="1"/>
  <c r="HU43" i="2" s="1"/>
  <c r="HM94" i="2"/>
  <c r="HM66" i="2"/>
  <c r="HO66" i="2" s="1"/>
  <c r="HS66" i="2" s="1"/>
  <c r="HU66" i="2" s="1"/>
  <c r="HM99" i="2"/>
  <c r="HM64" i="2"/>
  <c r="HM40" i="2"/>
  <c r="HO40" i="2" s="1"/>
  <c r="HS40" i="2" s="1"/>
  <c r="HU40" i="2" s="1"/>
  <c r="HM101" i="2"/>
  <c r="HO101" i="2" s="1"/>
  <c r="HS101" i="2" s="1"/>
  <c r="HU101" i="2" s="1"/>
  <c r="HM70" i="2"/>
  <c r="HO70" i="2" s="1"/>
  <c r="HS70" i="2" s="1"/>
  <c r="HU70" i="2" s="1"/>
  <c r="HM67" i="2"/>
  <c r="HO67" i="2" s="1"/>
  <c r="HS67" i="2" s="1"/>
  <c r="HU67" i="2" s="1"/>
  <c r="HM81" i="2"/>
  <c r="HM58" i="2"/>
  <c r="HM102" i="2"/>
  <c r="HM79" i="2"/>
  <c r="HM60" i="2"/>
  <c r="HM35" i="2"/>
  <c r="HO35" i="2" s="1"/>
  <c r="HS35" i="2" s="1"/>
  <c r="HU35" i="2" s="1"/>
  <c r="HM7" i="2"/>
  <c r="GW9" i="2"/>
  <c r="GT9" i="2"/>
  <c r="GV9" i="2" s="1"/>
  <c r="GZ9" i="2" s="1"/>
  <c r="HB9" i="2" s="1"/>
  <c r="M16" i="2"/>
  <c r="O16" i="2" s="1"/>
  <c r="S16" i="2" s="1"/>
  <c r="U16" i="2" s="1"/>
  <c r="EP16" i="2"/>
  <c r="AE23" i="2"/>
  <c r="GA23" i="2"/>
  <c r="BU25" i="2"/>
  <c r="M39" i="2"/>
  <c r="O39" i="2" s="1"/>
  <c r="S39" i="2" s="1"/>
  <c r="U39" i="2" s="1"/>
  <c r="AH41" i="2"/>
  <c r="AF41" i="2"/>
  <c r="CM60" i="2"/>
  <c r="CN60" i="2" s="1"/>
  <c r="CK60" i="2"/>
  <c r="N61" i="2"/>
  <c r="P61" i="2"/>
  <c r="BT76" i="2"/>
  <c r="BQ76" i="2"/>
  <c r="AE80" i="2"/>
  <c r="I11" i="1"/>
  <c r="GB113" i="2"/>
  <c r="GB97" i="2"/>
  <c r="GB115" i="2"/>
  <c r="GB66" i="2"/>
  <c r="GB64" i="2"/>
  <c r="GB62" i="2"/>
  <c r="GB60" i="2"/>
  <c r="GB58" i="2"/>
  <c r="GB99" i="2"/>
  <c r="GB78" i="2"/>
  <c r="GB111" i="2"/>
  <c r="GB104" i="2"/>
  <c r="GB88" i="2"/>
  <c r="GB70" i="2"/>
  <c r="GB108" i="2"/>
  <c r="GB106" i="2"/>
  <c r="GB112" i="2"/>
  <c r="GB96" i="2"/>
  <c r="GB89" i="2"/>
  <c r="GB69" i="2"/>
  <c r="GB61" i="2"/>
  <c r="GB80" i="2"/>
  <c r="GB91" i="2"/>
  <c r="GB74" i="2"/>
  <c r="GC74" i="2" s="1"/>
  <c r="GG74" i="2" s="1"/>
  <c r="GI74" i="2" s="1"/>
  <c r="GB63" i="2"/>
  <c r="GB82" i="2"/>
  <c r="GB68" i="2"/>
  <c r="AE8" i="2"/>
  <c r="AG8" i="2" s="1"/>
  <c r="AL8" i="2" s="1"/>
  <c r="AN8" i="2" s="1"/>
  <c r="M9" i="2"/>
  <c r="O9" i="2" s="1"/>
  <c r="S9" i="2" s="1"/>
  <c r="U9" i="2" s="1"/>
  <c r="P14" i="2"/>
  <c r="GA16" i="2"/>
  <c r="HN17" i="2"/>
  <c r="ER18" i="2"/>
  <c r="ES18" i="2" s="1"/>
  <c r="AF23" i="2"/>
  <c r="GB23" i="2"/>
  <c r="AE24" i="2"/>
  <c r="AG24" i="2" s="1"/>
  <c r="AL24" i="2" s="1"/>
  <c r="AN24" i="2" s="1"/>
  <c r="HM24" i="2"/>
  <c r="HO24" i="2" s="1"/>
  <c r="HS24" i="2" s="1"/>
  <c r="HU24" i="2" s="1"/>
  <c r="GW26" i="2"/>
  <c r="GT26" i="2"/>
  <c r="GV26" i="2" s="1"/>
  <c r="GZ26" i="2" s="1"/>
  <c r="HB26" i="2" s="1"/>
  <c r="FH27" i="2"/>
  <c r="FJ27" i="2" s="1"/>
  <c r="FO27" i="2" s="1"/>
  <c r="FQ27" i="2" s="1"/>
  <c r="DY28" i="2"/>
  <c r="DZ28" i="2" s="1"/>
  <c r="DW28" i="2"/>
  <c r="DX28" i="2" s="1"/>
  <c r="EC28" i="2" s="1"/>
  <c r="EE28" i="2" s="1"/>
  <c r="GU28" i="2"/>
  <c r="M29" i="2"/>
  <c r="O29" i="2" s="1"/>
  <c r="S29" i="2" s="1"/>
  <c r="U29" i="2" s="1"/>
  <c r="AF31" i="2"/>
  <c r="HN32" i="2"/>
  <c r="P37" i="2"/>
  <c r="M38" i="2"/>
  <c r="O38" i="2" s="1"/>
  <c r="S38" i="2" s="1"/>
  <c r="U38" i="2" s="1"/>
  <c r="CN38" i="2"/>
  <c r="AE41" i="2"/>
  <c r="ER41" i="2"/>
  <c r="ES41" i="2" s="1"/>
  <c r="EP41" i="2"/>
  <c r="EQ41" i="2" s="1"/>
  <c r="EV41" i="2" s="1"/>
  <c r="EX41" i="2" s="1"/>
  <c r="BB43" i="2"/>
  <c r="AF44" i="2"/>
  <c r="GB45" i="2"/>
  <c r="AE47" i="2"/>
  <c r="AG47" i="2" s="1"/>
  <c r="AL47" i="2" s="1"/>
  <c r="AN47" i="2" s="1"/>
  <c r="CM47" i="2"/>
  <c r="CN47" i="2" s="1"/>
  <c r="CK47" i="2"/>
  <c r="CL47" i="2" s="1"/>
  <c r="CQ47" i="2" s="1"/>
  <c r="CS47" i="2" s="1"/>
  <c r="M49" i="2"/>
  <c r="O49" i="2" s="1"/>
  <c r="S49" i="2" s="1"/>
  <c r="U49" i="2" s="1"/>
  <c r="BB53" i="2"/>
  <c r="GB53" i="2"/>
  <c r="FI56" i="2"/>
  <c r="M57" i="2"/>
  <c r="O57" i="2" s="1"/>
  <c r="S57" i="2" s="1"/>
  <c r="U57" i="2" s="1"/>
  <c r="GW57" i="2"/>
  <c r="GT57" i="2"/>
  <c r="DX61" i="2"/>
  <c r="EC61" i="2" s="1"/>
  <c r="EE61" i="2" s="1"/>
  <c r="CM64" i="2"/>
  <c r="CK64" i="2"/>
  <c r="AE69" i="2"/>
  <c r="GT69" i="2"/>
  <c r="GV69" i="2" s="1"/>
  <c r="GZ69" i="2" s="1"/>
  <c r="HB69" i="2" s="1"/>
  <c r="GW69" i="2"/>
  <c r="DG78" i="2"/>
  <c r="DF89" i="2"/>
  <c r="DG89" i="2" s="1"/>
  <c r="DD89" i="2"/>
  <c r="AH106" i="2"/>
  <c r="AE106" i="2"/>
  <c r="AG106" i="2" s="1"/>
  <c r="AL106" i="2" s="1"/>
  <c r="AN106" i="2" s="1"/>
  <c r="T10" i="5"/>
  <c r="X10" i="5"/>
  <c r="Z10" i="5" s="1"/>
  <c r="EC23" i="5"/>
  <c r="EH23" i="5" s="1"/>
  <c r="EJ23" i="5" s="1"/>
  <c r="FI6" i="2"/>
  <c r="DG7" i="2"/>
  <c r="FK7" i="2"/>
  <c r="DW10" i="2"/>
  <c r="DX10" i="2" s="1"/>
  <c r="EC10" i="2" s="1"/>
  <c r="EE10" i="2" s="1"/>
  <c r="CN11" i="2"/>
  <c r="FH12" i="2"/>
  <c r="EP18" i="2"/>
  <c r="EQ18" i="2" s="1"/>
  <c r="EV18" i="2" s="1"/>
  <c r="EX18" i="2" s="1"/>
  <c r="GW19" i="2"/>
  <c r="GT19" i="2"/>
  <c r="GV19" i="2" s="1"/>
  <c r="GZ19" i="2" s="1"/>
  <c r="HB19" i="2" s="1"/>
  <c r="HM25" i="2"/>
  <c r="HO25" i="2" s="1"/>
  <c r="HS25" i="2" s="1"/>
  <c r="HU25" i="2" s="1"/>
  <c r="HN26" i="2"/>
  <c r="ER27" i="2"/>
  <c r="ES27" i="2" s="1"/>
  <c r="FK28" i="2"/>
  <c r="P30" i="2"/>
  <c r="AF34" i="2"/>
  <c r="AG34" i="2" s="1"/>
  <c r="AL34" i="2" s="1"/>
  <c r="AN34" i="2" s="1"/>
  <c r="DF34" i="2"/>
  <c r="DG34" i="2" s="1"/>
  <c r="GW38" i="2"/>
  <c r="GT38" i="2"/>
  <c r="GV38" i="2" s="1"/>
  <c r="GZ38" i="2" s="1"/>
  <c r="HB38" i="2" s="1"/>
  <c r="P60" i="2"/>
  <c r="M60" i="2"/>
  <c r="EP60" i="2"/>
  <c r="EQ60" i="2" s="1"/>
  <c r="EV60" i="2" s="1"/>
  <c r="EX60" i="2" s="1"/>
  <c r="GT63" i="2"/>
  <c r="GV63" i="2" s="1"/>
  <c r="GZ63" i="2" s="1"/>
  <c r="HB63" i="2" s="1"/>
  <c r="AX65" i="2"/>
  <c r="AZ65" i="2" s="1"/>
  <c r="BE65" i="2" s="1"/>
  <c r="BG65" i="2" s="1"/>
  <c r="GA65" i="2"/>
  <c r="M71" i="2"/>
  <c r="P76" i="2"/>
  <c r="GB81" i="2"/>
  <c r="GD81" i="2"/>
  <c r="GW88" i="2"/>
  <c r="GT88" i="2"/>
  <c r="GV88" i="2" s="1"/>
  <c r="GZ88" i="2" s="1"/>
  <c r="HB88" i="2" s="1"/>
  <c r="AE92" i="2"/>
  <c r="GU6" i="2"/>
  <c r="GV6" i="2" s="1"/>
  <c r="GZ6" i="2" s="1"/>
  <c r="HB6" i="2" s="1"/>
  <c r="EP11" i="2"/>
  <c r="EQ11" i="2" s="1"/>
  <c r="EV11" i="2" s="1"/>
  <c r="EX11" i="2" s="1"/>
  <c r="HN11" i="2"/>
  <c r="CM12" i="2"/>
  <c r="AY15" i="2"/>
  <c r="AZ15" i="2" s="1"/>
  <c r="BE15" i="2" s="1"/>
  <c r="BG15" i="2" s="1"/>
  <c r="DZ17" i="2"/>
  <c r="EP19" i="2"/>
  <c r="EQ19" i="2" s="1"/>
  <c r="EV19" i="2" s="1"/>
  <c r="EX19" i="2" s="1"/>
  <c r="HN19" i="2"/>
  <c r="CM20" i="2"/>
  <c r="CN20" i="2" s="1"/>
  <c r="P24" i="2"/>
  <c r="DZ25" i="2"/>
  <c r="EP27" i="2"/>
  <c r="CM28" i="2"/>
  <c r="CN28" i="2" s="1"/>
  <c r="BB30" i="2"/>
  <c r="P31" i="2"/>
  <c r="ER31" i="2"/>
  <c r="ES31" i="2" s="1"/>
  <c r="HP31" i="2"/>
  <c r="HN33" i="2"/>
  <c r="HP33" i="2"/>
  <c r="CM45" i="2"/>
  <c r="CK45" i="2"/>
  <c r="CL45" i="2" s="1"/>
  <c r="CQ45" i="2" s="1"/>
  <c r="CS45" i="2" s="1"/>
  <c r="I20" i="1"/>
  <c r="DX84" i="2"/>
  <c r="EC84" i="2" s="1"/>
  <c r="EE84" i="2" s="1"/>
  <c r="FH8" i="2"/>
  <c r="FJ8" i="2" s="1"/>
  <c r="FO8" i="2" s="1"/>
  <c r="FQ8" i="2" s="1"/>
  <c r="DD9" i="2"/>
  <c r="AY10" i="2"/>
  <c r="BQ10" i="2"/>
  <c r="BS10" i="2" s="1"/>
  <c r="BX10" i="2" s="1"/>
  <c r="BZ10" i="2" s="1"/>
  <c r="HP11" i="2"/>
  <c r="AF12" i="2"/>
  <c r="GA13" i="2"/>
  <c r="GC13" i="2" s="1"/>
  <c r="GG13" i="2" s="1"/>
  <c r="GI13" i="2" s="1"/>
  <c r="HM13" i="2"/>
  <c r="HO13" i="2" s="1"/>
  <c r="HS13" i="2" s="1"/>
  <c r="HU13" i="2" s="1"/>
  <c r="DF14" i="2"/>
  <c r="DG14" i="2" s="1"/>
  <c r="EP14" i="2"/>
  <c r="HN14" i="2"/>
  <c r="CM15" i="2"/>
  <c r="CN15" i="2" s="1"/>
  <c r="DC16" i="2"/>
  <c r="AE4" i="1"/>
  <c r="I16" i="1"/>
  <c r="BT6" i="2"/>
  <c r="BU27" i="2" s="1"/>
  <c r="DC6" i="2"/>
  <c r="DW6" i="2"/>
  <c r="DX6" i="2" s="1"/>
  <c r="EC6" i="2" s="1"/>
  <c r="EE6" i="2" s="1"/>
  <c r="DW84" i="2"/>
  <c r="DW76" i="2"/>
  <c r="DW68" i="2"/>
  <c r="DW83" i="2"/>
  <c r="DW75" i="2"/>
  <c r="DW78" i="2"/>
  <c r="DW74" i="2"/>
  <c r="DX74" i="2" s="1"/>
  <c r="EC74" i="2" s="1"/>
  <c r="EE74" i="2" s="1"/>
  <c r="DW82" i="2"/>
  <c r="DX82" i="2" s="1"/>
  <c r="EC82" i="2" s="1"/>
  <c r="EE82" i="2" s="1"/>
  <c r="DW70" i="2"/>
  <c r="DW62" i="2"/>
  <c r="DW72" i="2"/>
  <c r="DX72" i="2" s="1"/>
  <c r="EC72" i="2" s="1"/>
  <c r="EE72" i="2" s="1"/>
  <c r="DW64" i="2"/>
  <c r="DW42" i="2"/>
  <c r="DX42" i="2" s="1"/>
  <c r="EC42" i="2" s="1"/>
  <c r="EE42" i="2" s="1"/>
  <c r="DW58" i="2"/>
  <c r="DD7" i="2"/>
  <c r="DE7" i="2" s="1"/>
  <c r="DJ7" i="2" s="1"/>
  <c r="DL7" i="2" s="1"/>
  <c r="HN7" i="2"/>
  <c r="ER8" i="2"/>
  <c r="ES8" i="2" s="1"/>
  <c r="GW8" i="2"/>
  <c r="GT8" i="2"/>
  <c r="GV8" i="2" s="1"/>
  <c r="GZ8" i="2" s="1"/>
  <c r="HB8" i="2" s="1"/>
  <c r="DC9" i="2"/>
  <c r="FH9" i="2"/>
  <c r="FJ9" i="2" s="1"/>
  <c r="FO9" i="2" s="1"/>
  <c r="FQ9" i="2" s="1"/>
  <c r="DD10" i="2"/>
  <c r="DE10" i="2" s="1"/>
  <c r="DJ10" i="2" s="1"/>
  <c r="DL10" i="2" s="1"/>
  <c r="AY11" i="2"/>
  <c r="FK13" i="2"/>
  <c r="FL13" i="2" s="1"/>
  <c r="HM14" i="2"/>
  <c r="HO14" i="2" s="1"/>
  <c r="HS14" i="2" s="1"/>
  <c r="HU14" i="2" s="1"/>
  <c r="DW15" i="2"/>
  <c r="DX15" i="2" s="1"/>
  <c r="EC15" i="2" s="1"/>
  <c r="EE15" i="2" s="1"/>
  <c r="EP15" i="2"/>
  <c r="EQ15" i="2" s="1"/>
  <c r="EV15" i="2" s="1"/>
  <c r="EX15" i="2" s="1"/>
  <c r="HN15" i="2"/>
  <c r="ER16" i="2"/>
  <c r="ES16" i="2" s="1"/>
  <c r="GW16" i="2"/>
  <c r="GT16" i="2"/>
  <c r="GV16" i="2" s="1"/>
  <c r="GZ16" i="2" s="1"/>
  <c r="HB16" i="2" s="1"/>
  <c r="DC17" i="2"/>
  <c r="DE17" i="2" s="1"/>
  <c r="DJ17" i="2" s="1"/>
  <c r="DL17" i="2" s="1"/>
  <c r="FH17" i="2"/>
  <c r="FJ17" i="2" s="1"/>
  <c r="FO17" i="2" s="1"/>
  <c r="FQ17" i="2" s="1"/>
  <c r="DD18" i="2"/>
  <c r="DE18" i="2" s="1"/>
  <c r="DJ18" i="2" s="1"/>
  <c r="DL18" i="2" s="1"/>
  <c r="AY19" i="2"/>
  <c r="FK21" i="2"/>
  <c r="FL21" i="2" s="1"/>
  <c r="HM22" i="2"/>
  <c r="DW23" i="2"/>
  <c r="DX23" i="2" s="1"/>
  <c r="EC23" i="2" s="1"/>
  <c r="EE23" i="2" s="1"/>
  <c r="EP23" i="2"/>
  <c r="EQ23" i="2" s="1"/>
  <c r="EV23" i="2" s="1"/>
  <c r="EX23" i="2" s="1"/>
  <c r="HN23" i="2"/>
  <c r="ER24" i="2"/>
  <c r="ES24" i="2" s="1"/>
  <c r="GW24" i="2"/>
  <c r="GT24" i="2"/>
  <c r="GV24" i="2" s="1"/>
  <c r="GZ24" i="2" s="1"/>
  <c r="HB24" i="2" s="1"/>
  <c r="DC25" i="2"/>
  <c r="DE25" i="2" s="1"/>
  <c r="DJ25" i="2" s="1"/>
  <c r="DL25" i="2" s="1"/>
  <c r="FH25" i="2"/>
  <c r="FJ25" i="2" s="1"/>
  <c r="FO25" i="2" s="1"/>
  <c r="FQ25" i="2" s="1"/>
  <c r="DD26" i="2"/>
  <c r="DE26" i="2" s="1"/>
  <c r="DJ26" i="2" s="1"/>
  <c r="DL26" i="2" s="1"/>
  <c r="AY27" i="2"/>
  <c r="FH28" i="2"/>
  <c r="FJ28" i="2" s="1"/>
  <c r="FO28" i="2" s="1"/>
  <c r="FQ28" i="2" s="1"/>
  <c r="GW28" i="2"/>
  <c r="GT28" i="2"/>
  <c r="GV28" i="2" s="1"/>
  <c r="GZ28" i="2" s="1"/>
  <c r="HB28" i="2" s="1"/>
  <c r="GA29" i="2"/>
  <c r="HM29" i="2"/>
  <c r="HO29" i="2" s="1"/>
  <c r="HS29" i="2" s="1"/>
  <c r="HU29" i="2" s="1"/>
  <c r="M30" i="2"/>
  <c r="O30" i="2" s="1"/>
  <c r="S30" i="2" s="1"/>
  <c r="U30" i="2" s="1"/>
  <c r="GB34" i="2"/>
  <c r="GD35" i="2"/>
  <c r="DD36" i="2"/>
  <c r="DE36" i="2" s="1"/>
  <c r="DJ36" i="2" s="1"/>
  <c r="DL36" i="2" s="1"/>
  <c r="DF36" i="2"/>
  <c r="DG36" i="2" s="1"/>
  <c r="EP38" i="2"/>
  <c r="EQ38" i="2" s="1"/>
  <c r="EV38" i="2" s="1"/>
  <c r="EX38" i="2" s="1"/>
  <c r="DC39" i="2"/>
  <c r="DX39" i="2"/>
  <c r="EC39" i="2" s="1"/>
  <c r="EE39" i="2" s="1"/>
  <c r="FL39" i="2"/>
  <c r="HM39" i="2"/>
  <c r="P40" i="2"/>
  <c r="CK40" i="2"/>
  <c r="CL40" i="2" s="1"/>
  <c r="CQ40" i="2" s="1"/>
  <c r="CS40" i="2" s="1"/>
  <c r="CM40" i="2"/>
  <c r="GA40" i="2"/>
  <c r="GC40" i="2" s="1"/>
  <c r="GG40" i="2" s="1"/>
  <c r="GI40" i="2" s="1"/>
  <c r="AX41" i="2"/>
  <c r="AZ41" i="2" s="1"/>
  <c r="BE41" i="2" s="1"/>
  <c r="BG41" i="2" s="1"/>
  <c r="BQ42" i="2"/>
  <c r="BS42" i="2" s="1"/>
  <c r="BX42" i="2" s="1"/>
  <c r="BZ42" i="2" s="1"/>
  <c r="DG42" i="2"/>
  <c r="FK42" i="2"/>
  <c r="FL42" i="2" s="1"/>
  <c r="FI42" i="2"/>
  <c r="GW43" i="2"/>
  <c r="GT43" i="2"/>
  <c r="CJ44" i="2"/>
  <c r="CL44" i="2" s="1"/>
  <c r="CQ44" i="2" s="1"/>
  <c r="CS44" i="2" s="1"/>
  <c r="DG44" i="2"/>
  <c r="AX45" i="2"/>
  <c r="AZ45" i="2" s="1"/>
  <c r="BE45" i="2" s="1"/>
  <c r="BG45" i="2" s="1"/>
  <c r="M46" i="2"/>
  <c r="O46" i="2" s="1"/>
  <c r="S46" i="2" s="1"/>
  <c r="U46" i="2" s="1"/>
  <c r="AF46" i="2"/>
  <c r="ER46" i="2"/>
  <c r="ES46" i="2" s="1"/>
  <c r="EP46" i="2"/>
  <c r="EQ46" i="2" s="1"/>
  <c r="EV46" i="2" s="1"/>
  <c r="EX46" i="2" s="1"/>
  <c r="BA47" i="2"/>
  <c r="BB47" i="2" s="1"/>
  <c r="DD47" i="2"/>
  <c r="GB47" i="2"/>
  <c r="HN47" i="2"/>
  <c r="CM49" i="2"/>
  <c r="CN49" i="2" s="1"/>
  <c r="CK49" i="2"/>
  <c r="CL49" i="2" s="1"/>
  <c r="CQ49" i="2" s="1"/>
  <c r="CS49" i="2" s="1"/>
  <c r="DG49" i="2"/>
  <c r="FI50" i="2"/>
  <c r="GA50" i="2"/>
  <c r="M51" i="2"/>
  <c r="O51" i="2" s="1"/>
  <c r="S51" i="2" s="1"/>
  <c r="U51" i="2" s="1"/>
  <c r="BQ51" i="2"/>
  <c r="BS51" i="2" s="1"/>
  <c r="BX51" i="2" s="1"/>
  <c r="BZ51" i="2" s="1"/>
  <c r="GW51" i="2"/>
  <c r="GT51" i="2"/>
  <c r="CJ52" i="2"/>
  <c r="DG52" i="2"/>
  <c r="AX53" i="2"/>
  <c r="AZ53" i="2" s="1"/>
  <c r="BE53" i="2" s="1"/>
  <c r="BG53" i="2" s="1"/>
  <c r="M54" i="2"/>
  <c r="AF54" i="2"/>
  <c r="ER54" i="2"/>
  <c r="ES54" i="2" s="1"/>
  <c r="EP54" i="2"/>
  <c r="EQ54" i="2" s="1"/>
  <c r="EV54" i="2" s="1"/>
  <c r="EX54" i="2" s="1"/>
  <c r="BA55" i="2"/>
  <c r="BB55" i="2" s="1"/>
  <c r="DD55" i="2"/>
  <c r="GB55" i="2"/>
  <c r="HN55" i="2"/>
  <c r="CM57" i="2"/>
  <c r="CK57" i="2"/>
  <c r="CL57" i="2" s="1"/>
  <c r="CQ57" i="2" s="1"/>
  <c r="CS57" i="2" s="1"/>
  <c r="DG57" i="2"/>
  <c r="BU58" i="2"/>
  <c r="FI59" i="2"/>
  <c r="FJ59" i="2" s="1"/>
  <c r="FO59" i="2" s="1"/>
  <c r="FQ59" i="2" s="1"/>
  <c r="BB60" i="2"/>
  <c r="AE61" i="2"/>
  <c r="AG61" i="2" s="1"/>
  <c r="AL61" i="2" s="1"/>
  <c r="AN61" i="2" s="1"/>
  <c r="GT61" i="2"/>
  <c r="GV61" i="2" s="1"/>
  <c r="GZ61" i="2" s="1"/>
  <c r="HB61" i="2" s="1"/>
  <c r="EP62" i="2"/>
  <c r="EQ62" i="2" s="1"/>
  <c r="EV62" i="2" s="1"/>
  <c r="EX62" i="2" s="1"/>
  <c r="HN62" i="2"/>
  <c r="HO62" i="2" s="1"/>
  <c r="HS62" i="2" s="1"/>
  <c r="HU62" i="2" s="1"/>
  <c r="AH63" i="2"/>
  <c r="AE63" i="2"/>
  <c r="CJ63" i="2"/>
  <c r="CL63" i="2" s="1"/>
  <c r="CQ63" i="2" s="1"/>
  <c r="CS63" i="2" s="1"/>
  <c r="DD63" i="2"/>
  <c r="FH63" i="2"/>
  <c r="FJ63" i="2" s="1"/>
  <c r="FO63" i="2" s="1"/>
  <c r="FQ63" i="2" s="1"/>
  <c r="DG64" i="2"/>
  <c r="FK64" i="2"/>
  <c r="FI64" i="2"/>
  <c r="AE65" i="2"/>
  <c r="N67" i="2"/>
  <c r="P67" i="2"/>
  <c r="BA67" i="2"/>
  <c r="BB67" i="2" s="1"/>
  <c r="AY67" i="2"/>
  <c r="DC67" i="2"/>
  <c r="DE67" i="2" s="1"/>
  <c r="DJ67" i="2" s="1"/>
  <c r="DL67" i="2" s="1"/>
  <c r="EO67" i="2"/>
  <c r="ER67" i="2"/>
  <c r="ES67" i="2" s="1"/>
  <c r="DG68" i="2"/>
  <c r="HM68" i="2"/>
  <c r="HO68" i="2" s="1"/>
  <c r="HS68" i="2" s="1"/>
  <c r="HU68" i="2" s="1"/>
  <c r="HM69" i="2"/>
  <c r="HO69" i="2" s="1"/>
  <c r="HS69" i="2" s="1"/>
  <c r="HU69" i="2" s="1"/>
  <c r="FH70" i="2"/>
  <c r="FJ70" i="2" s="1"/>
  <c r="FO70" i="2" s="1"/>
  <c r="FQ70" i="2" s="1"/>
  <c r="M72" i="2"/>
  <c r="O72" i="2" s="1"/>
  <c r="S72" i="2" s="1"/>
  <c r="U72" i="2" s="1"/>
  <c r="GD72" i="2"/>
  <c r="GA72" i="2"/>
  <c r="GC72" i="2" s="1"/>
  <c r="GG72" i="2" s="1"/>
  <c r="GI72" i="2" s="1"/>
  <c r="HN79" i="2"/>
  <c r="HP79" i="2"/>
  <c r="HN80" i="2"/>
  <c r="AF81" i="2"/>
  <c r="BT81" i="2"/>
  <c r="BU81" i="2" s="1"/>
  <c r="BR81" i="2"/>
  <c r="DG87" i="2"/>
  <c r="BT91" i="2"/>
  <c r="BR91" i="2"/>
  <c r="BB94" i="2"/>
  <c r="BQ96" i="2"/>
  <c r="BA104" i="2"/>
  <c r="BB104" i="2" s="1"/>
  <c r="AX104" i="2"/>
  <c r="BB105" i="2"/>
  <c r="AF107" i="2"/>
  <c r="T11" i="5"/>
  <c r="LF14" i="5"/>
  <c r="LC14" i="5"/>
  <c r="HN28" i="2"/>
  <c r="ER29" i="2"/>
  <c r="ES29" i="2" s="1"/>
  <c r="GW29" i="2"/>
  <c r="GT29" i="2"/>
  <c r="GV29" i="2" s="1"/>
  <c r="GZ29" i="2" s="1"/>
  <c r="HB29" i="2" s="1"/>
  <c r="FH30" i="2"/>
  <c r="DD31" i="2"/>
  <c r="DE31" i="2" s="1"/>
  <c r="DJ31" i="2" s="1"/>
  <c r="DL31" i="2" s="1"/>
  <c r="HN36" i="2"/>
  <c r="ER37" i="2"/>
  <c r="ES37" i="2" s="1"/>
  <c r="GW37" i="2"/>
  <c r="GT37" i="2"/>
  <c r="GV37" i="2" s="1"/>
  <c r="GZ37" i="2" s="1"/>
  <c r="HB37" i="2" s="1"/>
  <c r="FH38" i="2"/>
  <c r="DD39" i="2"/>
  <c r="GW41" i="2"/>
  <c r="GT41" i="2"/>
  <c r="GV41" i="2" s="1"/>
  <c r="GZ41" i="2" s="1"/>
  <c r="HB41" i="2" s="1"/>
  <c r="HN41" i="2"/>
  <c r="DD42" i="2"/>
  <c r="DZ42" i="2"/>
  <c r="ER42" i="2"/>
  <c r="ES42" i="2" s="1"/>
  <c r="EP42" i="2"/>
  <c r="FH43" i="2"/>
  <c r="FJ43" i="2" s="1"/>
  <c r="FO43" i="2" s="1"/>
  <c r="FQ43" i="2" s="1"/>
  <c r="GD43" i="2"/>
  <c r="GU43" i="2"/>
  <c r="AH45" i="2"/>
  <c r="FH45" i="2"/>
  <c r="FJ45" i="2" s="1"/>
  <c r="FO45" i="2" s="1"/>
  <c r="FQ45" i="2" s="1"/>
  <c r="GD45" i="2"/>
  <c r="GU45" i="2"/>
  <c r="AH47" i="2"/>
  <c r="FH47" i="2"/>
  <c r="FJ47" i="2" s="1"/>
  <c r="FO47" i="2" s="1"/>
  <c r="FQ47" i="2" s="1"/>
  <c r="GD47" i="2"/>
  <c r="GU47" i="2"/>
  <c r="AH49" i="2"/>
  <c r="FH49" i="2"/>
  <c r="FJ49" i="2" s="1"/>
  <c r="FO49" i="2" s="1"/>
  <c r="FQ49" i="2" s="1"/>
  <c r="GD49" i="2"/>
  <c r="GU49" i="2"/>
  <c r="AH51" i="2"/>
  <c r="FH51" i="2"/>
  <c r="FJ51" i="2" s="1"/>
  <c r="FO51" i="2" s="1"/>
  <c r="FQ51" i="2" s="1"/>
  <c r="GD51" i="2"/>
  <c r="GU51" i="2"/>
  <c r="AH53" i="2"/>
  <c r="FH53" i="2"/>
  <c r="GD53" i="2"/>
  <c r="GU53" i="2"/>
  <c r="AH55" i="2"/>
  <c r="FH55" i="2"/>
  <c r="GD55" i="2"/>
  <c r="GU55" i="2"/>
  <c r="AH57" i="2"/>
  <c r="FH57" i="2"/>
  <c r="FJ57" i="2" s="1"/>
  <c r="FO57" i="2" s="1"/>
  <c r="FQ57" i="2" s="1"/>
  <c r="GD57" i="2"/>
  <c r="GU57" i="2"/>
  <c r="DY59" i="2"/>
  <c r="DZ59" i="2" s="1"/>
  <c r="DW59" i="2"/>
  <c r="HN59" i="2"/>
  <c r="GU61" i="2"/>
  <c r="BR62" i="2"/>
  <c r="BS62" i="2" s="1"/>
  <c r="BX62" i="2" s="1"/>
  <c r="BZ62" i="2" s="1"/>
  <c r="BT62" i="2"/>
  <c r="BU62" i="2" s="1"/>
  <c r="AX63" i="2"/>
  <c r="AZ63" i="2" s="1"/>
  <c r="BE63" i="2" s="1"/>
  <c r="BG63" i="2" s="1"/>
  <c r="EQ63" i="2"/>
  <c r="EV63" i="2" s="1"/>
  <c r="EX63" i="2" s="1"/>
  <c r="FH64" i="2"/>
  <c r="HP65" i="2"/>
  <c r="HM65" i="2"/>
  <c r="DF67" i="2"/>
  <c r="DG67" i="2" s="1"/>
  <c r="FI67" i="2"/>
  <c r="CK68" i="2"/>
  <c r="CM68" i="2"/>
  <c r="CN68" i="2" s="1"/>
  <c r="AX71" i="2"/>
  <c r="AZ71" i="2" s="1"/>
  <c r="BE71" i="2" s="1"/>
  <c r="BG71" i="2" s="1"/>
  <c r="BU72" i="2"/>
  <c r="CJ74" i="2"/>
  <c r="AY77" i="2"/>
  <c r="HP78" i="2"/>
  <c r="HM78" i="2"/>
  <c r="BB79" i="2"/>
  <c r="DG79" i="2"/>
  <c r="GW79" i="2"/>
  <c r="GT79" i="2"/>
  <c r="AH80" i="2"/>
  <c r="AF80" i="2"/>
  <c r="CJ80" i="2"/>
  <c r="BA82" i="2"/>
  <c r="BB82" i="2" s="1"/>
  <c r="AY82" i="2"/>
  <c r="AY83" i="2"/>
  <c r="BA83" i="2"/>
  <c r="BB83" i="2" s="1"/>
  <c r="CJ84" i="2"/>
  <c r="AH86" i="2"/>
  <c r="AE86" i="2"/>
  <c r="GB93" i="2"/>
  <c r="CM97" i="2"/>
  <c r="CK97" i="2"/>
  <c r="CL97" i="2" s="1"/>
  <c r="CQ97" i="2" s="1"/>
  <c r="CS97" i="2" s="1"/>
  <c r="BQ103" i="2"/>
  <c r="BS103" i="2" s="1"/>
  <c r="BX103" i="2" s="1"/>
  <c r="BZ103" i="2" s="1"/>
  <c r="GB105" i="2"/>
  <c r="GK114" i="5"/>
  <c r="GM114" i="5" s="1"/>
  <c r="GK112" i="5"/>
  <c r="GM112" i="5" s="1"/>
  <c r="GK109" i="5"/>
  <c r="GM109" i="5" s="1"/>
  <c r="GK106" i="5"/>
  <c r="GM106" i="5" s="1"/>
  <c r="GK108" i="5"/>
  <c r="GM108" i="5" s="1"/>
  <c r="GK105" i="5"/>
  <c r="GM105" i="5" s="1"/>
  <c r="GK100" i="5"/>
  <c r="GM100" i="5" s="1"/>
  <c r="GK92" i="5"/>
  <c r="GM92" i="5" s="1"/>
  <c r="GK87" i="5"/>
  <c r="GM87" i="5" s="1"/>
  <c r="GK115" i="5"/>
  <c r="GM115" i="5" s="1"/>
  <c r="GK111" i="5"/>
  <c r="GM111" i="5" s="1"/>
  <c r="GK110" i="5"/>
  <c r="GM110" i="5" s="1"/>
  <c r="GK99" i="5"/>
  <c r="GM99" i="5" s="1"/>
  <c r="GK113" i="5"/>
  <c r="GM113" i="5" s="1"/>
  <c r="GK104" i="5"/>
  <c r="GM104" i="5" s="1"/>
  <c r="GK102" i="5"/>
  <c r="GM102" i="5" s="1"/>
  <c r="GK94" i="5"/>
  <c r="GM94" i="5" s="1"/>
  <c r="GK98" i="5"/>
  <c r="GM98" i="5" s="1"/>
  <c r="GK84" i="5"/>
  <c r="GM84" i="5" s="1"/>
  <c r="GK82" i="5"/>
  <c r="GM82" i="5" s="1"/>
  <c r="GK80" i="5"/>
  <c r="GM80" i="5" s="1"/>
  <c r="GK78" i="5"/>
  <c r="GM78" i="5" s="1"/>
  <c r="GK76" i="5"/>
  <c r="GM76" i="5" s="1"/>
  <c r="GK90" i="5"/>
  <c r="GM90" i="5" s="1"/>
  <c r="GK85" i="5"/>
  <c r="GM85" i="5" s="1"/>
  <c r="GK107" i="5"/>
  <c r="GM107" i="5" s="1"/>
  <c r="GK93" i="5"/>
  <c r="GM93" i="5" s="1"/>
  <c r="GK86" i="5"/>
  <c r="GM86" i="5" s="1"/>
  <c r="GK81" i="5"/>
  <c r="GM81" i="5" s="1"/>
  <c r="GK83" i="5"/>
  <c r="GM83" i="5" s="1"/>
  <c r="GK79" i="5"/>
  <c r="GM79" i="5" s="1"/>
  <c r="GK73" i="5"/>
  <c r="GM73" i="5" s="1"/>
  <c r="GK71" i="5"/>
  <c r="GM71" i="5" s="1"/>
  <c r="GK103" i="5"/>
  <c r="GM103" i="5" s="1"/>
  <c r="GK97" i="5"/>
  <c r="GM97" i="5" s="1"/>
  <c r="GK89" i="5"/>
  <c r="GM89" i="5" s="1"/>
  <c r="GK75" i="5"/>
  <c r="GM75" i="5" s="1"/>
  <c r="GK74" i="5"/>
  <c r="GM74" i="5" s="1"/>
  <c r="GK72" i="5"/>
  <c r="GM72" i="5" s="1"/>
  <c r="GK70" i="5"/>
  <c r="GM70" i="5" s="1"/>
  <c r="GK95" i="5"/>
  <c r="GM95" i="5" s="1"/>
  <c r="GK68" i="5"/>
  <c r="GM68" i="5" s="1"/>
  <c r="GK64" i="5"/>
  <c r="GM64" i="5" s="1"/>
  <c r="GK60" i="5"/>
  <c r="GM60" i="5" s="1"/>
  <c r="GK56" i="5"/>
  <c r="GM56" i="5" s="1"/>
  <c r="GK52" i="5"/>
  <c r="GM52" i="5" s="1"/>
  <c r="GK88" i="5"/>
  <c r="GM88" i="5" s="1"/>
  <c r="GK69" i="5"/>
  <c r="GM69" i="5" s="1"/>
  <c r="GK63" i="5"/>
  <c r="GM63" i="5" s="1"/>
  <c r="GK59" i="5"/>
  <c r="GM59" i="5" s="1"/>
  <c r="GK55" i="5"/>
  <c r="GM55" i="5" s="1"/>
  <c r="GK51" i="5"/>
  <c r="GM51" i="5" s="1"/>
  <c r="GK46" i="5"/>
  <c r="GM46" i="5" s="1"/>
  <c r="GK42" i="5"/>
  <c r="GM42" i="5" s="1"/>
  <c r="GK38" i="5"/>
  <c r="GM38" i="5" s="1"/>
  <c r="GK50" i="5"/>
  <c r="GM50" i="5" s="1"/>
  <c r="GK96" i="5"/>
  <c r="GM96" i="5" s="1"/>
  <c r="GK77" i="5"/>
  <c r="GM77" i="5" s="1"/>
  <c r="GK49" i="5"/>
  <c r="GM49" i="5" s="1"/>
  <c r="GK47" i="5"/>
  <c r="GM47" i="5" s="1"/>
  <c r="GK43" i="5"/>
  <c r="GM43" i="5" s="1"/>
  <c r="GK39" i="5"/>
  <c r="GM39" i="5" s="1"/>
  <c r="GK35" i="5"/>
  <c r="GM35" i="5" s="1"/>
  <c r="GK33" i="5"/>
  <c r="GM33" i="5" s="1"/>
  <c r="GK31" i="5"/>
  <c r="GM31" i="5" s="1"/>
  <c r="GK29" i="5"/>
  <c r="GM29" i="5" s="1"/>
  <c r="GK48" i="5"/>
  <c r="GM48" i="5" s="1"/>
  <c r="GK30" i="5"/>
  <c r="GM30" i="5" s="1"/>
  <c r="GK23" i="5"/>
  <c r="GM23" i="5" s="1"/>
  <c r="GK21" i="5"/>
  <c r="GM21" i="5" s="1"/>
  <c r="GK19" i="5"/>
  <c r="GM19" i="5" s="1"/>
  <c r="GK17" i="5"/>
  <c r="GM17" i="5" s="1"/>
  <c r="GK67" i="5"/>
  <c r="GM67" i="5" s="1"/>
  <c r="GK66" i="5"/>
  <c r="GM66" i="5" s="1"/>
  <c r="GK62" i="5"/>
  <c r="GM62" i="5" s="1"/>
  <c r="GK61" i="5"/>
  <c r="GM61" i="5" s="1"/>
  <c r="GK28" i="5"/>
  <c r="GM28" i="5" s="1"/>
  <c r="GK27" i="5"/>
  <c r="GM27" i="5" s="1"/>
  <c r="GK26" i="5"/>
  <c r="GM26" i="5" s="1"/>
  <c r="GK58" i="5"/>
  <c r="GM58" i="5" s="1"/>
  <c r="GK57" i="5"/>
  <c r="GM57" i="5" s="1"/>
  <c r="GK45" i="5"/>
  <c r="GM45" i="5" s="1"/>
  <c r="GK41" i="5"/>
  <c r="GM41" i="5" s="1"/>
  <c r="GK37" i="5"/>
  <c r="GM37" i="5" s="1"/>
  <c r="GK65" i="5"/>
  <c r="GM65" i="5" s="1"/>
  <c r="GK91" i="5"/>
  <c r="GM91" i="5" s="1"/>
  <c r="GK32" i="5"/>
  <c r="GM32" i="5" s="1"/>
  <c r="GK24" i="5"/>
  <c r="GM24" i="5" s="1"/>
  <c r="GK20" i="5"/>
  <c r="GM20" i="5" s="1"/>
  <c r="GK15" i="5"/>
  <c r="GM15" i="5" s="1"/>
  <c r="GK13" i="5"/>
  <c r="GM13" i="5" s="1"/>
  <c r="GK11" i="5"/>
  <c r="GM11" i="5" s="1"/>
  <c r="GK9" i="5"/>
  <c r="GM9" i="5" s="1"/>
  <c r="GK6" i="5"/>
  <c r="GM6" i="5" s="1"/>
  <c r="GK54" i="5"/>
  <c r="GM54" i="5" s="1"/>
  <c r="GK53" i="5"/>
  <c r="GM53" i="5" s="1"/>
  <c r="GK25" i="5"/>
  <c r="GM25" i="5" s="1"/>
  <c r="GK36" i="5"/>
  <c r="GM36" i="5" s="1"/>
  <c r="GK34" i="5"/>
  <c r="GM34" i="5" s="1"/>
  <c r="GK16" i="5"/>
  <c r="GM16" i="5" s="1"/>
  <c r="GK10" i="5"/>
  <c r="GM10" i="5" s="1"/>
  <c r="GK22" i="5"/>
  <c r="GM22" i="5" s="1"/>
  <c r="GK7" i="5"/>
  <c r="GM7" i="5" s="1"/>
  <c r="GK101" i="5"/>
  <c r="GM101" i="5" s="1"/>
  <c r="GK14" i="5"/>
  <c r="GM14" i="5" s="1"/>
  <c r="GK8" i="5"/>
  <c r="GM8" i="5" s="1"/>
  <c r="GK44" i="5"/>
  <c r="GM44" i="5" s="1"/>
  <c r="GK12" i="5"/>
  <c r="GM12" i="5" s="1"/>
  <c r="GX90" i="5"/>
  <c r="GX91" i="5"/>
  <c r="GZ91" i="5" s="1"/>
  <c r="HD91" i="5" s="1"/>
  <c r="HF91" i="5" s="1"/>
  <c r="GX95" i="5"/>
  <c r="GX75" i="5"/>
  <c r="GX98" i="5"/>
  <c r="GX81" i="5"/>
  <c r="GX77" i="5"/>
  <c r="GX100" i="5"/>
  <c r="GX67" i="5"/>
  <c r="GX73" i="5"/>
  <c r="GZ73" i="5" s="1"/>
  <c r="HD73" i="5" s="1"/>
  <c r="HF73" i="5" s="1"/>
  <c r="GX62" i="5"/>
  <c r="GX58" i="5"/>
  <c r="GX54" i="5"/>
  <c r="GX66" i="5"/>
  <c r="GX79" i="5"/>
  <c r="GX51" i="5"/>
  <c r="GX32" i="5"/>
  <c r="GX68" i="5"/>
  <c r="GZ68" i="5" s="1"/>
  <c r="HD68" i="5" s="1"/>
  <c r="HF68" i="5" s="1"/>
  <c r="GX60" i="5"/>
  <c r="GX45" i="5"/>
  <c r="GX41" i="5"/>
  <c r="GX37" i="5"/>
  <c r="GX30" i="5"/>
  <c r="GX50" i="5"/>
  <c r="GX83" i="5"/>
  <c r="GX76" i="5"/>
  <c r="GZ76" i="5" s="1"/>
  <c r="HD76" i="5" s="1"/>
  <c r="HF76" i="5" s="1"/>
  <c r="GX71" i="5"/>
  <c r="GX56" i="5"/>
  <c r="GX34" i="5"/>
  <c r="GX22" i="5"/>
  <c r="GZ22" i="5" s="1"/>
  <c r="HD22" i="5" s="1"/>
  <c r="HF22" i="5" s="1"/>
  <c r="GX29" i="5"/>
  <c r="GX88" i="5"/>
  <c r="GX20" i="5"/>
  <c r="GX59" i="5"/>
  <c r="GZ59" i="5" s="1"/>
  <c r="HD59" i="5" s="1"/>
  <c r="HF59" i="5" s="1"/>
  <c r="GX14" i="5"/>
  <c r="GZ14" i="5" s="1"/>
  <c r="HD14" i="5" s="1"/>
  <c r="HF14" i="5" s="1"/>
  <c r="GX38" i="5"/>
  <c r="GZ38" i="5" s="1"/>
  <c r="HD38" i="5" s="1"/>
  <c r="HF38" i="5" s="1"/>
  <c r="GX25" i="5"/>
  <c r="GX27" i="5"/>
  <c r="GZ27" i="5" s="1"/>
  <c r="HD27" i="5" s="1"/>
  <c r="HF27" i="5" s="1"/>
  <c r="GX52" i="5"/>
  <c r="GX42" i="5"/>
  <c r="GX31" i="5"/>
  <c r="GZ31" i="5" s="1"/>
  <c r="HD31" i="5" s="1"/>
  <c r="HF31" i="5" s="1"/>
  <c r="GX12" i="5"/>
  <c r="GZ12" i="5" s="1"/>
  <c r="HD12" i="5" s="1"/>
  <c r="HF12" i="5" s="1"/>
  <c r="HA6" i="5"/>
  <c r="GX55" i="5"/>
  <c r="GX18" i="5"/>
  <c r="GZ18" i="5" s="1"/>
  <c r="HD18" i="5" s="1"/>
  <c r="HF18" i="5" s="1"/>
  <c r="GX28" i="5"/>
  <c r="GZ28" i="5" s="1"/>
  <c r="HD28" i="5" s="1"/>
  <c r="HF28" i="5" s="1"/>
  <c r="GX10" i="5"/>
  <c r="GZ10" i="5" s="1"/>
  <c r="HD10" i="5" s="1"/>
  <c r="HF10" i="5" s="1"/>
  <c r="GX16" i="5"/>
  <c r="GZ16" i="5" s="1"/>
  <c r="HD16" i="5" s="1"/>
  <c r="HF16" i="5" s="1"/>
  <c r="GX6" i="5"/>
  <c r="GZ6" i="5" s="1"/>
  <c r="HD6" i="5" s="1"/>
  <c r="HF6" i="5" s="1"/>
  <c r="GX8" i="5"/>
  <c r="GZ8" i="5" s="1"/>
  <c r="HD8" i="5" s="1"/>
  <c r="HF8" i="5" s="1"/>
  <c r="U30" i="5"/>
  <c r="Q30" i="5"/>
  <c r="DK36" i="5"/>
  <c r="DL36" i="5" s="1"/>
  <c r="DI36" i="5"/>
  <c r="CP61" i="5"/>
  <c r="CR61" i="5"/>
  <c r="CM44" i="2"/>
  <c r="CN44" i="2" s="1"/>
  <c r="CK44" i="2"/>
  <c r="HN44" i="2"/>
  <c r="CM46" i="2"/>
  <c r="CK46" i="2"/>
  <c r="HN46" i="2"/>
  <c r="BU47" i="2"/>
  <c r="EQ47" i="2"/>
  <c r="EV47" i="2" s="1"/>
  <c r="EX47" i="2" s="1"/>
  <c r="CM48" i="2"/>
  <c r="CN48" i="2" s="1"/>
  <c r="CK48" i="2"/>
  <c r="CL48" i="2" s="1"/>
  <c r="CQ48" i="2" s="1"/>
  <c r="CS48" i="2" s="1"/>
  <c r="HN48" i="2"/>
  <c r="CM50" i="2"/>
  <c r="CN50" i="2" s="1"/>
  <c r="CK50" i="2"/>
  <c r="CL50" i="2" s="1"/>
  <c r="CQ50" i="2" s="1"/>
  <c r="CS50" i="2" s="1"/>
  <c r="HN50" i="2"/>
  <c r="BU51" i="2"/>
  <c r="CM52" i="2"/>
  <c r="CK52" i="2"/>
  <c r="HN52" i="2"/>
  <c r="BU53" i="2"/>
  <c r="CM54" i="2"/>
  <c r="CN54" i="2" s="1"/>
  <c r="CK54" i="2"/>
  <c r="HN54" i="2"/>
  <c r="BU55" i="2"/>
  <c r="CM56" i="2"/>
  <c r="CN56" i="2" s="1"/>
  <c r="CK56" i="2"/>
  <c r="CL56" i="2" s="1"/>
  <c r="CQ56" i="2" s="1"/>
  <c r="CS56" i="2" s="1"/>
  <c r="HN56" i="2"/>
  <c r="BU57" i="2"/>
  <c r="EQ57" i="2"/>
  <c r="EV57" i="2" s="1"/>
  <c r="EX57" i="2" s="1"/>
  <c r="CM58" i="2"/>
  <c r="CN58" i="2" s="1"/>
  <c r="CK58" i="2"/>
  <c r="CL58" i="2" s="1"/>
  <c r="CQ58" i="2" s="1"/>
  <c r="CS58" i="2" s="1"/>
  <c r="GU59" i="2"/>
  <c r="BR60" i="2"/>
  <c r="BT60" i="2"/>
  <c r="AX61" i="2"/>
  <c r="FH62" i="2"/>
  <c r="FJ62" i="2" s="1"/>
  <c r="FO62" i="2" s="1"/>
  <c r="FQ62" i="2" s="1"/>
  <c r="BB64" i="2"/>
  <c r="BR66" i="2"/>
  <c r="BT66" i="2"/>
  <c r="BU66" i="2" s="1"/>
  <c r="FH66" i="2"/>
  <c r="BR68" i="2"/>
  <c r="BT68" i="2"/>
  <c r="HN70" i="2"/>
  <c r="BB71" i="2"/>
  <c r="AE72" i="2"/>
  <c r="AG72" i="2" s="1"/>
  <c r="AL72" i="2" s="1"/>
  <c r="AN72" i="2" s="1"/>
  <c r="CJ72" i="2"/>
  <c r="DG73" i="2"/>
  <c r="N75" i="2"/>
  <c r="P75" i="2"/>
  <c r="BR75" i="2"/>
  <c r="BT75" i="2"/>
  <c r="DC75" i="2"/>
  <c r="DD76" i="2"/>
  <c r="DF76" i="2"/>
  <c r="DG76" i="2" s="1"/>
  <c r="BB77" i="2"/>
  <c r="DZ78" i="2"/>
  <c r="P80" i="2"/>
  <c r="M80" i="2"/>
  <c r="O80" i="2" s="1"/>
  <c r="S80" i="2" s="1"/>
  <c r="U80" i="2" s="1"/>
  <c r="BA81" i="2"/>
  <c r="BB81" i="2" s="1"/>
  <c r="AY81" i="2"/>
  <c r="AF82" i="2"/>
  <c r="AH82" i="2"/>
  <c r="CM82" i="2"/>
  <c r="CK82" i="2"/>
  <c r="AY85" i="2"/>
  <c r="BU85" i="2"/>
  <c r="DG85" i="2"/>
  <c r="M87" i="2"/>
  <c r="BA88" i="2"/>
  <c r="BB88" i="2" s="1"/>
  <c r="AY88" i="2"/>
  <c r="CJ88" i="2"/>
  <c r="HP88" i="2"/>
  <c r="HM88" i="2"/>
  <c r="M95" i="2"/>
  <c r="O95" i="2" s="1"/>
  <c r="S95" i="2" s="1"/>
  <c r="U95" i="2" s="1"/>
  <c r="P95" i="2"/>
  <c r="BU95" i="2"/>
  <c r="GB98" i="2"/>
  <c r="AH102" i="2"/>
  <c r="AF102" i="2"/>
  <c r="CM112" i="2"/>
  <c r="CN112" i="2" s="1"/>
  <c r="CK112" i="2"/>
  <c r="KM16" i="5"/>
  <c r="KQ16" i="5" s="1"/>
  <c r="KS16" i="5" s="1"/>
  <c r="EE8" i="5"/>
  <c r="LX9" i="5"/>
  <c r="LU9" i="5"/>
  <c r="EW14" i="5"/>
  <c r="EX14" i="5" s="1"/>
  <c r="EU14" i="5"/>
  <c r="HR18" i="5"/>
  <c r="HV18" i="5" s="1"/>
  <c r="HX18" i="5" s="1"/>
  <c r="T22" i="5"/>
  <c r="X22" i="5"/>
  <c r="Z22" i="5" s="1"/>
  <c r="BC23" i="5"/>
  <c r="BF23" i="5"/>
  <c r="BG23" i="5" s="1"/>
  <c r="BY29" i="5"/>
  <c r="BW29" i="5"/>
  <c r="BF34" i="5"/>
  <c r="BG34" i="5" s="1"/>
  <c r="BD34" i="5"/>
  <c r="BE34" i="5" s="1"/>
  <c r="BJ34" i="5" s="1"/>
  <c r="BL34" i="5" s="1"/>
  <c r="AX44" i="2"/>
  <c r="AZ44" i="2" s="1"/>
  <c r="BE44" i="2" s="1"/>
  <c r="BG44" i="2" s="1"/>
  <c r="GW44" i="2"/>
  <c r="GT44" i="2"/>
  <c r="DZ45" i="2"/>
  <c r="ER45" i="2"/>
  <c r="ES45" i="2" s="1"/>
  <c r="EP45" i="2"/>
  <c r="EQ45" i="2" s="1"/>
  <c r="EV45" i="2" s="1"/>
  <c r="EX45" i="2" s="1"/>
  <c r="AX46" i="2"/>
  <c r="AZ46" i="2" s="1"/>
  <c r="BE46" i="2" s="1"/>
  <c r="BG46" i="2" s="1"/>
  <c r="GW46" i="2"/>
  <c r="GT46" i="2"/>
  <c r="DZ47" i="2"/>
  <c r="ER47" i="2"/>
  <c r="ES47" i="2" s="1"/>
  <c r="EP47" i="2"/>
  <c r="AX48" i="2"/>
  <c r="AZ48" i="2" s="1"/>
  <c r="BE48" i="2" s="1"/>
  <c r="BG48" i="2" s="1"/>
  <c r="GW48" i="2"/>
  <c r="GT48" i="2"/>
  <c r="GV48" i="2" s="1"/>
  <c r="GZ48" i="2" s="1"/>
  <c r="HB48" i="2" s="1"/>
  <c r="DZ49" i="2"/>
  <c r="ER49" i="2"/>
  <c r="ES49" i="2" s="1"/>
  <c r="EP49" i="2"/>
  <c r="EQ49" i="2" s="1"/>
  <c r="EV49" i="2" s="1"/>
  <c r="EX49" i="2" s="1"/>
  <c r="AX50" i="2"/>
  <c r="AZ50" i="2" s="1"/>
  <c r="BE50" i="2" s="1"/>
  <c r="BG50" i="2" s="1"/>
  <c r="GW50" i="2"/>
  <c r="GT50" i="2"/>
  <c r="DZ51" i="2"/>
  <c r="ER51" i="2"/>
  <c r="ES51" i="2" s="1"/>
  <c r="EP51" i="2"/>
  <c r="EQ51" i="2" s="1"/>
  <c r="EV51" i="2" s="1"/>
  <c r="EX51" i="2" s="1"/>
  <c r="AX52" i="2"/>
  <c r="AZ52" i="2" s="1"/>
  <c r="BE52" i="2" s="1"/>
  <c r="BG52" i="2" s="1"/>
  <c r="GW52" i="2"/>
  <c r="GT52" i="2"/>
  <c r="ER53" i="2"/>
  <c r="ES53" i="2" s="1"/>
  <c r="EP53" i="2"/>
  <c r="EQ53" i="2" s="1"/>
  <c r="EV53" i="2" s="1"/>
  <c r="EX53" i="2" s="1"/>
  <c r="AX54" i="2"/>
  <c r="AZ54" i="2" s="1"/>
  <c r="BE54" i="2" s="1"/>
  <c r="BG54" i="2" s="1"/>
  <c r="GW54" i="2"/>
  <c r="GT54" i="2"/>
  <c r="DZ55" i="2"/>
  <c r="ER55" i="2"/>
  <c r="ES55" i="2" s="1"/>
  <c r="EP55" i="2"/>
  <c r="EQ55" i="2" s="1"/>
  <c r="EV55" i="2" s="1"/>
  <c r="EX55" i="2" s="1"/>
  <c r="AX56" i="2"/>
  <c r="AZ56" i="2" s="1"/>
  <c r="BE56" i="2" s="1"/>
  <c r="BG56" i="2" s="1"/>
  <c r="GW56" i="2"/>
  <c r="GT56" i="2"/>
  <c r="GV56" i="2" s="1"/>
  <c r="GZ56" i="2" s="1"/>
  <c r="HB56" i="2" s="1"/>
  <c r="DZ57" i="2"/>
  <c r="ER57" i="2"/>
  <c r="ES57" i="2" s="1"/>
  <c r="EP57" i="2"/>
  <c r="AX58" i="2"/>
  <c r="AZ58" i="2" s="1"/>
  <c r="BE58" i="2" s="1"/>
  <c r="BG58" i="2" s="1"/>
  <c r="BA61" i="2"/>
  <c r="BB61" i="2" s="1"/>
  <c r="AY61" i="2"/>
  <c r="P62" i="2"/>
  <c r="M62" i="2"/>
  <c r="ES62" i="2"/>
  <c r="FK62" i="2"/>
  <c r="FL62" i="2" s="1"/>
  <c r="FI62" i="2"/>
  <c r="HP63" i="2"/>
  <c r="HM63" i="2"/>
  <c r="DF65" i="2"/>
  <c r="DG65" i="2" s="1"/>
  <c r="GU65" i="2"/>
  <c r="FK66" i="2"/>
  <c r="FL66" i="2" s="1"/>
  <c r="FI66" i="2"/>
  <c r="EP69" i="2"/>
  <c r="AH71" i="2"/>
  <c r="AI71" i="2" s="1"/>
  <c r="AE71" i="2"/>
  <c r="AH72" i="2"/>
  <c r="AF72" i="2"/>
  <c r="BQ73" i="2"/>
  <c r="GB73" i="2"/>
  <c r="BQ74" i="2"/>
  <c r="GW78" i="2"/>
  <c r="GT78" i="2"/>
  <c r="HP80" i="2"/>
  <c r="HM80" i="2"/>
  <c r="HO80" i="2" s="1"/>
  <c r="HS80" i="2" s="1"/>
  <c r="HU80" i="2" s="1"/>
  <c r="CM83" i="2"/>
  <c r="CN83" i="2" s="1"/>
  <c r="CK83" i="2"/>
  <c r="BB85" i="2"/>
  <c r="CM88" i="2"/>
  <c r="CK88" i="2"/>
  <c r="BB89" i="2"/>
  <c r="CM89" i="2"/>
  <c r="CN89" i="2" s="1"/>
  <c r="CK89" i="2"/>
  <c r="DC90" i="2"/>
  <c r="GW93" i="2"/>
  <c r="GT93" i="2"/>
  <c r="BA96" i="2"/>
  <c r="BB96" i="2" s="1"/>
  <c r="AX96" i="2"/>
  <c r="AZ96" i="2" s="1"/>
  <c r="BE96" i="2" s="1"/>
  <c r="BG96" i="2" s="1"/>
  <c r="BT116" i="2"/>
  <c r="BR116" i="2"/>
  <c r="KN8" i="5"/>
  <c r="KL8" i="5"/>
  <c r="KM8" i="5" s="1"/>
  <c r="KQ8" i="5" s="1"/>
  <c r="KS8" i="5" s="1"/>
  <c r="BY9" i="5"/>
  <c r="BW9" i="5"/>
  <c r="BX9" i="5" s="1"/>
  <c r="CC9" i="5" s="1"/>
  <c r="CE9" i="5" s="1"/>
  <c r="BV14" i="5"/>
  <c r="BY14" i="5"/>
  <c r="BZ14" i="5" s="1"/>
  <c r="CR15" i="5"/>
  <c r="CP15" i="5"/>
  <c r="CQ15" i="5" s="1"/>
  <c r="CV15" i="5" s="1"/>
  <c r="CX15" i="5" s="1"/>
  <c r="AM18" i="5"/>
  <c r="AK18" i="5"/>
  <c r="GK18" i="5"/>
  <c r="GM18" i="5" s="1"/>
  <c r="ED19" i="5"/>
  <c r="EE19" i="5" s="1"/>
  <c r="EB19" i="5"/>
  <c r="EC19" i="5" s="1"/>
  <c r="EH19" i="5" s="1"/>
  <c r="EJ19" i="5" s="1"/>
  <c r="EE20" i="5"/>
  <c r="HR21" i="5"/>
  <c r="HV21" i="5" s="1"/>
  <c r="HX21" i="5" s="1"/>
  <c r="DJ25" i="5"/>
  <c r="DO25" i="5" s="1"/>
  <c r="DQ25" i="5" s="1"/>
  <c r="EW37" i="5"/>
  <c r="EX37" i="5" s="1"/>
  <c r="EU37" i="5"/>
  <c r="EV37" i="5" s="1"/>
  <c r="FA37" i="5" s="1"/>
  <c r="FC37" i="5" s="1"/>
  <c r="GW33" i="2"/>
  <c r="GT33" i="2"/>
  <c r="GV33" i="2" s="1"/>
  <c r="GZ33" i="2" s="1"/>
  <c r="HB33" i="2" s="1"/>
  <c r="FH34" i="2"/>
  <c r="DD35" i="2"/>
  <c r="DE35" i="2" s="1"/>
  <c r="DJ35" i="2" s="1"/>
  <c r="DL35" i="2" s="1"/>
  <c r="FH40" i="2"/>
  <c r="GD40" i="2"/>
  <c r="GU40" i="2"/>
  <c r="AH43" i="2"/>
  <c r="AI43" i="2" s="1"/>
  <c r="AX43" i="2"/>
  <c r="AZ43" i="2" s="1"/>
  <c r="BE43" i="2" s="1"/>
  <c r="BG43" i="2" s="1"/>
  <c r="AH44" i="2"/>
  <c r="FH44" i="2"/>
  <c r="GD44" i="2"/>
  <c r="GU44" i="2"/>
  <c r="AH46" i="2"/>
  <c r="FH46" i="2"/>
  <c r="FJ46" i="2" s="1"/>
  <c r="FO46" i="2" s="1"/>
  <c r="FQ46" i="2" s="1"/>
  <c r="GD46" i="2"/>
  <c r="GU46" i="2"/>
  <c r="AH48" i="2"/>
  <c r="FH48" i="2"/>
  <c r="GD48" i="2"/>
  <c r="GU48" i="2"/>
  <c r="AH50" i="2"/>
  <c r="FH50" i="2"/>
  <c r="FJ50" i="2" s="1"/>
  <c r="FO50" i="2" s="1"/>
  <c r="FQ50" i="2" s="1"/>
  <c r="GD50" i="2"/>
  <c r="GU50" i="2"/>
  <c r="AH52" i="2"/>
  <c r="FH52" i="2"/>
  <c r="GD52" i="2"/>
  <c r="GU52" i="2"/>
  <c r="AH54" i="2"/>
  <c r="FH54" i="2"/>
  <c r="FJ54" i="2" s="1"/>
  <c r="FO54" i="2" s="1"/>
  <c r="FQ54" i="2" s="1"/>
  <c r="GD54" i="2"/>
  <c r="GU54" i="2"/>
  <c r="AH56" i="2"/>
  <c r="FH56" i="2"/>
  <c r="GD56" i="2"/>
  <c r="GU56" i="2"/>
  <c r="AH58" i="2"/>
  <c r="AX59" i="2"/>
  <c r="EQ59" i="2"/>
  <c r="EV59" i="2" s="1"/>
  <c r="EX59" i="2" s="1"/>
  <c r="FH60" i="2"/>
  <c r="FJ60" i="2" s="1"/>
  <c r="FO60" i="2" s="1"/>
  <c r="FQ60" i="2" s="1"/>
  <c r="ER61" i="2"/>
  <c r="ES61" i="2" s="1"/>
  <c r="BB62" i="2"/>
  <c r="DY63" i="2"/>
  <c r="DZ63" i="2" s="1"/>
  <c r="DW63" i="2"/>
  <c r="DX63" i="2" s="1"/>
  <c r="EC63" i="2" s="1"/>
  <c r="EE63" i="2" s="1"/>
  <c r="HN63" i="2"/>
  <c r="GT65" i="2"/>
  <c r="GV65" i="2" s="1"/>
  <c r="GZ65" i="2" s="1"/>
  <c r="HB65" i="2" s="1"/>
  <c r="ES66" i="2"/>
  <c r="AX67" i="2"/>
  <c r="AZ67" i="2" s="1"/>
  <c r="BE67" i="2" s="1"/>
  <c r="BG67" i="2" s="1"/>
  <c r="CN67" i="2"/>
  <c r="BA68" i="2"/>
  <c r="BB68" i="2" s="1"/>
  <c r="AX68" i="2"/>
  <c r="P69" i="2"/>
  <c r="BR69" i="2"/>
  <c r="BT69" i="2"/>
  <c r="BU69" i="2" s="1"/>
  <c r="GT70" i="2"/>
  <c r="GV70" i="2" s="1"/>
  <c r="GZ70" i="2" s="1"/>
  <c r="HB70" i="2" s="1"/>
  <c r="GW70" i="2"/>
  <c r="GD71" i="2"/>
  <c r="DG72" i="2"/>
  <c r="BT73" i="2"/>
  <c r="BU73" i="2" s="1"/>
  <c r="BR73" i="2"/>
  <c r="BT74" i="2"/>
  <c r="BU74" i="2" s="1"/>
  <c r="BR74" i="2"/>
  <c r="AY75" i="2"/>
  <c r="BA75" i="2"/>
  <c r="BB75" i="2" s="1"/>
  <c r="GB75" i="2"/>
  <c r="CK76" i="2"/>
  <c r="CM76" i="2"/>
  <c r="CN76" i="2" s="1"/>
  <c r="GB76" i="2"/>
  <c r="CN77" i="2"/>
  <c r="GW77" i="2"/>
  <c r="DV78" i="2"/>
  <c r="DX78" i="2" s="1"/>
  <c r="EC78" i="2" s="1"/>
  <c r="EE78" i="2" s="1"/>
  <c r="GD79" i="2"/>
  <c r="GA79" i="2"/>
  <c r="AE81" i="2"/>
  <c r="P82" i="2"/>
  <c r="M82" i="2"/>
  <c r="DZ82" i="2"/>
  <c r="GW85" i="2"/>
  <c r="GT85" i="2"/>
  <c r="GV85" i="2" s="1"/>
  <c r="GZ85" i="2" s="1"/>
  <c r="HB85" i="2" s="1"/>
  <c r="P86" i="2"/>
  <c r="BU90" i="2"/>
  <c r="AF93" i="2"/>
  <c r="CN98" i="2"/>
  <c r="GA99" i="2"/>
  <c r="HM100" i="2"/>
  <c r="GW101" i="2"/>
  <c r="GT101" i="2"/>
  <c r="GV101" i="2" s="1"/>
  <c r="GZ101" i="2" s="1"/>
  <c r="HB101" i="2" s="1"/>
  <c r="CM105" i="2"/>
  <c r="CN105" i="2" s="1"/>
  <c r="CK105" i="2"/>
  <c r="JF21" i="5"/>
  <c r="JH21" i="5" s="1"/>
  <c r="JF6" i="5"/>
  <c r="JH6" i="5" s="1"/>
  <c r="JF20" i="5"/>
  <c r="JH20" i="5" s="1"/>
  <c r="JF16" i="5"/>
  <c r="JH16" i="5" s="1"/>
  <c r="JF15" i="5"/>
  <c r="JH15" i="5" s="1"/>
  <c r="JF13" i="5"/>
  <c r="JH13" i="5" s="1"/>
  <c r="JF11" i="5"/>
  <c r="JH11" i="5" s="1"/>
  <c r="JF22" i="5"/>
  <c r="JH22" i="5" s="1"/>
  <c r="JF17" i="5"/>
  <c r="JH17" i="5" s="1"/>
  <c r="JF18" i="5"/>
  <c r="JH18" i="5" s="1"/>
  <c r="JF7" i="5"/>
  <c r="JH7" i="5" s="1"/>
  <c r="JF10" i="5"/>
  <c r="JH10" i="5" s="1"/>
  <c r="JF8" i="5"/>
  <c r="JH8" i="5" s="1"/>
  <c r="JF19" i="5"/>
  <c r="JH19" i="5" s="1"/>
  <c r="JF12" i="5"/>
  <c r="JH12" i="5" s="1"/>
  <c r="JF9" i="5"/>
  <c r="JH9" i="5" s="1"/>
  <c r="BD7" i="5"/>
  <c r="BF7" i="5"/>
  <c r="BG7" i="5" s="1"/>
  <c r="JC8" i="5"/>
  <c r="JG8" i="5" s="1"/>
  <c r="JI8" i="5" s="1"/>
  <c r="FP9" i="5"/>
  <c r="FM9" i="5"/>
  <c r="FO9" i="5" s="1"/>
  <c r="FT9" i="5" s="1"/>
  <c r="FV9" i="5" s="1"/>
  <c r="DK25" i="5"/>
  <c r="DL25" i="5" s="1"/>
  <c r="DI25" i="5"/>
  <c r="P72" i="2"/>
  <c r="DZ72" i="2"/>
  <c r="AX73" i="2"/>
  <c r="P74" i="2"/>
  <c r="M74" i="2"/>
  <c r="CM74" i="2"/>
  <c r="CN74" i="2" s="1"/>
  <c r="CK74" i="2"/>
  <c r="BB76" i="2"/>
  <c r="DC81" i="2"/>
  <c r="BQ82" i="2"/>
  <c r="AI83" i="2"/>
  <c r="BU84" i="2"/>
  <c r="GB84" i="2"/>
  <c r="BQ87" i="2"/>
  <c r="AI89" i="2"/>
  <c r="P91" i="2"/>
  <c r="M91" i="2"/>
  <c r="HN91" i="2"/>
  <c r="P93" i="2"/>
  <c r="M93" i="2"/>
  <c r="O93" i="2" s="1"/>
  <c r="S93" i="2" s="1"/>
  <c r="U93" i="2" s="1"/>
  <c r="BU94" i="2"/>
  <c r="GU96" i="2"/>
  <c r="GV102" i="2"/>
  <c r="GZ102" i="2" s="1"/>
  <c r="HB102" i="2" s="1"/>
  <c r="GD105" i="2"/>
  <c r="GA105" i="2"/>
  <c r="GC105" i="2" s="1"/>
  <c r="GG105" i="2" s="1"/>
  <c r="GI105" i="2" s="1"/>
  <c r="AI107" i="2"/>
  <c r="CK109" i="2"/>
  <c r="CM109" i="2"/>
  <c r="CN109" i="2" s="1"/>
  <c r="CK113" i="2"/>
  <c r="CM113" i="2"/>
  <c r="CN113" i="2" s="1"/>
  <c r="P114" i="2"/>
  <c r="M114" i="2"/>
  <c r="BU115" i="2"/>
  <c r="EG84" i="5"/>
  <c r="EI84" i="5" s="1"/>
  <c r="EG81" i="5"/>
  <c r="EI81" i="5" s="1"/>
  <c r="EG76" i="5"/>
  <c r="EI76" i="5" s="1"/>
  <c r="EG74" i="5"/>
  <c r="EI74" i="5" s="1"/>
  <c r="EG72" i="5"/>
  <c r="EI72" i="5" s="1"/>
  <c r="EG83" i="5"/>
  <c r="EI83" i="5" s="1"/>
  <c r="EG82" i="5"/>
  <c r="EI82" i="5" s="1"/>
  <c r="EG79" i="5"/>
  <c r="EI79" i="5" s="1"/>
  <c r="EG78" i="5"/>
  <c r="EI78" i="5" s="1"/>
  <c r="EG75" i="5"/>
  <c r="EI75" i="5" s="1"/>
  <c r="EG68" i="5"/>
  <c r="EI68" i="5" s="1"/>
  <c r="EG64" i="5"/>
  <c r="EI64" i="5" s="1"/>
  <c r="EG60" i="5"/>
  <c r="EI60" i="5" s="1"/>
  <c r="EG56" i="5"/>
  <c r="EI56" i="5" s="1"/>
  <c r="EG52" i="5"/>
  <c r="EI52" i="5" s="1"/>
  <c r="EG62" i="5"/>
  <c r="EI62" i="5" s="1"/>
  <c r="EG58" i="5"/>
  <c r="EI58" i="5" s="1"/>
  <c r="EG54" i="5"/>
  <c r="EI54" i="5" s="1"/>
  <c r="EG70" i="5"/>
  <c r="EI70" i="5" s="1"/>
  <c r="EG66" i="5"/>
  <c r="EI66" i="5" s="1"/>
  <c r="EG63" i="5"/>
  <c r="EI63" i="5" s="1"/>
  <c r="EG59" i="5"/>
  <c r="EI59" i="5" s="1"/>
  <c r="EG55" i="5"/>
  <c r="EI55" i="5" s="1"/>
  <c r="EG51" i="5"/>
  <c r="EI51" i="5" s="1"/>
  <c r="EG46" i="5"/>
  <c r="EI46" i="5" s="1"/>
  <c r="EG42" i="5"/>
  <c r="EI42" i="5" s="1"/>
  <c r="EG38" i="5"/>
  <c r="EI38" i="5" s="1"/>
  <c r="EG80" i="5"/>
  <c r="EI80" i="5" s="1"/>
  <c r="EG50" i="5"/>
  <c r="EI50" i="5" s="1"/>
  <c r="EG47" i="5"/>
  <c r="EI47" i="5" s="1"/>
  <c r="EG43" i="5"/>
  <c r="EI43" i="5" s="1"/>
  <c r="EG39" i="5"/>
  <c r="EI39" i="5" s="1"/>
  <c r="EG35" i="5"/>
  <c r="EI35" i="5" s="1"/>
  <c r="EG33" i="5"/>
  <c r="EI33" i="5" s="1"/>
  <c r="EG31" i="5"/>
  <c r="EI31" i="5" s="1"/>
  <c r="EG29" i="5"/>
  <c r="EI29" i="5" s="1"/>
  <c r="EG73" i="5"/>
  <c r="EI73" i="5" s="1"/>
  <c r="EG53" i="5"/>
  <c r="EI53" i="5" s="1"/>
  <c r="EG23" i="5"/>
  <c r="EI23" i="5" s="1"/>
  <c r="EG21" i="5"/>
  <c r="EI21" i="5" s="1"/>
  <c r="EG19" i="5"/>
  <c r="EI19" i="5" s="1"/>
  <c r="EG17" i="5"/>
  <c r="EI17" i="5" s="1"/>
  <c r="EG45" i="5"/>
  <c r="EI45" i="5" s="1"/>
  <c r="EG41" i="5"/>
  <c r="EI41" i="5" s="1"/>
  <c r="EG37" i="5"/>
  <c r="EI37" i="5" s="1"/>
  <c r="EG34" i="5"/>
  <c r="EI34" i="5" s="1"/>
  <c r="EG69" i="5"/>
  <c r="EI69" i="5" s="1"/>
  <c r="EG27" i="5"/>
  <c r="EI27" i="5" s="1"/>
  <c r="EG26" i="5"/>
  <c r="EI26" i="5" s="1"/>
  <c r="EG44" i="5"/>
  <c r="EI44" i="5" s="1"/>
  <c r="EG40" i="5"/>
  <c r="EI40" i="5" s="1"/>
  <c r="EG36" i="5"/>
  <c r="EI36" i="5" s="1"/>
  <c r="EG77" i="5"/>
  <c r="EI77" i="5" s="1"/>
  <c r="EG71" i="5"/>
  <c r="EI71" i="5" s="1"/>
  <c r="EG67" i="5"/>
  <c r="EI67" i="5" s="1"/>
  <c r="EG65" i="5"/>
  <c r="EI65" i="5" s="1"/>
  <c r="EG61" i="5"/>
  <c r="EI61" i="5" s="1"/>
  <c r="EG15" i="5"/>
  <c r="EI15" i="5" s="1"/>
  <c r="EG13" i="5"/>
  <c r="EI13" i="5" s="1"/>
  <c r="EG11" i="5"/>
  <c r="EI11" i="5" s="1"/>
  <c r="EG9" i="5"/>
  <c r="EI9" i="5" s="1"/>
  <c r="EG6" i="5"/>
  <c r="EI6" i="5" s="1"/>
  <c r="EG49" i="5"/>
  <c r="EI49" i="5" s="1"/>
  <c r="EG48" i="5"/>
  <c r="EI48" i="5" s="1"/>
  <c r="EG28" i="5"/>
  <c r="EI28" i="5" s="1"/>
  <c r="EG25" i="5"/>
  <c r="EI25" i="5" s="1"/>
  <c r="EG32" i="5"/>
  <c r="EI32" i="5" s="1"/>
  <c r="EG20" i="5"/>
  <c r="EI20" i="5" s="1"/>
  <c r="EG7" i="5"/>
  <c r="EI7" i="5" s="1"/>
  <c r="EG30" i="5"/>
  <c r="EI30" i="5" s="1"/>
  <c r="EG12" i="5"/>
  <c r="EI12" i="5" s="1"/>
  <c r="EG57" i="5"/>
  <c r="EI57" i="5" s="1"/>
  <c r="EG24" i="5"/>
  <c r="EI24" i="5" s="1"/>
  <c r="EG22" i="5"/>
  <c r="EI22" i="5" s="1"/>
  <c r="EG18" i="5"/>
  <c r="EI18" i="5" s="1"/>
  <c r="EG16" i="5"/>
  <c r="EI16" i="5" s="1"/>
  <c r="EG14" i="5"/>
  <c r="EI14" i="5" s="1"/>
  <c r="EG8" i="5"/>
  <c r="EI8" i="5" s="1"/>
  <c r="EG10" i="5"/>
  <c r="EI10" i="5" s="1"/>
  <c r="DL75" i="5"/>
  <c r="DL76" i="5"/>
  <c r="DL65" i="5"/>
  <c r="DL60" i="5"/>
  <c r="DL55" i="5"/>
  <c r="DL39" i="5"/>
  <c r="DL11" i="5"/>
  <c r="DL43" i="5"/>
  <c r="DL38" i="5"/>
  <c r="DL7" i="5"/>
  <c r="FT6" i="5"/>
  <c r="FV6" i="5" s="1"/>
  <c r="AL8" i="5"/>
  <c r="AQ8" i="5" s="1"/>
  <c r="AS8" i="5" s="1"/>
  <c r="BY8" i="5"/>
  <c r="BV8" i="5"/>
  <c r="GI9" i="5"/>
  <c r="GF9" i="5"/>
  <c r="GH9" i="5" s="1"/>
  <c r="GL9" i="5" s="1"/>
  <c r="GN9" i="5" s="1"/>
  <c r="LV11" i="5"/>
  <c r="HA16" i="5"/>
  <c r="AM17" i="5"/>
  <c r="AK17" i="5"/>
  <c r="HS20" i="5"/>
  <c r="HP20" i="5"/>
  <c r="CQ30" i="5"/>
  <c r="CV30" i="5" s="1"/>
  <c r="CX30" i="5" s="1"/>
  <c r="GF30" i="5"/>
  <c r="GI30" i="5"/>
  <c r="CV45" i="5"/>
  <c r="CX45" i="5" s="1"/>
  <c r="AM60" i="5"/>
  <c r="AK60" i="5"/>
  <c r="GU80" i="2"/>
  <c r="GV80" i="2" s="1"/>
  <c r="GZ80" i="2" s="1"/>
  <c r="HB80" i="2" s="1"/>
  <c r="GW80" i="2"/>
  <c r="AH81" i="2"/>
  <c r="AI81" i="2" s="1"/>
  <c r="DZ81" i="2"/>
  <c r="DF82" i="2"/>
  <c r="DG82" i="2" s="1"/>
  <c r="DC82" i="2"/>
  <c r="M85" i="2"/>
  <c r="O85" i="2" s="1"/>
  <c r="S85" i="2" s="1"/>
  <c r="U85" i="2" s="1"/>
  <c r="GB85" i="2"/>
  <c r="BU87" i="2"/>
  <c r="BU88" i="2"/>
  <c r="HN88" i="2"/>
  <c r="AF90" i="2"/>
  <c r="BB91" i="2"/>
  <c r="AH92" i="2"/>
  <c r="CJ94" i="2"/>
  <c r="BT96" i="2"/>
  <c r="BU96" i="2" s="1"/>
  <c r="BR96" i="2"/>
  <c r="M97" i="2"/>
  <c r="O97" i="2" s="1"/>
  <c r="S97" i="2" s="1"/>
  <c r="U97" i="2" s="1"/>
  <c r="P97" i="2"/>
  <c r="P102" i="2"/>
  <c r="M102" i="2"/>
  <c r="BU102" i="2"/>
  <c r="BT103" i="2"/>
  <c r="BU103" i="2" s="1"/>
  <c r="HN103" i="2"/>
  <c r="AH104" i="2"/>
  <c r="AI104" i="2" s="1"/>
  <c r="AE104" i="2"/>
  <c r="GD109" i="2"/>
  <c r="CU112" i="5"/>
  <c r="CW112" i="5" s="1"/>
  <c r="CU118" i="5"/>
  <c r="CW118" i="5" s="1"/>
  <c r="CU114" i="5"/>
  <c r="CW114" i="5" s="1"/>
  <c r="CU110" i="5"/>
  <c r="CW110" i="5" s="1"/>
  <c r="CU115" i="5"/>
  <c r="CW115" i="5" s="1"/>
  <c r="CU108" i="5"/>
  <c r="CW108" i="5" s="1"/>
  <c r="CU109" i="5"/>
  <c r="CW109" i="5" s="1"/>
  <c r="CU106" i="5"/>
  <c r="CW106" i="5" s="1"/>
  <c r="CU104" i="5"/>
  <c r="CW104" i="5" s="1"/>
  <c r="CU102" i="5"/>
  <c r="CW102" i="5" s="1"/>
  <c r="CU94" i="5"/>
  <c r="CW94" i="5" s="1"/>
  <c r="CU117" i="5"/>
  <c r="CW117" i="5" s="1"/>
  <c r="CU113" i="5"/>
  <c r="CW113" i="5" s="1"/>
  <c r="CU101" i="5"/>
  <c r="CW101" i="5" s="1"/>
  <c r="CU111" i="5"/>
  <c r="CW111" i="5" s="1"/>
  <c r="CU96" i="5"/>
  <c r="CW96" i="5" s="1"/>
  <c r="CU86" i="5"/>
  <c r="CW86" i="5" s="1"/>
  <c r="CU98" i="5"/>
  <c r="CW98" i="5" s="1"/>
  <c r="CU90" i="5"/>
  <c r="CW90" i="5" s="1"/>
  <c r="CU84" i="5"/>
  <c r="CW84" i="5" s="1"/>
  <c r="CU82" i="5"/>
  <c r="CW82" i="5" s="1"/>
  <c r="CU80" i="5"/>
  <c r="CW80" i="5" s="1"/>
  <c r="CU78" i="5"/>
  <c r="CW78" i="5" s="1"/>
  <c r="CU76" i="5"/>
  <c r="CW76" i="5" s="1"/>
  <c r="CU105" i="5"/>
  <c r="CW105" i="5" s="1"/>
  <c r="CU97" i="5"/>
  <c r="CW97" i="5" s="1"/>
  <c r="CU88" i="5"/>
  <c r="CW88" i="5" s="1"/>
  <c r="CU107" i="5"/>
  <c r="CW107" i="5" s="1"/>
  <c r="CU116" i="5"/>
  <c r="CW116" i="5" s="1"/>
  <c r="CU92" i="5"/>
  <c r="CW92" i="5" s="1"/>
  <c r="CU87" i="5"/>
  <c r="CW87" i="5" s="1"/>
  <c r="CU75" i="5"/>
  <c r="CW75" i="5" s="1"/>
  <c r="CU81" i="5"/>
  <c r="CW81" i="5" s="1"/>
  <c r="CU73" i="5"/>
  <c r="CW73" i="5" s="1"/>
  <c r="CU71" i="5"/>
  <c r="CW71" i="5" s="1"/>
  <c r="CU93" i="5"/>
  <c r="CW93" i="5" s="1"/>
  <c r="CU77" i="5"/>
  <c r="CW77" i="5" s="1"/>
  <c r="CU74" i="5"/>
  <c r="CW74" i="5" s="1"/>
  <c r="CU72" i="5"/>
  <c r="CW72" i="5" s="1"/>
  <c r="CU100" i="5"/>
  <c r="CW100" i="5" s="1"/>
  <c r="CU85" i="5"/>
  <c r="CW85" i="5" s="1"/>
  <c r="CU67" i="5"/>
  <c r="CW67" i="5" s="1"/>
  <c r="CU63" i="5"/>
  <c r="CW63" i="5" s="1"/>
  <c r="CU59" i="5"/>
  <c r="CW59" i="5" s="1"/>
  <c r="CU55" i="5"/>
  <c r="CW55" i="5" s="1"/>
  <c r="CU51" i="5"/>
  <c r="CW51" i="5" s="1"/>
  <c r="CU91" i="5"/>
  <c r="CW91" i="5" s="1"/>
  <c r="CU62" i="5"/>
  <c r="CW62" i="5" s="1"/>
  <c r="CU58" i="5"/>
  <c r="CW58" i="5" s="1"/>
  <c r="CU54" i="5"/>
  <c r="CW54" i="5" s="1"/>
  <c r="CU45" i="5"/>
  <c r="CW45" i="5" s="1"/>
  <c r="CU41" i="5"/>
  <c r="CW41" i="5" s="1"/>
  <c r="CU37" i="5"/>
  <c r="CW37" i="5" s="1"/>
  <c r="CU99" i="5"/>
  <c r="CW99" i="5" s="1"/>
  <c r="CU65" i="5"/>
  <c r="CW65" i="5" s="1"/>
  <c r="CU50" i="5"/>
  <c r="CW50" i="5" s="1"/>
  <c r="CU69" i="5"/>
  <c r="CW69" i="5" s="1"/>
  <c r="CU61" i="5"/>
  <c r="CW61" i="5" s="1"/>
  <c r="CU57" i="5"/>
  <c r="CW57" i="5" s="1"/>
  <c r="CU53" i="5"/>
  <c r="CW53" i="5" s="1"/>
  <c r="CU49" i="5"/>
  <c r="CW49" i="5" s="1"/>
  <c r="CU46" i="5"/>
  <c r="CW46" i="5" s="1"/>
  <c r="CU42" i="5"/>
  <c r="CW42" i="5" s="1"/>
  <c r="CU38" i="5"/>
  <c r="CW38" i="5" s="1"/>
  <c r="CU44" i="5"/>
  <c r="CW44" i="5" s="1"/>
  <c r="CU40" i="5"/>
  <c r="CW40" i="5" s="1"/>
  <c r="CU36" i="5"/>
  <c r="CW36" i="5" s="1"/>
  <c r="CU30" i="5"/>
  <c r="CW30" i="5" s="1"/>
  <c r="CU27" i="5"/>
  <c r="CW27" i="5" s="1"/>
  <c r="CU26" i="5"/>
  <c r="CW26" i="5" s="1"/>
  <c r="CU79" i="5"/>
  <c r="CW79" i="5" s="1"/>
  <c r="CU52" i="5"/>
  <c r="CW52" i="5" s="1"/>
  <c r="CU33" i="5"/>
  <c r="CW33" i="5" s="1"/>
  <c r="CU103" i="5"/>
  <c r="CW103" i="5" s="1"/>
  <c r="CU70" i="5"/>
  <c r="CW70" i="5" s="1"/>
  <c r="CU68" i="5"/>
  <c r="CW68" i="5" s="1"/>
  <c r="CU48" i="5"/>
  <c r="CW48" i="5" s="1"/>
  <c r="CU28" i="5"/>
  <c r="CW28" i="5" s="1"/>
  <c r="CU25" i="5"/>
  <c r="CW25" i="5" s="1"/>
  <c r="CU22" i="5"/>
  <c r="CW22" i="5" s="1"/>
  <c r="CU20" i="5"/>
  <c r="CW20" i="5" s="1"/>
  <c r="CU18" i="5"/>
  <c r="CW18" i="5" s="1"/>
  <c r="CU64" i="5"/>
  <c r="CW64" i="5" s="1"/>
  <c r="CU56" i="5"/>
  <c r="CW56" i="5" s="1"/>
  <c r="CU35" i="5"/>
  <c r="CW35" i="5" s="1"/>
  <c r="CU66" i="5"/>
  <c r="CW66" i="5" s="1"/>
  <c r="CU60" i="5"/>
  <c r="CW60" i="5" s="1"/>
  <c r="CU89" i="5"/>
  <c r="CW89" i="5" s="1"/>
  <c r="CU23" i="5"/>
  <c r="CW23" i="5" s="1"/>
  <c r="CU19" i="5"/>
  <c r="CW19" i="5" s="1"/>
  <c r="CU95" i="5"/>
  <c r="CW95" i="5" s="1"/>
  <c r="CU83" i="5"/>
  <c r="CW83" i="5" s="1"/>
  <c r="CU32" i="5"/>
  <c r="CW32" i="5" s="1"/>
  <c r="CU29" i="5"/>
  <c r="CW29" i="5" s="1"/>
  <c r="CU16" i="5"/>
  <c r="CW16" i="5" s="1"/>
  <c r="CU14" i="5"/>
  <c r="CW14" i="5" s="1"/>
  <c r="CU12" i="5"/>
  <c r="CW12" i="5" s="1"/>
  <c r="CU10" i="5"/>
  <c r="CW10" i="5" s="1"/>
  <c r="CU31" i="5"/>
  <c r="CW31" i="5" s="1"/>
  <c r="CU11" i="5"/>
  <c r="CW11" i="5" s="1"/>
  <c r="CU17" i="5"/>
  <c r="CW17" i="5" s="1"/>
  <c r="CU15" i="5"/>
  <c r="CW15" i="5" s="1"/>
  <c r="CU39" i="5"/>
  <c r="CW39" i="5" s="1"/>
  <c r="CU6" i="5"/>
  <c r="CW6" i="5" s="1"/>
  <c r="CU21" i="5"/>
  <c r="CW21" i="5" s="1"/>
  <c r="KL27" i="5"/>
  <c r="KL25" i="5"/>
  <c r="KL26" i="5"/>
  <c r="KL22" i="5"/>
  <c r="KL14" i="5"/>
  <c r="KL18" i="5"/>
  <c r="KL10" i="5"/>
  <c r="LU24" i="5"/>
  <c r="LU14" i="5"/>
  <c r="LU12" i="5"/>
  <c r="LU10" i="5"/>
  <c r="LW10" i="5" s="1"/>
  <c r="MA10" i="5" s="1"/>
  <c r="MC10" i="5" s="1"/>
  <c r="LU11" i="5"/>
  <c r="LU23" i="5"/>
  <c r="LX6" i="5"/>
  <c r="LU25" i="5"/>
  <c r="LU8" i="5"/>
  <c r="LU17" i="5"/>
  <c r="LW17" i="5" s="1"/>
  <c r="MA17" i="5" s="1"/>
  <c r="MC17" i="5" s="1"/>
  <c r="LU13" i="5"/>
  <c r="LW13" i="5" s="1"/>
  <c r="MA13" i="5" s="1"/>
  <c r="MC13" i="5" s="1"/>
  <c r="JB11" i="5"/>
  <c r="BY13" i="5"/>
  <c r="BW13" i="5"/>
  <c r="BX13" i="5" s="1"/>
  <c r="CC13" i="5" s="1"/>
  <c r="CE13" i="5" s="1"/>
  <c r="KN14" i="5"/>
  <c r="KK14" i="5"/>
  <c r="BF22" i="5"/>
  <c r="BG22" i="5" s="1"/>
  <c r="BD22" i="5"/>
  <c r="BE22" i="5" s="1"/>
  <c r="BJ22" i="5" s="1"/>
  <c r="BL22" i="5" s="1"/>
  <c r="CS22" i="5"/>
  <c r="EE26" i="5"/>
  <c r="DL31" i="5"/>
  <c r="EE33" i="5"/>
  <c r="HQ38" i="5"/>
  <c r="BF39" i="5"/>
  <c r="BG39" i="5" s="1"/>
  <c r="BC39" i="5"/>
  <c r="BE39" i="5" s="1"/>
  <c r="BJ39" i="5" s="1"/>
  <c r="BL39" i="5" s="1"/>
  <c r="CR40" i="5"/>
  <c r="CO40" i="5"/>
  <c r="CQ40" i="5" s="1"/>
  <c r="CV40" i="5" s="1"/>
  <c r="CX40" i="5" s="1"/>
  <c r="HQ42" i="5"/>
  <c r="DL51" i="5"/>
  <c r="HS67" i="5"/>
  <c r="HP67" i="5"/>
  <c r="GB87" i="2"/>
  <c r="AY89" i="2"/>
  <c r="BU89" i="2"/>
  <c r="DG90" i="2"/>
  <c r="HP92" i="2"/>
  <c r="HM92" i="2"/>
  <c r="HO92" i="2" s="1"/>
  <c r="HS92" i="2" s="1"/>
  <c r="HU92" i="2" s="1"/>
  <c r="HP94" i="2"/>
  <c r="HN94" i="2"/>
  <c r="GD97" i="2"/>
  <c r="GA97" i="2"/>
  <c r="BB100" i="2"/>
  <c r="GD100" i="2"/>
  <c r="GB100" i="2"/>
  <c r="GD101" i="2"/>
  <c r="GA101" i="2"/>
  <c r="BA102" i="2"/>
  <c r="BB102" i="2" s="1"/>
  <c r="AX102" i="2"/>
  <c r="AZ102" i="2" s="1"/>
  <c r="BE102" i="2" s="1"/>
  <c r="BG102" i="2" s="1"/>
  <c r="GB109" i="2"/>
  <c r="BT110" i="2"/>
  <c r="BU110" i="2" s="1"/>
  <c r="BQ110" i="2"/>
  <c r="BR113" i="2"/>
  <c r="BS113" i="2" s="1"/>
  <c r="BX113" i="2" s="1"/>
  <c r="BZ113" i="2" s="1"/>
  <c r="BT113" i="2"/>
  <c r="BU113" i="2" s="1"/>
  <c r="HQ100" i="5"/>
  <c r="HQ93" i="5"/>
  <c r="HQ86" i="5"/>
  <c r="HQ68" i="5"/>
  <c r="HQ99" i="5"/>
  <c r="HQ72" i="5"/>
  <c r="HQ62" i="5"/>
  <c r="HQ96" i="5"/>
  <c r="HQ70" i="5"/>
  <c r="HQ64" i="5"/>
  <c r="HQ94" i="5"/>
  <c r="HQ57" i="5"/>
  <c r="HQ77" i="5"/>
  <c r="HQ52" i="5"/>
  <c r="HQ47" i="5"/>
  <c r="HQ53" i="5"/>
  <c r="HQ103" i="5"/>
  <c r="HQ83" i="5"/>
  <c r="HQ56" i="5"/>
  <c r="HQ61" i="5"/>
  <c r="HQ69" i="5"/>
  <c r="HQ39" i="5"/>
  <c r="HQ31" i="5"/>
  <c r="HQ22" i="5"/>
  <c r="HQ19" i="5"/>
  <c r="HQ91" i="5"/>
  <c r="HQ85" i="5"/>
  <c r="HQ43" i="5"/>
  <c r="HQ32" i="5"/>
  <c r="HQ23" i="5"/>
  <c r="HQ50" i="5"/>
  <c r="HQ17" i="5"/>
  <c r="HQ13" i="5"/>
  <c r="HQ98" i="5"/>
  <c r="HQ25" i="5"/>
  <c r="HR25" i="5" s="1"/>
  <c r="HV25" i="5" s="1"/>
  <c r="HX25" i="5" s="1"/>
  <c r="HQ60" i="5"/>
  <c r="HQ18" i="5"/>
  <c r="JB19" i="5"/>
  <c r="JB6" i="5"/>
  <c r="JC6" i="5" s="1"/>
  <c r="JG6" i="5" s="1"/>
  <c r="JI6" i="5" s="1"/>
  <c r="JB21" i="5"/>
  <c r="LV19" i="5"/>
  <c r="LV6" i="5"/>
  <c r="LV23" i="5"/>
  <c r="AM7" i="5"/>
  <c r="AJ7" i="5"/>
  <c r="Q8" i="5"/>
  <c r="U8" i="5"/>
  <c r="X9" i="5"/>
  <c r="Z9" i="5" s="1"/>
  <c r="T9" i="5"/>
  <c r="GX9" i="5"/>
  <c r="GZ9" i="5" s="1"/>
  <c r="HD9" i="5" s="1"/>
  <c r="HF9" i="5" s="1"/>
  <c r="HA9" i="5"/>
  <c r="LF9" i="5"/>
  <c r="LC9" i="5"/>
  <c r="HQ11" i="5"/>
  <c r="HR11" i="5" s="1"/>
  <c r="HV11" i="5" s="1"/>
  <c r="HX11" i="5" s="1"/>
  <c r="AM13" i="5"/>
  <c r="AK13" i="5"/>
  <c r="AL13" i="5" s="1"/>
  <c r="AQ13" i="5" s="1"/>
  <c r="AS13" i="5" s="1"/>
  <c r="JC13" i="5"/>
  <c r="JG13" i="5" s="1"/>
  <c r="JI13" i="5" s="1"/>
  <c r="BF14" i="5"/>
  <c r="BG14" i="5" s="1"/>
  <c r="BD14" i="5"/>
  <c r="BE14" i="5" s="1"/>
  <c r="BJ14" i="5" s="1"/>
  <c r="BL14" i="5" s="1"/>
  <c r="HS14" i="5"/>
  <c r="HP14" i="5"/>
  <c r="GI15" i="5"/>
  <c r="GF15" i="5"/>
  <c r="GH15" i="5" s="1"/>
  <c r="GL15" i="5" s="1"/>
  <c r="GN15" i="5" s="1"/>
  <c r="HQ15" i="5"/>
  <c r="JD15" i="5"/>
  <c r="JA15" i="5"/>
  <c r="GX17" i="5"/>
  <c r="GZ17" i="5" s="1"/>
  <c r="HD17" i="5" s="1"/>
  <c r="HF17" i="5" s="1"/>
  <c r="HA17" i="5"/>
  <c r="ED18" i="5"/>
  <c r="EE18" i="5" s="1"/>
  <c r="EA18" i="5"/>
  <c r="LX19" i="5"/>
  <c r="LU19" i="5"/>
  <c r="LW19" i="5" s="1"/>
  <c r="MA19" i="5" s="1"/>
  <c r="MC19" i="5" s="1"/>
  <c r="JV23" i="5"/>
  <c r="JS23" i="5"/>
  <c r="JU23" i="5" s="1"/>
  <c r="JY23" i="5" s="1"/>
  <c r="KA23" i="5" s="1"/>
  <c r="CU24" i="5"/>
  <c r="CW24" i="5" s="1"/>
  <c r="U25" i="5"/>
  <c r="Q25" i="5"/>
  <c r="GI33" i="5"/>
  <c r="GF33" i="5"/>
  <c r="GH33" i="5" s="1"/>
  <c r="GL33" i="5" s="1"/>
  <c r="GN33" i="5" s="1"/>
  <c r="DL35" i="5"/>
  <c r="U38" i="5"/>
  <c r="Q38" i="5"/>
  <c r="S38" i="5" s="1"/>
  <c r="DY65" i="2"/>
  <c r="DZ65" i="2" s="1"/>
  <c r="DW65" i="2"/>
  <c r="HN65" i="2"/>
  <c r="BQ69" i="2"/>
  <c r="BS69" i="2" s="1"/>
  <c r="BX69" i="2" s="1"/>
  <c r="BZ69" i="2" s="1"/>
  <c r="P70" i="2"/>
  <c r="HN71" i="2"/>
  <c r="HP71" i="2"/>
  <c r="CN72" i="2"/>
  <c r="GU72" i="2"/>
  <c r="GV72" i="2" s="1"/>
  <c r="GZ72" i="2" s="1"/>
  <c r="HB72" i="2" s="1"/>
  <c r="GW72" i="2"/>
  <c r="AH73" i="2"/>
  <c r="AI73" i="2" s="1"/>
  <c r="DZ73" i="2"/>
  <c r="DF74" i="2"/>
  <c r="DG74" i="2" s="1"/>
  <c r="DC74" i="2"/>
  <c r="M77" i="2"/>
  <c r="O77" i="2" s="1"/>
  <c r="S77" i="2" s="1"/>
  <c r="U77" i="2" s="1"/>
  <c r="DW77" i="2"/>
  <c r="DX77" i="2" s="1"/>
  <c r="EC77" i="2" s="1"/>
  <c r="EE77" i="2" s="1"/>
  <c r="DY77" i="2"/>
  <c r="DZ77" i="2" s="1"/>
  <c r="BU80" i="2"/>
  <c r="P81" i="2"/>
  <c r="BQ81" i="2"/>
  <c r="DG81" i="2"/>
  <c r="DV83" i="2"/>
  <c r="DY83" i="2"/>
  <c r="DZ83" i="2" s="1"/>
  <c r="HM85" i="2"/>
  <c r="HO85" i="2" s="1"/>
  <c r="HS85" i="2" s="1"/>
  <c r="HU85" i="2" s="1"/>
  <c r="HP85" i="2"/>
  <c r="AE87" i="2"/>
  <c r="AG87" i="2" s="1"/>
  <c r="AL87" i="2" s="1"/>
  <c r="AN87" i="2" s="1"/>
  <c r="M88" i="2"/>
  <c r="DC88" i="2"/>
  <c r="DF88" i="2"/>
  <c r="DG88" i="2" s="1"/>
  <c r="HN90" i="2"/>
  <c r="AY91" i="2"/>
  <c r="AF92" i="2"/>
  <c r="AF94" i="2"/>
  <c r="GB95" i="2"/>
  <c r="BU97" i="2"/>
  <c r="BA98" i="2"/>
  <c r="BB98" i="2" s="1"/>
  <c r="AX98" i="2"/>
  <c r="AZ98" i="2" s="1"/>
  <c r="BE98" i="2" s="1"/>
  <c r="BG98" i="2" s="1"/>
  <c r="BU99" i="2"/>
  <c r="GB101" i="2"/>
  <c r="BB107" i="2"/>
  <c r="CM107" i="2"/>
  <c r="CN107" i="2" s="1"/>
  <c r="CK107" i="2"/>
  <c r="BU108" i="2"/>
  <c r="CN114" i="2"/>
  <c r="M117" i="2"/>
  <c r="P117" i="2"/>
  <c r="HQ6" i="5"/>
  <c r="LU6" i="5"/>
  <c r="LW6" i="5" s="1"/>
  <c r="MA6" i="5" s="1"/>
  <c r="MC6" i="5" s="1"/>
  <c r="CU7" i="5"/>
  <c r="CW7" i="5" s="1"/>
  <c r="EE7" i="5"/>
  <c r="LF7" i="5"/>
  <c r="LC7" i="5"/>
  <c r="EV8" i="5"/>
  <c r="FA8" i="5" s="1"/>
  <c r="FC8" i="5" s="1"/>
  <c r="EC11" i="5"/>
  <c r="EH11" i="5" s="1"/>
  <c r="EJ11" i="5" s="1"/>
  <c r="GX11" i="5"/>
  <c r="GZ11" i="5" s="1"/>
  <c r="HD11" i="5" s="1"/>
  <c r="HF11" i="5" s="1"/>
  <c r="HA11" i="5"/>
  <c r="LI11" i="5"/>
  <c r="LK11" i="5" s="1"/>
  <c r="KM12" i="5"/>
  <c r="KQ12" i="5" s="1"/>
  <c r="KS12" i="5" s="1"/>
  <c r="DL13" i="5"/>
  <c r="EC15" i="5"/>
  <c r="EH15" i="5" s="1"/>
  <c r="EJ15" i="5" s="1"/>
  <c r="JB15" i="5"/>
  <c r="EE16" i="5"/>
  <c r="JV16" i="5"/>
  <c r="JS16" i="5"/>
  <c r="LU16" i="5"/>
  <c r="EW17" i="5"/>
  <c r="EX17" i="5" s="1"/>
  <c r="EU17" i="5"/>
  <c r="AL18" i="5"/>
  <c r="AQ18" i="5" s="1"/>
  <c r="AS18" i="5" s="1"/>
  <c r="CR19" i="5"/>
  <c r="CP19" i="5"/>
  <c r="CQ19" i="5" s="1"/>
  <c r="CV19" i="5" s="1"/>
  <c r="CX19" i="5" s="1"/>
  <c r="KN19" i="5"/>
  <c r="KK19" i="5"/>
  <c r="BW25" i="5"/>
  <c r="BX25" i="5" s="1"/>
  <c r="CC25" i="5" s="1"/>
  <c r="CE25" i="5" s="1"/>
  <c r="BY25" i="5"/>
  <c r="GI27" i="5"/>
  <c r="GG27" i="5"/>
  <c r="IJ29" i="5"/>
  <c r="IN29" i="5" s="1"/>
  <c r="IP29" i="5" s="1"/>
  <c r="BC33" i="5"/>
  <c r="BF33" i="5"/>
  <c r="BG33" i="5" s="1"/>
  <c r="CR33" i="5"/>
  <c r="CP33" i="5"/>
  <c r="CQ33" i="5" s="1"/>
  <c r="CV33" i="5" s="1"/>
  <c r="CX33" i="5" s="1"/>
  <c r="HS34" i="5"/>
  <c r="HP34" i="5"/>
  <c r="CQ41" i="5"/>
  <c r="CV41" i="5" s="1"/>
  <c r="CX41" i="5" s="1"/>
  <c r="HQ44" i="5"/>
  <c r="N118" i="2"/>
  <c r="N99" i="2"/>
  <c r="N117" i="2"/>
  <c r="BR114" i="2"/>
  <c r="BR102" i="2"/>
  <c r="BR117" i="2"/>
  <c r="BR110" i="2"/>
  <c r="GW6" i="2"/>
  <c r="N60" i="2"/>
  <c r="N62" i="2"/>
  <c r="N64" i="2"/>
  <c r="N66" i="2"/>
  <c r="DV68" i="2"/>
  <c r="EO68" i="2"/>
  <c r="EQ68" i="2" s="1"/>
  <c r="EV68" i="2" s="1"/>
  <c r="EX68" i="2" s="1"/>
  <c r="CK69" i="2"/>
  <c r="BR70" i="2"/>
  <c r="DF75" i="2"/>
  <c r="DG75" i="2" s="1"/>
  <c r="GW75" i="2"/>
  <c r="GT75" i="2"/>
  <c r="GV75" i="2" s="1"/>
  <c r="GZ75" i="2" s="1"/>
  <c r="HB75" i="2" s="1"/>
  <c r="GD76" i="2"/>
  <c r="GA76" i="2"/>
  <c r="GB77" i="2"/>
  <c r="P78" i="2"/>
  <c r="M78" i="2"/>
  <c r="N79" i="2"/>
  <c r="DF83" i="2"/>
  <c r="DG83" i="2" s="1"/>
  <c r="GW83" i="2"/>
  <c r="GT83" i="2"/>
  <c r="GD84" i="2"/>
  <c r="GA84" i="2"/>
  <c r="AF86" i="2"/>
  <c r="AH87" i="2"/>
  <c r="AI87" i="2" s="1"/>
  <c r="AX87" i="2"/>
  <c r="GD87" i="2"/>
  <c r="HM87" i="2"/>
  <c r="AE90" i="2"/>
  <c r="HP90" i="2"/>
  <c r="N91" i="2"/>
  <c r="GW91" i="2"/>
  <c r="GT91" i="2"/>
  <c r="CJ93" i="2"/>
  <c r="CL93" i="2" s="1"/>
  <c r="CQ93" i="2" s="1"/>
  <c r="CS93" i="2" s="1"/>
  <c r="GD93" i="2"/>
  <c r="GU93" i="2"/>
  <c r="AX95" i="2"/>
  <c r="AZ95" i="2" s="1"/>
  <c r="BE95" i="2" s="1"/>
  <c r="BG95" i="2" s="1"/>
  <c r="N96" i="2"/>
  <c r="GW96" i="2"/>
  <c r="HP96" i="2"/>
  <c r="BU98" i="2"/>
  <c r="HP98" i="2"/>
  <c r="HM98" i="2"/>
  <c r="AE100" i="2"/>
  <c r="GT100" i="2"/>
  <c r="GV100" i="2" s="1"/>
  <c r="GZ100" i="2" s="1"/>
  <c r="HB100" i="2" s="1"/>
  <c r="CJ102" i="2"/>
  <c r="BB103" i="2"/>
  <c r="GD103" i="2"/>
  <c r="GA103" i="2"/>
  <c r="BR107" i="2"/>
  <c r="BT107" i="2"/>
  <c r="BU107" i="2" s="1"/>
  <c r="CK108" i="2"/>
  <c r="BR109" i="2"/>
  <c r="M111" i="2"/>
  <c r="CK111" i="2"/>
  <c r="P113" i="2"/>
  <c r="M116" i="2"/>
  <c r="P116" i="2"/>
  <c r="II82" i="5"/>
  <c r="IJ82" i="5" s="1"/>
  <c r="IN82" i="5" s="1"/>
  <c r="IP82" i="5" s="1"/>
  <c r="II84" i="5"/>
  <c r="II67" i="5"/>
  <c r="II83" i="5"/>
  <c r="II80" i="5"/>
  <c r="II85" i="5"/>
  <c r="II78" i="5"/>
  <c r="II76" i="5"/>
  <c r="II74" i="5"/>
  <c r="II68" i="5"/>
  <c r="II61" i="5"/>
  <c r="II51" i="5"/>
  <c r="II63" i="5"/>
  <c r="II57" i="5"/>
  <c r="II59" i="5"/>
  <c r="II55" i="5"/>
  <c r="II81" i="5"/>
  <c r="II77" i="5"/>
  <c r="II42" i="5"/>
  <c r="II30" i="5"/>
  <c r="II14" i="5"/>
  <c r="IJ14" i="5" s="1"/>
  <c r="IN14" i="5" s="1"/>
  <c r="IP14" i="5" s="1"/>
  <c r="II12" i="5"/>
  <c r="IJ12" i="5" s="1"/>
  <c r="IN12" i="5" s="1"/>
  <c r="IP12" i="5" s="1"/>
  <c r="II10" i="5"/>
  <c r="IJ10" i="5" s="1"/>
  <c r="IN10" i="5" s="1"/>
  <c r="IP10" i="5" s="1"/>
  <c r="II46" i="5"/>
  <c r="II39" i="5"/>
  <c r="IJ39" i="5" s="1"/>
  <c r="IN39" i="5" s="1"/>
  <c r="IP39" i="5" s="1"/>
  <c r="II35" i="5"/>
  <c r="II18" i="5"/>
  <c r="II53" i="5"/>
  <c r="II23" i="5"/>
  <c r="II26" i="5"/>
  <c r="IJ26" i="5" s="1"/>
  <c r="IN26" i="5" s="1"/>
  <c r="IP26" i="5" s="1"/>
  <c r="LD19" i="5"/>
  <c r="LD21" i="5"/>
  <c r="LD15" i="5"/>
  <c r="LE15" i="5" s="1"/>
  <c r="LI15" i="5" s="1"/>
  <c r="LK15" i="5" s="1"/>
  <c r="LD17" i="5"/>
  <c r="LE17" i="5" s="1"/>
  <c r="LI17" i="5" s="1"/>
  <c r="LK17" i="5" s="1"/>
  <c r="LD9" i="5"/>
  <c r="LD13" i="5"/>
  <c r="LE13" i="5" s="1"/>
  <c r="LI13" i="5" s="1"/>
  <c r="LK13" i="5" s="1"/>
  <c r="LD7" i="5"/>
  <c r="U7" i="5"/>
  <c r="IJ8" i="5"/>
  <c r="IN8" i="5" s="1"/>
  <c r="IP8" i="5" s="1"/>
  <c r="LV8" i="5"/>
  <c r="DH9" i="5"/>
  <c r="DK9" i="5"/>
  <c r="DL9" i="5" s="1"/>
  <c r="LV9" i="5"/>
  <c r="LV10" i="5"/>
  <c r="EX12" i="5"/>
  <c r="HS12" i="5"/>
  <c r="ET13" i="5"/>
  <c r="EV13" i="5" s="1"/>
  <c r="FA13" i="5" s="1"/>
  <c r="FC13" i="5" s="1"/>
  <c r="EW13" i="5"/>
  <c r="EX13" i="5" s="1"/>
  <c r="AJ14" i="5"/>
  <c r="FP14" i="5"/>
  <c r="FN14" i="5"/>
  <c r="FO14" i="5" s="1"/>
  <c r="FT14" i="5" s="1"/>
  <c r="FV14" i="5" s="1"/>
  <c r="LD14" i="5"/>
  <c r="GX15" i="5"/>
  <c r="GZ15" i="5" s="1"/>
  <c r="HD15" i="5" s="1"/>
  <c r="HF15" i="5" s="1"/>
  <c r="JV15" i="5"/>
  <c r="JS15" i="5"/>
  <c r="KP15" i="5"/>
  <c r="KR15" i="5" s="1"/>
  <c r="LV15" i="5"/>
  <c r="KK17" i="5"/>
  <c r="GF20" i="5"/>
  <c r="BI21" i="5"/>
  <c r="BK21" i="5" s="1"/>
  <c r="BI23" i="5"/>
  <c r="BK23" i="5" s="1"/>
  <c r="GG23" i="5"/>
  <c r="HQ26" i="5"/>
  <c r="GF27" i="5"/>
  <c r="AJ28" i="5"/>
  <c r="II28" i="5"/>
  <c r="IJ28" i="5" s="1"/>
  <c r="IN28" i="5" s="1"/>
  <c r="IP28" i="5" s="1"/>
  <c r="BD31" i="5"/>
  <c r="BF31" i="5"/>
  <c r="BG31" i="5" s="1"/>
  <c r="CQ31" i="5"/>
  <c r="CV31" i="5" s="1"/>
  <c r="CX31" i="5" s="1"/>
  <c r="EE32" i="5"/>
  <c r="U36" i="5"/>
  <c r="HQ41" i="5"/>
  <c r="EX43" i="5"/>
  <c r="DL45" i="5"/>
  <c r="GI46" i="5"/>
  <c r="GG46" i="5"/>
  <c r="EX48" i="5"/>
  <c r="II49" i="5"/>
  <c r="EE55" i="5"/>
  <c r="CP82" i="5"/>
  <c r="CR82" i="5"/>
  <c r="BR59" i="2"/>
  <c r="BR61" i="2"/>
  <c r="BR63" i="2"/>
  <c r="BR65" i="2"/>
  <c r="BR67" i="2"/>
  <c r="DV69" i="2"/>
  <c r="EO69" i="2"/>
  <c r="CK70" i="2"/>
  <c r="BR71" i="2"/>
  <c r="HN75" i="2"/>
  <c r="DV76" i="2"/>
  <c r="GU76" i="2"/>
  <c r="AE77" i="2"/>
  <c r="AX77" i="2"/>
  <c r="AF78" i="2"/>
  <c r="AY79" i="2"/>
  <c r="HN83" i="2"/>
  <c r="GU84" i="2"/>
  <c r="AE85" i="2"/>
  <c r="AX85" i="2"/>
  <c r="AY86" i="2"/>
  <c r="GW86" i="2"/>
  <c r="GT86" i="2"/>
  <c r="HN86" i="2"/>
  <c r="CK87" i="2"/>
  <c r="DD87" i="2"/>
  <c r="GU87" i="2"/>
  <c r="N88" i="2"/>
  <c r="M90" i="2"/>
  <c r="BQ90" i="2"/>
  <c r="CJ91" i="2"/>
  <c r="GU91" i="2"/>
  <c r="GT92" i="2"/>
  <c r="GV92" i="2" s="1"/>
  <c r="GZ92" i="2" s="1"/>
  <c r="HB92" i="2" s="1"/>
  <c r="GB94" i="2"/>
  <c r="CN95" i="2"/>
  <c r="HN96" i="2"/>
  <c r="AI98" i="2"/>
  <c r="CJ99" i="2"/>
  <c r="P100" i="2"/>
  <c r="AH100" i="2"/>
  <c r="AI100" i="2" s="1"/>
  <c r="AF100" i="2"/>
  <c r="BU100" i="2"/>
  <c r="CK101" i="2"/>
  <c r="AF103" i="2"/>
  <c r="GB103" i="2"/>
  <c r="BR105" i="2"/>
  <c r="BT105" i="2"/>
  <c r="BU105" i="2" s="1"/>
  <c r="CK106" i="2"/>
  <c r="AY107" i="2"/>
  <c r="N108" i="2"/>
  <c r="P108" i="2"/>
  <c r="P110" i="2"/>
  <c r="BU112" i="2"/>
  <c r="N113" i="2"/>
  <c r="CJ114" i="2"/>
  <c r="N115" i="2"/>
  <c r="N116" i="2"/>
  <c r="AJ104" i="5"/>
  <c r="AJ101" i="5"/>
  <c r="AJ90" i="5"/>
  <c r="AL90" i="5" s="1"/>
  <c r="AQ90" i="5" s="1"/>
  <c r="AS90" i="5" s="1"/>
  <c r="AJ86" i="5"/>
  <c r="AL86" i="5" s="1"/>
  <c r="AQ86" i="5" s="1"/>
  <c r="AS86" i="5" s="1"/>
  <c r="AJ76" i="5"/>
  <c r="AJ82" i="5"/>
  <c r="AJ109" i="5"/>
  <c r="AJ96" i="5"/>
  <c r="AJ78" i="5"/>
  <c r="AJ95" i="5"/>
  <c r="AJ68" i="5"/>
  <c r="AJ97" i="5"/>
  <c r="AJ80" i="5"/>
  <c r="AJ74" i="5"/>
  <c r="AJ67" i="5"/>
  <c r="AJ63" i="5"/>
  <c r="AJ59" i="5"/>
  <c r="AJ55" i="5"/>
  <c r="AJ87" i="5"/>
  <c r="AJ108" i="5"/>
  <c r="AL108" i="5" s="1"/>
  <c r="AQ108" i="5" s="1"/>
  <c r="AS108" i="5" s="1"/>
  <c r="AJ84" i="5"/>
  <c r="AJ69" i="5"/>
  <c r="AJ65" i="5"/>
  <c r="AJ53" i="5"/>
  <c r="AJ50" i="5"/>
  <c r="AJ46" i="5"/>
  <c r="AJ42" i="5"/>
  <c r="AJ38" i="5"/>
  <c r="AJ72" i="5"/>
  <c r="AJ57" i="5"/>
  <c r="AJ56" i="5"/>
  <c r="AJ75" i="5"/>
  <c r="AJ61" i="5"/>
  <c r="AL61" i="5" s="1"/>
  <c r="AQ61" i="5" s="1"/>
  <c r="AS61" i="5" s="1"/>
  <c r="AJ39" i="5"/>
  <c r="AJ33" i="5"/>
  <c r="AJ29" i="5"/>
  <c r="AJ27" i="5"/>
  <c r="AJ31" i="5"/>
  <c r="AJ15" i="5"/>
  <c r="AJ6" i="5"/>
  <c r="AL6" i="5" s="1"/>
  <c r="AQ6" i="5" s="1"/>
  <c r="AS6" i="5" s="1"/>
  <c r="EV6" i="5"/>
  <c r="FA6" i="5" s="1"/>
  <c r="FC6" i="5" s="1"/>
  <c r="IJ6" i="5"/>
  <c r="IN6" i="5" s="1"/>
  <c r="IP6" i="5" s="1"/>
  <c r="LE6" i="5"/>
  <c r="LI6" i="5" s="1"/>
  <c r="LK6" i="5" s="1"/>
  <c r="BF8" i="5"/>
  <c r="BG8" i="5" s="1"/>
  <c r="BD8" i="5"/>
  <c r="BE8" i="5" s="1"/>
  <c r="BJ8" i="5" s="1"/>
  <c r="BL8" i="5" s="1"/>
  <c r="BD9" i="5"/>
  <c r="BE9" i="5" s="1"/>
  <c r="BJ9" i="5" s="1"/>
  <c r="BL9" i="5" s="1"/>
  <c r="BF9" i="5"/>
  <c r="BG9" i="5" s="1"/>
  <c r="DL10" i="5"/>
  <c r="JV11" i="5"/>
  <c r="JS11" i="5"/>
  <c r="JU11" i="5" s="1"/>
  <c r="JY11" i="5" s="1"/>
  <c r="KA11" i="5" s="1"/>
  <c r="Q12" i="5"/>
  <c r="S12" i="5" s="1"/>
  <c r="U12" i="5"/>
  <c r="DK12" i="5"/>
  <c r="DL12" i="5" s="1"/>
  <c r="DI12" i="5"/>
  <c r="DJ12" i="5" s="1"/>
  <c r="DO12" i="5" s="1"/>
  <c r="DQ12" i="5" s="1"/>
  <c r="HQ12" i="5"/>
  <c r="BY15" i="5"/>
  <c r="BW15" i="5"/>
  <c r="BX15" i="5" s="1"/>
  <c r="CC15" i="5" s="1"/>
  <c r="CE15" i="5" s="1"/>
  <c r="Q16" i="5"/>
  <c r="S16" i="5" s="1"/>
  <c r="BV16" i="5"/>
  <c r="BY16" i="5"/>
  <c r="BZ16" i="5" s="1"/>
  <c r="DK16" i="5"/>
  <c r="DL16" i="5" s="1"/>
  <c r="DI16" i="5"/>
  <c r="U17" i="5"/>
  <c r="Q17" i="5"/>
  <c r="JB17" i="5"/>
  <c r="LU18" i="5"/>
  <c r="U20" i="5"/>
  <c r="Q20" i="5"/>
  <c r="EW20" i="5"/>
  <c r="EX20" i="5" s="1"/>
  <c r="EU20" i="5"/>
  <c r="II20" i="5"/>
  <c r="KN20" i="5"/>
  <c r="KK20" i="5"/>
  <c r="ET21" i="5"/>
  <c r="EW21" i="5"/>
  <c r="EX21" i="5" s="1"/>
  <c r="GI21" i="5"/>
  <c r="GF21" i="5"/>
  <c r="AJ26" i="5"/>
  <c r="EW27" i="5"/>
  <c r="EX27" i="5" s="1"/>
  <c r="EU27" i="5"/>
  <c r="EV27" i="5" s="1"/>
  <c r="FA27" i="5" s="1"/>
  <c r="FC27" i="5" s="1"/>
  <c r="GG30" i="5"/>
  <c r="BE31" i="5"/>
  <c r="BJ31" i="5" s="1"/>
  <c r="BL31" i="5" s="1"/>
  <c r="JT32" i="5"/>
  <c r="JV32" i="5"/>
  <c r="HA33" i="5"/>
  <c r="GX33" i="5"/>
  <c r="GF35" i="5"/>
  <c r="GI35" i="5"/>
  <c r="BY36" i="5"/>
  <c r="BW36" i="5"/>
  <c r="FA46" i="5"/>
  <c r="FC46" i="5" s="1"/>
  <c r="EX56" i="5"/>
  <c r="GY56" i="5"/>
  <c r="HA56" i="5"/>
  <c r="HP64" i="5"/>
  <c r="HR64" i="5" s="1"/>
  <c r="HV64" i="5" s="1"/>
  <c r="HX64" i="5" s="1"/>
  <c r="HS64" i="5"/>
  <c r="HS66" i="5"/>
  <c r="HP66" i="5"/>
  <c r="HR66" i="5" s="1"/>
  <c r="HV66" i="5" s="1"/>
  <c r="HX66" i="5" s="1"/>
  <c r="GX82" i="5"/>
  <c r="HA82" i="5"/>
  <c r="DV58" i="2"/>
  <c r="DX58" i="2" s="1"/>
  <c r="EC58" i="2" s="1"/>
  <c r="EE58" i="2" s="1"/>
  <c r="DV60" i="2"/>
  <c r="DX60" i="2" s="1"/>
  <c r="EC60" i="2" s="1"/>
  <c r="EE60" i="2" s="1"/>
  <c r="DV62" i="2"/>
  <c r="DX62" i="2" s="1"/>
  <c r="EC62" i="2" s="1"/>
  <c r="EE62" i="2" s="1"/>
  <c r="DV64" i="2"/>
  <c r="DV66" i="2"/>
  <c r="DX66" i="2" s="1"/>
  <c r="EC66" i="2" s="1"/>
  <c r="EE66" i="2" s="1"/>
  <c r="GT67" i="2"/>
  <c r="GV67" i="2" s="1"/>
  <c r="GZ67" i="2" s="1"/>
  <c r="HB67" i="2" s="1"/>
  <c r="DV70" i="2"/>
  <c r="DX70" i="2" s="1"/>
  <c r="EC70" i="2" s="1"/>
  <c r="EE70" i="2" s="1"/>
  <c r="EO70" i="2"/>
  <c r="EQ70" i="2" s="1"/>
  <c r="EV70" i="2" s="1"/>
  <c r="EX70" i="2" s="1"/>
  <c r="CK71" i="2"/>
  <c r="CK72" i="2"/>
  <c r="GT76" i="2"/>
  <c r="GV76" i="2" s="1"/>
  <c r="GZ76" i="2" s="1"/>
  <c r="HB76" i="2" s="1"/>
  <c r="AH77" i="2"/>
  <c r="BQ78" i="2"/>
  <c r="BS78" i="2" s="1"/>
  <c r="BX78" i="2" s="1"/>
  <c r="BZ78" i="2" s="1"/>
  <c r="CJ78" i="2"/>
  <c r="CL78" i="2" s="1"/>
  <c r="CQ78" i="2" s="1"/>
  <c r="CS78" i="2" s="1"/>
  <c r="BR79" i="2"/>
  <c r="CK80" i="2"/>
  <c r="GT84" i="2"/>
  <c r="AH85" i="2"/>
  <c r="N86" i="2"/>
  <c r="CJ86" i="2"/>
  <c r="CL86" i="2" s="1"/>
  <c r="CQ86" i="2" s="1"/>
  <c r="CS86" i="2" s="1"/>
  <c r="DC86" i="2"/>
  <c r="GU86" i="2"/>
  <c r="N87" i="2"/>
  <c r="BR87" i="2"/>
  <c r="GT87" i="2"/>
  <c r="GV87" i="2" s="1"/>
  <c r="GZ87" i="2" s="1"/>
  <c r="HB87" i="2" s="1"/>
  <c r="GA89" i="2"/>
  <c r="HN89" i="2"/>
  <c r="DD90" i="2"/>
  <c r="GB90" i="2"/>
  <c r="GT90" i="2"/>
  <c r="GB92" i="2"/>
  <c r="BQ93" i="2"/>
  <c r="CK93" i="2"/>
  <c r="CM94" i="2"/>
  <c r="CN94" i="2" s="1"/>
  <c r="CK94" i="2"/>
  <c r="GT96" i="2"/>
  <c r="AX97" i="2"/>
  <c r="AZ97" i="2" s="1"/>
  <c r="BE97" i="2" s="1"/>
  <c r="BG97" i="2" s="1"/>
  <c r="GU98" i="2"/>
  <c r="CM99" i="2"/>
  <c r="CN99" i="2" s="1"/>
  <c r="CK99" i="2"/>
  <c r="BR101" i="2"/>
  <c r="N102" i="2"/>
  <c r="CJ103" i="2"/>
  <c r="CL103" i="2" s="1"/>
  <c r="CQ103" i="2" s="1"/>
  <c r="CS103" i="2" s="1"/>
  <c r="AY105" i="2"/>
  <c r="N106" i="2"/>
  <c r="P106" i="2"/>
  <c r="BA108" i="2"/>
  <c r="BB108" i="2" s="1"/>
  <c r="AX108" i="2"/>
  <c r="N110" i="2"/>
  <c r="N111" i="2"/>
  <c r="M112" i="2"/>
  <c r="O112" i="2" s="1"/>
  <c r="S112" i="2" s="1"/>
  <c r="U112" i="2" s="1"/>
  <c r="P112" i="2"/>
  <c r="CJ116" i="2"/>
  <c r="BR119" i="2"/>
  <c r="BI106" i="5"/>
  <c r="BK106" i="5" s="1"/>
  <c r="BI108" i="5"/>
  <c r="BK108" i="5" s="1"/>
  <c r="BI100" i="5"/>
  <c r="BK100" i="5" s="1"/>
  <c r="BI92" i="5"/>
  <c r="BK92" i="5" s="1"/>
  <c r="BI105" i="5"/>
  <c r="BK105" i="5" s="1"/>
  <c r="BI99" i="5"/>
  <c r="BK99" i="5" s="1"/>
  <c r="BI104" i="5"/>
  <c r="BK104" i="5" s="1"/>
  <c r="BI102" i="5"/>
  <c r="BK102" i="5" s="1"/>
  <c r="BI94" i="5"/>
  <c r="BK94" i="5" s="1"/>
  <c r="BI107" i="5"/>
  <c r="BK107" i="5" s="1"/>
  <c r="BI103" i="5"/>
  <c r="BK103" i="5" s="1"/>
  <c r="BI87" i="5"/>
  <c r="BK87" i="5" s="1"/>
  <c r="BI85" i="5"/>
  <c r="BK85" i="5" s="1"/>
  <c r="BI83" i="5"/>
  <c r="BK83" i="5" s="1"/>
  <c r="BI93" i="5"/>
  <c r="BK93" i="5" s="1"/>
  <c r="BI91" i="5"/>
  <c r="BK91" i="5" s="1"/>
  <c r="BI89" i="5"/>
  <c r="BK89" i="5" s="1"/>
  <c r="BI101" i="5"/>
  <c r="BK101" i="5" s="1"/>
  <c r="BI98" i="5"/>
  <c r="BK98" i="5" s="1"/>
  <c r="BI96" i="5"/>
  <c r="BK96" i="5" s="1"/>
  <c r="BI95" i="5"/>
  <c r="BK95" i="5" s="1"/>
  <c r="BI80" i="5"/>
  <c r="BK80" i="5" s="1"/>
  <c r="BI75" i="5"/>
  <c r="BK75" i="5" s="1"/>
  <c r="BI73" i="5"/>
  <c r="BK73" i="5" s="1"/>
  <c r="BI71" i="5"/>
  <c r="BK71" i="5" s="1"/>
  <c r="BI81" i="5"/>
  <c r="BK81" i="5" s="1"/>
  <c r="BI78" i="5"/>
  <c r="BK78" i="5" s="1"/>
  <c r="BI82" i="5"/>
  <c r="BK82" i="5" s="1"/>
  <c r="BI77" i="5"/>
  <c r="BK77" i="5" s="1"/>
  <c r="BI97" i="5"/>
  <c r="BK97" i="5" s="1"/>
  <c r="BI86" i="5"/>
  <c r="BK86" i="5" s="1"/>
  <c r="BI84" i="5"/>
  <c r="BK84" i="5" s="1"/>
  <c r="BI70" i="5"/>
  <c r="BK70" i="5" s="1"/>
  <c r="BI66" i="5"/>
  <c r="BK66" i="5" s="1"/>
  <c r="BI62" i="5"/>
  <c r="BK62" i="5" s="1"/>
  <c r="BI58" i="5"/>
  <c r="BK58" i="5" s="1"/>
  <c r="BI54" i="5"/>
  <c r="BK54" i="5" s="1"/>
  <c r="BI74" i="5"/>
  <c r="BK74" i="5" s="1"/>
  <c r="BI65" i="5"/>
  <c r="BK65" i="5" s="1"/>
  <c r="BI48" i="5"/>
  <c r="BK48" i="5" s="1"/>
  <c r="BI44" i="5"/>
  <c r="BK44" i="5" s="1"/>
  <c r="BI40" i="5"/>
  <c r="BK40" i="5" s="1"/>
  <c r="BI36" i="5"/>
  <c r="BK36" i="5" s="1"/>
  <c r="BI67" i="5"/>
  <c r="BK67" i="5" s="1"/>
  <c r="BI49" i="5"/>
  <c r="BK49" i="5" s="1"/>
  <c r="BI88" i="5"/>
  <c r="BK88" i="5" s="1"/>
  <c r="BI79" i="5"/>
  <c r="BK79" i="5" s="1"/>
  <c r="BI68" i="5"/>
  <c r="BK68" i="5" s="1"/>
  <c r="BI64" i="5"/>
  <c r="BK64" i="5" s="1"/>
  <c r="BI61" i="5"/>
  <c r="BK61" i="5" s="1"/>
  <c r="BI60" i="5"/>
  <c r="BK60" i="5" s="1"/>
  <c r="BI57" i="5"/>
  <c r="BK57" i="5" s="1"/>
  <c r="BI56" i="5"/>
  <c r="BK56" i="5" s="1"/>
  <c r="BI53" i="5"/>
  <c r="BK53" i="5" s="1"/>
  <c r="BI52" i="5"/>
  <c r="BK52" i="5" s="1"/>
  <c r="BI50" i="5"/>
  <c r="BK50" i="5" s="1"/>
  <c r="BI45" i="5"/>
  <c r="BK45" i="5" s="1"/>
  <c r="BI41" i="5"/>
  <c r="BK41" i="5" s="1"/>
  <c r="BI37" i="5"/>
  <c r="BK37" i="5" s="1"/>
  <c r="BI34" i="5"/>
  <c r="BK34" i="5" s="1"/>
  <c r="BI32" i="5"/>
  <c r="BK32" i="5" s="1"/>
  <c r="BI30" i="5"/>
  <c r="BK30" i="5" s="1"/>
  <c r="BI28" i="5"/>
  <c r="BK28" i="5" s="1"/>
  <c r="BI25" i="5"/>
  <c r="BK25" i="5" s="1"/>
  <c r="BI22" i="5"/>
  <c r="BK22" i="5" s="1"/>
  <c r="BI20" i="5"/>
  <c r="BK20" i="5" s="1"/>
  <c r="BI18" i="5"/>
  <c r="BK18" i="5" s="1"/>
  <c r="BI72" i="5"/>
  <c r="BK72" i="5" s="1"/>
  <c r="BI69" i="5"/>
  <c r="BK69" i="5" s="1"/>
  <c r="BI55" i="5"/>
  <c r="BK55" i="5" s="1"/>
  <c r="BI29" i="5"/>
  <c r="BK29" i="5" s="1"/>
  <c r="BI24" i="5"/>
  <c r="BK24" i="5" s="1"/>
  <c r="BI51" i="5"/>
  <c r="BK51" i="5" s="1"/>
  <c r="BI35" i="5"/>
  <c r="BK35" i="5" s="1"/>
  <c r="BI76" i="5"/>
  <c r="BK76" i="5" s="1"/>
  <c r="BI59" i="5"/>
  <c r="BK59" i="5" s="1"/>
  <c r="BI47" i="5"/>
  <c r="BK47" i="5" s="1"/>
  <c r="BI43" i="5"/>
  <c r="BK43" i="5" s="1"/>
  <c r="BI39" i="5"/>
  <c r="BK39" i="5" s="1"/>
  <c r="BI33" i="5"/>
  <c r="BK33" i="5" s="1"/>
  <c r="BI27" i="5"/>
  <c r="BK27" i="5" s="1"/>
  <c r="BI16" i="5"/>
  <c r="BK16" i="5" s="1"/>
  <c r="BI14" i="5"/>
  <c r="BK14" i="5" s="1"/>
  <c r="BI12" i="5"/>
  <c r="BK12" i="5" s="1"/>
  <c r="BI10" i="5"/>
  <c r="BK10" i="5" s="1"/>
  <c r="BI8" i="5"/>
  <c r="BK8" i="5" s="1"/>
  <c r="BI90" i="5"/>
  <c r="BK90" i="5" s="1"/>
  <c r="BI19" i="5"/>
  <c r="BK19" i="5" s="1"/>
  <c r="BI63" i="5"/>
  <c r="BK63" i="5" s="1"/>
  <c r="BI17" i="5"/>
  <c r="BK17" i="5" s="1"/>
  <c r="BI9" i="5"/>
  <c r="BK9" i="5" s="1"/>
  <c r="BI7" i="5"/>
  <c r="BK7" i="5" s="1"/>
  <c r="BI46" i="5"/>
  <c r="BK46" i="5" s="1"/>
  <c r="BI42" i="5"/>
  <c r="BK42" i="5" s="1"/>
  <c r="BI13" i="5"/>
  <c r="BK13" i="5" s="1"/>
  <c r="KP26" i="5"/>
  <c r="KR26" i="5" s="1"/>
  <c r="KP22" i="5"/>
  <c r="KR22" i="5" s="1"/>
  <c r="KP20" i="5"/>
  <c r="KR20" i="5" s="1"/>
  <c r="KP21" i="5"/>
  <c r="KR21" i="5" s="1"/>
  <c r="KP16" i="5"/>
  <c r="KR16" i="5" s="1"/>
  <c r="KP14" i="5"/>
  <c r="KR14" i="5" s="1"/>
  <c r="KP12" i="5"/>
  <c r="KR12" i="5" s="1"/>
  <c r="KP10" i="5"/>
  <c r="KR10" i="5" s="1"/>
  <c r="KP23" i="5"/>
  <c r="KR23" i="5" s="1"/>
  <c r="KP17" i="5"/>
  <c r="KR17" i="5" s="1"/>
  <c r="KP13" i="5"/>
  <c r="KR13" i="5" s="1"/>
  <c r="KP7" i="5"/>
  <c r="KR7" i="5" s="1"/>
  <c r="KP24" i="5"/>
  <c r="KR24" i="5" s="1"/>
  <c r="KP6" i="5"/>
  <c r="KR6" i="5" s="1"/>
  <c r="KP27" i="5"/>
  <c r="KR27" i="5" s="1"/>
  <c r="KP11" i="5"/>
  <c r="KR11" i="5" s="1"/>
  <c r="KP8" i="5"/>
  <c r="KR8" i="5" s="1"/>
  <c r="U114" i="5"/>
  <c r="Q119" i="5"/>
  <c r="U118" i="5"/>
  <c r="Q108" i="5"/>
  <c r="U108" i="5"/>
  <c r="Q100" i="5"/>
  <c r="U110" i="5"/>
  <c r="U105" i="5"/>
  <c r="Q92" i="5"/>
  <c r="U111" i="5"/>
  <c r="Q104" i="5"/>
  <c r="Q85" i="5"/>
  <c r="Q81" i="5"/>
  <c r="Q83" i="5"/>
  <c r="Q79" i="5"/>
  <c r="U75" i="5"/>
  <c r="U68" i="5"/>
  <c r="Q118" i="5"/>
  <c r="Q103" i="5"/>
  <c r="Q75" i="5"/>
  <c r="Q68" i="5"/>
  <c r="Q114" i="5"/>
  <c r="U99" i="5"/>
  <c r="Q97" i="5"/>
  <c r="Q89" i="5"/>
  <c r="Q86" i="5"/>
  <c r="Q82" i="5"/>
  <c r="Q80" i="5"/>
  <c r="Q76" i="5"/>
  <c r="U64" i="5"/>
  <c r="U60" i="5"/>
  <c r="U56" i="5"/>
  <c r="U52" i="5"/>
  <c r="Q106" i="5"/>
  <c r="U113" i="5"/>
  <c r="U101" i="5"/>
  <c r="Q60" i="5"/>
  <c r="U47" i="5"/>
  <c r="U43" i="5"/>
  <c r="U39" i="5"/>
  <c r="U92" i="5"/>
  <c r="U62" i="5"/>
  <c r="Q56" i="5"/>
  <c r="Q61" i="5"/>
  <c r="Q95" i="5"/>
  <c r="S95" i="5" s="1"/>
  <c r="U80" i="5"/>
  <c r="Q53" i="5"/>
  <c r="S53" i="5" s="1"/>
  <c r="Q77" i="5"/>
  <c r="Q73" i="5"/>
  <c r="U54" i="5"/>
  <c r="Q52" i="5"/>
  <c r="Q69" i="5"/>
  <c r="U81" i="5"/>
  <c r="Q65" i="5"/>
  <c r="S65" i="5" s="1"/>
  <c r="U66" i="5"/>
  <c r="Q21" i="5"/>
  <c r="S21" i="5" s="1"/>
  <c r="U34" i="5"/>
  <c r="Q64" i="5"/>
  <c r="Q23" i="5"/>
  <c r="Q31" i="5"/>
  <c r="Q28" i="5"/>
  <c r="U6" i="5"/>
  <c r="U26" i="5"/>
  <c r="Q18" i="5"/>
  <c r="Q15" i="5"/>
  <c r="S15" i="5" s="1"/>
  <c r="Q84" i="5"/>
  <c r="U21" i="5"/>
  <c r="U19" i="5"/>
  <c r="U74" i="5"/>
  <c r="U50" i="5"/>
  <c r="Q39" i="5"/>
  <c r="S39" i="5" s="1"/>
  <c r="Q57" i="5"/>
  <c r="Q47" i="5"/>
  <c r="S47" i="5" s="1"/>
  <c r="U44" i="5"/>
  <c r="Q43" i="5"/>
  <c r="S43" i="5" s="1"/>
  <c r="U40" i="5"/>
  <c r="U29" i="5"/>
  <c r="Q13" i="5"/>
  <c r="AK107" i="5"/>
  <c r="AK105" i="5"/>
  <c r="AK96" i="5"/>
  <c r="AK99" i="5"/>
  <c r="AK94" i="5"/>
  <c r="AK108" i="5"/>
  <c r="AK84" i="5"/>
  <c r="AK90" i="5"/>
  <c r="AK98" i="5"/>
  <c r="AK93" i="5"/>
  <c r="AK81" i="5"/>
  <c r="AK70" i="5"/>
  <c r="AK76" i="5"/>
  <c r="AK80" i="5"/>
  <c r="AK67" i="5"/>
  <c r="AK62" i="5"/>
  <c r="AK58" i="5"/>
  <c r="AK54" i="5"/>
  <c r="AK82" i="5"/>
  <c r="AK66" i="5"/>
  <c r="AK50" i="5"/>
  <c r="AK87" i="5"/>
  <c r="AK91" i="5"/>
  <c r="AK75" i="5"/>
  <c r="AK92" i="5"/>
  <c r="AK106" i="5"/>
  <c r="AK29" i="5"/>
  <c r="AK72" i="5"/>
  <c r="AK36" i="5"/>
  <c r="AK27" i="5"/>
  <c r="AK23" i="5"/>
  <c r="AL23" i="5" s="1"/>
  <c r="AQ23" i="5" s="1"/>
  <c r="AS23" i="5" s="1"/>
  <c r="AK20" i="5"/>
  <c r="AK40" i="5"/>
  <c r="AK25" i="5"/>
  <c r="AK78" i="5"/>
  <c r="AK44" i="5"/>
  <c r="AK6" i="5"/>
  <c r="AK22" i="5"/>
  <c r="AM6" i="5"/>
  <c r="AN19" i="5" s="1"/>
  <c r="AK14" i="5"/>
  <c r="AK7" i="5"/>
  <c r="GF114" i="5"/>
  <c r="GF115" i="5"/>
  <c r="GF87" i="5"/>
  <c r="GF112" i="5"/>
  <c r="GF92" i="5"/>
  <c r="GF97" i="5"/>
  <c r="GF91" i="5"/>
  <c r="GF105" i="5"/>
  <c r="GF106" i="5"/>
  <c r="GF109" i="5"/>
  <c r="GF104" i="5"/>
  <c r="GF111" i="5"/>
  <c r="GF88" i="5"/>
  <c r="GH88" i="5" s="1"/>
  <c r="GL88" i="5" s="1"/>
  <c r="GN88" i="5" s="1"/>
  <c r="GF82" i="5"/>
  <c r="GH82" i="5" s="1"/>
  <c r="GL82" i="5" s="1"/>
  <c r="GN82" i="5" s="1"/>
  <c r="GF73" i="5"/>
  <c r="GF71" i="5"/>
  <c r="GH71" i="5" s="1"/>
  <c r="GL71" i="5" s="1"/>
  <c r="GN71" i="5" s="1"/>
  <c r="GF76" i="5"/>
  <c r="GF65" i="5"/>
  <c r="GF64" i="5"/>
  <c r="GF94" i="5"/>
  <c r="GF59" i="5"/>
  <c r="GF56" i="5"/>
  <c r="GF50" i="5"/>
  <c r="GF55" i="5"/>
  <c r="GF52" i="5"/>
  <c r="GF60" i="5"/>
  <c r="GF102" i="5"/>
  <c r="GF63" i="5"/>
  <c r="GF68" i="5"/>
  <c r="GF67" i="5"/>
  <c r="GF38" i="5"/>
  <c r="GF19" i="5"/>
  <c r="GH19" i="5" s="1"/>
  <c r="GL19" i="5" s="1"/>
  <c r="GN19" i="5" s="1"/>
  <c r="GF42" i="5"/>
  <c r="GF26" i="5"/>
  <c r="GF51" i="5"/>
  <c r="GF46" i="5"/>
  <c r="GF39" i="5"/>
  <c r="GF100" i="5"/>
  <c r="GF84" i="5"/>
  <c r="GF23" i="5"/>
  <c r="GF17" i="5"/>
  <c r="GH17" i="5" s="1"/>
  <c r="GL17" i="5" s="1"/>
  <c r="GN17" i="5" s="1"/>
  <c r="GF11" i="5"/>
  <c r="GI6" i="5"/>
  <c r="Q7" i="5"/>
  <c r="S7" i="5" s="1"/>
  <c r="EV7" i="5"/>
  <c r="FA7" i="5" s="1"/>
  <c r="FC7" i="5" s="1"/>
  <c r="HP7" i="5"/>
  <c r="HS7" i="5"/>
  <c r="DL8" i="5"/>
  <c r="HQ8" i="5"/>
  <c r="ET9" i="5"/>
  <c r="EV9" i="5" s="1"/>
  <c r="FA9" i="5" s="1"/>
  <c r="FC9" i="5" s="1"/>
  <c r="EW9" i="5"/>
  <c r="EX9" i="5" s="1"/>
  <c r="KP9" i="5"/>
  <c r="KR9" i="5" s="1"/>
  <c r="AJ11" i="5"/>
  <c r="HP12" i="5"/>
  <c r="HR12" i="5" s="1"/>
  <c r="HV12" i="5" s="1"/>
  <c r="HX12" i="5" s="1"/>
  <c r="U13" i="5"/>
  <c r="GG13" i="5"/>
  <c r="II13" i="5"/>
  <c r="IJ13" i="5" s="1"/>
  <c r="IN13" i="5" s="1"/>
  <c r="IP13" i="5" s="1"/>
  <c r="DJ16" i="5"/>
  <c r="DO16" i="5" s="1"/>
  <c r="DQ16" i="5" s="1"/>
  <c r="BJ18" i="5"/>
  <c r="BL18" i="5" s="1"/>
  <c r="AJ19" i="5"/>
  <c r="EV20" i="5"/>
  <c r="FA20" i="5" s="1"/>
  <c r="FC20" i="5" s="1"/>
  <c r="KL20" i="5"/>
  <c r="GG21" i="5"/>
  <c r="U23" i="5"/>
  <c r="Q24" i="5"/>
  <c r="S24" i="5" s="1"/>
  <c r="LV25" i="5"/>
  <c r="AK26" i="5"/>
  <c r="U27" i="5"/>
  <c r="AK28" i="5"/>
  <c r="BI31" i="5"/>
  <c r="BK31" i="5" s="1"/>
  <c r="EW31" i="5"/>
  <c r="EX31" i="5" s="1"/>
  <c r="EU31" i="5"/>
  <c r="GF31" i="5"/>
  <c r="GH31" i="5" s="1"/>
  <c r="GL31" i="5" s="1"/>
  <c r="GN31" i="5" s="1"/>
  <c r="DH32" i="5"/>
  <c r="DJ32" i="5" s="1"/>
  <c r="DO32" i="5" s="1"/>
  <c r="DQ32" i="5" s="1"/>
  <c r="DK32" i="5"/>
  <c r="DL32" i="5" s="1"/>
  <c r="JS33" i="5"/>
  <c r="JV33" i="5"/>
  <c r="AK34" i="5"/>
  <c r="JV34" i="5"/>
  <c r="JS34" i="5"/>
  <c r="JU34" i="5" s="1"/>
  <c r="JY34" i="5" s="1"/>
  <c r="KA34" i="5" s="1"/>
  <c r="CS44" i="5"/>
  <c r="EW55" i="5"/>
  <c r="EX55" i="5" s="1"/>
  <c r="EU55" i="5"/>
  <c r="HQ66" i="5"/>
  <c r="GF80" i="5"/>
  <c r="CK117" i="2"/>
  <c r="CK110" i="2"/>
  <c r="CK116" i="2"/>
  <c r="DD58" i="2"/>
  <c r="DD60" i="2"/>
  <c r="DD62" i="2"/>
  <c r="DD64" i="2"/>
  <c r="DD66" i="2"/>
  <c r="N68" i="2"/>
  <c r="GT68" i="2"/>
  <c r="GV68" i="2" s="1"/>
  <c r="GZ68" i="2" s="1"/>
  <c r="HB68" i="2" s="1"/>
  <c r="HP68" i="2"/>
  <c r="DD69" i="2"/>
  <c r="DW69" i="2"/>
  <c r="DY70" i="2"/>
  <c r="DZ70" i="2" s="1"/>
  <c r="DV71" i="2"/>
  <c r="EO71" i="2"/>
  <c r="EQ71" i="2" s="1"/>
  <c r="EV71" i="2" s="1"/>
  <c r="EX71" i="2" s="1"/>
  <c r="BR72" i="2"/>
  <c r="DD72" i="2"/>
  <c r="CK73" i="2"/>
  <c r="DW73" i="2"/>
  <c r="DX73" i="2" s="1"/>
  <c r="EC73" i="2" s="1"/>
  <c r="EE73" i="2" s="1"/>
  <c r="HP74" i="2"/>
  <c r="HM74" i="2"/>
  <c r="HO74" i="2" s="1"/>
  <c r="HS74" i="2" s="1"/>
  <c r="HU74" i="2" s="1"/>
  <c r="N76" i="2"/>
  <c r="AF77" i="2"/>
  <c r="BT78" i="2"/>
  <c r="BU78" i="2" s="1"/>
  <c r="DC79" i="2"/>
  <c r="DE79" i="2" s="1"/>
  <c r="DJ79" i="2" s="1"/>
  <c r="DL79" i="2" s="1"/>
  <c r="DV79" i="2"/>
  <c r="DX79" i="2" s="1"/>
  <c r="EC79" i="2" s="1"/>
  <c r="EE79" i="2" s="1"/>
  <c r="BR80" i="2"/>
  <c r="DD80" i="2"/>
  <c r="CK81" i="2"/>
  <c r="DW81" i="2"/>
  <c r="DX81" i="2" s="1"/>
  <c r="EC81" i="2" s="1"/>
  <c r="EE81" i="2" s="1"/>
  <c r="HP82" i="2"/>
  <c r="HM82" i="2"/>
  <c r="HO82" i="2" s="1"/>
  <c r="HS82" i="2" s="1"/>
  <c r="HU82" i="2" s="1"/>
  <c r="N84" i="2"/>
  <c r="AF85" i="2"/>
  <c r="CM86" i="2"/>
  <c r="CN86" i="2" s="1"/>
  <c r="CM87" i="2"/>
  <c r="CN87" i="2" s="1"/>
  <c r="GW87" i="2"/>
  <c r="DC89" i="2"/>
  <c r="DE89" i="2" s="1"/>
  <c r="DJ89" i="2" s="1"/>
  <c r="DL89" i="2" s="1"/>
  <c r="N90" i="2"/>
  <c r="AY90" i="2"/>
  <c r="BR90" i="2"/>
  <c r="CK90" i="2"/>
  <c r="BQ91" i="2"/>
  <c r="CK91" i="2"/>
  <c r="GA91" i="2"/>
  <c r="GC91" i="2" s="1"/>
  <c r="GG91" i="2" s="1"/>
  <c r="GI91" i="2" s="1"/>
  <c r="CM92" i="2"/>
  <c r="CN92" i="2" s="1"/>
  <c r="CK92" i="2"/>
  <c r="CL92" i="2" s="1"/>
  <c r="CQ92" i="2" s="1"/>
  <c r="CS92" i="2" s="1"/>
  <c r="BB93" i="2"/>
  <c r="BT93" i="2"/>
  <c r="BU93" i="2" s="1"/>
  <c r="BR93" i="2"/>
  <c r="AX94" i="2"/>
  <c r="AZ94" i="2" s="1"/>
  <c r="BE94" i="2" s="1"/>
  <c r="BG94" i="2" s="1"/>
  <c r="AH95" i="2"/>
  <c r="AF95" i="2"/>
  <c r="GT95" i="2"/>
  <c r="GW95" i="2"/>
  <c r="N98" i="2"/>
  <c r="AF98" i="2"/>
  <c r="GT98" i="2"/>
  <c r="BQ99" i="2"/>
  <c r="BS99" i="2" s="1"/>
  <c r="BX99" i="2" s="1"/>
  <c r="BZ99" i="2" s="1"/>
  <c r="M100" i="2"/>
  <c r="O100" i="2" s="1"/>
  <c r="S100" i="2" s="1"/>
  <c r="U100" i="2" s="1"/>
  <c r="CN101" i="2"/>
  <c r="HN101" i="2"/>
  <c r="HP101" i="2"/>
  <c r="CN102" i="2"/>
  <c r="CM103" i="2"/>
  <c r="CN103" i="2" s="1"/>
  <c r="N104" i="2"/>
  <c r="P104" i="2"/>
  <c r="BA106" i="2"/>
  <c r="BB106" i="2" s="1"/>
  <c r="AX106" i="2"/>
  <c r="GD107" i="2"/>
  <c r="GA107" i="2"/>
  <c r="GC107" i="2" s="1"/>
  <c r="GG107" i="2" s="1"/>
  <c r="GI107" i="2" s="1"/>
  <c r="BU109" i="2"/>
  <c r="M110" i="2"/>
  <c r="O110" i="2" s="1"/>
  <c r="S110" i="2" s="1"/>
  <c r="U110" i="2" s="1"/>
  <c r="BR112" i="2"/>
  <c r="GA112" i="2"/>
  <c r="GD112" i="2"/>
  <c r="CK114" i="2"/>
  <c r="GD115" i="2"/>
  <c r="GA115" i="2"/>
  <c r="N119" i="2"/>
  <c r="BI6" i="5"/>
  <c r="BK6" i="5" s="1"/>
  <c r="EX53" i="5"/>
  <c r="EX65" i="5"/>
  <c r="EX52" i="5"/>
  <c r="EX30" i="5"/>
  <c r="EX44" i="5"/>
  <c r="GG115" i="5"/>
  <c r="GG111" i="5"/>
  <c r="GG114" i="5"/>
  <c r="GG107" i="5"/>
  <c r="GG103" i="5"/>
  <c r="GG105" i="5"/>
  <c r="GG95" i="5"/>
  <c r="GG89" i="5"/>
  <c r="GG86" i="5"/>
  <c r="GG97" i="5"/>
  <c r="GG92" i="5"/>
  <c r="GG66" i="5"/>
  <c r="GG88" i="5"/>
  <c r="GG82" i="5"/>
  <c r="GG71" i="5"/>
  <c r="GG62" i="5"/>
  <c r="GG58" i="5"/>
  <c r="GG54" i="5"/>
  <c r="GG112" i="5"/>
  <c r="GG100" i="5"/>
  <c r="GG73" i="5"/>
  <c r="GG50" i="5"/>
  <c r="GG32" i="5"/>
  <c r="GG109" i="5"/>
  <c r="GG67" i="5"/>
  <c r="GG70" i="5"/>
  <c r="GG63" i="5"/>
  <c r="GG78" i="5"/>
  <c r="GG60" i="5"/>
  <c r="GG22" i="5"/>
  <c r="GG33" i="5"/>
  <c r="GG29" i="5"/>
  <c r="GG26" i="5"/>
  <c r="GG39" i="5"/>
  <c r="GG43" i="5"/>
  <c r="GH43" i="5" s="1"/>
  <c r="GL43" i="5" s="1"/>
  <c r="GN43" i="5" s="1"/>
  <c r="GG6" i="5"/>
  <c r="GH6" i="5" s="1"/>
  <c r="GL6" i="5" s="1"/>
  <c r="GN6" i="5" s="1"/>
  <c r="GG28" i="5"/>
  <c r="GG12" i="5"/>
  <c r="GG18" i="5"/>
  <c r="GG47" i="5"/>
  <c r="GG34" i="5"/>
  <c r="GG16" i="5"/>
  <c r="HP103" i="5"/>
  <c r="HR103" i="5" s="1"/>
  <c r="HV103" i="5" s="1"/>
  <c r="HX103" i="5" s="1"/>
  <c r="HP91" i="5"/>
  <c r="HP86" i="5"/>
  <c r="HP83" i="5"/>
  <c r="HR83" i="5" s="1"/>
  <c r="HV83" i="5" s="1"/>
  <c r="HX83" i="5" s="1"/>
  <c r="HP77" i="5"/>
  <c r="HP72" i="5"/>
  <c r="HP70" i="5"/>
  <c r="HR70" i="5" s="1"/>
  <c r="HV70" i="5" s="1"/>
  <c r="HX70" i="5" s="1"/>
  <c r="HP96" i="5"/>
  <c r="HP88" i="5"/>
  <c r="HP79" i="5"/>
  <c r="HP65" i="5"/>
  <c r="HP101" i="5"/>
  <c r="HP61" i="5"/>
  <c r="HP57" i="5"/>
  <c r="HP53" i="5"/>
  <c r="HR53" i="5" s="1"/>
  <c r="HV53" i="5" s="1"/>
  <c r="HX53" i="5" s="1"/>
  <c r="HP44" i="5"/>
  <c r="HP40" i="5"/>
  <c r="HR40" i="5" s="1"/>
  <c r="HV40" i="5" s="1"/>
  <c r="HX40" i="5" s="1"/>
  <c r="HP36" i="5"/>
  <c r="HP63" i="5"/>
  <c r="HP98" i="5"/>
  <c r="HR98" i="5" s="1"/>
  <c r="HV98" i="5" s="1"/>
  <c r="HX98" i="5" s="1"/>
  <c r="HP50" i="5"/>
  <c r="HP6" i="5"/>
  <c r="HP69" i="5"/>
  <c r="HR69" i="5" s="1"/>
  <c r="HV69" i="5" s="1"/>
  <c r="HX69" i="5" s="1"/>
  <c r="HP28" i="5"/>
  <c r="HP32" i="5"/>
  <c r="HR32" i="5" s="1"/>
  <c r="HV32" i="5" s="1"/>
  <c r="HX32" i="5" s="1"/>
  <c r="HP24" i="5"/>
  <c r="HP48" i="5"/>
  <c r="HS6" i="5"/>
  <c r="JA14" i="5"/>
  <c r="JA12" i="5"/>
  <c r="JA10" i="5"/>
  <c r="JC10" i="5" s="1"/>
  <c r="JG10" i="5" s="1"/>
  <c r="JI10" i="5" s="1"/>
  <c r="JA17" i="5"/>
  <c r="JA11" i="5"/>
  <c r="JD6" i="5"/>
  <c r="KK6" i="5"/>
  <c r="KM6" i="5" s="1"/>
  <c r="KQ6" i="5" s="1"/>
  <c r="KS6" i="5" s="1"/>
  <c r="KK15" i="5"/>
  <c r="KK13" i="5"/>
  <c r="KK11" i="5"/>
  <c r="KM11" i="5" s="1"/>
  <c r="KQ11" i="5" s="1"/>
  <c r="KS11" i="5" s="1"/>
  <c r="KK27" i="5"/>
  <c r="KM27" i="5" s="1"/>
  <c r="KQ27" i="5" s="1"/>
  <c r="KS27" i="5" s="1"/>
  <c r="KK25" i="5"/>
  <c r="KK26" i="5"/>
  <c r="KK22" i="5"/>
  <c r="KK9" i="5"/>
  <c r="KN6" i="5"/>
  <c r="BE7" i="5"/>
  <c r="BJ7" i="5" s="1"/>
  <c r="BL7" i="5" s="1"/>
  <c r="HQ7" i="5"/>
  <c r="JB7" i="5"/>
  <c r="JC7" i="5" s="1"/>
  <c r="JG7" i="5" s="1"/>
  <c r="JI7" i="5" s="1"/>
  <c r="KL7" i="5"/>
  <c r="KM7" i="5" s="1"/>
  <c r="KQ7" i="5" s="1"/>
  <c r="KS7" i="5" s="1"/>
  <c r="KN7" i="5"/>
  <c r="LV7" i="5"/>
  <c r="LW7" i="5" s="1"/>
  <c r="MA7" i="5" s="1"/>
  <c r="MC7" i="5" s="1"/>
  <c r="HP8" i="5"/>
  <c r="HR8" i="5" s="1"/>
  <c r="HV8" i="5" s="1"/>
  <c r="HX8" i="5" s="1"/>
  <c r="AK9" i="5"/>
  <c r="AL9" i="5" s="1"/>
  <c r="AQ9" i="5" s="1"/>
  <c r="AS9" i="5" s="1"/>
  <c r="AM9" i="5"/>
  <c r="CQ9" i="5"/>
  <c r="CV9" i="5" s="1"/>
  <c r="CX9" i="5" s="1"/>
  <c r="HP9" i="5"/>
  <c r="HR9" i="5" s="1"/>
  <c r="HV9" i="5" s="1"/>
  <c r="HX9" i="5" s="1"/>
  <c r="GF10" i="5"/>
  <c r="GH10" i="5" s="1"/>
  <c r="GL10" i="5" s="1"/>
  <c r="GN10" i="5" s="1"/>
  <c r="LF10" i="5"/>
  <c r="LC10" i="5"/>
  <c r="CQ11" i="5"/>
  <c r="CV11" i="5" s="1"/>
  <c r="CX11" i="5" s="1"/>
  <c r="EE11" i="5"/>
  <c r="BE12" i="5"/>
  <c r="BJ12" i="5" s="1"/>
  <c r="BL12" i="5" s="1"/>
  <c r="KN12" i="5"/>
  <c r="GF13" i="5"/>
  <c r="GH13" i="5" s="1"/>
  <c r="GL13" i="5" s="1"/>
  <c r="GN13" i="5" s="1"/>
  <c r="JB14" i="5"/>
  <c r="LV14" i="5"/>
  <c r="DL15" i="5"/>
  <c r="U16" i="5"/>
  <c r="GF16" i="5"/>
  <c r="JA16" i="5"/>
  <c r="LF16" i="5"/>
  <c r="LC16" i="5"/>
  <c r="LE16" i="5" s="1"/>
  <c r="LI16" i="5" s="1"/>
  <c r="LK16" i="5" s="1"/>
  <c r="JS18" i="5"/>
  <c r="JU18" i="5" s="1"/>
  <c r="JY18" i="5" s="1"/>
  <c r="KA18" i="5" s="1"/>
  <c r="KP18" i="5"/>
  <c r="KR18" i="5" s="1"/>
  <c r="AK19" i="5"/>
  <c r="BY19" i="5"/>
  <c r="BW19" i="5"/>
  <c r="DL20" i="5"/>
  <c r="HA20" i="5"/>
  <c r="GY20" i="5"/>
  <c r="JD20" i="5"/>
  <c r="JA20" i="5"/>
  <c r="JC20" i="5" s="1"/>
  <c r="JG20" i="5" s="1"/>
  <c r="JI20" i="5" s="1"/>
  <c r="EX22" i="5"/>
  <c r="IJ22" i="5"/>
  <c r="IN22" i="5" s="1"/>
  <c r="IP22" i="5" s="1"/>
  <c r="HA23" i="5"/>
  <c r="LD23" i="5"/>
  <c r="II24" i="5"/>
  <c r="IJ24" i="5" s="1"/>
  <c r="IN24" i="5" s="1"/>
  <c r="IP24" i="5" s="1"/>
  <c r="DI27" i="5"/>
  <c r="DJ27" i="5" s="1"/>
  <c r="DO27" i="5" s="1"/>
  <c r="DQ27" i="5" s="1"/>
  <c r="DK27" i="5"/>
  <c r="DL27" i="5" s="1"/>
  <c r="GG31" i="5"/>
  <c r="GX35" i="5"/>
  <c r="GZ35" i="5" s="1"/>
  <c r="HD35" i="5" s="1"/>
  <c r="HF35" i="5" s="1"/>
  <c r="IJ36" i="5"/>
  <c r="IN36" i="5" s="1"/>
  <c r="IP36" i="5" s="1"/>
  <c r="BI38" i="5"/>
  <c r="BK38" i="5" s="1"/>
  <c r="EX39" i="5"/>
  <c r="GG40" i="5"/>
  <c r="DL41" i="5"/>
  <c r="GF41" i="5"/>
  <c r="II43" i="5"/>
  <c r="EE52" i="5"/>
  <c r="GG80" i="5"/>
  <c r="GI80" i="5"/>
  <c r="BA95" i="2"/>
  <c r="BB95" i="2" s="1"/>
  <c r="GT97" i="2"/>
  <c r="GV97" i="2" s="1"/>
  <c r="GZ97" i="2" s="1"/>
  <c r="HB97" i="2" s="1"/>
  <c r="M99" i="2"/>
  <c r="AY104" i="2"/>
  <c r="AY106" i="2"/>
  <c r="AY108" i="2"/>
  <c r="N114" i="2"/>
  <c r="CM116" i="2"/>
  <c r="CN116" i="2" s="1"/>
  <c r="CJ117" i="2"/>
  <c r="M118" i="2"/>
  <c r="W118" i="5"/>
  <c r="Y118" i="5" s="1"/>
  <c r="W114" i="5"/>
  <c r="Y114" i="5" s="1"/>
  <c r="W116" i="5"/>
  <c r="Y116" i="5" s="1"/>
  <c r="W112" i="5"/>
  <c r="Y112" i="5" s="1"/>
  <c r="W119" i="5"/>
  <c r="Y119" i="5" s="1"/>
  <c r="W109" i="5"/>
  <c r="Y109" i="5" s="1"/>
  <c r="W106" i="5"/>
  <c r="Y106" i="5" s="1"/>
  <c r="W103" i="5"/>
  <c r="Y103" i="5" s="1"/>
  <c r="W115" i="5"/>
  <c r="Y115" i="5" s="1"/>
  <c r="W98" i="5"/>
  <c r="Y98" i="5" s="1"/>
  <c r="W90" i="5"/>
  <c r="Y90" i="5" s="1"/>
  <c r="W89" i="5"/>
  <c r="Y89" i="5" s="1"/>
  <c r="W88" i="5"/>
  <c r="Y88" i="5" s="1"/>
  <c r="W107" i="5"/>
  <c r="Y107" i="5" s="1"/>
  <c r="W97" i="5"/>
  <c r="Y97" i="5" s="1"/>
  <c r="W100" i="5"/>
  <c r="Y100" i="5" s="1"/>
  <c r="W92" i="5"/>
  <c r="Y92" i="5" s="1"/>
  <c r="W95" i="5"/>
  <c r="Y95" i="5" s="1"/>
  <c r="W85" i="5"/>
  <c r="Y85" i="5" s="1"/>
  <c r="W83" i="5"/>
  <c r="Y83" i="5" s="1"/>
  <c r="W81" i="5"/>
  <c r="Y81" i="5" s="1"/>
  <c r="W79" i="5"/>
  <c r="Y79" i="5" s="1"/>
  <c r="W77" i="5"/>
  <c r="Y77" i="5" s="1"/>
  <c r="W75" i="5"/>
  <c r="Y75" i="5" s="1"/>
  <c r="W102" i="5"/>
  <c r="Y102" i="5" s="1"/>
  <c r="W111" i="5"/>
  <c r="Y111" i="5" s="1"/>
  <c r="W96" i="5"/>
  <c r="Y96" i="5" s="1"/>
  <c r="W93" i="5"/>
  <c r="Y93" i="5" s="1"/>
  <c r="W91" i="5"/>
  <c r="Y91" i="5" s="1"/>
  <c r="W86" i="5"/>
  <c r="Y86" i="5" s="1"/>
  <c r="W117" i="5"/>
  <c r="Y117" i="5" s="1"/>
  <c r="W82" i="5"/>
  <c r="Y82" i="5" s="1"/>
  <c r="W80" i="5"/>
  <c r="Y80" i="5" s="1"/>
  <c r="W74" i="5"/>
  <c r="Y74" i="5" s="1"/>
  <c r="W72" i="5"/>
  <c r="Y72" i="5" s="1"/>
  <c r="W99" i="5"/>
  <c r="Y99" i="5" s="1"/>
  <c r="W84" i="5"/>
  <c r="Y84" i="5" s="1"/>
  <c r="W76" i="5"/>
  <c r="Y76" i="5" s="1"/>
  <c r="W73" i="5"/>
  <c r="Y73" i="5" s="1"/>
  <c r="W71" i="5"/>
  <c r="Y71" i="5" s="1"/>
  <c r="W104" i="5"/>
  <c r="Y104" i="5" s="1"/>
  <c r="W87" i="5"/>
  <c r="Y87" i="5" s="1"/>
  <c r="W69" i="5"/>
  <c r="Y69" i="5" s="1"/>
  <c r="W65" i="5"/>
  <c r="Y65" i="5" s="1"/>
  <c r="W61" i="5"/>
  <c r="Y61" i="5" s="1"/>
  <c r="W57" i="5"/>
  <c r="Y57" i="5" s="1"/>
  <c r="W53" i="5"/>
  <c r="Y53" i="5" s="1"/>
  <c r="W108" i="5"/>
  <c r="Y108" i="5" s="1"/>
  <c r="W78" i="5"/>
  <c r="Y78" i="5" s="1"/>
  <c r="W110" i="5"/>
  <c r="Y110" i="5" s="1"/>
  <c r="W70" i="5"/>
  <c r="Y70" i="5" s="1"/>
  <c r="W47" i="5"/>
  <c r="Y47" i="5" s="1"/>
  <c r="W43" i="5"/>
  <c r="Y43" i="5" s="1"/>
  <c r="W39" i="5"/>
  <c r="Y39" i="5" s="1"/>
  <c r="W105" i="5"/>
  <c r="Y105" i="5" s="1"/>
  <c r="W64" i="5"/>
  <c r="Y64" i="5" s="1"/>
  <c r="W63" i="5"/>
  <c r="Y63" i="5" s="1"/>
  <c r="W60" i="5"/>
  <c r="Y60" i="5" s="1"/>
  <c r="W59" i="5"/>
  <c r="Y59" i="5" s="1"/>
  <c r="W56" i="5"/>
  <c r="Y56" i="5" s="1"/>
  <c r="W55" i="5"/>
  <c r="Y55" i="5" s="1"/>
  <c r="W52" i="5"/>
  <c r="Y52" i="5" s="1"/>
  <c r="W51" i="5"/>
  <c r="Y51" i="5" s="1"/>
  <c r="W49" i="5"/>
  <c r="Y49" i="5" s="1"/>
  <c r="W48" i="5"/>
  <c r="Y48" i="5" s="1"/>
  <c r="W44" i="5"/>
  <c r="Y44" i="5" s="1"/>
  <c r="W40" i="5"/>
  <c r="Y40" i="5" s="1"/>
  <c r="W36" i="5"/>
  <c r="Y36" i="5" s="1"/>
  <c r="W33" i="5"/>
  <c r="Y33" i="5" s="1"/>
  <c r="W30" i="5"/>
  <c r="Y30" i="5" s="1"/>
  <c r="W24" i="5"/>
  <c r="Y24" i="5" s="1"/>
  <c r="W94" i="5"/>
  <c r="Y94" i="5" s="1"/>
  <c r="W68" i="5"/>
  <c r="Y68" i="5" s="1"/>
  <c r="W67" i="5"/>
  <c r="Y67" i="5" s="1"/>
  <c r="W62" i="5"/>
  <c r="Y62" i="5" s="1"/>
  <c r="W31" i="5"/>
  <c r="Y31" i="5" s="1"/>
  <c r="W28" i="5"/>
  <c r="Y28" i="5" s="1"/>
  <c r="W23" i="5"/>
  <c r="Y23" i="5" s="1"/>
  <c r="W21" i="5"/>
  <c r="Y21" i="5" s="1"/>
  <c r="W19" i="5"/>
  <c r="Y19" i="5" s="1"/>
  <c r="W17" i="5"/>
  <c r="Y17" i="5" s="1"/>
  <c r="W113" i="5"/>
  <c r="Y113" i="5" s="1"/>
  <c r="W101" i="5"/>
  <c r="Y101" i="5" s="1"/>
  <c r="W66" i="5"/>
  <c r="Y66" i="5" s="1"/>
  <c r="W58" i="5"/>
  <c r="Y58" i="5" s="1"/>
  <c r="W46" i="5"/>
  <c r="Y46" i="5" s="1"/>
  <c r="W42" i="5"/>
  <c r="Y42" i="5" s="1"/>
  <c r="W38" i="5"/>
  <c r="Y38" i="5" s="1"/>
  <c r="W41" i="5"/>
  <c r="Y41" i="5" s="1"/>
  <c r="W34" i="5"/>
  <c r="Y34" i="5" s="1"/>
  <c r="W25" i="5"/>
  <c r="Y25" i="5" s="1"/>
  <c r="W45" i="5"/>
  <c r="Y45" i="5" s="1"/>
  <c r="W15" i="5"/>
  <c r="Y15" i="5" s="1"/>
  <c r="W13" i="5"/>
  <c r="Y13" i="5" s="1"/>
  <c r="W11" i="5"/>
  <c r="Y11" i="5" s="1"/>
  <c r="W54" i="5"/>
  <c r="Y54" i="5" s="1"/>
  <c r="W26" i="5"/>
  <c r="Y26" i="5" s="1"/>
  <c r="W22" i="5"/>
  <c r="Y22" i="5" s="1"/>
  <c r="W18" i="5"/>
  <c r="Y18" i="5" s="1"/>
  <c r="EZ70" i="5"/>
  <c r="FB70" i="5" s="1"/>
  <c r="EZ66" i="5"/>
  <c r="FB66" i="5" s="1"/>
  <c r="EZ62" i="5"/>
  <c r="FB62" i="5" s="1"/>
  <c r="EZ58" i="5"/>
  <c r="FB58" i="5" s="1"/>
  <c r="EZ54" i="5"/>
  <c r="FB54" i="5" s="1"/>
  <c r="EZ50" i="5"/>
  <c r="FB50" i="5" s="1"/>
  <c r="EZ69" i="5"/>
  <c r="FB69" i="5" s="1"/>
  <c r="EZ65" i="5"/>
  <c r="FB65" i="5" s="1"/>
  <c r="EZ67" i="5"/>
  <c r="FB67" i="5" s="1"/>
  <c r="EZ49" i="5"/>
  <c r="FB49" i="5" s="1"/>
  <c r="EZ63" i="5"/>
  <c r="FB63" i="5" s="1"/>
  <c r="EZ59" i="5"/>
  <c r="FB59" i="5" s="1"/>
  <c r="EZ55" i="5"/>
  <c r="FB55" i="5" s="1"/>
  <c r="EZ51" i="5"/>
  <c r="FB51" i="5" s="1"/>
  <c r="EZ48" i="5"/>
  <c r="FB48" i="5" s="1"/>
  <c r="EZ68" i="5"/>
  <c r="FB68" i="5" s="1"/>
  <c r="EZ64" i="5"/>
  <c r="FB64" i="5" s="1"/>
  <c r="EZ53" i="5"/>
  <c r="FB53" i="5" s="1"/>
  <c r="EZ45" i="5"/>
  <c r="FB45" i="5" s="1"/>
  <c r="EZ41" i="5"/>
  <c r="FB41" i="5" s="1"/>
  <c r="EZ37" i="5"/>
  <c r="FB37" i="5" s="1"/>
  <c r="EZ32" i="5"/>
  <c r="FB32" i="5" s="1"/>
  <c r="EZ29" i="5"/>
  <c r="FB29" i="5" s="1"/>
  <c r="EZ60" i="5"/>
  <c r="FB60" i="5" s="1"/>
  <c r="EZ25" i="5"/>
  <c r="FB25" i="5" s="1"/>
  <c r="EZ22" i="5"/>
  <c r="FB22" i="5" s="1"/>
  <c r="EZ35" i="5"/>
  <c r="FB35" i="5" s="1"/>
  <c r="EZ30" i="5"/>
  <c r="FB30" i="5" s="1"/>
  <c r="EZ56" i="5"/>
  <c r="FB56" i="5" s="1"/>
  <c r="EZ46" i="5"/>
  <c r="FB46" i="5" s="1"/>
  <c r="EZ42" i="5"/>
  <c r="FB42" i="5" s="1"/>
  <c r="EZ38" i="5"/>
  <c r="FB38" i="5" s="1"/>
  <c r="EZ57" i="5"/>
  <c r="FB57" i="5" s="1"/>
  <c r="EZ52" i="5"/>
  <c r="FB52" i="5" s="1"/>
  <c r="EZ28" i="5"/>
  <c r="FB28" i="5" s="1"/>
  <c r="EZ21" i="5"/>
  <c r="FB21" i="5" s="1"/>
  <c r="EZ7" i="5"/>
  <c r="FB7" i="5" s="1"/>
  <c r="EZ20" i="5"/>
  <c r="FB20" i="5" s="1"/>
  <c r="EZ16" i="5"/>
  <c r="FB16" i="5" s="1"/>
  <c r="EZ14" i="5"/>
  <c r="FB14" i="5" s="1"/>
  <c r="EZ12" i="5"/>
  <c r="FB12" i="5" s="1"/>
  <c r="EZ10" i="5"/>
  <c r="FB10" i="5" s="1"/>
  <c r="EZ34" i="5"/>
  <c r="FB34" i="5" s="1"/>
  <c r="EZ31" i="5"/>
  <c r="FB31" i="5" s="1"/>
  <c r="EZ27" i="5"/>
  <c r="FB27" i="5" s="1"/>
  <c r="EZ23" i="5"/>
  <c r="FB23" i="5" s="1"/>
  <c r="EZ39" i="5"/>
  <c r="FB39" i="5" s="1"/>
  <c r="EZ17" i="5"/>
  <c r="FB17" i="5" s="1"/>
  <c r="LH25" i="5"/>
  <c r="LJ25" i="5" s="1"/>
  <c r="LH23" i="5"/>
  <c r="LJ23" i="5" s="1"/>
  <c r="LH17" i="5"/>
  <c r="LJ17" i="5" s="1"/>
  <c r="LH16" i="5"/>
  <c r="LJ16" i="5" s="1"/>
  <c r="LH15" i="5"/>
  <c r="LJ15" i="5" s="1"/>
  <c r="LH13" i="5"/>
  <c r="LJ13" i="5" s="1"/>
  <c r="LH11" i="5"/>
  <c r="LJ11" i="5" s="1"/>
  <c r="LH9" i="5"/>
  <c r="LJ9" i="5" s="1"/>
  <c r="LH7" i="5"/>
  <c r="LJ7" i="5" s="1"/>
  <c r="BD108" i="5"/>
  <c r="BD104" i="5"/>
  <c r="BD99" i="5"/>
  <c r="BD86" i="5"/>
  <c r="BD79" i="5"/>
  <c r="BD100" i="5"/>
  <c r="BD97" i="5"/>
  <c r="BD77" i="5"/>
  <c r="BD94" i="5"/>
  <c r="BD92" i="5"/>
  <c r="BD81" i="5"/>
  <c r="BD76" i="5"/>
  <c r="BD87" i="5"/>
  <c r="BD83" i="5"/>
  <c r="BD63" i="5"/>
  <c r="BD71" i="5"/>
  <c r="BD93" i="5"/>
  <c r="BD107" i="5"/>
  <c r="BD73" i="5"/>
  <c r="BD75" i="5"/>
  <c r="BD58" i="5"/>
  <c r="BD17" i="5"/>
  <c r="BD57" i="5"/>
  <c r="BD66" i="5"/>
  <c r="BD54" i="5"/>
  <c r="BD65" i="5"/>
  <c r="BD53" i="5"/>
  <c r="BE53" i="5" s="1"/>
  <c r="BJ53" i="5" s="1"/>
  <c r="BL53" i="5" s="1"/>
  <c r="BD85" i="5"/>
  <c r="BD78" i="5"/>
  <c r="BD61" i="5"/>
  <c r="BD49" i="5"/>
  <c r="BD102" i="5"/>
  <c r="BD62" i="5"/>
  <c r="BD6" i="5"/>
  <c r="BE6" i="5" s="1"/>
  <c r="BJ6" i="5" s="1"/>
  <c r="BL6" i="5" s="1"/>
  <c r="BD32" i="5"/>
  <c r="BD69" i="5"/>
  <c r="BD36" i="5"/>
  <c r="BE36" i="5" s="1"/>
  <c r="BJ36" i="5" s="1"/>
  <c r="BL36" i="5" s="1"/>
  <c r="EZ6" i="5"/>
  <c r="FB6" i="5" s="1"/>
  <c r="FP6" i="5"/>
  <c r="FQ52" i="5" s="1"/>
  <c r="BW7" i="5"/>
  <c r="BX7" i="5" s="1"/>
  <c r="CC7" i="5" s="1"/>
  <c r="CE7" i="5" s="1"/>
  <c r="EZ8" i="5"/>
  <c r="FB8" i="5" s="1"/>
  <c r="HC8" i="5"/>
  <c r="HE8" i="5" s="1"/>
  <c r="LZ8" i="5"/>
  <c r="MB8" i="5" s="1"/>
  <c r="CR9" i="5"/>
  <c r="ED9" i="5"/>
  <c r="EE9" i="5" s="1"/>
  <c r="JV9" i="5"/>
  <c r="JS9" i="5"/>
  <c r="JU9" i="5" s="1"/>
  <c r="JY9" i="5" s="1"/>
  <c r="KA9" i="5" s="1"/>
  <c r="KL9" i="5"/>
  <c r="W10" i="5"/>
  <c r="Y10" i="5" s="1"/>
  <c r="FP10" i="5"/>
  <c r="FN10" i="5"/>
  <c r="FO10" i="5" s="1"/>
  <c r="FT10" i="5" s="1"/>
  <c r="FV10" i="5" s="1"/>
  <c r="LD10" i="5"/>
  <c r="CR11" i="5"/>
  <c r="CP11" i="5"/>
  <c r="GI11" i="5"/>
  <c r="JD11" i="5"/>
  <c r="LX11" i="5"/>
  <c r="GF12" i="5"/>
  <c r="AP13" i="5"/>
  <c r="AR13" i="5" s="1"/>
  <c r="DH13" i="5"/>
  <c r="HP13" i="5"/>
  <c r="KL13" i="5"/>
  <c r="CB14" i="5"/>
  <c r="CD14" i="5" s="1"/>
  <c r="ET14" i="5"/>
  <c r="EV14" i="5" s="1"/>
  <c r="FA14" i="5" s="1"/>
  <c r="FC14" i="5" s="1"/>
  <c r="HQ14" i="5"/>
  <c r="BD15" i="5"/>
  <c r="BE15" i="5" s="1"/>
  <c r="BJ15" i="5" s="1"/>
  <c r="BL15" i="5" s="1"/>
  <c r="ET15" i="5"/>
  <c r="EV15" i="5" s="1"/>
  <c r="FA15" i="5" s="1"/>
  <c r="FC15" i="5" s="1"/>
  <c r="HC15" i="5"/>
  <c r="HE15" i="5" s="1"/>
  <c r="CP16" i="5"/>
  <c r="CQ16" i="5" s="1"/>
  <c r="CV16" i="5" s="1"/>
  <c r="CX16" i="5" s="1"/>
  <c r="FM16" i="5"/>
  <c r="II16" i="5"/>
  <c r="BF17" i="5"/>
  <c r="BG17" i="5" s="1"/>
  <c r="BC17" i="5"/>
  <c r="GI17" i="5"/>
  <c r="HP17" i="5"/>
  <c r="HR17" i="5" s="1"/>
  <c r="HV17" i="5" s="1"/>
  <c r="HX17" i="5" s="1"/>
  <c r="BY18" i="5"/>
  <c r="DH18" i="5"/>
  <c r="AP19" i="5"/>
  <c r="AR19" i="5" s="1"/>
  <c r="DH19" i="5"/>
  <c r="JV19" i="5"/>
  <c r="JS19" i="5"/>
  <c r="GI20" i="5"/>
  <c r="GG20" i="5"/>
  <c r="HQ20" i="5"/>
  <c r="BW21" i="5"/>
  <c r="EA21" i="5"/>
  <c r="LH21" i="5"/>
  <c r="LJ21" i="5" s="1"/>
  <c r="AJ22" i="5"/>
  <c r="DI22" i="5"/>
  <c r="HS22" i="5"/>
  <c r="HP22" i="5"/>
  <c r="HR22" i="5" s="1"/>
  <c r="HV22" i="5" s="1"/>
  <c r="HX22" i="5" s="1"/>
  <c r="LH22" i="5"/>
  <c r="LJ22" i="5" s="1"/>
  <c r="DH23" i="5"/>
  <c r="ET23" i="5"/>
  <c r="EV23" i="5" s="1"/>
  <c r="FA23" i="5" s="1"/>
  <c r="FC23" i="5" s="1"/>
  <c r="GI23" i="5"/>
  <c r="KN23" i="5"/>
  <c r="KK23" i="5"/>
  <c r="BD24" i="5"/>
  <c r="BE24" i="5" s="1"/>
  <c r="BJ24" i="5" s="1"/>
  <c r="BL24" i="5" s="1"/>
  <c r="EZ24" i="5"/>
  <c r="FB24" i="5" s="1"/>
  <c r="HC24" i="5"/>
  <c r="HE24" i="5" s="1"/>
  <c r="LH24" i="5"/>
  <c r="LJ24" i="5" s="1"/>
  <c r="EA25" i="5"/>
  <c r="ED25" i="5"/>
  <c r="EE25" i="5" s="1"/>
  <c r="FP25" i="5"/>
  <c r="FN25" i="5"/>
  <c r="FO25" i="5" s="1"/>
  <c r="FT25" i="5" s="1"/>
  <c r="FV25" i="5" s="1"/>
  <c r="JS25" i="5"/>
  <c r="JV25" i="5"/>
  <c r="LF25" i="5"/>
  <c r="CP26" i="5"/>
  <c r="CQ26" i="5" s="1"/>
  <c r="CV26" i="5" s="1"/>
  <c r="CX26" i="5" s="1"/>
  <c r="HA26" i="5"/>
  <c r="GX26" i="5"/>
  <c r="GZ26" i="5" s="1"/>
  <c r="HD26" i="5" s="1"/>
  <c r="HF26" i="5" s="1"/>
  <c r="LH26" i="5"/>
  <c r="LJ26" i="5" s="1"/>
  <c r="CO27" i="5"/>
  <c r="FM27" i="5"/>
  <c r="FP27" i="5"/>
  <c r="BF28" i="5"/>
  <c r="BG28" i="5" s="1"/>
  <c r="BD28" i="5"/>
  <c r="BE28" i="5" s="1"/>
  <c r="BJ28" i="5" s="1"/>
  <c r="BL28" i="5" s="1"/>
  <c r="CB28" i="5"/>
  <c r="CD28" i="5" s="1"/>
  <c r="GF28" i="5"/>
  <c r="GI28" i="5"/>
  <c r="BF29" i="5"/>
  <c r="BG29" i="5" s="1"/>
  <c r="BC29" i="5"/>
  <c r="EE29" i="5"/>
  <c r="HC29" i="5"/>
  <c r="HE29" i="5" s="1"/>
  <c r="JS30" i="5"/>
  <c r="BW31" i="5"/>
  <c r="BY32" i="5"/>
  <c r="BW32" i="5"/>
  <c r="BX32" i="5" s="1"/>
  <c r="CC32" i="5" s="1"/>
  <c r="CE32" i="5" s="1"/>
  <c r="DK33" i="5"/>
  <c r="DL33" i="5" s="1"/>
  <c r="Q34" i="5"/>
  <c r="HQ34" i="5"/>
  <c r="CO35" i="5"/>
  <c r="HC35" i="5"/>
  <c r="HE35" i="5" s="1"/>
  <c r="EA36" i="5"/>
  <c r="CB37" i="5"/>
  <c r="CD37" i="5" s="1"/>
  <c r="DL37" i="5"/>
  <c r="HS37" i="5"/>
  <c r="HP37" i="5"/>
  <c r="EZ40" i="5"/>
  <c r="FB40" i="5" s="1"/>
  <c r="CB42" i="5"/>
  <c r="CD42" i="5" s="1"/>
  <c r="FM49" i="5"/>
  <c r="GI51" i="5"/>
  <c r="GG51" i="5"/>
  <c r="BY57" i="5"/>
  <c r="BW57" i="5"/>
  <c r="GF57" i="5"/>
  <c r="ED69" i="5"/>
  <c r="EE69" i="5" s="1"/>
  <c r="EB69" i="5"/>
  <c r="EB70" i="5"/>
  <c r="ED70" i="5"/>
  <c r="EE70" i="5" s="1"/>
  <c r="DL79" i="5"/>
  <c r="II87" i="5"/>
  <c r="BQ95" i="2"/>
  <c r="CK96" i="2"/>
  <c r="P101" i="2"/>
  <c r="M101" i="2"/>
  <c r="O101" i="2" s="1"/>
  <c r="S101" i="2" s="1"/>
  <c r="U101" i="2" s="1"/>
  <c r="BR104" i="2"/>
  <c r="BR106" i="2"/>
  <c r="BR108" i="2"/>
  <c r="GB110" i="2"/>
  <c r="BQ111" i="2"/>
  <c r="CJ118" i="2"/>
  <c r="M119" i="2"/>
  <c r="DN88" i="5"/>
  <c r="DP88" i="5" s="1"/>
  <c r="DN86" i="5"/>
  <c r="DP86" i="5" s="1"/>
  <c r="DN87" i="5"/>
  <c r="DP87" i="5" s="1"/>
  <c r="DN84" i="5"/>
  <c r="DP84" i="5" s="1"/>
  <c r="DN83" i="5"/>
  <c r="DP83" i="5" s="1"/>
  <c r="DN78" i="5"/>
  <c r="DP78" i="5" s="1"/>
  <c r="DN69" i="5"/>
  <c r="DP69" i="5" s="1"/>
  <c r="DN65" i="5"/>
  <c r="DP65" i="5" s="1"/>
  <c r="DN61" i="5"/>
  <c r="DP61" i="5" s="1"/>
  <c r="DN57" i="5"/>
  <c r="DP57" i="5" s="1"/>
  <c r="DN53" i="5"/>
  <c r="DP53" i="5" s="1"/>
  <c r="DN49" i="5"/>
  <c r="DP49" i="5" s="1"/>
  <c r="DN89" i="5"/>
  <c r="DP89" i="5" s="1"/>
  <c r="DN76" i="5"/>
  <c r="DP76" i="5" s="1"/>
  <c r="DN68" i="5"/>
  <c r="DP68" i="5" s="1"/>
  <c r="DN85" i="5"/>
  <c r="DP85" i="5" s="1"/>
  <c r="DN80" i="5"/>
  <c r="DP80" i="5" s="1"/>
  <c r="DN70" i="5"/>
  <c r="DP70" i="5" s="1"/>
  <c r="DN66" i="5"/>
  <c r="DP66" i="5" s="1"/>
  <c r="DN81" i="5"/>
  <c r="DP81" i="5" s="1"/>
  <c r="DN73" i="5"/>
  <c r="DP73" i="5" s="1"/>
  <c r="DN71" i="5"/>
  <c r="DP71" i="5" s="1"/>
  <c r="DN48" i="5"/>
  <c r="DP48" i="5" s="1"/>
  <c r="DN77" i="5"/>
  <c r="DP77" i="5" s="1"/>
  <c r="DN62" i="5"/>
  <c r="DP62" i="5" s="1"/>
  <c r="DN58" i="5"/>
  <c r="DP58" i="5" s="1"/>
  <c r="DN54" i="5"/>
  <c r="DP54" i="5" s="1"/>
  <c r="DN50" i="5"/>
  <c r="DP50" i="5" s="1"/>
  <c r="DN72" i="5"/>
  <c r="DP72" i="5" s="1"/>
  <c r="DN82" i="5"/>
  <c r="DP82" i="5" s="1"/>
  <c r="DN63" i="5"/>
  <c r="DP63" i="5" s="1"/>
  <c r="DN52" i="5"/>
  <c r="DP52" i="5" s="1"/>
  <c r="DN31" i="5"/>
  <c r="DP31" i="5" s="1"/>
  <c r="DN28" i="5"/>
  <c r="DP28" i="5" s="1"/>
  <c r="DN24" i="5"/>
  <c r="DP24" i="5" s="1"/>
  <c r="DN79" i="5"/>
  <c r="DP79" i="5" s="1"/>
  <c r="DN64" i="5"/>
  <c r="DP64" i="5" s="1"/>
  <c r="DN59" i="5"/>
  <c r="DP59" i="5" s="1"/>
  <c r="DN45" i="5"/>
  <c r="DP45" i="5" s="1"/>
  <c r="DN41" i="5"/>
  <c r="DP41" i="5" s="1"/>
  <c r="DN37" i="5"/>
  <c r="DP37" i="5" s="1"/>
  <c r="DN56" i="5"/>
  <c r="DP56" i="5" s="1"/>
  <c r="DN51" i="5"/>
  <c r="DP51" i="5" s="1"/>
  <c r="DN44" i="5"/>
  <c r="DP44" i="5" s="1"/>
  <c r="DN40" i="5"/>
  <c r="DP40" i="5" s="1"/>
  <c r="DN36" i="5"/>
  <c r="DP36" i="5" s="1"/>
  <c r="DN74" i="5"/>
  <c r="DP74" i="5" s="1"/>
  <c r="DN67" i="5"/>
  <c r="DP67" i="5" s="1"/>
  <c r="DN75" i="5"/>
  <c r="DP75" i="5" s="1"/>
  <c r="DN60" i="5"/>
  <c r="DP60" i="5" s="1"/>
  <c r="DN18" i="5"/>
  <c r="DP18" i="5" s="1"/>
  <c r="DN55" i="5"/>
  <c r="DP55" i="5" s="1"/>
  <c r="DN29" i="5"/>
  <c r="DP29" i="5" s="1"/>
  <c r="DN27" i="5"/>
  <c r="DP27" i="5" s="1"/>
  <c r="DN25" i="5"/>
  <c r="DP25" i="5" s="1"/>
  <c r="DN38" i="5"/>
  <c r="DP38" i="5" s="1"/>
  <c r="DN32" i="5"/>
  <c r="DP32" i="5" s="1"/>
  <c r="DN17" i="5"/>
  <c r="DP17" i="5" s="1"/>
  <c r="DN15" i="5"/>
  <c r="DP15" i="5" s="1"/>
  <c r="DN13" i="5"/>
  <c r="DP13" i="5" s="1"/>
  <c r="DN11" i="5"/>
  <c r="DP11" i="5" s="1"/>
  <c r="DN9" i="5"/>
  <c r="DP9" i="5" s="1"/>
  <c r="DN6" i="5"/>
  <c r="DP6" i="5" s="1"/>
  <c r="JX34" i="5"/>
  <c r="JZ34" i="5" s="1"/>
  <c r="JX29" i="5"/>
  <c r="JZ29" i="5" s="1"/>
  <c r="JX23" i="5"/>
  <c r="JZ23" i="5" s="1"/>
  <c r="JX33" i="5"/>
  <c r="JZ33" i="5" s="1"/>
  <c r="JX30" i="5"/>
  <c r="JZ30" i="5" s="1"/>
  <c r="JX25" i="5"/>
  <c r="JZ25" i="5" s="1"/>
  <c r="JX21" i="5"/>
  <c r="JZ21" i="5" s="1"/>
  <c r="JX20" i="5"/>
  <c r="JZ20" i="5" s="1"/>
  <c r="JX19" i="5"/>
  <c r="JZ19" i="5" s="1"/>
  <c r="JX16" i="5"/>
  <c r="JZ16" i="5" s="1"/>
  <c r="JX26" i="5"/>
  <c r="JZ26" i="5" s="1"/>
  <c r="JX22" i="5"/>
  <c r="JZ22" i="5" s="1"/>
  <c r="JX32" i="5"/>
  <c r="JZ32" i="5" s="1"/>
  <c r="JX14" i="5"/>
  <c r="JZ14" i="5" s="1"/>
  <c r="JX12" i="5"/>
  <c r="JZ12" i="5" s="1"/>
  <c r="JX10" i="5"/>
  <c r="JZ10" i="5" s="1"/>
  <c r="JX8" i="5"/>
  <c r="JZ8" i="5" s="1"/>
  <c r="BW113" i="5"/>
  <c r="BW110" i="5"/>
  <c r="BW105" i="5"/>
  <c r="BW93" i="5"/>
  <c r="BW108" i="5"/>
  <c r="BW101" i="5"/>
  <c r="BW87" i="5"/>
  <c r="BW114" i="5"/>
  <c r="BW116" i="5"/>
  <c r="BW94" i="5"/>
  <c r="BW98" i="5"/>
  <c r="BW67" i="5"/>
  <c r="BW88" i="5"/>
  <c r="BW103" i="5"/>
  <c r="BW90" i="5"/>
  <c r="BW75" i="5"/>
  <c r="BW63" i="5"/>
  <c r="BW59" i="5"/>
  <c r="BW55" i="5"/>
  <c r="BW51" i="5"/>
  <c r="BW95" i="5"/>
  <c r="BW68" i="5"/>
  <c r="BW86" i="5"/>
  <c r="BW49" i="5"/>
  <c r="BW77" i="5"/>
  <c r="BW74" i="5"/>
  <c r="BW100" i="5"/>
  <c r="BW81" i="5"/>
  <c r="BW72" i="5"/>
  <c r="BW48" i="5"/>
  <c r="BW16" i="5"/>
  <c r="BW14" i="5"/>
  <c r="BW12" i="5"/>
  <c r="BW71" i="5"/>
  <c r="BW33" i="5"/>
  <c r="BW27" i="5"/>
  <c r="BY6" i="5"/>
  <c r="BZ59" i="5" s="1"/>
  <c r="CO117" i="5"/>
  <c r="CO115" i="5"/>
  <c r="CO110" i="5"/>
  <c r="CO112" i="5"/>
  <c r="CO106" i="5"/>
  <c r="CO96" i="5"/>
  <c r="CO108" i="5"/>
  <c r="CO107" i="5"/>
  <c r="CO99" i="5"/>
  <c r="CO91" i="5"/>
  <c r="CO82" i="5"/>
  <c r="CO94" i="5"/>
  <c r="CO84" i="5"/>
  <c r="CO80" i="5"/>
  <c r="CQ80" i="5" s="1"/>
  <c r="CV80" i="5" s="1"/>
  <c r="CX80" i="5" s="1"/>
  <c r="CO76" i="5"/>
  <c r="CO70" i="5"/>
  <c r="CO66" i="5"/>
  <c r="CO88" i="5"/>
  <c r="CO81" i="5"/>
  <c r="CO72" i="5"/>
  <c r="CO63" i="5"/>
  <c r="CO78" i="5"/>
  <c r="CQ78" i="5" s="1"/>
  <c r="CV78" i="5" s="1"/>
  <c r="CX78" i="5" s="1"/>
  <c r="CO100" i="5"/>
  <c r="CO83" i="5"/>
  <c r="CO67" i="5"/>
  <c r="CO50" i="5"/>
  <c r="CO116" i="5"/>
  <c r="CO101" i="5"/>
  <c r="CO86" i="5"/>
  <c r="CO62" i="5"/>
  <c r="CO74" i="5"/>
  <c r="CO58" i="5"/>
  <c r="CO28" i="5"/>
  <c r="CO21" i="5"/>
  <c r="CO54" i="5"/>
  <c r="CO6" i="5"/>
  <c r="DH77" i="5"/>
  <c r="DH85" i="5"/>
  <c r="DH75" i="5"/>
  <c r="DH79" i="5"/>
  <c r="DH67" i="5"/>
  <c r="DH83" i="5"/>
  <c r="DH81" i="5"/>
  <c r="DH61" i="5"/>
  <c r="DH57" i="5"/>
  <c r="DH53" i="5"/>
  <c r="DH71" i="5"/>
  <c r="DJ71" i="5" s="1"/>
  <c r="DO71" i="5" s="1"/>
  <c r="DQ71" i="5" s="1"/>
  <c r="DH54" i="5"/>
  <c r="DH50" i="5"/>
  <c r="DH17" i="5"/>
  <c r="DJ17" i="5" s="1"/>
  <c r="DO17" i="5" s="1"/>
  <c r="DQ17" i="5" s="1"/>
  <c r="DH76" i="5"/>
  <c r="DH44" i="5"/>
  <c r="DH40" i="5"/>
  <c r="DH36" i="5"/>
  <c r="DJ36" i="5" s="1"/>
  <c r="DO36" i="5" s="1"/>
  <c r="DQ36" i="5" s="1"/>
  <c r="DH73" i="5"/>
  <c r="DH69" i="5"/>
  <c r="DH58" i="5"/>
  <c r="DJ58" i="5" s="1"/>
  <c r="DO58" i="5" s="1"/>
  <c r="DQ58" i="5" s="1"/>
  <c r="DH65" i="5"/>
  <c r="DH78" i="5"/>
  <c r="DH45" i="5"/>
  <c r="DH24" i="5"/>
  <c r="DH6" i="5"/>
  <c r="DH48" i="5"/>
  <c r="DH34" i="5"/>
  <c r="DH28" i="5"/>
  <c r="DJ28" i="5" s="1"/>
  <c r="DO28" i="5" s="1"/>
  <c r="DQ28" i="5" s="1"/>
  <c r="EA67" i="5"/>
  <c r="EA71" i="5"/>
  <c r="EA68" i="5"/>
  <c r="EA64" i="5"/>
  <c r="EA60" i="5"/>
  <c r="EA74" i="5"/>
  <c r="EA79" i="5"/>
  <c r="EA72" i="5"/>
  <c r="EA55" i="5"/>
  <c r="EA73" i="5"/>
  <c r="EA51" i="5"/>
  <c r="EA83" i="5"/>
  <c r="EA59" i="5"/>
  <c r="EA81" i="5"/>
  <c r="EA37" i="5"/>
  <c r="EA26" i="5"/>
  <c r="EA16" i="5"/>
  <c r="EA14" i="5"/>
  <c r="EA12" i="5"/>
  <c r="EC12" i="5" s="1"/>
  <c r="EH12" i="5" s="1"/>
  <c r="EJ12" i="5" s="1"/>
  <c r="EA41" i="5"/>
  <c r="EA48" i="5"/>
  <c r="EA45" i="5"/>
  <c r="EC45" i="5" s="1"/>
  <c r="EH45" i="5" s="1"/>
  <c r="EJ45" i="5" s="1"/>
  <c r="IM6" i="5"/>
  <c r="IO6" i="5" s="1"/>
  <c r="JX6" i="5"/>
  <c r="JZ6" i="5" s="1"/>
  <c r="DH7" i="5"/>
  <c r="EA7" i="5"/>
  <c r="EC7" i="5" s="1"/>
  <c r="EH7" i="5" s="1"/>
  <c r="EJ7" i="5" s="1"/>
  <c r="JX7" i="5"/>
  <c r="JZ7" i="5" s="1"/>
  <c r="BW8" i="5"/>
  <c r="DI8" i="5"/>
  <c r="DI9" i="5"/>
  <c r="JD9" i="5"/>
  <c r="EX10" i="5"/>
  <c r="HS10" i="5"/>
  <c r="IM10" i="5"/>
  <c r="IO10" i="5" s="1"/>
  <c r="KN10" i="5"/>
  <c r="LZ10" i="5"/>
  <c r="MB10" i="5" s="1"/>
  <c r="GG11" i="5"/>
  <c r="BX12" i="5"/>
  <c r="CC12" i="5" s="1"/>
  <c r="CE12" i="5" s="1"/>
  <c r="CO12" i="5"/>
  <c r="DN12" i="5"/>
  <c r="DP12" i="5" s="1"/>
  <c r="JB12" i="5"/>
  <c r="LV12" i="5"/>
  <c r="GX13" i="5"/>
  <c r="GZ13" i="5" s="1"/>
  <c r="HD13" i="5" s="1"/>
  <c r="HF13" i="5" s="1"/>
  <c r="JV13" i="5"/>
  <c r="JS13" i="5"/>
  <c r="JU13" i="5" s="1"/>
  <c r="JY13" i="5" s="1"/>
  <c r="KA13" i="5" s="1"/>
  <c r="Q14" i="5"/>
  <c r="S14" i="5" s="1"/>
  <c r="EB14" i="5"/>
  <c r="HA14" i="5"/>
  <c r="U15" i="5"/>
  <c r="AM15" i="5"/>
  <c r="AK15" i="5"/>
  <c r="FM15" i="5"/>
  <c r="FO15" i="5" s="1"/>
  <c r="FT15" i="5" s="1"/>
  <c r="FV15" i="5" s="1"/>
  <c r="BG16" i="5"/>
  <c r="FP16" i="5"/>
  <c r="FN16" i="5"/>
  <c r="JX17" i="5"/>
  <c r="JZ17" i="5" s="1"/>
  <c r="BW18" i="5"/>
  <c r="BX18" i="5" s="1"/>
  <c r="CC18" i="5" s="1"/>
  <c r="CE18" i="5" s="1"/>
  <c r="DK18" i="5"/>
  <c r="DL18" i="5" s="1"/>
  <c r="DI18" i="5"/>
  <c r="FM18" i="5"/>
  <c r="FO18" i="5" s="1"/>
  <c r="FT18" i="5" s="1"/>
  <c r="FV18" i="5" s="1"/>
  <c r="DK19" i="5"/>
  <c r="DL19" i="5" s="1"/>
  <c r="DI19" i="5"/>
  <c r="ET19" i="5"/>
  <c r="EW19" i="5"/>
  <c r="EX19" i="5" s="1"/>
  <c r="IM19" i="5"/>
  <c r="IO19" i="5" s="1"/>
  <c r="EB20" i="5"/>
  <c r="GX21" i="5"/>
  <c r="GZ21" i="5" s="1"/>
  <c r="HD21" i="5" s="1"/>
  <c r="HF21" i="5" s="1"/>
  <c r="KK21" i="5"/>
  <c r="KN21" i="5"/>
  <c r="LX21" i="5"/>
  <c r="CO22" i="5"/>
  <c r="DN22" i="5"/>
  <c r="DP22" i="5" s="1"/>
  <c r="BY23" i="5"/>
  <c r="BW23" i="5"/>
  <c r="KL23" i="5"/>
  <c r="AK24" i="5"/>
  <c r="DI24" i="5"/>
  <c r="BF25" i="5"/>
  <c r="BG25" i="5" s="1"/>
  <c r="BD25" i="5"/>
  <c r="BE25" i="5" s="1"/>
  <c r="BJ25" i="5" s="1"/>
  <c r="BL25" i="5" s="1"/>
  <c r="CO25" i="5"/>
  <c r="EB25" i="5"/>
  <c r="LD25" i="5"/>
  <c r="LE25" i="5" s="1"/>
  <c r="LI25" i="5" s="1"/>
  <c r="LK25" i="5" s="1"/>
  <c r="CR27" i="5"/>
  <c r="CS27" i="5" s="1"/>
  <c r="CP27" i="5"/>
  <c r="EA27" i="5"/>
  <c r="W29" i="5"/>
  <c r="Y29" i="5" s="1"/>
  <c r="EA29" i="5"/>
  <c r="AJ30" i="5"/>
  <c r="AL30" i="5" s="1"/>
  <c r="AQ30" i="5" s="1"/>
  <c r="AS30" i="5" s="1"/>
  <c r="AM31" i="5"/>
  <c r="AK31" i="5"/>
  <c r="II31" i="5"/>
  <c r="W32" i="5"/>
  <c r="Y32" i="5" s="1"/>
  <c r="AP32" i="5"/>
  <c r="AR32" i="5" s="1"/>
  <c r="EW34" i="5"/>
  <c r="EX34" i="5" s="1"/>
  <c r="EU34" i="5"/>
  <c r="CR35" i="5"/>
  <c r="CP35" i="5"/>
  <c r="FM35" i="5"/>
  <c r="CO37" i="5"/>
  <c r="CQ37" i="5" s="1"/>
  <c r="CV37" i="5" s="1"/>
  <c r="CX37" i="5" s="1"/>
  <c r="HQ37" i="5"/>
  <c r="II40" i="5"/>
  <c r="IJ40" i="5" s="1"/>
  <c r="IN40" i="5" s="1"/>
  <c r="IP40" i="5" s="1"/>
  <c r="AK41" i="5"/>
  <c r="EW41" i="5"/>
  <c r="EX41" i="5" s="1"/>
  <c r="EU41" i="5"/>
  <c r="CO42" i="5"/>
  <c r="CQ42" i="5" s="1"/>
  <c r="CV42" i="5" s="1"/>
  <c r="CX42" i="5" s="1"/>
  <c r="HP42" i="5"/>
  <c r="HS42" i="5"/>
  <c r="EZ43" i="5"/>
  <c r="FB43" i="5" s="1"/>
  <c r="EZ44" i="5"/>
  <c r="FB44" i="5" s="1"/>
  <c r="EW45" i="5"/>
  <c r="EX45" i="5" s="1"/>
  <c r="EU45" i="5"/>
  <c r="CO46" i="5"/>
  <c r="EA46" i="5"/>
  <c r="EC46" i="5" s="1"/>
  <c r="EH46" i="5" s="1"/>
  <c r="EJ46" i="5" s="1"/>
  <c r="HP46" i="5"/>
  <c r="HS46" i="5"/>
  <c r="BW47" i="5"/>
  <c r="DL47" i="5"/>
  <c r="CP48" i="5"/>
  <c r="BY50" i="5"/>
  <c r="AP54" i="5"/>
  <c r="AR54" i="5" s="1"/>
  <c r="Q55" i="5"/>
  <c r="U55" i="5"/>
  <c r="BX57" i="5"/>
  <c r="CC57" i="5" s="1"/>
  <c r="CE57" i="5" s="1"/>
  <c r="EA63" i="5"/>
  <c r="DH66" i="5"/>
  <c r="GG84" i="5"/>
  <c r="AK89" i="5"/>
  <c r="AM89" i="5"/>
  <c r="BG99" i="5"/>
  <c r="GT99" i="2"/>
  <c r="GV99" i="2" s="1"/>
  <c r="GZ99" i="2" s="1"/>
  <c r="HB99" i="2" s="1"/>
  <c r="AF101" i="2"/>
  <c r="CK102" i="2"/>
  <c r="GD104" i="2"/>
  <c r="GA104" i="2"/>
  <c r="GD106" i="2"/>
  <c r="GA106" i="2"/>
  <c r="GC106" i="2" s="1"/>
  <c r="GG106" i="2" s="1"/>
  <c r="GI106" i="2" s="1"/>
  <c r="GD108" i="2"/>
  <c r="GA108" i="2"/>
  <c r="GC108" i="2" s="1"/>
  <c r="GG108" i="2" s="1"/>
  <c r="GI108" i="2" s="1"/>
  <c r="CB113" i="5"/>
  <c r="CD113" i="5" s="1"/>
  <c r="CB115" i="5"/>
  <c r="CD115" i="5" s="1"/>
  <c r="CB117" i="5"/>
  <c r="CD117" i="5" s="1"/>
  <c r="CB111" i="5"/>
  <c r="CD111" i="5" s="1"/>
  <c r="CB116" i="5"/>
  <c r="CD116" i="5" s="1"/>
  <c r="CB107" i="5"/>
  <c r="CD107" i="5" s="1"/>
  <c r="CB112" i="5"/>
  <c r="CD112" i="5" s="1"/>
  <c r="CB101" i="5"/>
  <c r="CD101" i="5" s="1"/>
  <c r="CB93" i="5"/>
  <c r="CD93" i="5" s="1"/>
  <c r="CB87" i="5"/>
  <c r="CD87" i="5" s="1"/>
  <c r="CB108" i="5"/>
  <c r="CD108" i="5" s="1"/>
  <c r="CB100" i="5"/>
  <c r="CD100" i="5" s="1"/>
  <c r="CB103" i="5"/>
  <c r="CD103" i="5" s="1"/>
  <c r="CB95" i="5"/>
  <c r="CD95" i="5" s="1"/>
  <c r="CB90" i="5"/>
  <c r="CD90" i="5" s="1"/>
  <c r="CB105" i="5"/>
  <c r="CD105" i="5" s="1"/>
  <c r="CB94" i="5"/>
  <c r="CD94" i="5" s="1"/>
  <c r="CB88" i="5"/>
  <c r="CD88" i="5" s="1"/>
  <c r="CB114" i="5"/>
  <c r="CD114" i="5" s="1"/>
  <c r="CB106" i="5"/>
  <c r="CD106" i="5" s="1"/>
  <c r="CB102" i="5"/>
  <c r="CD102" i="5" s="1"/>
  <c r="CB98" i="5"/>
  <c r="CD98" i="5" s="1"/>
  <c r="CB96" i="5"/>
  <c r="CD96" i="5" s="1"/>
  <c r="CB104" i="5"/>
  <c r="CD104" i="5" s="1"/>
  <c r="CB85" i="5"/>
  <c r="CD85" i="5" s="1"/>
  <c r="CB83" i="5"/>
  <c r="CD83" i="5" s="1"/>
  <c r="CB81" i="5"/>
  <c r="CD81" i="5" s="1"/>
  <c r="CB79" i="5"/>
  <c r="CD79" i="5" s="1"/>
  <c r="CB77" i="5"/>
  <c r="CD77" i="5" s="1"/>
  <c r="CB75" i="5"/>
  <c r="CD75" i="5" s="1"/>
  <c r="CB86" i="5"/>
  <c r="CD86" i="5" s="1"/>
  <c r="CB68" i="5"/>
  <c r="CD68" i="5" s="1"/>
  <c r="CB64" i="5"/>
  <c r="CD64" i="5" s="1"/>
  <c r="CB60" i="5"/>
  <c r="CD60" i="5" s="1"/>
  <c r="CB56" i="5"/>
  <c r="CD56" i="5" s="1"/>
  <c r="CB52" i="5"/>
  <c r="CD52" i="5" s="1"/>
  <c r="CB97" i="5"/>
  <c r="CD97" i="5" s="1"/>
  <c r="CB67" i="5"/>
  <c r="CD67" i="5" s="1"/>
  <c r="CB92" i="5"/>
  <c r="CD92" i="5" s="1"/>
  <c r="CB89" i="5"/>
  <c r="CD89" i="5" s="1"/>
  <c r="CB84" i="5"/>
  <c r="CD84" i="5" s="1"/>
  <c r="CB69" i="5"/>
  <c r="CD69" i="5" s="1"/>
  <c r="CB110" i="5"/>
  <c r="CD110" i="5" s="1"/>
  <c r="CB99" i="5"/>
  <c r="CD99" i="5" s="1"/>
  <c r="CB91" i="5"/>
  <c r="CD91" i="5" s="1"/>
  <c r="CB80" i="5"/>
  <c r="CD80" i="5" s="1"/>
  <c r="CB73" i="5"/>
  <c r="CD73" i="5" s="1"/>
  <c r="CB61" i="5"/>
  <c r="CD61" i="5" s="1"/>
  <c r="CB57" i="5"/>
  <c r="CD57" i="5" s="1"/>
  <c r="CB53" i="5"/>
  <c r="CD53" i="5" s="1"/>
  <c r="CB74" i="5"/>
  <c r="CD74" i="5" s="1"/>
  <c r="CB49" i="5"/>
  <c r="CD49" i="5" s="1"/>
  <c r="CB109" i="5"/>
  <c r="CD109" i="5" s="1"/>
  <c r="CB71" i="5"/>
  <c r="CD71" i="5" s="1"/>
  <c r="CB118" i="5"/>
  <c r="CD118" i="5" s="1"/>
  <c r="CB82" i="5"/>
  <c r="CD82" i="5" s="1"/>
  <c r="CB70" i="5"/>
  <c r="CD70" i="5" s="1"/>
  <c r="CB35" i="5"/>
  <c r="CD35" i="5" s="1"/>
  <c r="CB76" i="5"/>
  <c r="CD76" i="5" s="1"/>
  <c r="CB55" i="5"/>
  <c r="CD55" i="5" s="1"/>
  <c r="CB54" i="5"/>
  <c r="CD54" i="5" s="1"/>
  <c r="CB32" i="5"/>
  <c r="CD32" i="5" s="1"/>
  <c r="CB23" i="5"/>
  <c r="CD23" i="5" s="1"/>
  <c r="CB21" i="5"/>
  <c r="CD21" i="5" s="1"/>
  <c r="CB78" i="5"/>
  <c r="CD78" i="5" s="1"/>
  <c r="CB44" i="5"/>
  <c r="CD44" i="5" s="1"/>
  <c r="CB40" i="5"/>
  <c r="CD40" i="5" s="1"/>
  <c r="CB36" i="5"/>
  <c r="CD36" i="5" s="1"/>
  <c r="CB33" i="5"/>
  <c r="CD33" i="5" s="1"/>
  <c r="CB72" i="5"/>
  <c r="CD72" i="5" s="1"/>
  <c r="CB66" i="5"/>
  <c r="CD66" i="5" s="1"/>
  <c r="CB51" i="5"/>
  <c r="CD51" i="5" s="1"/>
  <c r="CB50" i="5"/>
  <c r="CD50" i="5" s="1"/>
  <c r="CB48" i="5"/>
  <c r="CD48" i="5" s="1"/>
  <c r="CB59" i="5"/>
  <c r="CD59" i="5" s="1"/>
  <c r="CB58" i="5"/>
  <c r="CD58" i="5" s="1"/>
  <c r="CB63" i="5"/>
  <c r="CD63" i="5" s="1"/>
  <c r="CB62" i="5"/>
  <c r="CD62" i="5" s="1"/>
  <c r="CB45" i="5"/>
  <c r="CD45" i="5" s="1"/>
  <c r="CB39" i="5"/>
  <c r="CD39" i="5" s="1"/>
  <c r="CB29" i="5"/>
  <c r="CD29" i="5" s="1"/>
  <c r="CB25" i="5"/>
  <c r="CD25" i="5" s="1"/>
  <c r="CB19" i="5"/>
  <c r="CD19" i="5" s="1"/>
  <c r="CB18" i="5"/>
  <c r="CD18" i="5" s="1"/>
  <c r="CB15" i="5"/>
  <c r="CD15" i="5" s="1"/>
  <c r="CB13" i="5"/>
  <c r="CD13" i="5" s="1"/>
  <c r="CB11" i="5"/>
  <c r="CD11" i="5" s="1"/>
  <c r="CB43" i="5"/>
  <c r="CD43" i="5" s="1"/>
  <c r="CB30" i="5"/>
  <c r="CD30" i="5" s="1"/>
  <c r="CB47" i="5"/>
  <c r="CD47" i="5" s="1"/>
  <c r="CB31" i="5"/>
  <c r="CD31" i="5" s="1"/>
  <c r="CB26" i="5"/>
  <c r="CD26" i="5" s="1"/>
  <c r="IM85" i="5"/>
  <c r="IO85" i="5" s="1"/>
  <c r="IM87" i="5"/>
  <c r="IO87" i="5" s="1"/>
  <c r="IM83" i="5"/>
  <c r="IO83" i="5" s="1"/>
  <c r="IM81" i="5"/>
  <c r="IO81" i="5" s="1"/>
  <c r="IM79" i="5"/>
  <c r="IO79" i="5" s="1"/>
  <c r="IM77" i="5"/>
  <c r="IO77" i="5" s="1"/>
  <c r="IM75" i="5"/>
  <c r="IO75" i="5" s="1"/>
  <c r="IM69" i="5"/>
  <c r="IO69" i="5" s="1"/>
  <c r="IM65" i="5"/>
  <c r="IO65" i="5" s="1"/>
  <c r="IM61" i="5"/>
  <c r="IO61" i="5" s="1"/>
  <c r="IM57" i="5"/>
  <c r="IO57" i="5" s="1"/>
  <c r="IM53" i="5"/>
  <c r="IO53" i="5" s="1"/>
  <c r="IM49" i="5"/>
  <c r="IO49" i="5" s="1"/>
  <c r="IM68" i="5"/>
  <c r="IO68" i="5" s="1"/>
  <c r="IM64" i="5"/>
  <c r="IO64" i="5" s="1"/>
  <c r="IM86" i="5"/>
  <c r="IO86" i="5" s="1"/>
  <c r="IM82" i="5"/>
  <c r="IO82" i="5" s="1"/>
  <c r="IM66" i="5"/>
  <c r="IO66" i="5" s="1"/>
  <c r="IM78" i="5"/>
  <c r="IO78" i="5" s="1"/>
  <c r="IM72" i="5"/>
  <c r="IO72" i="5" s="1"/>
  <c r="IM62" i="5"/>
  <c r="IO62" i="5" s="1"/>
  <c r="IM58" i="5"/>
  <c r="IO58" i="5" s="1"/>
  <c r="IM54" i="5"/>
  <c r="IO54" i="5" s="1"/>
  <c r="IM48" i="5"/>
  <c r="IO48" i="5" s="1"/>
  <c r="IM50" i="5"/>
  <c r="IO50" i="5" s="1"/>
  <c r="IM70" i="5"/>
  <c r="IO70" i="5" s="1"/>
  <c r="IM63" i="5"/>
  <c r="IO63" i="5" s="1"/>
  <c r="IM60" i="5"/>
  <c r="IO60" i="5" s="1"/>
  <c r="IM59" i="5"/>
  <c r="IO59" i="5" s="1"/>
  <c r="IM56" i="5"/>
  <c r="IO56" i="5" s="1"/>
  <c r="IM55" i="5"/>
  <c r="IO55" i="5" s="1"/>
  <c r="IM52" i="5"/>
  <c r="IO52" i="5" s="1"/>
  <c r="IM51" i="5"/>
  <c r="IO51" i="5" s="1"/>
  <c r="IM76" i="5"/>
  <c r="IO76" i="5" s="1"/>
  <c r="IM71" i="5"/>
  <c r="IO71" i="5" s="1"/>
  <c r="IM84" i="5"/>
  <c r="IO84" i="5" s="1"/>
  <c r="IM31" i="5"/>
  <c r="IO31" i="5" s="1"/>
  <c r="IM28" i="5"/>
  <c r="IO28" i="5" s="1"/>
  <c r="IM80" i="5"/>
  <c r="IO80" i="5" s="1"/>
  <c r="IM73" i="5"/>
  <c r="IO73" i="5" s="1"/>
  <c r="IM45" i="5"/>
  <c r="IO45" i="5" s="1"/>
  <c r="IM41" i="5"/>
  <c r="IO41" i="5" s="1"/>
  <c r="IM37" i="5"/>
  <c r="IO37" i="5" s="1"/>
  <c r="IM24" i="5"/>
  <c r="IO24" i="5" s="1"/>
  <c r="IM74" i="5"/>
  <c r="IO74" i="5" s="1"/>
  <c r="IM46" i="5"/>
  <c r="IO46" i="5" s="1"/>
  <c r="IM42" i="5"/>
  <c r="IO42" i="5" s="1"/>
  <c r="IM38" i="5"/>
  <c r="IO38" i="5" s="1"/>
  <c r="IM34" i="5"/>
  <c r="IO34" i="5" s="1"/>
  <c r="IM29" i="5"/>
  <c r="IO29" i="5" s="1"/>
  <c r="IM43" i="5"/>
  <c r="IO43" i="5" s="1"/>
  <c r="IM39" i="5"/>
  <c r="IO39" i="5" s="1"/>
  <c r="IM67" i="5"/>
  <c r="IO67" i="5" s="1"/>
  <c r="IM47" i="5"/>
  <c r="IO47" i="5" s="1"/>
  <c r="IM30" i="5"/>
  <c r="IO30" i="5" s="1"/>
  <c r="IM25" i="5"/>
  <c r="IO25" i="5" s="1"/>
  <c r="IM35" i="5"/>
  <c r="IO35" i="5" s="1"/>
  <c r="IM32" i="5"/>
  <c r="IO32" i="5" s="1"/>
  <c r="IM20" i="5"/>
  <c r="IO20" i="5" s="1"/>
  <c r="IM17" i="5"/>
  <c r="IO17" i="5" s="1"/>
  <c r="IM16" i="5"/>
  <c r="IO16" i="5" s="1"/>
  <c r="IM26" i="5"/>
  <c r="IO26" i="5" s="1"/>
  <c r="IM22" i="5"/>
  <c r="IO22" i="5" s="1"/>
  <c r="IM21" i="5"/>
  <c r="IO21" i="5" s="1"/>
  <c r="IM15" i="5"/>
  <c r="IO15" i="5" s="1"/>
  <c r="IM13" i="5"/>
  <c r="IO13" i="5" s="1"/>
  <c r="IM11" i="5"/>
  <c r="IO11" i="5" s="1"/>
  <c r="IM9" i="5"/>
  <c r="IO9" i="5" s="1"/>
  <c r="IM7" i="5"/>
  <c r="IO7" i="5" s="1"/>
  <c r="CP116" i="5"/>
  <c r="CP105" i="5"/>
  <c r="CP104" i="5"/>
  <c r="CP99" i="5"/>
  <c r="CP91" i="5"/>
  <c r="CP112" i="5"/>
  <c r="CP102" i="5"/>
  <c r="CP115" i="5"/>
  <c r="CP109" i="5"/>
  <c r="CP87" i="5"/>
  <c r="CP73" i="5"/>
  <c r="CP71" i="5"/>
  <c r="CP96" i="5"/>
  <c r="CP95" i="5"/>
  <c r="CP70" i="5"/>
  <c r="CP66" i="5"/>
  <c r="CP64" i="5"/>
  <c r="CP76" i="5"/>
  <c r="CP86" i="5"/>
  <c r="CP34" i="5"/>
  <c r="CP62" i="5"/>
  <c r="CP67" i="5"/>
  <c r="CP32" i="5"/>
  <c r="CQ32" i="5" s="1"/>
  <c r="CV32" i="5" s="1"/>
  <c r="CX32" i="5" s="1"/>
  <c r="CP106" i="5"/>
  <c r="CP94" i="5"/>
  <c r="CP58" i="5"/>
  <c r="CR6" i="5"/>
  <c r="CS10" i="5" s="1"/>
  <c r="CP54" i="5"/>
  <c r="CP50" i="5"/>
  <c r="CP37" i="5"/>
  <c r="CP25" i="5"/>
  <c r="CP18" i="5"/>
  <c r="CQ18" i="5" s="1"/>
  <c r="CV18" i="5" s="1"/>
  <c r="CX18" i="5" s="1"/>
  <c r="DI89" i="5"/>
  <c r="DI82" i="5"/>
  <c r="DI68" i="5"/>
  <c r="DI86" i="5"/>
  <c r="DI77" i="5"/>
  <c r="DI79" i="5"/>
  <c r="DI64" i="5"/>
  <c r="DI60" i="5"/>
  <c r="DI56" i="5"/>
  <c r="DI52" i="5"/>
  <c r="DI83" i="5"/>
  <c r="DI81" i="5"/>
  <c r="DI85" i="5"/>
  <c r="DI76" i="5"/>
  <c r="DI69" i="5"/>
  <c r="DI75" i="5"/>
  <c r="DI35" i="5"/>
  <c r="DI65" i="5"/>
  <c r="DI73" i="5"/>
  <c r="DI48" i="5"/>
  <c r="DI34" i="5"/>
  <c r="DI21" i="5"/>
  <c r="DI23" i="5"/>
  <c r="EB80" i="5"/>
  <c r="EB78" i="5"/>
  <c r="EB82" i="5"/>
  <c r="EB77" i="5"/>
  <c r="EB84" i="5"/>
  <c r="EB74" i="5"/>
  <c r="EB61" i="5"/>
  <c r="EB79" i="5"/>
  <c r="EB67" i="5"/>
  <c r="EB72" i="5"/>
  <c r="EB55" i="5"/>
  <c r="EB51" i="5"/>
  <c r="EB76" i="5"/>
  <c r="EB59" i="5"/>
  <c r="EB63" i="5"/>
  <c r="EB38" i="5"/>
  <c r="EB26" i="5"/>
  <c r="EB42" i="5"/>
  <c r="EB31" i="5"/>
  <c r="EC31" i="5" s="1"/>
  <c r="EH31" i="5" s="1"/>
  <c r="EJ31" i="5" s="1"/>
  <c r="EB21" i="5"/>
  <c r="EB46" i="5"/>
  <c r="EB27" i="5"/>
  <c r="ET64" i="5"/>
  <c r="ET70" i="5"/>
  <c r="ET59" i="5"/>
  <c r="ET28" i="5"/>
  <c r="EV28" i="5" s="1"/>
  <c r="FA28" i="5" s="1"/>
  <c r="FC28" i="5" s="1"/>
  <c r="ET49" i="5"/>
  <c r="ET62" i="5"/>
  <c r="ET55" i="5"/>
  <c r="ET34" i="5"/>
  <c r="EV34" i="5" s="1"/>
  <c r="FA34" i="5" s="1"/>
  <c r="FC34" i="5" s="1"/>
  <c r="ET63" i="5"/>
  <c r="ET54" i="5"/>
  <c r="EV54" i="5" s="1"/>
  <c r="FA54" i="5" s="1"/>
  <c r="FC54" i="5" s="1"/>
  <c r="ET51" i="5"/>
  <c r="ET66" i="5"/>
  <c r="ET58" i="5"/>
  <c r="ET22" i="5"/>
  <c r="EV22" i="5" s="1"/>
  <c r="FA22" i="5" s="1"/>
  <c r="FC22" i="5" s="1"/>
  <c r="ET26" i="5"/>
  <c r="ET18" i="5"/>
  <c r="EV18" i="5" s="1"/>
  <c r="FA18" i="5" s="1"/>
  <c r="FC18" i="5" s="1"/>
  <c r="ET30" i="5"/>
  <c r="ET38" i="5"/>
  <c r="CO7" i="5"/>
  <c r="CP8" i="5"/>
  <c r="CQ8" i="5" s="1"/>
  <c r="CV8" i="5" s="1"/>
  <c r="CX8" i="5" s="1"/>
  <c r="DH8" i="5"/>
  <c r="EB8" i="5"/>
  <c r="EB9" i="5"/>
  <c r="EC9" i="5" s="1"/>
  <c r="EH9" i="5" s="1"/>
  <c r="EJ9" i="5" s="1"/>
  <c r="BX10" i="5"/>
  <c r="CC10" i="5" s="1"/>
  <c r="CE10" i="5" s="1"/>
  <c r="DI10" i="5"/>
  <c r="DJ10" i="5" s="1"/>
  <c r="DO10" i="5" s="1"/>
  <c r="DQ10" i="5" s="1"/>
  <c r="EB10" i="5"/>
  <c r="ET10" i="5"/>
  <c r="HQ10" i="5"/>
  <c r="ET11" i="5"/>
  <c r="EV11" i="5" s="1"/>
  <c r="FA11" i="5" s="1"/>
  <c r="FC11" i="5" s="1"/>
  <c r="CP12" i="5"/>
  <c r="LF12" i="5"/>
  <c r="LC12" i="5"/>
  <c r="CO13" i="5"/>
  <c r="DI13" i="5"/>
  <c r="DK14" i="5"/>
  <c r="DL14" i="5" s="1"/>
  <c r="DI14" i="5"/>
  <c r="DJ14" i="5" s="1"/>
  <c r="DO14" i="5" s="1"/>
  <c r="DQ14" i="5" s="1"/>
  <c r="AJ16" i="5"/>
  <c r="AL16" i="5" s="1"/>
  <c r="AQ16" i="5" s="1"/>
  <c r="AS16" i="5" s="1"/>
  <c r="BE16" i="5"/>
  <c r="BJ16" i="5" s="1"/>
  <c r="BL16" i="5" s="1"/>
  <c r="EX16" i="5"/>
  <c r="CB17" i="5"/>
  <c r="CD17" i="5" s="1"/>
  <c r="EA17" i="5"/>
  <c r="EC17" i="5" s="1"/>
  <c r="EH17" i="5" s="1"/>
  <c r="EJ17" i="5" s="1"/>
  <c r="JX18" i="5"/>
  <c r="JZ18" i="5" s="1"/>
  <c r="BD19" i="5"/>
  <c r="BE19" i="5" s="1"/>
  <c r="BJ19" i="5" s="1"/>
  <c r="BL19" i="5" s="1"/>
  <c r="DN19" i="5"/>
  <c r="DP19" i="5" s="1"/>
  <c r="LE19" i="5"/>
  <c r="LI19" i="5" s="1"/>
  <c r="LK19" i="5" s="1"/>
  <c r="CB20" i="5"/>
  <c r="CD20" i="5" s="1"/>
  <c r="EA20" i="5"/>
  <c r="LV21" i="5"/>
  <c r="CP22" i="5"/>
  <c r="DL23" i="5"/>
  <c r="EX23" i="5"/>
  <c r="BG24" i="5"/>
  <c r="LV24" i="5"/>
  <c r="BW26" i="5"/>
  <c r="EZ26" i="5"/>
  <c r="FB26" i="5" s="1"/>
  <c r="EE27" i="5"/>
  <c r="U28" i="5"/>
  <c r="R28" i="5"/>
  <c r="JX28" i="5"/>
  <c r="JZ28" i="5" s="1"/>
  <c r="EB29" i="5"/>
  <c r="AM30" i="5"/>
  <c r="AK30" i="5"/>
  <c r="BW30" i="5"/>
  <c r="DH30" i="5"/>
  <c r="EE30" i="5"/>
  <c r="FM30" i="5"/>
  <c r="CS32" i="5"/>
  <c r="II32" i="5"/>
  <c r="DN33" i="5"/>
  <c r="DP33" i="5" s="1"/>
  <c r="DL34" i="5"/>
  <c r="FM34" i="5"/>
  <c r="W35" i="5"/>
  <c r="Y35" i="5" s="1"/>
  <c r="CR36" i="5"/>
  <c r="CS36" i="5" s="1"/>
  <c r="CO36" i="5"/>
  <c r="W37" i="5"/>
  <c r="Y37" i="5" s="1"/>
  <c r="GF37" i="5"/>
  <c r="IM40" i="5"/>
  <c r="IO40" i="5" s="1"/>
  <c r="DH41" i="5"/>
  <c r="ET41" i="5"/>
  <c r="EV41" i="5" s="1"/>
  <c r="FA41" i="5" s="1"/>
  <c r="FC41" i="5" s="1"/>
  <c r="EE42" i="5"/>
  <c r="AJ43" i="5"/>
  <c r="CO43" i="5"/>
  <c r="DN43" i="5"/>
  <c r="DP43" i="5" s="1"/>
  <c r="II44" i="5"/>
  <c r="AK45" i="5"/>
  <c r="ET45" i="5"/>
  <c r="AJ47" i="5"/>
  <c r="DN47" i="5"/>
  <c r="DP47" i="5" s="1"/>
  <c r="EZ47" i="5"/>
  <c r="FB47" i="5" s="1"/>
  <c r="II47" i="5"/>
  <c r="W50" i="5"/>
  <c r="Y50" i="5" s="1"/>
  <c r="EB52" i="5"/>
  <c r="EE59" i="5"/>
  <c r="ET60" i="5"/>
  <c r="EW62" i="5"/>
  <c r="EX62" i="5" s="1"/>
  <c r="EU62" i="5"/>
  <c r="CO68" i="5"/>
  <c r="BQ97" i="2"/>
  <c r="BS97" i="2" s="1"/>
  <c r="BX97" i="2" s="1"/>
  <c r="BZ97" i="2" s="1"/>
  <c r="CK98" i="2"/>
  <c r="BQ101" i="2"/>
  <c r="BS101" i="2" s="1"/>
  <c r="BX101" i="2" s="1"/>
  <c r="BZ101" i="2" s="1"/>
  <c r="CJ101" i="2"/>
  <c r="CL101" i="2" s="1"/>
  <c r="CQ101" i="2" s="1"/>
  <c r="CS101" i="2" s="1"/>
  <c r="GB102" i="2"/>
  <c r="P103" i="2"/>
  <c r="M103" i="2"/>
  <c r="N105" i="2"/>
  <c r="N107" i="2"/>
  <c r="N109" i="2"/>
  <c r="GB114" i="2"/>
  <c r="BQ115" i="2"/>
  <c r="BS115" i="2" s="1"/>
  <c r="BX115" i="2" s="1"/>
  <c r="BZ115" i="2" s="1"/>
  <c r="BR118" i="2"/>
  <c r="CK118" i="2"/>
  <c r="AP109" i="5"/>
  <c r="AR109" i="5" s="1"/>
  <c r="AP108" i="5"/>
  <c r="AR108" i="5" s="1"/>
  <c r="AP105" i="5"/>
  <c r="AR105" i="5" s="1"/>
  <c r="AP99" i="5"/>
  <c r="AR99" i="5" s="1"/>
  <c r="AP91" i="5"/>
  <c r="AR91" i="5" s="1"/>
  <c r="AP106" i="5"/>
  <c r="AR106" i="5" s="1"/>
  <c r="AP98" i="5"/>
  <c r="AR98" i="5" s="1"/>
  <c r="AP101" i="5"/>
  <c r="AR101" i="5" s="1"/>
  <c r="AP93" i="5"/>
  <c r="AR93" i="5" s="1"/>
  <c r="AP87" i="5"/>
  <c r="AR87" i="5" s="1"/>
  <c r="AP100" i="5"/>
  <c r="AR100" i="5" s="1"/>
  <c r="AP89" i="5"/>
  <c r="AR89" i="5" s="1"/>
  <c r="AP104" i="5"/>
  <c r="AR104" i="5" s="1"/>
  <c r="AP97" i="5"/>
  <c r="AR97" i="5" s="1"/>
  <c r="AP95" i="5"/>
  <c r="AR95" i="5" s="1"/>
  <c r="AP94" i="5"/>
  <c r="AR94" i="5" s="1"/>
  <c r="AP92" i="5"/>
  <c r="AR92" i="5" s="1"/>
  <c r="AP107" i="5"/>
  <c r="AR107" i="5" s="1"/>
  <c r="AP90" i="5"/>
  <c r="AR90" i="5" s="1"/>
  <c r="AP83" i="5"/>
  <c r="AR83" i="5" s="1"/>
  <c r="AP77" i="5"/>
  <c r="AR77" i="5" s="1"/>
  <c r="AP67" i="5"/>
  <c r="AR67" i="5" s="1"/>
  <c r="AP63" i="5"/>
  <c r="AR63" i="5" s="1"/>
  <c r="AP59" i="5"/>
  <c r="AR59" i="5" s="1"/>
  <c r="AP55" i="5"/>
  <c r="AR55" i="5" s="1"/>
  <c r="AP51" i="5"/>
  <c r="AR51" i="5" s="1"/>
  <c r="AP103" i="5"/>
  <c r="AR103" i="5" s="1"/>
  <c r="AP88" i="5"/>
  <c r="AR88" i="5" s="1"/>
  <c r="AP75" i="5"/>
  <c r="AR75" i="5" s="1"/>
  <c r="AP70" i="5"/>
  <c r="AR70" i="5" s="1"/>
  <c r="AP66" i="5"/>
  <c r="AR66" i="5" s="1"/>
  <c r="AP85" i="5"/>
  <c r="AR85" i="5" s="1"/>
  <c r="AP79" i="5"/>
  <c r="AR79" i="5" s="1"/>
  <c r="AP68" i="5"/>
  <c r="AR68" i="5" s="1"/>
  <c r="AP80" i="5"/>
  <c r="AR80" i="5" s="1"/>
  <c r="AP74" i="5"/>
  <c r="AR74" i="5" s="1"/>
  <c r="AP72" i="5"/>
  <c r="AR72" i="5" s="1"/>
  <c r="AP102" i="5"/>
  <c r="AR102" i="5" s="1"/>
  <c r="AP78" i="5"/>
  <c r="AR78" i="5" s="1"/>
  <c r="AP76" i="5"/>
  <c r="AR76" i="5" s="1"/>
  <c r="AP64" i="5"/>
  <c r="AR64" i="5" s="1"/>
  <c r="AP60" i="5"/>
  <c r="AR60" i="5" s="1"/>
  <c r="AP56" i="5"/>
  <c r="AR56" i="5" s="1"/>
  <c r="AP52" i="5"/>
  <c r="AR52" i="5" s="1"/>
  <c r="AP50" i="5"/>
  <c r="AR50" i="5" s="1"/>
  <c r="AP82" i="5"/>
  <c r="AR82" i="5" s="1"/>
  <c r="AP81" i="5"/>
  <c r="AR81" i="5" s="1"/>
  <c r="AP96" i="5"/>
  <c r="AR96" i="5" s="1"/>
  <c r="AP65" i="5"/>
  <c r="AR65" i="5" s="1"/>
  <c r="AP61" i="5"/>
  <c r="AR61" i="5" s="1"/>
  <c r="AP57" i="5"/>
  <c r="AR57" i="5" s="1"/>
  <c r="AP53" i="5"/>
  <c r="AR53" i="5" s="1"/>
  <c r="AP28" i="5"/>
  <c r="AR28" i="5" s="1"/>
  <c r="AP86" i="5"/>
  <c r="AR86" i="5" s="1"/>
  <c r="AP62" i="5"/>
  <c r="AR62" i="5" s="1"/>
  <c r="AP47" i="5"/>
  <c r="AR47" i="5" s="1"/>
  <c r="AP43" i="5"/>
  <c r="AR43" i="5" s="1"/>
  <c r="AP39" i="5"/>
  <c r="AR39" i="5" s="1"/>
  <c r="AP31" i="5"/>
  <c r="AR31" i="5" s="1"/>
  <c r="AP27" i="5"/>
  <c r="AR27" i="5" s="1"/>
  <c r="AP26" i="5"/>
  <c r="AR26" i="5" s="1"/>
  <c r="AP48" i="5"/>
  <c r="AR48" i="5" s="1"/>
  <c r="AP34" i="5"/>
  <c r="AR34" i="5" s="1"/>
  <c r="AP71" i="5"/>
  <c r="AR71" i="5" s="1"/>
  <c r="AP58" i="5"/>
  <c r="AR58" i="5" s="1"/>
  <c r="AP44" i="5"/>
  <c r="AR44" i="5" s="1"/>
  <c r="AP40" i="5"/>
  <c r="AR40" i="5" s="1"/>
  <c r="AP36" i="5"/>
  <c r="AR36" i="5" s="1"/>
  <c r="AP84" i="5"/>
  <c r="AR84" i="5" s="1"/>
  <c r="AP69" i="5"/>
  <c r="AR69" i="5" s="1"/>
  <c r="AP37" i="5"/>
  <c r="AR37" i="5" s="1"/>
  <c r="AP33" i="5"/>
  <c r="AR33" i="5" s="1"/>
  <c r="AP23" i="5"/>
  <c r="AR23" i="5" s="1"/>
  <c r="AP17" i="5"/>
  <c r="AR17" i="5" s="1"/>
  <c r="AP41" i="5"/>
  <c r="AR41" i="5" s="1"/>
  <c r="AP38" i="5"/>
  <c r="AR38" i="5" s="1"/>
  <c r="AP35" i="5"/>
  <c r="AR35" i="5" s="1"/>
  <c r="AP22" i="5"/>
  <c r="AR22" i="5" s="1"/>
  <c r="AP18" i="5"/>
  <c r="AR18" i="5" s="1"/>
  <c r="AP45" i="5"/>
  <c r="AR45" i="5" s="1"/>
  <c r="AP42" i="5"/>
  <c r="AR42" i="5" s="1"/>
  <c r="AP30" i="5"/>
  <c r="AR30" i="5" s="1"/>
  <c r="AP46" i="5"/>
  <c r="AR46" i="5" s="1"/>
  <c r="AP16" i="5"/>
  <c r="AR16" i="5" s="1"/>
  <c r="AP14" i="5"/>
  <c r="AR14" i="5" s="1"/>
  <c r="AP12" i="5"/>
  <c r="AR12" i="5" s="1"/>
  <c r="AP10" i="5"/>
  <c r="AR10" i="5" s="1"/>
  <c r="AP8" i="5"/>
  <c r="AR8" i="5" s="1"/>
  <c r="HC98" i="5"/>
  <c r="HE98" i="5" s="1"/>
  <c r="HC90" i="5"/>
  <c r="HE90" i="5" s="1"/>
  <c r="HC97" i="5"/>
  <c r="HE97" i="5" s="1"/>
  <c r="HC100" i="5"/>
  <c r="HE100" i="5" s="1"/>
  <c r="HC92" i="5"/>
  <c r="HE92" i="5" s="1"/>
  <c r="HC87" i="5"/>
  <c r="HE87" i="5" s="1"/>
  <c r="HC94" i="5"/>
  <c r="HE94" i="5" s="1"/>
  <c r="HC88" i="5"/>
  <c r="HE88" i="5" s="1"/>
  <c r="HC83" i="5"/>
  <c r="HE83" i="5" s="1"/>
  <c r="HC99" i="5"/>
  <c r="HE99" i="5" s="1"/>
  <c r="HC102" i="5"/>
  <c r="HE102" i="5" s="1"/>
  <c r="HC101" i="5"/>
  <c r="HE101" i="5" s="1"/>
  <c r="HC79" i="5"/>
  <c r="HE79" i="5" s="1"/>
  <c r="HC78" i="5"/>
  <c r="HE78" i="5" s="1"/>
  <c r="HC73" i="5"/>
  <c r="HE73" i="5" s="1"/>
  <c r="HC71" i="5"/>
  <c r="HE71" i="5" s="1"/>
  <c r="HC93" i="5"/>
  <c r="HE93" i="5" s="1"/>
  <c r="HC89" i="5"/>
  <c r="HE89" i="5" s="1"/>
  <c r="HC86" i="5"/>
  <c r="HE86" i="5" s="1"/>
  <c r="HC77" i="5"/>
  <c r="HE77" i="5" s="1"/>
  <c r="HC76" i="5"/>
  <c r="HE76" i="5" s="1"/>
  <c r="HC82" i="5"/>
  <c r="HE82" i="5" s="1"/>
  <c r="HC81" i="5"/>
  <c r="HE81" i="5" s="1"/>
  <c r="HC80" i="5"/>
  <c r="HE80" i="5" s="1"/>
  <c r="HC96" i="5"/>
  <c r="HE96" i="5" s="1"/>
  <c r="HC67" i="5"/>
  <c r="HE67" i="5" s="1"/>
  <c r="HC63" i="5"/>
  <c r="HE63" i="5" s="1"/>
  <c r="HC59" i="5"/>
  <c r="HE59" i="5" s="1"/>
  <c r="HC55" i="5"/>
  <c r="HE55" i="5" s="1"/>
  <c r="HC51" i="5"/>
  <c r="HE51" i="5" s="1"/>
  <c r="HC85" i="5"/>
  <c r="HE85" i="5" s="1"/>
  <c r="HC69" i="5"/>
  <c r="HE69" i="5" s="1"/>
  <c r="HC50" i="5"/>
  <c r="HE50" i="5" s="1"/>
  <c r="HC45" i="5"/>
  <c r="HE45" i="5" s="1"/>
  <c r="HC41" i="5"/>
  <c r="HE41" i="5" s="1"/>
  <c r="HC37" i="5"/>
  <c r="HE37" i="5" s="1"/>
  <c r="HC91" i="5"/>
  <c r="HE91" i="5" s="1"/>
  <c r="HC70" i="5"/>
  <c r="HE70" i="5" s="1"/>
  <c r="HC66" i="5"/>
  <c r="HE66" i="5" s="1"/>
  <c r="HC64" i="5"/>
  <c r="HE64" i="5" s="1"/>
  <c r="HC46" i="5"/>
  <c r="HE46" i="5" s="1"/>
  <c r="HC42" i="5"/>
  <c r="HE42" i="5" s="1"/>
  <c r="HC38" i="5"/>
  <c r="HE38" i="5" s="1"/>
  <c r="HC72" i="5"/>
  <c r="HE72" i="5" s="1"/>
  <c r="HC68" i="5"/>
  <c r="HE68" i="5" s="1"/>
  <c r="HC60" i="5"/>
  <c r="HE60" i="5" s="1"/>
  <c r="HC49" i="5"/>
  <c r="HE49" i="5" s="1"/>
  <c r="HC48" i="5"/>
  <c r="HE48" i="5" s="1"/>
  <c r="HC33" i="5"/>
  <c r="HE33" i="5" s="1"/>
  <c r="HC28" i="5"/>
  <c r="HE28" i="5" s="1"/>
  <c r="HC27" i="5"/>
  <c r="HE27" i="5" s="1"/>
  <c r="HC26" i="5"/>
  <c r="HE26" i="5" s="1"/>
  <c r="HC84" i="5"/>
  <c r="HE84" i="5" s="1"/>
  <c r="HC75" i="5"/>
  <c r="HE75" i="5" s="1"/>
  <c r="HC61" i="5"/>
  <c r="HE61" i="5" s="1"/>
  <c r="HC56" i="5"/>
  <c r="HE56" i="5" s="1"/>
  <c r="HC34" i="5"/>
  <c r="HE34" i="5" s="1"/>
  <c r="HC31" i="5"/>
  <c r="HE31" i="5" s="1"/>
  <c r="HC25" i="5"/>
  <c r="HE25" i="5" s="1"/>
  <c r="HC22" i="5"/>
  <c r="HE22" i="5" s="1"/>
  <c r="HC20" i="5"/>
  <c r="HE20" i="5" s="1"/>
  <c r="HC18" i="5"/>
  <c r="HE18" i="5" s="1"/>
  <c r="HC74" i="5"/>
  <c r="HE74" i="5" s="1"/>
  <c r="HC62" i="5"/>
  <c r="HE62" i="5" s="1"/>
  <c r="HC65" i="5"/>
  <c r="HE65" i="5" s="1"/>
  <c r="HC54" i="5"/>
  <c r="HE54" i="5" s="1"/>
  <c r="HC47" i="5"/>
  <c r="HE47" i="5" s="1"/>
  <c r="HC95" i="5"/>
  <c r="HE95" i="5" s="1"/>
  <c r="HC57" i="5"/>
  <c r="HE57" i="5" s="1"/>
  <c r="HC58" i="5"/>
  <c r="HE58" i="5" s="1"/>
  <c r="HC16" i="5"/>
  <c r="HE16" i="5" s="1"/>
  <c r="HC14" i="5"/>
  <c r="HE14" i="5" s="1"/>
  <c r="HC12" i="5"/>
  <c r="HE12" i="5" s="1"/>
  <c r="HC10" i="5"/>
  <c r="HE10" i="5" s="1"/>
  <c r="HC21" i="5"/>
  <c r="HE21" i="5" s="1"/>
  <c r="HC17" i="5"/>
  <c r="HE17" i="5" s="1"/>
  <c r="LZ24" i="5"/>
  <c r="MB24" i="5" s="1"/>
  <c r="LZ21" i="5"/>
  <c r="MB21" i="5" s="1"/>
  <c r="LZ6" i="5"/>
  <c r="MB6" i="5" s="1"/>
  <c r="LZ23" i="5"/>
  <c r="MB23" i="5" s="1"/>
  <c r="LZ16" i="5"/>
  <c r="MB16" i="5" s="1"/>
  <c r="LZ15" i="5"/>
  <c r="MB15" i="5" s="1"/>
  <c r="LZ13" i="5"/>
  <c r="MB13" i="5" s="1"/>
  <c r="LZ11" i="5"/>
  <c r="MB11" i="5" s="1"/>
  <c r="LZ17" i="5"/>
  <c r="MB17" i="5" s="1"/>
  <c r="AP6" i="5"/>
  <c r="AR6" i="5" s="1"/>
  <c r="BG88" i="5"/>
  <c r="BG79" i="5"/>
  <c r="BG61" i="5"/>
  <c r="BG57" i="5"/>
  <c r="BG53" i="5"/>
  <c r="BG92" i="5"/>
  <c r="BG73" i="5"/>
  <c r="BG48" i="5"/>
  <c r="BG94" i="5"/>
  <c r="BG72" i="5"/>
  <c r="BG103" i="5"/>
  <c r="BW6" i="5"/>
  <c r="BX6" i="5" s="1"/>
  <c r="CC6" i="5" s="1"/>
  <c r="CE6" i="5" s="1"/>
  <c r="CP6" i="5"/>
  <c r="DI6" i="5"/>
  <c r="EA6" i="5"/>
  <c r="EC6" i="5" s="1"/>
  <c r="EH6" i="5" s="1"/>
  <c r="EJ6" i="5" s="1"/>
  <c r="FM68" i="5"/>
  <c r="FO68" i="5" s="1"/>
  <c r="FT68" i="5" s="1"/>
  <c r="FV68" i="5" s="1"/>
  <c r="FM69" i="5"/>
  <c r="FM65" i="5"/>
  <c r="FO65" i="5" s="1"/>
  <c r="FT65" i="5" s="1"/>
  <c r="FV65" i="5" s="1"/>
  <c r="FM64" i="5"/>
  <c r="FM61" i="5"/>
  <c r="FM48" i="5"/>
  <c r="FM52" i="5"/>
  <c r="FM56" i="5"/>
  <c r="FO56" i="5" s="1"/>
  <c r="FT56" i="5" s="1"/>
  <c r="FV56" i="5" s="1"/>
  <c r="FM47" i="5"/>
  <c r="FM60" i="5"/>
  <c r="FO60" i="5" s="1"/>
  <c r="FT60" i="5" s="1"/>
  <c r="FV60" i="5" s="1"/>
  <c r="FM46" i="5"/>
  <c r="FO46" i="5" s="1"/>
  <c r="FT46" i="5" s="1"/>
  <c r="FV46" i="5" s="1"/>
  <c r="FM33" i="5"/>
  <c r="FM24" i="5"/>
  <c r="FM21" i="5"/>
  <c r="AP7" i="5"/>
  <c r="AR7" i="5" s="1"/>
  <c r="CP7" i="5"/>
  <c r="DI7" i="5"/>
  <c r="EA8" i="5"/>
  <c r="EC8" i="5" s="1"/>
  <c r="EH8" i="5" s="1"/>
  <c r="EJ8" i="5" s="1"/>
  <c r="FM8" i="5"/>
  <c r="FO8" i="5" s="1"/>
  <c r="FT8" i="5" s="1"/>
  <c r="FV8" i="5" s="1"/>
  <c r="GF8" i="5"/>
  <c r="GH8" i="5" s="1"/>
  <c r="GL8" i="5" s="1"/>
  <c r="GN8" i="5" s="1"/>
  <c r="HA8" i="5"/>
  <c r="LF8" i="5"/>
  <c r="LC8" i="5"/>
  <c r="LE8" i="5" s="1"/>
  <c r="LI8" i="5" s="1"/>
  <c r="LK8" i="5" s="1"/>
  <c r="U9" i="5"/>
  <c r="JA9" i="5"/>
  <c r="JC9" i="5" s="1"/>
  <c r="JG9" i="5" s="1"/>
  <c r="JI9" i="5" s="1"/>
  <c r="JX9" i="5"/>
  <c r="JZ9" i="5" s="1"/>
  <c r="AJ10" i="5"/>
  <c r="AL10" i="5" s="1"/>
  <c r="AQ10" i="5" s="1"/>
  <c r="AS10" i="5" s="1"/>
  <c r="BF10" i="5"/>
  <c r="BG10" i="5" s="1"/>
  <c r="EA10" i="5"/>
  <c r="EU10" i="5"/>
  <c r="HA10" i="5"/>
  <c r="HP10" i="5"/>
  <c r="KK10" i="5"/>
  <c r="KM10" i="5" s="1"/>
  <c r="KQ10" i="5" s="1"/>
  <c r="KS10" i="5" s="1"/>
  <c r="U11" i="5"/>
  <c r="AM11" i="5"/>
  <c r="AN11" i="5" s="1"/>
  <c r="AK11" i="5"/>
  <c r="BW11" i="5"/>
  <c r="BX11" i="5" s="1"/>
  <c r="CC11" i="5" s="1"/>
  <c r="CE11" i="5" s="1"/>
  <c r="FM11" i="5"/>
  <c r="FO11" i="5" s="1"/>
  <c r="FT11" i="5" s="1"/>
  <c r="FV11" i="5" s="1"/>
  <c r="BF12" i="5"/>
  <c r="BG12" i="5" s="1"/>
  <c r="BY12" i="5"/>
  <c r="FP12" i="5"/>
  <c r="FQ12" i="5" s="1"/>
  <c r="FN12" i="5"/>
  <c r="FO12" i="5" s="1"/>
  <c r="FT12" i="5" s="1"/>
  <c r="FV12" i="5" s="1"/>
  <c r="LD12" i="5"/>
  <c r="CR13" i="5"/>
  <c r="CP13" i="5"/>
  <c r="GI13" i="5"/>
  <c r="JD13" i="5"/>
  <c r="JX13" i="5"/>
  <c r="JZ13" i="5" s="1"/>
  <c r="LX13" i="5"/>
  <c r="U14" i="5"/>
  <c r="GF14" i="5"/>
  <c r="GH14" i="5" s="1"/>
  <c r="GL14" i="5" s="1"/>
  <c r="GN14" i="5" s="1"/>
  <c r="AP15" i="5"/>
  <c r="AR15" i="5" s="1"/>
  <c r="DH15" i="5"/>
  <c r="DJ15" i="5" s="1"/>
  <c r="DO15" i="5" s="1"/>
  <c r="DQ15" i="5" s="1"/>
  <c r="HP15" i="5"/>
  <c r="HR15" i="5" s="1"/>
  <c r="HV15" i="5" s="1"/>
  <c r="HX15" i="5" s="1"/>
  <c r="KL15" i="5"/>
  <c r="BD16" i="5"/>
  <c r="CB16" i="5"/>
  <c r="CD16" i="5" s="1"/>
  <c r="ET16" i="5"/>
  <c r="EV16" i="5" s="1"/>
  <c r="FA16" i="5" s="1"/>
  <c r="FC16" i="5" s="1"/>
  <c r="HQ16" i="5"/>
  <c r="HR16" i="5" s="1"/>
  <c r="HV16" i="5" s="1"/>
  <c r="HX16" i="5" s="1"/>
  <c r="JB16" i="5"/>
  <c r="KL16" i="5"/>
  <c r="LV16" i="5"/>
  <c r="AJ17" i="5"/>
  <c r="AL17" i="5" s="1"/>
  <c r="AQ17" i="5" s="1"/>
  <c r="AS17" i="5" s="1"/>
  <c r="EB17" i="5"/>
  <c r="FQ17" i="5"/>
  <c r="KL17" i="5"/>
  <c r="BF18" i="5"/>
  <c r="BG18" i="5" s="1"/>
  <c r="LZ18" i="5"/>
  <c r="MB18" i="5" s="1"/>
  <c r="EZ19" i="5"/>
  <c r="FB19" i="5" s="1"/>
  <c r="JD19" i="5"/>
  <c r="JA19" i="5"/>
  <c r="BG20" i="5"/>
  <c r="FP20" i="5"/>
  <c r="FQ20" i="5" s="1"/>
  <c r="FN20" i="5"/>
  <c r="FO20" i="5" s="1"/>
  <c r="FT20" i="5" s="1"/>
  <c r="FV20" i="5" s="1"/>
  <c r="IJ20" i="5"/>
  <c r="IN20" i="5" s="1"/>
  <c r="IP20" i="5" s="1"/>
  <c r="LD20" i="5"/>
  <c r="LE20" i="5" s="1"/>
  <c r="LI20" i="5" s="1"/>
  <c r="LK20" i="5" s="1"/>
  <c r="LZ20" i="5"/>
  <c r="MB20" i="5" s="1"/>
  <c r="AJ21" i="5"/>
  <c r="AL21" i="5" s="1"/>
  <c r="AQ21" i="5" s="1"/>
  <c r="AS21" i="5" s="1"/>
  <c r="HA21" i="5"/>
  <c r="LU21" i="5"/>
  <c r="BW22" i="5"/>
  <c r="DN23" i="5"/>
  <c r="DP23" i="5" s="1"/>
  <c r="IM23" i="5"/>
  <c r="IO23" i="5" s="1"/>
  <c r="LC23" i="5"/>
  <c r="LF23" i="5"/>
  <c r="DL24" i="5"/>
  <c r="HS24" i="5"/>
  <c r="HQ24" i="5"/>
  <c r="JX24" i="5"/>
  <c r="JZ24" i="5" s="1"/>
  <c r="AJ25" i="5"/>
  <c r="AL25" i="5" s="1"/>
  <c r="AQ25" i="5" s="1"/>
  <c r="AS25" i="5" s="1"/>
  <c r="GF25" i="5"/>
  <c r="GH25" i="5" s="1"/>
  <c r="GL25" i="5" s="1"/>
  <c r="GN25" i="5" s="1"/>
  <c r="GY25" i="5"/>
  <c r="LX25" i="5"/>
  <c r="HP26" i="5"/>
  <c r="BX27" i="5"/>
  <c r="CC27" i="5" s="1"/>
  <c r="CE27" i="5" s="1"/>
  <c r="JX27" i="5"/>
  <c r="JZ27" i="5" s="1"/>
  <c r="EX28" i="5"/>
  <c r="HS29" i="5"/>
  <c r="HQ29" i="5"/>
  <c r="FP30" i="5"/>
  <c r="FN30" i="5"/>
  <c r="HC30" i="5"/>
  <c r="HE30" i="5" s="1"/>
  <c r="DI31" i="5"/>
  <c r="ET31" i="5"/>
  <c r="EA32" i="5"/>
  <c r="HC32" i="5"/>
  <c r="HE32" i="5" s="1"/>
  <c r="IJ32" i="5"/>
  <c r="IN32" i="5" s="1"/>
  <c r="IP32" i="5" s="1"/>
  <c r="HQ33" i="5"/>
  <c r="DN34" i="5"/>
  <c r="DP34" i="5" s="1"/>
  <c r="BG35" i="5"/>
  <c r="GG36" i="5"/>
  <c r="BG37" i="5"/>
  <c r="EE37" i="5"/>
  <c r="CB38" i="5"/>
  <c r="CD38" i="5" s="1"/>
  <c r="FM38" i="5"/>
  <c r="FO38" i="5" s="1"/>
  <c r="FT38" i="5" s="1"/>
  <c r="FV38" i="5" s="1"/>
  <c r="HP38" i="5"/>
  <c r="HS38" i="5"/>
  <c r="DN39" i="5"/>
  <c r="DP39" i="5" s="1"/>
  <c r="BX40" i="5"/>
  <c r="CC40" i="5" s="1"/>
  <c r="CE40" i="5" s="1"/>
  <c r="EA40" i="5"/>
  <c r="HC40" i="5"/>
  <c r="HE40" i="5" s="1"/>
  <c r="CB41" i="5"/>
  <c r="CD41" i="5" s="1"/>
  <c r="DI41" i="5"/>
  <c r="EA43" i="5"/>
  <c r="IJ43" i="5"/>
  <c r="IN43" i="5" s="1"/>
  <c r="IP43" i="5" s="1"/>
  <c r="EA44" i="5"/>
  <c r="FM44" i="5"/>
  <c r="IM44" i="5"/>
  <c r="IO44" i="5" s="1"/>
  <c r="AN45" i="5"/>
  <c r="DI45" i="5"/>
  <c r="AM47" i="5"/>
  <c r="AK47" i="5"/>
  <c r="EA47" i="5"/>
  <c r="EC47" i="5" s="1"/>
  <c r="EH47" i="5" s="1"/>
  <c r="EJ47" i="5" s="1"/>
  <c r="U48" i="5"/>
  <c r="HQ48" i="5"/>
  <c r="AP49" i="5"/>
  <c r="AR49" i="5" s="1"/>
  <c r="CS51" i="5"/>
  <c r="HC53" i="5"/>
  <c r="HE53" i="5" s="1"/>
  <c r="BW56" i="5"/>
  <c r="BY56" i="5"/>
  <c r="AK59" i="5"/>
  <c r="AM59" i="5"/>
  <c r="ET67" i="5"/>
  <c r="CR68" i="5"/>
  <c r="CS68" i="5" s="1"/>
  <c r="CP68" i="5"/>
  <c r="EX69" i="5"/>
  <c r="GG72" i="5"/>
  <c r="U82" i="5"/>
  <c r="U85" i="5"/>
  <c r="BG100" i="5"/>
  <c r="BC102" i="5"/>
  <c r="BC94" i="5"/>
  <c r="BE94" i="5" s="1"/>
  <c r="BJ94" i="5" s="1"/>
  <c r="BL94" i="5" s="1"/>
  <c r="BC104" i="5"/>
  <c r="BC69" i="5"/>
  <c r="BC92" i="5"/>
  <c r="BC84" i="5"/>
  <c r="BC73" i="5"/>
  <c r="BE73" i="5" s="1"/>
  <c r="BJ73" i="5" s="1"/>
  <c r="BL73" i="5" s="1"/>
  <c r="BC71" i="5"/>
  <c r="BE71" i="5" s="1"/>
  <c r="BJ71" i="5" s="1"/>
  <c r="BL71" i="5" s="1"/>
  <c r="BC49" i="5"/>
  <c r="BE49" i="5" s="1"/>
  <c r="BJ49" i="5" s="1"/>
  <c r="BL49" i="5" s="1"/>
  <c r="BC90" i="5"/>
  <c r="BC80" i="5"/>
  <c r="BC78" i="5"/>
  <c r="BC61" i="5"/>
  <c r="BC57" i="5"/>
  <c r="BE57" i="5" s="1"/>
  <c r="BJ57" i="5" s="1"/>
  <c r="BL57" i="5" s="1"/>
  <c r="BC72" i="5"/>
  <c r="BC70" i="5"/>
  <c r="BE70" i="5" s="1"/>
  <c r="BJ70" i="5" s="1"/>
  <c r="BL70" i="5" s="1"/>
  <c r="BC97" i="5"/>
  <c r="BE97" i="5" s="1"/>
  <c r="BJ97" i="5" s="1"/>
  <c r="BL97" i="5" s="1"/>
  <c r="BC74" i="5"/>
  <c r="BE74" i="5" s="1"/>
  <c r="BJ74" i="5" s="1"/>
  <c r="BL74" i="5" s="1"/>
  <c r="BC82" i="5"/>
  <c r="BC65" i="5"/>
  <c r="EU69" i="5"/>
  <c r="EU61" i="5"/>
  <c r="EU57" i="5"/>
  <c r="EU53" i="5"/>
  <c r="EU65" i="5"/>
  <c r="EU70" i="5"/>
  <c r="EU49" i="5"/>
  <c r="EU44" i="5"/>
  <c r="EU40" i="5"/>
  <c r="EU36" i="5"/>
  <c r="EU66" i="5"/>
  <c r="EU63" i="5"/>
  <c r="GY98" i="5"/>
  <c r="GY95" i="5"/>
  <c r="GY93" i="5"/>
  <c r="GY86" i="5"/>
  <c r="GY101" i="5"/>
  <c r="GY100" i="5"/>
  <c r="GY94" i="5"/>
  <c r="GY69" i="5"/>
  <c r="GY82" i="5"/>
  <c r="GY75" i="5"/>
  <c r="GY78" i="5"/>
  <c r="GY73" i="5"/>
  <c r="GY49" i="5"/>
  <c r="GY66" i="5"/>
  <c r="GY65" i="5"/>
  <c r="GY83" i="5"/>
  <c r="GY77" i="5"/>
  <c r="GY84" i="5"/>
  <c r="GY61" i="5"/>
  <c r="GY57" i="5"/>
  <c r="GY53" i="5"/>
  <c r="GY79" i="5"/>
  <c r="GY48" i="5"/>
  <c r="GY81" i="5"/>
  <c r="IK6" i="5"/>
  <c r="LF6" i="5"/>
  <c r="JT16" i="5"/>
  <c r="R17" i="5"/>
  <c r="EB18" i="5"/>
  <c r="GX19" i="5"/>
  <c r="GZ19" i="5" s="1"/>
  <c r="HD19" i="5" s="1"/>
  <c r="HF19" i="5" s="1"/>
  <c r="HP19" i="5"/>
  <c r="HR19" i="5" s="1"/>
  <c r="HV19" i="5" s="1"/>
  <c r="HX19" i="5" s="1"/>
  <c r="JT19" i="5"/>
  <c r="KL19" i="5"/>
  <c r="R20" i="5"/>
  <c r="AJ20" i="5"/>
  <c r="JT20" i="5"/>
  <c r="DH21" i="5"/>
  <c r="ED21" i="5"/>
  <c r="EE21" i="5" s="1"/>
  <c r="EU21" i="5"/>
  <c r="JV21" i="5"/>
  <c r="KL21" i="5"/>
  <c r="LC21" i="5"/>
  <c r="LE21" i="5" s="1"/>
  <c r="LI21" i="5" s="1"/>
  <c r="LK21" i="5" s="1"/>
  <c r="LU22" i="5"/>
  <c r="AM23" i="5"/>
  <c r="BD23" i="5"/>
  <c r="BV23" i="5"/>
  <c r="BX23" i="5" s="1"/>
  <c r="CC23" i="5" s="1"/>
  <c r="CE23" i="5" s="1"/>
  <c r="GF24" i="5"/>
  <c r="LX24" i="5"/>
  <c r="R25" i="5"/>
  <c r="JT25" i="5"/>
  <c r="FM26" i="5"/>
  <c r="Q27" i="5"/>
  <c r="BF27" i="5"/>
  <c r="BG27" i="5" s="1"/>
  <c r="BD27" i="5"/>
  <c r="BE27" i="5" s="1"/>
  <c r="BJ27" i="5" s="1"/>
  <c r="BL27" i="5" s="1"/>
  <c r="JS27" i="5"/>
  <c r="JU27" i="5" s="1"/>
  <c r="JY27" i="5" s="1"/>
  <c r="KA27" i="5" s="1"/>
  <c r="EB28" i="5"/>
  <c r="EC28" i="5" s="1"/>
  <c r="EH28" i="5" s="1"/>
  <c r="EJ28" i="5" s="1"/>
  <c r="ED28" i="5"/>
  <c r="EE28" i="5" s="1"/>
  <c r="FN28" i="5"/>
  <c r="FO28" i="5" s="1"/>
  <c r="FT28" i="5" s="1"/>
  <c r="FV28" i="5" s="1"/>
  <c r="HS28" i="5"/>
  <c r="BD29" i="5"/>
  <c r="BV29" i="5"/>
  <c r="GF29" i="5"/>
  <c r="GH29" i="5" s="1"/>
  <c r="GL29" i="5" s="1"/>
  <c r="GN29" i="5" s="1"/>
  <c r="EA30" i="5"/>
  <c r="IH30" i="5"/>
  <c r="IJ30" i="5" s="1"/>
  <c r="IN30" i="5" s="1"/>
  <c r="IP30" i="5" s="1"/>
  <c r="ED31" i="5"/>
  <c r="EE31" i="5" s="1"/>
  <c r="HP31" i="5"/>
  <c r="HR31" i="5" s="1"/>
  <c r="HV31" i="5" s="1"/>
  <c r="HX31" i="5" s="1"/>
  <c r="HS31" i="5"/>
  <c r="IH31" i="5"/>
  <c r="GF32" i="5"/>
  <c r="BV33" i="5"/>
  <c r="JT33" i="5"/>
  <c r="R34" i="5"/>
  <c r="EB34" i="5"/>
  <c r="AK35" i="5"/>
  <c r="AL35" i="5" s="1"/>
  <c r="AQ35" i="5" s="1"/>
  <c r="AS35" i="5" s="1"/>
  <c r="EA35" i="5"/>
  <c r="EU35" i="5"/>
  <c r="EV35" i="5" s="1"/>
  <c r="FA35" i="5" s="1"/>
  <c r="FC35" i="5" s="1"/>
  <c r="GG35" i="5"/>
  <c r="CP36" i="5"/>
  <c r="AK37" i="5"/>
  <c r="FM40" i="5"/>
  <c r="FO40" i="5" s="1"/>
  <c r="FT40" i="5" s="1"/>
  <c r="FV40" i="5" s="1"/>
  <c r="HQ40" i="5"/>
  <c r="EB41" i="5"/>
  <c r="FM41" i="5"/>
  <c r="IH41" i="5"/>
  <c r="IJ41" i="5" s="1"/>
  <c r="IN41" i="5" s="1"/>
  <c r="IP41" i="5" s="1"/>
  <c r="AK42" i="5"/>
  <c r="EA42" i="5"/>
  <c r="EC42" i="5" s="1"/>
  <c r="EH42" i="5" s="1"/>
  <c r="EJ42" i="5" s="1"/>
  <c r="EU42" i="5"/>
  <c r="EV42" i="5" s="1"/>
  <c r="FA42" i="5" s="1"/>
  <c r="FC42" i="5" s="1"/>
  <c r="GI42" i="5"/>
  <c r="GG42" i="5"/>
  <c r="IH42" i="5"/>
  <c r="AM43" i="5"/>
  <c r="AK43" i="5"/>
  <c r="BW43" i="5"/>
  <c r="FM43" i="5"/>
  <c r="BG44" i="5"/>
  <c r="Q45" i="5"/>
  <c r="BW45" i="5"/>
  <c r="CS45" i="5"/>
  <c r="FN45" i="5"/>
  <c r="FP45" i="5"/>
  <c r="FQ45" i="5" s="1"/>
  <c r="GY45" i="5"/>
  <c r="II45" i="5"/>
  <c r="EX46" i="5"/>
  <c r="AJ48" i="5"/>
  <c r="GX48" i="5"/>
  <c r="CO49" i="5"/>
  <c r="FP49" i="5"/>
  <c r="FN49" i="5"/>
  <c r="EA50" i="5"/>
  <c r="HA50" i="5"/>
  <c r="GY50" i="5"/>
  <c r="EB54" i="5"/>
  <c r="ED54" i="5"/>
  <c r="EE54" i="5" s="1"/>
  <c r="HQ54" i="5"/>
  <c r="GY55" i="5"/>
  <c r="EB56" i="5"/>
  <c r="FN59" i="5"/>
  <c r="FP59" i="5"/>
  <c r="FQ59" i="5" s="1"/>
  <c r="EA61" i="5"/>
  <c r="EC61" i="5" s="1"/>
  <c r="EH61" i="5" s="1"/>
  <c r="EJ61" i="5" s="1"/>
  <c r="DK62" i="5"/>
  <c r="DL62" i="5" s="1"/>
  <c r="DI62" i="5"/>
  <c r="DJ62" i="5" s="1"/>
  <c r="DO62" i="5" s="1"/>
  <c r="DQ62" i="5" s="1"/>
  <c r="DL68" i="5"/>
  <c r="AJ70" i="5"/>
  <c r="AM70" i="5"/>
  <c r="BZ75" i="5"/>
  <c r="II75" i="5"/>
  <c r="IJ75" i="5" s="1"/>
  <c r="IN75" i="5" s="1"/>
  <c r="IP75" i="5" s="1"/>
  <c r="DH80" i="5"/>
  <c r="U87" i="5"/>
  <c r="Q116" i="5"/>
  <c r="S116" i="5" s="1"/>
  <c r="U116" i="5"/>
  <c r="KN18" i="5"/>
  <c r="LF18" i="5"/>
  <c r="EU19" i="5"/>
  <c r="BV20" i="5"/>
  <c r="BX20" i="5" s="1"/>
  <c r="CC20" i="5" s="1"/>
  <c r="CE20" i="5" s="1"/>
  <c r="BC21" i="5"/>
  <c r="CR21" i="5"/>
  <c r="CP21" i="5"/>
  <c r="FN21" i="5"/>
  <c r="JD21" i="5"/>
  <c r="JT21" i="5"/>
  <c r="GF22" i="5"/>
  <c r="GH22" i="5" s="1"/>
  <c r="GL22" i="5" s="1"/>
  <c r="GN22" i="5" s="1"/>
  <c r="LF22" i="5"/>
  <c r="LV22" i="5"/>
  <c r="ET24" i="5"/>
  <c r="GG24" i="5"/>
  <c r="GY24" i="5"/>
  <c r="GZ24" i="5" s="1"/>
  <c r="HD24" i="5" s="1"/>
  <c r="HF24" i="5" s="1"/>
  <c r="IH25" i="5"/>
  <c r="DH26" i="5"/>
  <c r="EX26" i="5"/>
  <c r="FN26" i="5"/>
  <c r="LF26" i="5"/>
  <c r="R27" i="5"/>
  <c r="DL28" i="5"/>
  <c r="HQ28" i="5"/>
  <c r="Q29" i="5"/>
  <c r="FM29" i="5"/>
  <c r="JV29" i="5"/>
  <c r="HP30" i="5"/>
  <c r="R31" i="5"/>
  <c r="DH31" i="5"/>
  <c r="Q32" i="5"/>
  <c r="S32" i="5" s="1"/>
  <c r="AK32" i="5"/>
  <c r="BC32" i="5"/>
  <c r="GY32" i="5"/>
  <c r="U33" i="5"/>
  <c r="AM33" i="5"/>
  <c r="AK33" i="5"/>
  <c r="ET33" i="5"/>
  <c r="CO34" i="5"/>
  <c r="CQ34" i="5" s="1"/>
  <c r="CV34" i="5" s="1"/>
  <c r="CX34" i="5" s="1"/>
  <c r="EB35" i="5"/>
  <c r="EX35" i="5"/>
  <c r="FM36" i="5"/>
  <c r="HQ36" i="5"/>
  <c r="EB37" i="5"/>
  <c r="FM37" i="5"/>
  <c r="IH37" i="5"/>
  <c r="IJ37" i="5" s="1"/>
  <c r="IN37" i="5" s="1"/>
  <c r="IP37" i="5" s="1"/>
  <c r="AK38" i="5"/>
  <c r="EA38" i="5"/>
  <c r="EU38" i="5"/>
  <c r="GI38" i="5"/>
  <c r="GG38" i="5"/>
  <c r="IH38" i="5"/>
  <c r="IJ38" i="5" s="1"/>
  <c r="IN38" i="5" s="1"/>
  <c r="IP38" i="5" s="1"/>
  <c r="AM39" i="5"/>
  <c r="AK39" i="5"/>
  <c r="BW39" i="5"/>
  <c r="FM39" i="5"/>
  <c r="BG40" i="5"/>
  <c r="Q41" i="5"/>
  <c r="BW41" i="5"/>
  <c r="FN41" i="5"/>
  <c r="FP41" i="5"/>
  <c r="GY41" i="5"/>
  <c r="II41" i="5"/>
  <c r="EX42" i="5"/>
  <c r="Q44" i="5"/>
  <c r="BW46" i="5"/>
  <c r="HA46" i="5"/>
  <c r="DI47" i="5"/>
  <c r="FN47" i="5"/>
  <c r="AK48" i="5"/>
  <c r="CR49" i="5"/>
  <c r="CP49" i="5"/>
  <c r="EE49" i="5"/>
  <c r="AM56" i="5"/>
  <c r="AN56" i="5" s="1"/>
  <c r="AK56" i="5"/>
  <c r="IH57" i="5"/>
  <c r="DL59" i="5"/>
  <c r="GY63" i="5"/>
  <c r="DL73" i="5"/>
  <c r="HP73" i="5"/>
  <c r="HS73" i="5"/>
  <c r="CO75" i="5"/>
  <c r="CQ75" i="5" s="1"/>
  <c r="CV75" i="5" s="1"/>
  <c r="CX75" i="5" s="1"/>
  <c r="GG75" i="5"/>
  <c r="BV17" i="5"/>
  <c r="BX17" i="5" s="1"/>
  <c r="CC17" i="5" s="1"/>
  <c r="CE17" i="5" s="1"/>
  <c r="CR17" i="5"/>
  <c r="CP17" i="5"/>
  <c r="CQ17" i="5" s="1"/>
  <c r="CV17" i="5" s="1"/>
  <c r="CX17" i="5" s="1"/>
  <c r="FP18" i="5"/>
  <c r="FN18" i="5"/>
  <c r="GF18" i="5"/>
  <c r="IH18" i="5"/>
  <c r="IJ18" i="5" s="1"/>
  <c r="IN18" i="5" s="1"/>
  <c r="IP18" i="5" s="1"/>
  <c r="JB18" i="5"/>
  <c r="JC18" i="5" s="1"/>
  <c r="JG18" i="5" s="1"/>
  <c r="JI18" i="5" s="1"/>
  <c r="LD18" i="5"/>
  <c r="LV18" i="5"/>
  <c r="FN19" i="5"/>
  <c r="GY19" i="5"/>
  <c r="BC20" i="5"/>
  <c r="BE20" i="5" s="1"/>
  <c r="BJ20" i="5" s="1"/>
  <c r="BL20" i="5" s="1"/>
  <c r="LU20" i="5"/>
  <c r="AN21" i="5"/>
  <c r="BD21" i="5"/>
  <c r="BV21" i="5"/>
  <c r="BX21" i="5" s="1"/>
  <c r="CC21" i="5" s="1"/>
  <c r="CE21" i="5" s="1"/>
  <c r="EA22" i="5"/>
  <c r="FP22" i="5"/>
  <c r="FQ22" i="5" s="1"/>
  <c r="FN22" i="5"/>
  <c r="FO22" i="5" s="1"/>
  <c r="FT22" i="5" s="1"/>
  <c r="FV22" i="5" s="1"/>
  <c r="LD22" i="5"/>
  <c r="R23" i="5"/>
  <c r="HP23" i="5"/>
  <c r="JT23" i="5"/>
  <c r="CO24" i="5"/>
  <c r="ED24" i="5"/>
  <c r="EE24" i="5" s="1"/>
  <c r="EB24" i="5"/>
  <c r="EC24" i="5" s="1"/>
  <c r="EH24" i="5" s="1"/>
  <c r="EJ24" i="5" s="1"/>
  <c r="KK24" i="5"/>
  <c r="II25" i="5"/>
  <c r="BV26" i="5"/>
  <c r="CS26" i="5"/>
  <c r="DI26" i="5"/>
  <c r="LD26" i="5"/>
  <c r="HP27" i="5"/>
  <c r="II27" i="5"/>
  <c r="BV28" i="5"/>
  <c r="GY29" i="5"/>
  <c r="R30" i="5"/>
  <c r="CS30" i="5"/>
  <c r="DK30" i="5"/>
  <c r="DL30" i="5" s="1"/>
  <c r="DI30" i="5"/>
  <c r="EU30" i="5"/>
  <c r="HQ30" i="5"/>
  <c r="R32" i="5"/>
  <c r="FP32" i="5"/>
  <c r="FQ32" i="5" s="1"/>
  <c r="FN32" i="5"/>
  <c r="FO32" i="5" s="1"/>
  <c r="FT32" i="5" s="1"/>
  <c r="FV32" i="5" s="1"/>
  <c r="EA33" i="5"/>
  <c r="II33" i="5"/>
  <c r="Q35" i="5"/>
  <c r="U35" i="5"/>
  <c r="FQ35" i="5"/>
  <c r="HQ35" i="5"/>
  <c r="BG36" i="5"/>
  <c r="Q37" i="5"/>
  <c r="BW37" i="5"/>
  <c r="CS37" i="5"/>
  <c r="FN37" i="5"/>
  <c r="FP37" i="5"/>
  <c r="GY37" i="5"/>
  <c r="II37" i="5"/>
  <c r="EX38" i="5"/>
  <c r="Q40" i="5"/>
  <c r="S40" i="5" s="1"/>
  <c r="BW42" i="5"/>
  <c r="DI43" i="5"/>
  <c r="DK44" i="5"/>
  <c r="DL44" i="5" s="1"/>
  <c r="DI44" i="5"/>
  <c r="GY44" i="5"/>
  <c r="BC45" i="5"/>
  <c r="EE45" i="5"/>
  <c r="U46" i="5"/>
  <c r="Q46" i="5"/>
  <c r="FN46" i="5"/>
  <c r="GY46" i="5"/>
  <c r="BF47" i="5"/>
  <c r="BG47" i="5" s="1"/>
  <c r="BC47" i="5"/>
  <c r="BV48" i="5"/>
  <c r="U49" i="5"/>
  <c r="Q49" i="5"/>
  <c r="S49" i="5" s="1"/>
  <c r="HP49" i="5"/>
  <c r="BC50" i="5"/>
  <c r="R51" i="5"/>
  <c r="EX51" i="5"/>
  <c r="AJ52" i="5"/>
  <c r="DL52" i="5"/>
  <c r="FM53" i="5"/>
  <c r="FO53" i="5" s="1"/>
  <c r="FT53" i="5" s="1"/>
  <c r="FV53" i="5" s="1"/>
  <c r="FQ55" i="5"/>
  <c r="GG56" i="5"/>
  <c r="BV61" i="5"/>
  <c r="R64" i="5"/>
  <c r="CO64" i="5"/>
  <c r="GG68" i="5"/>
  <c r="HQ71" i="5"/>
  <c r="DH72" i="5"/>
  <c r="HQ73" i="5"/>
  <c r="DK78" i="5"/>
  <c r="DL78" i="5" s="1"/>
  <c r="DI78" i="5"/>
  <c r="II79" i="5"/>
  <c r="BV111" i="5"/>
  <c r="R109" i="5"/>
  <c r="R111" i="5"/>
  <c r="R118" i="5"/>
  <c r="R103" i="5"/>
  <c r="R88" i="5"/>
  <c r="R114" i="5"/>
  <c r="R90" i="5"/>
  <c r="R99" i="5"/>
  <c r="R117" i="5"/>
  <c r="R98" i="5"/>
  <c r="R87" i="5"/>
  <c r="R97" i="5"/>
  <c r="R89" i="5"/>
  <c r="R86" i="5"/>
  <c r="R74" i="5"/>
  <c r="R72" i="5"/>
  <c r="R75" i="5"/>
  <c r="R115" i="5"/>
  <c r="R92" i="5"/>
  <c r="R29" i="5"/>
  <c r="R56" i="5"/>
  <c r="R61" i="5"/>
  <c r="R35" i="5"/>
  <c r="R100" i="5"/>
  <c r="R52" i="5"/>
  <c r="R60" i="5"/>
  <c r="R50" i="5"/>
  <c r="R57" i="5"/>
  <c r="R68" i="5"/>
  <c r="BV117" i="5"/>
  <c r="BV113" i="5"/>
  <c r="BX113" i="5" s="1"/>
  <c r="CC113" i="5" s="1"/>
  <c r="CE113" i="5" s="1"/>
  <c r="BV106" i="5"/>
  <c r="BV98" i="5"/>
  <c r="BV109" i="5"/>
  <c r="BV88" i="5"/>
  <c r="BX88" i="5" s="1"/>
  <c r="CC88" i="5" s="1"/>
  <c r="CE88" i="5" s="1"/>
  <c r="BV92" i="5"/>
  <c r="BX92" i="5" s="1"/>
  <c r="CC92" i="5" s="1"/>
  <c r="CE92" i="5" s="1"/>
  <c r="BV89" i="5"/>
  <c r="BV103" i="5"/>
  <c r="BV100" i="5"/>
  <c r="BV90" i="5"/>
  <c r="BV81" i="5"/>
  <c r="BX81" i="5" s="1"/>
  <c r="CC81" i="5" s="1"/>
  <c r="CE81" i="5" s="1"/>
  <c r="BV74" i="5"/>
  <c r="BV72" i="5"/>
  <c r="BX72" i="5" s="1"/>
  <c r="CC72" i="5" s="1"/>
  <c r="CE72" i="5" s="1"/>
  <c r="BV97" i="5"/>
  <c r="BX97" i="5" s="1"/>
  <c r="CC97" i="5" s="1"/>
  <c r="CE97" i="5" s="1"/>
  <c r="BV69" i="5"/>
  <c r="BV116" i="5"/>
  <c r="BX116" i="5" s="1"/>
  <c r="CC116" i="5" s="1"/>
  <c r="CE116" i="5" s="1"/>
  <c r="BV75" i="5"/>
  <c r="BV95" i="5"/>
  <c r="BV64" i="5"/>
  <c r="BV60" i="5"/>
  <c r="BV56" i="5"/>
  <c r="BX56" i="5" s="1"/>
  <c r="CC56" i="5" s="1"/>
  <c r="CE56" i="5" s="1"/>
  <c r="BV52" i="5"/>
  <c r="BX52" i="5" s="1"/>
  <c r="CC52" i="5" s="1"/>
  <c r="CE52" i="5" s="1"/>
  <c r="BV93" i="5"/>
  <c r="BX93" i="5" s="1"/>
  <c r="CC93" i="5" s="1"/>
  <c r="CE93" i="5" s="1"/>
  <c r="BV62" i="5"/>
  <c r="BV49" i="5"/>
  <c r="BV31" i="5"/>
  <c r="BV83" i="5"/>
  <c r="BV58" i="5"/>
  <c r="BV47" i="5"/>
  <c r="BV43" i="5"/>
  <c r="BX43" i="5" s="1"/>
  <c r="CC43" i="5" s="1"/>
  <c r="CE43" i="5" s="1"/>
  <c r="BV39" i="5"/>
  <c r="BV65" i="5"/>
  <c r="BV107" i="5"/>
  <c r="FN68" i="5"/>
  <c r="FN64" i="5"/>
  <c r="FN52" i="5"/>
  <c r="FN29" i="5"/>
  <c r="FN35" i="5"/>
  <c r="FN66" i="5"/>
  <c r="FN60" i="5"/>
  <c r="IH86" i="5"/>
  <c r="IH80" i="5"/>
  <c r="IH78" i="5"/>
  <c r="IH77" i="5"/>
  <c r="IJ77" i="5" s="1"/>
  <c r="IN77" i="5" s="1"/>
  <c r="IP77" i="5" s="1"/>
  <c r="IH74" i="5"/>
  <c r="IH84" i="5"/>
  <c r="IJ84" i="5" s="1"/>
  <c r="IN84" i="5" s="1"/>
  <c r="IP84" i="5" s="1"/>
  <c r="IH85" i="5"/>
  <c r="IJ85" i="5" s="1"/>
  <c r="IN85" i="5" s="1"/>
  <c r="IP85" i="5" s="1"/>
  <c r="IH76" i="5"/>
  <c r="IH72" i="5"/>
  <c r="IH68" i="5"/>
  <c r="IJ68" i="5" s="1"/>
  <c r="IN68" i="5" s="1"/>
  <c r="IP68" i="5" s="1"/>
  <c r="IH60" i="5"/>
  <c r="IH64" i="5"/>
  <c r="IH33" i="5"/>
  <c r="IJ33" i="5" s="1"/>
  <c r="IN33" i="5" s="1"/>
  <c r="IP33" i="5" s="1"/>
  <c r="IH56" i="5"/>
  <c r="IJ56" i="5" s="1"/>
  <c r="IN56" i="5" s="1"/>
  <c r="IP56" i="5" s="1"/>
  <c r="IH47" i="5"/>
  <c r="IJ47" i="5" s="1"/>
  <c r="IN47" i="5" s="1"/>
  <c r="IP47" i="5" s="1"/>
  <c r="IH66" i="5"/>
  <c r="IH35" i="5"/>
  <c r="IJ35" i="5" s="1"/>
  <c r="IN35" i="5" s="1"/>
  <c r="IP35" i="5" s="1"/>
  <c r="ED17" i="5"/>
  <c r="EE17" i="5" s="1"/>
  <c r="ET17" i="5"/>
  <c r="JD17" i="5"/>
  <c r="JV17" i="5"/>
  <c r="LX17" i="5"/>
  <c r="KK18" i="5"/>
  <c r="KM18" i="5" s="1"/>
  <c r="KQ18" i="5" s="1"/>
  <c r="KS18" i="5" s="1"/>
  <c r="LC18" i="5"/>
  <c r="BD20" i="5"/>
  <c r="LF20" i="5"/>
  <c r="LV20" i="5"/>
  <c r="JA21" i="5"/>
  <c r="JC21" i="5" s="1"/>
  <c r="JG21" i="5" s="1"/>
  <c r="JI21" i="5" s="1"/>
  <c r="BV22" i="5"/>
  <c r="BX22" i="5" s="1"/>
  <c r="CC22" i="5" s="1"/>
  <c r="CE22" i="5" s="1"/>
  <c r="DK22" i="5"/>
  <c r="DL22" i="5" s="1"/>
  <c r="EB22" i="5"/>
  <c r="LC22" i="5"/>
  <c r="GX23" i="5"/>
  <c r="GZ23" i="5" s="1"/>
  <c r="HD23" i="5" s="1"/>
  <c r="HF23" i="5" s="1"/>
  <c r="IH23" i="5"/>
  <c r="U24" i="5"/>
  <c r="AJ24" i="5"/>
  <c r="BY24" i="5"/>
  <c r="BZ24" i="5" s="1"/>
  <c r="CP24" i="5"/>
  <c r="EU24" i="5"/>
  <c r="FN24" i="5"/>
  <c r="JV24" i="5"/>
  <c r="KL24" i="5"/>
  <c r="Q26" i="5"/>
  <c r="S26" i="5" s="1"/>
  <c r="BF26" i="5"/>
  <c r="BG26" i="5" s="1"/>
  <c r="BD26" i="5"/>
  <c r="BE26" i="5" s="1"/>
  <c r="BJ26" i="5" s="1"/>
  <c r="BL26" i="5" s="1"/>
  <c r="DK26" i="5"/>
  <c r="DL26" i="5" s="1"/>
  <c r="EU26" i="5"/>
  <c r="LC26" i="5"/>
  <c r="HA27" i="5"/>
  <c r="HQ27" i="5"/>
  <c r="BW28" i="5"/>
  <c r="DI28" i="5"/>
  <c r="JV28" i="5"/>
  <c r="JS28" i="5"/>
  <c r="JU28" i="5" s="1"/>
  <c r="JY28" i="5" s="1"/>
  <c r="KA28" i="5" s="1"/>
  <c r="EW29" i="5"/>
  <c r="EX29" i="5" s="1"/>
  <c r="FP29" i="5"/>
  <c r="JS29" i="5"/>
  <c r="JU29" i="5" s="1"/>
  <c r="JY29" i="5" s="1"/>
  <c r="KA29" i="5" s="1"/>
  <c r="JV31" i="5"/>
  <c r="U32" i="5"/>
  <c r="EX32" i="5"/>
  <c r="Q33" i="5"/>
  <c r="S33" i="5" s="1"/>
  <c r="EB33" i="5"/>
  <c r="EU33" i="5"/>
  <c r="FN33" i="5"/>
  <c r="HP33" i="5"/>
  <c r="HS33" i="5"/>
  <c r="BY34" i="5"/>
  <c r="BW34" i="5"/>
  <c r="BX34" i="5" s="1"/>
  <c r="CC34" i="5" s="1"/>
  <c r="CE34" i="5" s="1"/>
  <c r="GY34" i="5"/>
  <c r="II34" i="5"/>
  <c r="IJ34" i="5" s="1"/>
  <c r="IN34" i="5" s="1"/>
  <c r="IP34" i="5" s="1"/>
  <c r="BV35" i="5"/>
  <c r="BX35" i="5" s="1"/>
  <c r="CC35" i="5" s="1"/>
  <c r="CE35" i="5" s="1"/>
  <c r="Q36" i="5"/>
  <c r="S36" i="5" s="1"/>
  <c r="BW38" i="5"/>
  <c r="HA38" i="5"/>
  <c r="DI39" i="5"/>
  <c r="FN39" i="5"/>
  <c r="BZ40" i="5"/>
  <c r="DK40" i="5"/>
  <c r="DL40" i="5" s="1"/>
  <c r="DI40" i="5"/>
  <c r="GY40" i="5"/>
  <c r="BC41" i="5"/>
  <c r="EE41" i="5"/>
  <c r="U42" i="5"/>
  <c r="Q42" i="5"/>
  <c r="S42" i="5" s="1"/>
  <c r="FN42" i="5"/>
  <c r="FO42" i="5" s="1"/>
  <c r="FT42" i="5" s="1"/>
  <c r="FV42" i="5" s="1"/>
  <c r="GY42" i="5"/>
  <c r="BF43" i="5"/>
  <c r="BG43" i="5" s="1"/>
  <c r="BC43" i="5"/>
  <c r="BE43" i="5" s="1"/>
  <c r="BJ43" i="5" s="1"/>
  <c r="BL43" i="5" s="1"/>
  <c r="R44" i="5"/>
  <c r="BV44" i="5"/>
  <c r="BX44" i="5" s="1"/>
  <c r="CC44" i="5" s="1"/>
  <c r="CE44" i="5" s="1"/>
  <c r="IH44" i="5"/>
  <c r="GF45" i="5"/>
  <c r="HS45" i="5"/>
  <c r="HP45" i="5"/>
  <c r="HR45" i="5" s="1"/>
  <c r="HV45" i="5" s="1"/>
  <c r="HX45" i="5" s="1"/>
  <c r="R46" i="5"/>
  <c r="BC46" i="5"/>
  <c r="DI46" i="5"/>
  <c r="EE46" i="5"/>
  <c r="GX46" i="5"/>
  <c r="BD47" i="5"/>
  <c r="CO47" i="5"/>
  <c r="CQ47" i="5" s="1"/>
  <c r="CV47" i="5" s="1"/>
  <c r="CX47" i="5" s="1"/>
  <c r="EU47" i="5"/>
  <c r="FQ47" i="5"/>
  <c r="R49" i="5"/>
  <c r="HQ49" i="5"/>
  <c r="CS50" i="5"/>
  <c r="EU50" i="5"/>
  <c r="EW50" i="5"/>
  <c r="EX50" i="5" s="1"/>
  <c r="EU51" i="5"/>
  <c r="HS51" i="5"/>
  <c r="II52" i="5"/>
  <c r="IJ52" i="5" s="1"/>
  <c r="IN52" i="5" s="1"/>
  <c r="IP52" i="5" s="1"/>
  <c r="FN53" i="5"/>
  <c r="IH53" i="5"/>
  <c r="IJ53" i="5" s="1"/>
  <c r="IN53" i="5" s="1"/>
  <c r="IP53" i="5" s="1"/>
  <c r="Q58" i="5"/>
  <c r="HA59" i="5"/>
  <c r="GY62" i="5"/>
  <c r="AJ64" i="5"/>
  <c r="EX64" i="5"/>
  <c r="BV68" i="5"/>
  <c r="R69" i="5"/>
  <c r="EA69" i="5"/>
  <c r="GI69" i="5"/>
  <c r="GF69" i="5"/>
  <c r="BD74" i="5"/>
  <c r="BC77" i="5"/>
  <c r="BE77" i="5" s="1"/>
  <c r="BJ77" i="5" s="1"/>
  <c r="BL77" i="5" s="1"/>
  <c r="BF77" i="5"/>
  <c r="BG77" i="5" s="1"/>
  <c r="IH79" i="5"/>
  <c r="BV85" i="5"/>
  <c r="HA89" i="5"/>
  <c r="GX89" i="5"/>
  <c r="R102" i="5"/>
  <c r="CP55" i="5"/>
  <c r="HS55" i="5"/>
  <c r="HP55" i="5"/>
  <c r="DL56" i="5"/>
  <c r="II56" i="5"/>
  <c r="R58" i="5"/>
  <c r="GF58" i="5"/>
  <c r="GI58" i="5"/>
  <c r="FM59" i="5"/>
  <c r="FO59" i="5" s="1"/>
  <c r="FT59" i="5" s="1"/>
  <c r="FV59" i="5" s="1"/>
  <c r="HP59" i="5"/>
  <c r="AJ60" i="5"/>
  <c r="AL60" i="5" s="1"/>
  <c r="AQ60" i="5" s="1"/>
  <c r="AS60" i="5" s="1"/>
  <c r="EX60" i="5"/>
  <c r="HS65" i="5"/>
  <c r="HQ65" i="5"/>
  <c r="EE66" i="5"/>
  <c r="EW68" i="5"/>
  <c r="EX68" i="5" s="1"/>
  <c r="ET68" i="5"/>
  <c r="Q71" i="5"/>
  <c r="BY71" i="5"/>
  <c r="BD72" i="5"/>
  <c r="CO73" i="5"/>
  <c r="CQ73" i="5" s="1"/>
  <c r="CV73" i="5" s="1"/>
  <c r="CX73" i="5" s="1"/>
  <c r="CR73" i="5"/>
  <c r="CS73" i="5" s="1"/>
  <c r="HQ90" i="5"/>
  <c r="EA56" i="5"/>
  <c r="EW58" i="5"/>
  <c r="EX58" i="5" s="1"/>
  <c r="EU58" i="5"/>
  <c r="CO59" i="5"/>
  <c r="IH59" i="5"/>
  <c r="IJ59" i="5" s="1"/>
  <c r="IN59" i="5" s="1"/>
  <c r="IP59" i="5" s="1"/>
  <c r="II60" i="5"/>
  <c r="DH63" i="5"/>
  <c r="IH63" i="5"/>
  <c r="EX66" i="5"/>
  <c r="DL67" i="5"/>
  <c r="EW67" i="5"/>
  <c r="EX67" i="5" s="1"/>
  <c r="EU67" i="5"/>
  <c r="BG70" i="5"/>
  <c r="HA71" i="5"/>
  <c r="GY71" i="5"/>
  <c r="GX74" i="5"/>
  <c r="ED81" i="5"/>
  <c r="EE81" i="5" s="1"/>
  <c r="EB81" i="5"/>
  <c r="EE82" i="5"/>
  <c r="BG83" i="5"/>
  <c r="BY85" i="5"/>
  <c r="BZ85" i="5" s="1"/>
  <c r="BW85" i="5"/>
  <c r="BC93" i="5"/>
  <c r="BE93" i="5" s="1"/>
  <c r="BJ93" i="5" s="1"/>
  <c r="BL93" i="5" s="1"/>
  <c r="GG102" i="5"/>
  <c r="DI57" i="5"/>
  <c r="DK57" i="5"/>
  <c r="DL57" i="5" s="1"/>
  <c r="EX57" i="5"/>
  <c r="CP59" i="5"/>
  <c r="GF61" i="5"/>
  <c r="Q62" i="5"/>
  <c r="BC64" i="5"/>
  <c r="BC66" i="5"/>
  <c r="BE66" i="5" s="1"/>
  <c r="BJ66" i="5" s="1"/>
  <c r="BL66" i="5" s="1"/>
  <c r="CS66" i="5"/>
  <c r="R73" i="5"/>
  <c r="DL74" i="5"/>
  <c r="GY74" i="5"/>
  <c r="U77" i="5"/>
  <c r="R77" i="5"/>
  <c r="BW79" i="5"/>
  <c r="U84" i="5"/>
  <c r="GY51" i="5"/>
  <c r="GG52" i="5"/>
  <c r="DI53" i="5"/>
  <c r="DK53" i="5"/>
  <c r="DL53" i="5" s="1"/>
  <c r="BC54" i="5"/>
  <c r="BE54" i="5" s="1"/>
  <c r="BJ54" i="5" s="1"/>
  <c r="BL54" i="5" s="1"/>
  <c r="EA54" i="5"/>
  <c r="HS54" i="5"/>
  <c r="HP54" i="5"/>
  <c r="HR54" i="5" s="1"/>
  <c r="HV54" i="5" s="1"/>
  <c r="HX54" i="5" s="1"/>
  <c r="IH62" i="5"/>
  <c r="DL63" i="5"/>
  <c r="HA63" i="5"/>
  <c r="GX63" i="5"/>
  <c r="BD64" i="5"/>
  <c r="BF64" i="5"/>
  <c r="BG64" i="5" s="1"/>
  <c r="R70" i="5"/>
  <c r="EA70" i="5"/>
  <c r="EC70" i="5" s="1"/>
  <c r="EH70" i="5" s="1"/>
  <c r="EJ70" i="5" s="1"/>
  <c r="AN71" i="5"/>
  <c r="HA74" i="5"/>
  <c r="BY79" i="5"/>
  <c r="BZ79" i="5" s="1"/>
  <c r="DK88" i="5"/>
  <c r="DL88" i="5" s="1"/>
  <c r="DI88" i="5"/>
  <c r="U102" i="5"/>
  <c r="Q102" i="5"/>
  <c r="HA35" i="5"/>
  <c r="U37" i="5"/>
  <c r="BD37" i="5"/>
  <c r="BE37" i="5" s="1"/>
  <c r="BJ37" i="5" s="1"/>
  <c r="BL37" i="5" s="1"/>
  <c r="HA37" i="5"/>
  <c r="AM38" i="5"/>
  <c r="CP38" i="5"/>
  <c r="CQ38" i="5" s="1"/>
  <c r="CV38" i="5" s="1"/>
  <c r="CX38" i="5" s="1"/>
  <c r="BY39" i="5"/>
  <c r="EB39" i="5"/>
  <c r="EC39" i="5" s="1"/>
  <c r="EH39" i="5" s="1"/>
  <c r="EJ39" i="5" s="1"/>
  <c r="U41" i="5"/>
  <c r="BD41" i="5"/>
  <c r="HA41" i="5"/>
  <c r="AM42" i="5"/>
  <c r="CP42" i="5"/>
  <c r="BY43" i="5"/>
  <c r="EB43" i="5"/>
  <c r="U45" i="5"/>
  <c r="BD45" i="5"/>
  <c r="HA45" i="5"/>
  <c r="AM46" i="5"/>
  <c r="CP46" i="5"/>
  <c r="BY47" i="5"/>
  <c r="EB47" i="5"/>
  <c r="GF47" i="5"/>
  <c r="GH47" i="5" s="1"/>
  <c r="GL47" i="5" s="1"/>
  <c r="GN47" i="5" s="1"/>
  <c r="CO48" i="5"/>
  <c r="EB48" i="5"/>
  <c r="ED48" i="5"/>
  <c r="EE48" i="5" s="1"/>
  <c r="FN48" i="5"/>
  <c r="AJ49" i="5"/>
  <c r="DI49" i="5"/>
  <c r="DK49" i="5"/>
  <c r="DL49" i="5" s="1"/>
  <c r="EX49" i="5"/>
  <c r="GG49" i="5"/>
  <c r="IH49" i="5"/>
  <c r="DI50" i="5"/>
  <c r="ET50" i="5"/>
  <c r="EV50" i="5" s="1"/>
  <c r="FA50" i="5" s="1"/>
  <c r="FC50" i="5" s="1"/>
  <c r="Q51" i="5"/>
  <c r="U51" i="5"/>
  <c r="BW52" i="5"/>
  <c r="BY52" i="5"/>
  <c r="EA52" i="5"/>
  <c r="GY52" i="5"/>
  <c r="BY53" i="5"/>
  <c r="BZ53" i="5" s="1"/>
  <c r="BW53" i="5"/>
  <c r="BX53" i="5" s="1"/>
  <c r="CC53" i="5" s="1"/>
  <c r="CE53" i="5" s="1"/>
  <c r="R54" i="5"/>
  <c r="DI54" i="5"/>
  <c r="GF54" i="5"/>
  <c r="GI54" i="5"/>
  <c r="AK55" i="5"/>
  <c r="AM55" i="5"/>
  <c r="CO55" i="5"/>
  <c r="CQ55" i="5" s="1"/>
  <c r="CV55" i="5" s="1"/>
  <c r="CX55" i="5" s="1"/>
  <c r="FN55" i="5"/>
  <c r="ET56" i="5"/>
  <c r="DK58" i="5"/>
  <c r="DL58" i="5" s="1"/>
  <c r="GY58" i="5"/>
  <c r="DH59" i="5"/>
  <c r="GG59" i="5"/>
  <c r="HS59" i="5"/>
  <c r="BD60" i="5"/>
  <c r="BF60" i="5"/>
  <c r="BG60" i="5" s="1"/>
  <c r="CO60" i="5"/>
  <c r="CO61" i="5"/>
  <c r="FP62" i="5"/>
  <c r="FQ62" i="5" s="1"/>
  <c r="FN62" i="5"/>
  <c r="R63" i="5"/>
  <c r="BC63" i="5"/>
  <c r="BE63" i="5" s="1"/>
  <c r="BJ63" i="5" s="1"/>
  <c r="BL63" i="5" s="1"/>
  <c r="HQ63" i="5"/>
  <c r="EE64" i="5"/>
  <c r="BY65" i="5"/>
  <c r="BW65" i="5"/>
  <c r="BZ68" i="5"/>
  <c r="GI68" i="5"/>
  <c r="U69" i="5"/>
  <c r="DL69" i="5"/>
  <c r="Q70" i="5"/>
  <c r="S70" i="5" s="1"/>
  <c r="U70" i="5"/>
  <c r="GF72" i="5"/>
  <c r="GH72" i="5" s="1"/>
  <c r="GL72" i="5" s="1"/>
  <c r="GN72" i="5" s="1"/>
  <c r="GI72" i="5"/>
  <c r="BV73" i="5"/>
  <c r="BX73" i="5" s="1"/>
  <c r="CC73" i="5" s="1"/>
  <c r="CE73" i="5" s="1"/>
  <c r="BG74" i="5"/>
  <c r="GG74" i="5"/>
  <c r="GI75" i="5"/>
  <c r="HP75" i="5"/>
  <c r="GY76" i="5"/>
  <c r="CO77" i="5"/>
  <c r="BV79" i="5"/>
  <c r="GG79" i="5"/>
  <c r="HS79" i="5"/>
  <c r="HQ79" i="5"/>
  <c r="GI84" i="5"/>
  <c r="BC86" i="5"/>
  <c r="BY87" i="5"/>
  <c r="BV87" i="5"/>
  <c r="AJ89" i="5"/>
  <c r="AL89" i="5" s="1"/>
  <c r="AQ89" i="5" s="1"/>
  <c r="AS89" i="5" s="1"/>
  <c r="BG107" i="5"/>
  <c r="BC108" i="5"/>
  <c r="BE108" i="5" s="1"/>
  <c r="BJ108" i="5" s="1"/>
  <c r="BL108" i="5" s="1"/>
  <c r="DH35" i="5"/>
  <c r="DJ35" i="5" s="1"/>
  <c r="DO35" i="5" s="1"/>
  <c r="DQ35" i="5" s="1"/>
  <c r="EB36" i="5"/>
  <c r="ED36" i="5"/>
  <c r="EE36" i="5" s="1"/>
  <c r="ET36" i="5"/>
  <c r="EB40" i="5"/>
  <c r="ED40" i="5"/>
  <c r="EE40" i="5" s="1"/>
  <c r="ET40" i="5"/>
  <c r="EB44" i="5"/>
  <c r="ED44" i="5"/>
  <c r="EE44" i="5" s="1"/>
  <c r="ET44" i="5"/>
  <c r="EV44" i="5" s="1"/>
  <c r="FA44" i="5" s="1"/>
  <c r="FC44" i="5" s="1"/>
  <c r="HP47" i="5"/>
  <c r="DL48" i="5"/>
  <c r="GF48" i="5"/>
  <c r="GH48" i="5" s="1"/>
  <c r="GL48" i="5" s="1"/>
  <c r="GN48" i="5" s="1"/>
  <c r="GX49" i="5"/>
  <c r="GZ49" i="5" s="1"/>
  <c r="HD49" i="5" s="1"/>
  <c r="HF49" i="5" s="1"/>
  <c r="BF50" i="5"/>
  <c r="BG50" i="5" s="1"/>
  <c r="BD50" i="5"/>
  <c r="ED50" i="5"/>
  <c r="EE50" i="5" s="1"/>
  <c r="DH51" i="5"/>
  <c r="BD52" i="5"/>
  <c r="BE52" i="5" s="1"/>
  <c r="BJ52" i="5" s="1"/>
  <c r="BL52" i="5" s="1"/>
  <c r="BF52" i="5"/>
  <c r="BG52" i="5" s="1"/>
  <c r="CO52" i="5"/>
  <c r="CO53" i="5"/>
  <c r="CQ53" i="5" s="1"/>
  <c r="CV53" i="5" s="1"/>
  <c r="CX53" i="5" s="1"/>
  <c r="FP54" i="5"/>
  <c r="FQ54" i="5" s="1"/>
  <c r="FN54" i="5"/>
  <c r="R55" i="5"/>
  <c r="BC55" i="5"/>
  <c r="HQ55" i="5"/>
  <c r="FN57" i="5"/>
  <c r="FO57" i="5" s="1"/>
  <c r="FT57" i="5" s="1"/>
  <c r="FV57" i="5" s="1"/>
  <c r="EA58" i="5"/>
  <c r="HS58" i="5"/>
  <c r="HP58" i="5"/>
  <c r="BW60" i="5"/>
  <c r="BY60" i="5"/>
  <c r="GY60" i="5"/>
  <c r="BY61" i="5"/>
  <c r="BZ61" i="5" s="1"/>
  <c r="BW61" i="5"/>
  <c r="R62" i="5"/>
  <c r="GF62" i="5"/>
  <c r="GH62" i="5" s="1"/>
  <c r="GL62" i="5" s="1"/>
  <c r="GN62" i="5" s="1"/>
  <c r="GI62" i="5"/>
  <c r="AK63" i="5"/>
  <c r="AM63" i="5"/>
  <c r="FN63" i="5"/>
  <c r="FO63" i="5" s="1"/>
  <c r="FT63" i="5" s="1"/>
  <c r="FV63" i="5" s="1"/>
  <c r="FN65" i="5"/>
  <c r="DK66" i="5"/>
  <c r="DL66" i="5" s="1"/>
  <c r="DI66" i="5"/>
  <c r="BF67" i="5"/>
  <c r="BG67" i="5" s="1"/>
  <c r="HQ67" i="5"/>
  <c r="BC68" i="5"/>
  <c r="BE68" i="5" s="1"/>
  <c r="BJ68" i="5" s="1"/>
  <c r="BL68" i="5" s="1"/>
  <c r="CO69" i="5"/>
  <c r="GX69" i="5"/>
  <c r="HA69" i="5"/>
  <c r="IH69" i="5"/>
  <c r="DL71" i="5"/>
  <c r="Q72" i="5"/>
  <c r="U72" i="5"/>
  <c r="BZ78" i="5"/>
  <c r="U79" i="5"/>
  <c r="AJ81" i="5"/>
  <c r="AL81" i="5" s="1"/>
  <c r="AQ81" i="5" s="1"/>
  <c r="AS81" i="5" s="1"/>
  <c r="R83" i="5"/>
  <c r="DK84" i="5"/>
  <c r="DL84" i="5" s="1"/>
  <c r="DI84" i="5"/>
  <c r="DJ84" i="5" s="1"/>
  <c r="DO84" i="5" s="1"/>
  <c r="DQ84" i="5" s="1"/>
  <c r="GG85" i="5"/>
  <c r="BZ86" i="5"/>
  <c r="HQ88" i="5"/>
  <c r="HA90" i="5"/>
  <c r="GY90" i="5"/>
  <c r="Q94" i="5"/>
  <c r="U94" i="5"/>
  <c r="GG104" i="5"/>
  <c r="IH27" i="5"/>
  <c r="CR29" i="5"/>
  <c r="CS29" i="5" s="1"/>
  <c r="EB30" i="5"/>
  <c r="AJ32" i="5"/>
  <c r="AL32" i="5" s="1"/>
  <c r="AQ32" i="5" s="1"/>
  <c r="AS32" i="5" s="1"/>
  <c r="BD33" i="5"/>
  <c r="FP34" i="5"/>
  <c r="HP35" i="5"/>
  <c r="FP36" i="5"/>
  <c r="FQ36" i="5" s="1"/>
  <c r="GF36" i="5"/>
  <c r="GX36" i="5"/>
  <c r="R37" i="5"/>
  <c r="AJ37" i="5"/>
  <c r="AL37" i="5" s="1"/>
  <c r="AQ37" i="5" s="1"/>
  <c r="AS37" i="5" s="1"/>
  <c r="GG37" i="5"/>
  <c r="BD38" i="5"/>
  <c r="BE38" i="5" s="1"/>
  <c r="BJ38" i="5" s="1"/>
  <c r="BL38" i="5" s="1"/>
  <c r="BF38" i="5"/>
  <c r="BG38" i="5" s="1"/>
  <c r="BV38" i="5"/>
  <c r="BX38" i="5" s="1"/>
  <c r="CC38" i="5" s="1"/>
  <c r="CE38" i="5" s="1"/>
  <c r="CP39" i="5"/>
  <c r="CQ39" i="5" s="1"/>
  <c r="CV39" i="5" s="1"/>
  <c r="CX39" i="5" s="1"/>
  <c r="CR39" i="5"/>
  <c r="CS39" i="5" s="1"/>
  <c r="DH39" i="5"/>
  <c r="DJ39" i="5" s="1"/>
  <c r="DO39" i="5" s="1"/>
  <c r="DQ39" i="5" s="1"/>
  <c r="FP40" i="5"/>
  <c r="FQ40" i="5" s="1"/>
  <c r="GF40" i="5"/>
  <c r="GH40" i="5" s="1"/>
  <c r="GL40" i="5" s="1"/>
  <c r="GN40" i="5" s="1"/>
  <c r="GX40" i="5"/>
  <c r="GZ40" i="5" s="1"/>
  <c r="HD40" i="5" s="1"/>
  <c r="HF40" i="5" s="1"/>
  <c r="R41" i="5"/>
  <c r="AJ41" i="5"/>
  <c r="AL41" i="5" s="1"/>
  <c r="AQ41" i="5" s="1"/>
  <c r="AS41" i="5" s="1"/>
  <c r="GG41" i="5"/>
  <c r="BD42" i="5"/>
  <c r="BE42" i="5" s="1"/>
  <c r="BJ42" i="5" s="1"/>
  <c r="BL42" i="5" s="1"/>
  <c r="BF42" i="5"/>
  <c r="BG42" i="5" s="1"/>
  <c r="BV42" i="5"/>
  <c r="BX42" i="5" s="1"/>
  <c r="CC42" i="5" s="1"/>
  <c r="CE42" i="5" s="1"/>
  <c r="CP43" i="5"/>
  <c r="CR43" i="5"/>
  <c r="DH43" i="5"/>
  <c r="FP44" i="5"/>
  <c r="FQ44" i="5" s="1"/>
  <c r="GF44" i="5"/>
  <c r="GH44" i="5" s="1"/>
  <c r="GL44" i="5" s="1"/>
  <c r="GN44" i="5" s="1"/>
  <c r="GX44" i="5"/>
  <c r="GZ44" i="5" s="1"/>
  <c r="HD44" i="5" s="1"/>
  <c r="HF44" i="5" s="1"/>
  <c r="R45" i="5"/>
  <c r="AJ45" i="5"/>
  <c r="AL45" i="5" s="1"/>
  <c r="AQ45" i="5" s="1"/>
  <c r="AS45" i="5" s="1"/>
  <c r="GG45" i="5"/>
  <c r="BD46" i="5"/>
  <c r="BF46" i="5"/>
  <c r="BG46" i="5" s="1"/>
  <c r="BV46" i="5"/>
  <c r="CP47" i="5"/>
  <c r="CR47" i="5"/>
  <c r="CS47" i="5" s="1"/>
  <c r="DH47" i="5"/>
  <c r="DJ47" i="5" s="1"/>
  <c r="DO47" i="5" s="1"/>
  <c r="DQ47" i="5" s="1"/>
  <c r="GX47" i="5"/>
  <c r="GG48" i="5"/>
  <c r="EA49" i="5"/>
  <c r="EB50" i="5"/>
  <c r="II50" i="5"/>
  <c r="IJ50" i="5" s="1"/>
  <c r="IN50" i="5" s="1"/>
  <c r="IP50" i="5" s="1"/>
  <c r="AJ51" i="5"/>
  <c r="FM51" i="5"/>
  <c r="FO51" i="5" s="1"/>
  <c r="FT51" i="5" s="1"/>
  <c r="FV51" i="5" s="1"/>
  <c r="HA51" i="5"/>
  <c r="IH51" i="5"/>
  <c r="IJ51" i="5" s="1"/>
  <c r="IN51" i="5" s="1"/>
  <c r="IP51" i="5" s="1"/>
  <c r="AK53" i="5"/>
  <c r="CP53" i="5"/>
  <c r="CR53" i="5"/>
  <c r="CS53" i="5" s="1"/>
  <c r="EA53" i="5"/>
  <c r="BC56" i="5"/>
  <c r="EE56" i="5"/>
  <c r="BC58" i="5"/>
  <c r="BE58" i="5" s="1"/>
  <c r="BJ58" i="5" s="1"/>
  <c r="BL58" i="5" s="1"/>
  <c r="EB58" i="5"/>
  <c r="ED58" i="5"/>
  <c r="EE58" i="5" s="1"/>
  <c r="FM58" i="5"/>
  <c r="HQ58" i="5"/>
  <c r="Q59" i="5"/>
  <c r="U59" i="5"/>
  <c r="CS59" i="5"/>
  <c r="EX59" i="5"/>
  <c r="EB60" i="5"/>
  <c r="DI61" i="5"/>
  <c r="DK61" i="5"/>
  <c r="DL61" i="5" s="1"/>
  <c r="IH61" i="5"/>
  <c r="IJ61" i="5" s="1"/>
  <c r="IN61" i="5" s="1"/>
  <c r="IP61" i="5" s="1"/>
  <c r="CP63" i="5"/>
  <c r="EE63" i="5"/>
  <c r="AM64" i="5"/>
  <c r="AN64" i="5" s="1"/>
  <c r="AK64" i="5"/>
  <c r="HA64" i="5"/>
  <c r="GX64" i="5"/>
  <c r="II64" i="5"/>
  <c r="AK65" i="5"/>
  <c r="CP65" i="5"/>
  <c r="FQ65" i="5"/>
  <c r="U67" i="5"/>
  <c r="BD67" i="5"/>
  <c r="BE67" i="5" s="1"/>
  <c r="BJ67" i="5" s="1"/>
  <c r="BL67" i="5" s="1"/>
  <c r="FM67" i="5"/>
  <c r="FO67" i="5" s="1"/>
  <c r="FT67" i="5" s="1"/>
  <c r="FV67" i="5" s="1"/>
  <c r="IH67" i="5"/>
  <c r="EB68" i="5"/>
  <c r="AK69" i="5"/>
  <c r="BG69" i="5"/>
  <c r="FN69" i="5"/>
  <c r="EX70" i="5"/>
  <c r="II73" i="5"/>
  <c r="CP75" i="5"/>
  <c r="CR75" i="5"/>
  <c r="CS75" i="5" s="1"/>
  <c r="EA75" i="5"/>
  <c r="GG76" i="5"/>
  <c r="AJ77" i="5"/>
  <c r="DL77" i="5"/>
  <c r="HP78" i="5"/>
  <c r="R79" i="5"/>
  <c r="HQ81" i="5"/>
  <c r="BV84" i="5"/>
  <c r="AM85" i="5"/>
  <c r="AK85" i="5"/>
  <c r="GF86" i="5"/>
  <c r="GH86" i="5" s="1"/>
  <c r="GL86" i="5" s="1"/>
  <c r="GN86" i="5" s="1"/>
  <c r="Q93" i="5"/>
  <c r="S93" i="5" s="1"/>
  <c r="BD95" i="5"/>
  <c r="GX99" i="5"/>
  <c r="GX101" i="5"/>
  <c r="GZ101" i="5" s="1"/>
  <c r="HD101" i="5" s="1"/>
  <c r="HF101" i="5" s="1"/>
  <c r="BC103" i="5"/>
  <c r="DH29" i="5"/>
  <c r="JT30" i="5"/>
  <c r="GF34" i="5"/>
  <c r="BV37" i="5"/>
  <c r="DH38" i="5"/>
  <c r="DJ38" i="5" s="1"/>
  <c r="DO38" i="5" s="1"/>
  <c r="DQ38" i="5" s="1"/>
  <c r="ET39" i="5"/>
  <c r="BV41" i="5"/>
  <c r="DH42" i="5"/>
  <c r="ET43" i="5"/>
  <c r="EV43" i="5" s="1"/>
  <c r="FA43" i="5" s="1"/>
  <c r="FC43" i="5" s="1"/>
  <c r="BV45" i="5"/>
  <c r="DH46" i="5"/>
  <c r="ET47" i="5"/>
  <c r="GY47" i="5"/>
  <c r="GI48" i="5"/>
  <c r="EB49" i="5"/>
  <c r="HA49" i="5"/>
  <c r="Q50" i="5"/>
  <c r="DL50" i="5"/>
  <c r="FM50" i="5"/>
  <c r="FO50" i="5" s="1"/>
  <c r="FT50" i="5" s="1"/>
  <c r="FV50" i="5" s="1"/>
  <c r="AK51" i="5"/>
  <c r="AM51" i="5"/>
  <c r="CO51" i="5"/>
  <c r="FN51" i="5"/>
  <c r="ET52" i="5"/>
  <c r="EV52" i="5" s="1"/>
  <c r="FA52" i="5" s="1"/>
  <c r="FC52" i="5" s="1"/>
  <c r="DL54" i="5"/>
  <c r="GY54" i="5"/>
  <c r="DH55" i="5"/>
  <c r="GG55" i="5"/>
  <c r="BD56" i="5"/>
  <c r="BF56" i="5"/>
  <c r="BG56" i="5" s="1"/>
  <c r="CO56" i="5"/>
  <c r="CO57" i="5"/>
  <c r="CQ57" i="5" s="1"/>
  <c r="CV57" i="5" s="1"/>
  <c r="CX57" i="5" s="1"/>
  <c r="FP58" i="5"/>
  <c r="FQ58" i="5" s="1"/>
  <c r="FN58" i="5"/>
  <c r="R59" i="5"/>
  <c r="BC59" i="5"/>
  <c r="HQ59" i="5"/>
  <c r="HA60" i="5"/>
  <c r="FN61" i="5"/>
  <c r="EA62" i="5"/>
  <c r="HS62" i="5"/>
  <c r="HP62" i="5"/>
  <c r="FP63" i="5"/>
  <c r="FQ63" i="5" s="1"/>
  <c r="BW64" i="5"/>
  <c r="BY64" i="5"/>
  <c r="BZ64" i="5" s="1"/>
  <c r="GX65" i="5"/>
  <c r="HA65" i="5"/>
  <c r="II65" i="5"/>
  <c r="BG66" i="5"/>
  <c r="EA66" i="5"/>
  <c r="CS67" i="5"/>
  <c r="FN67" i="5"/>
  <c r="EE68" i="5"/>
  <c r="DH70" i="5"/>
  <c r="AM74" i="5"/>
  <c r="AK74" i="5"/>
  <c r="Q78" i="5"/>
  <c r="S78" i="5" s="1"/>
  <c r="U78" i="5"/>
  <c r="HQ78" i="5"/>
  <c r="BF80" i="5"/>
  <c r="BG80" i="5" s="1"/>
  <c r="BD80" i="5"/>
  <c r="AJ83" i="5"/>
  <c r="BW83" i="5"/>
  <c r="EE84" i="5"/>
  <c r="CS85" i="5"/>
  <c r="HA85" i="5"/>
  <c r="GX85" i="5"/>
  <c r="BC87" i="5"/>
  <c r="DK87" i="5"/>
  <c r="DL87" i="5" s="1"/>
  <c r="DH87" i="5"/>
  <c r="AJ88" i="5"/>
  <c r="AL88" i="5" s="1"/>
  <c r="AQ88" i="5" s="1"/>
  <c r="AS88" i="5" s="1"/>
  <c r="DL89" i="5"/>
  <c r="BC91" i="5"/>
  <c r="BE91" i="5" s="1"/>
  <c r="BJ91" i="5" s="1"/>
  <c r="BL91" i="5" s="1"/>
  <c r="BG95" i="5"/>
  <c r="Q96" i="5"/>
  <c r="BV96" i="5"/>
  <c r="GY96" i="5"/>
  <c r="HA96" i="5"/>
  <c r="HA97" i="5"/>
  <c r="GX97" i="5"/>
  <c r="GZ97" i="5" s="1"/>
  <c r="HD97" i="5" s="1"/>
  <c r="HF97" i="5" s="1"/>
  <c r="CR101" i="5"/>
  <c r="CS101" i="5" s="1"/>
  <c r="CP101" i="5"/>
  <c r="R104" i="5"/>
  <c r="BV105" i="5"/>
  <c r="FP28" i="5"/>
  <c r="FQ28" i="5" s="1"/>
  <c r="CP29" i="5"/>
  <c r="CQ29" i="5" s="1"/>
  <c r="CV29" i="5" s="1"/>
  <c r="CX29" i="5" s="1"/>
  <c r="HP29" i="5"/>
  <c r="CR31" i="5"/>
  <c r="CS31" i="5" s="1"/>
  <c r="EB32" i="5"/>
  <c r="AJ34" i="5"/>
  <c r="FN34" i="5"/>
  <c r="BD35" i="5"/>
  <c r="BE35" i="5" s="1"/>
  <c r="BJ35" i="5" s="1"/>
  <c r="BL35" i="5" s="1"/>
  <c r="AJ36" i="5"/>
  <c r="AL36" i="5" s="1"/>
  <c r="AQ36" i="5" s="1"/>
  <c r="AS36" i="5" s="1"/>
  <c r="FN36" i="5"/>
  <c r="GX39" i="5"/>
  <c r="GZ39" i="5" s="1"/>
  <c r="HD39" i="5" s="1"/>
  <c r="HF39" i="5" s="1"/>
  <c r="HP39" i="5"/>
  <c r="HR39" i="5" s="1"/>
  <c r="HV39" i="5" s="1"/>
  <c r="HX39" i="5" s="1"/>
  <c r="AJ40" i="5"/>
  <c r="FN40" i="5"/>
  <c r="GX43" i="5"/>
  <c r="GZ43" i="5" s="1"/>
  <c r="HD43" i="5" s="1"/>
  <c r="HF43" i="5" s="1"/>
  <c r="HP43" i="5"/>
  <c r="AJ44" i="5"/>
  <c r="AL44" i="5" s="1"/>
  <c r="AQ44" i="5" s="1"/>
  <c r="AS44" i="5" s="1"/>
  <c r="FN44" i="5"/>
  <c r="HA47" i="5"/>
  <c r="ET48" i="5"/>
  <c r="EV48" i="5" s="1"/>
  <c r="FA48" i="5" s="1"/>
  <c r="FC48" i="5" s="1"/>
  <c r="II48" i="5"/>
  <c r="IJ48" i="5" s="1"/>
  <c r="IN48" i="5" s="1"/>
  <c r="IP48" i="5" s="1"/>
  <c r="DH49" i="5"/>
  <c r="GI49" i="5"/>
  <c r="GF49" i="5"/>
  <c r="FN50" i="5"/>
  <c r="CP51" i="5"/>
  <c r="EE51" i="5"/>
  <c r="AM52" i="5"/>
  <c r="AN52" i="5" s="1"/>
  <c r="AK52" i="5"/>
  <c r="GF53" i="5"/>
  <c r="Q54" i="5"/>
  <c r="S54" i="5" s="1"/>
  <c r="BG54" i="5"/>
  <c r="EW54" i="5"/>
  <c r="EX54" i="5" s="1"/>
  <c r="EU54" i="5"/>
  <c r="IH54" i="5"/>
  <c r="IJ54" i="5" s="1"/>
  <c r="IN54" i="5" s="1"/>
  <c r="IP54" i="5" s="1"/>
  <c r="FM55" i="5"/>
  <c r="IH55" i="5"/>
  <c r="AK57" i="5"/>
  <c r="CP57" i="5"/>
  <c r="CR57" i="5"/>
  <c r="CS57" i="5" s="1"/>
  <c r="EA57" i="5"/>
  <c r="EU59" i="5"/>
  <c r="BC60" i="5"/>
  <c r="EE60" i="5"/>
  <c r="BC62" i="5"/>
  <c r="BE62" i="5" s="1"/>
  <c r="BJ62" i="5" s="1"/>
  <c r="BL62" i="5" s="1"/>
  <c r="EB62" i="5"/>
  <c r="ED62" i="5"/>
  <c r="EE62" i="5" s="1"/>
  <c r="FM62" i="5"/>
  <c r="Q63" i="5"/>
  <c r="U63" i="5"/>
  <c r="CS63" i="5"/>
  <c r="EX63" i="5"/>
  <c r="EB64" i="5"/>
  <c r="CR65" i="5"/>
  <c r="EB66" i="5"/>
  <c r="DK70" i="5"/>
  <c r="DL70" i="5" s="1"/>
  <c r="DI70" i="5"/>
  <c r="BG71" i="5"/>
  <c r="EE71" i="5"/>
  <c r="AN72" i="5"/>
  <c r="II72" i="5"/>
  <c r="GF74" i="5"/>
  <c r="GI74" i="5"/>
  <c r="CR78" i="5"/>
  <c r="CS78" i="5" s="1"/>
  <c r="CP78" i="5"/>
  <c r="GF78" i="5"/>
  <c r="GI78" i="5"/>
  <c r="HS78" i="5"/>
  <c r="AJ79" i="5"/>
  <c r="CP80" i="5"/>
  <c r="IH81" i="5"/>
  <c r="AM83" i="5"/>
  <c r="AK83" i="5"/>
  <c r="ED83" i="5"/>
  <c r="EE83" i="5" s="1"/>
  <c r="EB83" i="5"/>
  <c r="GY85" i="5"/>
  <c r="U86" i="5"/>
  <c r="AM88" i="5"/>
  <c r="AK88" i="5"/>
  <c r="BW89" i="5"/>
  <c r="U90" i="5"/>
  <c r="GI108" i="5"/>
  <c r="GF108" i="5"/>
  <c r="GH108" i="5" s="1"/>
  <c r="GL108" i="5" s="1"/>
  <c r="GN108" i="5" s="1"/>
  <c r="CS117" i="5"/>
  <c r="GI52" i="5"/>
  <c r="HP52" i="5"/>
  <c r="BW54" i="5"/>
  <c r="GI56" i="5"/>
  <c r="HP56" i="5"/>
  <c r="BW58" i="5"/>
  <c r="GI60" i="5"/>
  <c r="HP60" i="5"/>
  <c r="HR60" i="5" s="1"/>
  <c r="HV60" i="5" s="1"/>
  <c r="HX60" i="5" s="1"/>
  <c r="BW62" i="5"/>
  <c r="U65" i="5"/>
  <c r="CO65" i="5"/>
  <c r="ED65" i="5"/>
  <c r="EE65" i="5" s="1"/>
  <c r="Q66" i="5"/>
  <c r="S66" i="5" s="1"/>
  <c r="BV66" i="5"/>
  <c r="FP66" i="5"/>
  <c r="FQ66" i="5" s="1"/>
  <c r="II66" i="5"/>
  <c r="BV67" i="5"/>
  <c r="BX67" i="5" s="1"/>
  <c r="CC67" i="5" s="1"/>
  <c r="CE67" i="5" s="1"/>
  <c r="EE67" i="5"/>
  <c r="GY68" i="5"/>
  <c r="BV70" i="5"/>
  <c r="CO71" i="5"/>
  <c r="CQ71" i="5" s="1"/>
  <c r="CV71" i="5" s="1"/>
  <c r="CX71" i="5" s="1"/>
  <c r="HP71" i="5"/>
  <c r="HS71" i="5"/>
  <c r="GY72" i="5"/>
  <c r="U73" i="5"/>
  <c r="AK73" i="5"/>
  <c r="EB73" i="5"/>
  <c r="IH73" i="5"/>
  <c r="IJ73" i="5" s="1"/>
  <c r="IN73" i="5" s="1"/>
  <c r="IP73" i="5" s="1"/>
  <c r="CR74" i="5"/>
  <c r="CP74" i="5"/>
  <c r="BC76" i="5"/>
  <c r="CS76" i="5"/>
  <c r="HQ76" i="5"/>
  <c r="BY77" i="5"/>
  <c r="BZ77" i="5" s="1"/>
  <c r="GY80" i="5"/>
  <c r="DH82" i="5"/>
  <c r="DJ82" i="5" s="1"/>
  <c r="DO82" i="5" s="1"/>
  <c r="DQ82" i="5" s="1"/>
  <c r="CP84" i="5"/>
  <c r="CP85" i="5"/>
  <c r="GI85" i="5"/>
  <c r="GF85" i="5"/>
  <c r="GH85" i="5" s="1"/>
  <c r="GL85" i="5" s="1"/>
  <c r="GN85" i="5" s="1"/>
  <c r="GG87" i="5"/>
  <c r="BZ90" i="5"/>
  <c r="BV91" i="5"/>
  <c r="CO92" i="5"/>
  <c r="Q98" i="5"/>
  <c r="U98" i="5"/>
  <c r="HP102" i="5"/>
  <c r="AK103" i="5"/>
  <c r="AM103" i="5"/>
  <c r="BD105" i="5"/>
  <c r="BW106" i="5"/>
  <c r="AK49" i="5"/>
  <c r="BW50" i="5"/>
  <c r="BX50" i="5" s="1"/>
  <c r="CC50" i="5" s="1"/>
  <c r="CE50" i="5" s="1"/>
  <c r="BF51" i="5"/>
  <c r="BG51" i="5" s="1"/>
  <c r="BV51" i="5"/>
  <c r="BX51" i="5" s="1"/>
  <c r="CC51" i="5" s="1"/>
  <c r="CE51" i="5" s="1"/>
  <c r="CR52" i="5"/>
  <c r="CS52" i="5" s="1"/>
  <c r="DH52" i="5"/>
  <c r="DJ52" i="5" s="1"/>
  <c r="DO52" i="5" s="1"/>
  <c r="DQ52" i="5" s="1"/>
  <c r="ED53" i="5"/>
  <c r="EE53" i="5" s="1"/>
  <c r="ET53" i="5"/>
  <c r="II54" i="5"/>
  <c r="BF55" i="5"/>
  <c r="BG55" i="5" s="1"/>
  <c r="BV55" i="5"/>
  <c r="CR56" i="5"/>
  <c r="DH56" i="5"/>
  <c r="DJ56" i="5" s="1"/>
  <c r="DO56" i="5" s="1"/>
  <c r="DQ56" i="5" s="1"/>
  <c r="ED57" i="5"/>
  <c r="EE57" i="5" s="1"/>
  <c r="ET57" i="5"/>
  <c r="II58" i="5"/>
  <c r="IJ58" i="5" s="1"/>
  <c r="IN58" i="5" s="1"/>
  <c r="IP58" i="5" s="1"/>
  <c r="BF59" i="5"/>
  <c r="BG59" i="5" s="1"/>
  <c r="BV59" i="5"/>
  <c r="BX59" i="5" s="1"/>
  <c r="CC59" i="5" s="1"/>
  <c r="CE59" i="5" s="1"/>
  <c r="CR60" i="5"/>
  <c r="DH60" i="5"/>
  <c r="ED61" i="5"/>
  <c r="EE61" i="5" s="1"/>
  <c r="ET61" i="5"/>
  <c r="EV61" i="5" s="1"/>
  <c r="FA61" i="5" s="1"/>
  <c r="FC61" i="5" s="1"/>
  <c r="II62" i="5"/>
  <c r="BF63" i="5"/>
  <c r="BG63" i="5" s="1"/>
  <c r="BV63" i="5"/>
  <c r="BX63" i="5" s="1"/>
  <c r="CC63" i="5" s="1"/>
  <c r="CE63" i="5" s="1"/>
  <c r="CR64" i="5"/>
  <c r="DH64" i="5"/>
  <c r="GY64" i="5"/>
  <c r="BG65" i="5"/>
  <c r="GF66" i="5"/>
  <c r="GH66" i="5" s="1"/>
  <c r="GL66" i="5" s="1"/>
  <c r="GN66" i="5" s="1"/>
  <c r="Q67" i="5"/>
  <c r="BD68" i="5"/>
  <c r="EU68" i="5"/>
  <c r="HP68" i="5"/>
  <c r="CP69" i="5"/>
  <c r="GG69" i="5"/>
  <c r="GX70" i="5"/>
  <c r="GZ70" i="5" s="1"/>
  <c r="HD70" i="5" s="1"/>
  <c r="HF70" i="5" s="1"/>
  <c r="AJ71" i="5"/>
  <c r="AL71" i="5" s="1"/>
  <c r="AQ71" i="5" s="1"/>
  <c r="AS71" i="5" s="1"/>
  <c r="DI72" i="5"/>
  <c r="BY73" i="5"/>
  <c r="Q74" i="5"/>
  <c r="HQ75" i="5"/>
  <c r="U76" i="5"/>
  <c r="EA78" i="5"/>
  <c r="EC78" i="5" s="1"/>
  <c r="EH78" i="5" s="1"/>
  <c r="EJ78" i="5" s="1"/>
  <c r="ED78" i="5"/>
  <c r="EE78" i="5" s="1"/>
  <c r="HA78" i="5"/>
  <c r="GX78" i="5"/>
  <c r="GZ78" i="5" s="1"/>
  <c r="HD78" i="5" s="1"/>
  <c r="HF78" i="5" s="1"/>
  <c r="BV80" i="5"/>
  <c r="HQ80" i="5"/>
  <c r="GF81" i="5"/>
  <c r="BC83" i="5"/>
  <c r="EA84" i="5"/>
  <c r="EC84" i="5" s="1"/>
  <c r="EH84" i="5" s="1"/>
  <c r="EJ84" i="5" s="1"/>
  <c r="GI90" i="5"/>
  <c r="GG90" i="5"/>
  <c r="BY92" i="5"/>
  <c r="BW92" i="5"/>
  <c r="HA92" i="5"/>
  <c r="GX92" i="5"/>
  <c r="R93" i="5"/>
  <c r="U93" i="5"/>
  <c r="CO98" i="5"/>
  <c r="R106" i="5"/>
  <c r="GG108" i="5"/>
  <c r="BY111" i="5"/>
  <c r="BW111" i="5"/>
  <c r="R112" i="5"/>
  <c r="R119" i="5"/>
  <c r="GX53" i="5"/>
  <c r="GZ53" i="5" s="1"/>
  <c r="HD53" i="5" s="1"/>
  <c r="HF53" i="5" s="1"/>
  <c r="AJ54" i="5"/>
  <c r="GX57" i="5"/>
  <c r="GZ57" i="5" s="1"/>
  <c r="HD57" i="5" s="1"/>
  <c r="HF57" i="5" s="1"/>
  <c r="AJ58" i="5"/>
  <c r="GX61" i="5"/>
  <c r="GZ61" i="5" s="1"/>
  <c r="HD61" i="5" s="1"/>
  <c r="HF61" i="5" s="1"/>
  <c r="AJ62" i="5"/>
  <c r="AL62" i="5" s="1"/>
  <c r="AQ62" i="5" s="1"/>
  <c r="AS62" i="5" s="1"/>
  <c r="EU64" i="5"/>
  <c r="GG64" i="5"/>
  <c r="ET65" i="5"/>
  <c r="EV65" i="5" s="1"/>
  <c r="FA65" i="5" s="1"/>
  <c r="FC65" i="5" s="1"/>
  <c r="GG65" i="5"/>
  <c r="R67" i="5"/>
  <c r="DI67" i="5"/>
  <c r="GY67" i="5"/>
  <c r="AM68" i="5"/>
  <c r="AK68" i="5"/>
  <c r="BF68" i="5"/>
  <c r="BG68" i="5" s="1"/>
  <c r="BY69" i="5"/>
  <c r="BZ69" i="5" s="1"/>
  <c r="BW69" i="5"/>
  <c r="CR69" i="5"/>
  <c r="GY70" i="5"/>
  <c r="U71" i="5"/>
  <c r="AK71" i="5"/>
  <c r="EB71" i="5"/>
  <c r="IH71" i="5"/>
  <c r="CR72" i="5"/>
  <c r="CS72" i="5" s="1"/>
  <c r="CP72" i="5"/>
  <c r="DK72" i="5"/>
  <c r="DL72" i="5" s="1"/>
  <c r="BW73" i="5"/>
  <c r="DH74" i="5"/>
  <c r="HS75" i="5"/>
  <c r="BW80" i="5"/>
  <c r="GG81" i="5"/>
  <c r="HP81" i="5"/>
  <c r="HS81" i="5"/>
  <c r="R82" i="5"/>
  <c r="GG83" i="5"/>
  <c r="IH83" i="5"/>
  <c r="IJ83" i="5" s="1"/>
  <c r="IN83" i="5" s="1"/>
  <c r="IP83" i="5" s="1"/>
  <c r="CS86" i="5"/>
  <c r="Q88" i="5"/>
  <c r="GI89" i="5"/>
  <c r="GF89" i="5"/>
  <c r="GH89" i="5" s="1"/>
  <c r="GL89" i="5" s="1"/>
  <c r="GN89" i="5" s="1"/>
  <c r="GY92" i="5"/>
  <c r="HS93" i="5"/>
  <c r="HP93" i="5"/>
  <c r="HR93" i="5" s="1"/>
  <c r="HV93" i="5" s="1"/>
  <c r="HX93" i="5" s="1"/>
  <c r="GI94" i="5"/>
  <c r="U96" i="5"/>
  <c r="GF96" i="5"/>
  <c r="GI96" i="5"/>
  <c r="BC98" i="5"/>
  <c r="BE98" i="5" s="1"/>
  <c r="BJ98" i="5" s="1"/>
  <c r="BL98" i="5" s="1"/>
  <c r="BF98" i="5"/>
  <c r="BG98" i="5" s="1"/>
  <c r="BD101" i="5"/>
  <c r="BF101" i="5"/>
  <c r="BG101" i="5" s="1"/>
  <c r="Q115" i="5"/>
  <c r="S115" i="5" s="1"/>
  <c r="U115" i="5"/>
  <c r="BV118" i="5"/>
  <c r="BD51" i="5"/>
  <c r="BE51" i="5" s="1"/>
  <c r="BJ51" i="5" s="1"/>
  <c r="BL51" i="5" s="1"/>
  <c r="DI51" i="5"/>
  <c r="CP52" i="5"/>
  <c r="EU52" i="5"/>
  <c r="U53" i="5"/>
  <c r="EB53" i="5"/>
  <c r="GG53" i="5"/>
  <c r="BD55" i="5"/>
  <c r="DI55" i="5"/>
  <c r="CP56" i="5"/>
  <c r="EU56" i="5"/>
  <c r="U57" i="5"/>
  <c r="EB57" i="5"/>
  <c r="GG57" i="5"/>
  <c r="BD59" i="5"/>
  <c r="DI59" i="5"/>
  <c r="CP60" i="5"/>
  <c r="EU60" i="5"/>
  <c r="U61" i="5"/>
  <c r="GG61" i="5"/>
  <c r="DI63" i="5"/>
  <c r="EA65" i="5"/>
  <c r="EC65" i="5" s="1"/>
  <c r="EH65" i="5" s="1"/>
  <c r="EJ65" i="5" s="1"/>
  <c r="AJ66" i="5"/>
  <c r="BW66" i="5"/>
  <c r="FM66" i="5"/>
  <c r="DH68" i="5"/>
  <c r="ET69" i="5"/>
  <c r="EV69" i="5" s="1"/>
  <c r="FA69" i="5" s="1"/>
  <c r="FC69" i="5" s="1"/>
  <c r="II69" i="5"/>
  <c r="BW70" i="5"/>
  <c r="GF70" i="5"/>
  <c r="GH70" i="5" s="1"/>
  <c r="GL70" i="5" s="1"/>
  <c r="GN70" i="5" s="1"/>
  <c r="GI70" i="5"/>
  <c r="R71" i="5"/>
  <c r="II71" i="5"/>
  <c r="GX72" i="5"/>
  <c r="AJ73" i="5"/>
  <c r="DI74" i="5"/>
  <c r="AM77" i="5"/>
  <c r="AK77" i="5"/>
  <c r="BV77" i="5"/>
  <c r="BX77" i="5" s="1"/>
  <c r="CC77" i="5" s="1"/>
  <c r="CE77" i="5" s="1"/>
  <c r="EA77" i="5"/>
  <c r="BW78" i="5"/>
  <c r="CR79" i="5"/>
  <c r="CO79" i="5"/>
  <c r="BZ80" i="5"/>
  <c r="R81" i="5"/>
  <c r="DL81" i="5"/>
  <c r="BW82" i="5"/>
  <c r="BY82" i="5"/>
  <c r="HQ82" i="5"/>
  <c r="HS82" i="5"/>
  <c r="U83" i="5"/>
  <c r="CP83" i="5"/>
  <c r="DL83" i="5"/>
  <c r="R85" i="5"/>
  <c r="BC85" i="5"/>
  <c r="BF85" i="5"/>
  <c r="BG85" i="5" s="1"/>
  <c r="CO85" i="5"/>
  <c r="CQ85" i="5" s="1"/>
  <c r="CV85" i="5" s="1"/>
  <c r="CX85" i="5" s="1"/>
  <c r="AK86" i="5"/>
  <c r="DH86" i="5"/>
  <c r="DJ86" i="5" s="1"/>
  <c r="DO86" i="5" s="1"/>
  <c r="DQ86" i="5" s="1"/>
  <c r="U89" i="5"/>
  <c r="CO89" i="5"/>
  <c r="R91" i="5"/>
  <c r="CP92" i="5"/>
  <c r="GF93" i="5"/>
  <c r="GG94" i="5"/>
  <c r="BC96" i="5"/>
  <c r="GG96" i="5"/>
  <c r="BD98" i="5"/>
  <c r="BC100" i="5"/>
  <c r="BV101" i="5"/>
  <c r="AJ103" i="5"/>
  <c r="AL103" i="5" s="1"/>
  <c r="AQ103" i="5" s="1"/>
  <c r="AS103" i="5" s="1"/>
  <c r="BG105" i="5"/>
  <c r="AJ106" i="5"/>
  <c r="GG106" i="5"/>
  <c r="BW112" i="5"/>
  <c r="BY112" i="5"/>
  <c r="BY118" i="5"/>
  <c r="BW118" i="5"/>
  <c r="HQ74" i="5"/>
  <c r="BW76" i="5"/>
  <c r="GG77" i="5"/>
  <c r="GX84" i="5"/>
  <c r="HA84" i="5"/>
  <c r="HQ84" i="5"/>
  <c r="CS87" i="5"/>
  <c r="HA87" i="5"/>
  <c r="GY87" i="5"/>
  <c r="U88" i="5"/>
  <c r="BC88" i="5"/>
  <c r="BF89" i="5"/>
  <c r="BG89" i="5" s="1"/>
  <c r="BC89" i="5"/>
  <c r="HP89" i="5"/>
  <c r="HR89" i="5" s="1"/>
  <c r="HV89" i="5" s="1"/>
  <c r="HX89" i="5" s="1"/>
  <c r="HQ92" i="5"/>
  <c r="AN93" i="5"/>
  <c r="CR93" i="5"/>
  <c r="CP93" i="5"/>
  <c r="HQ97" i="5"/>
  <c r="GF98" i="5"/>
  <c r="HS98" i="5"/>
  <c r="BC99" i="5"/>
  <c r="BE99" i="5" s="1"/>
  <c r="BJ99" i="5" s="1"/>
  <c r="BL99" i="5" s="1"/>
  <c r="HP99" i="5"/>
  <c r="HR99" i="5" s="1"/>
  <c r="HV99" i="5" s="1"/>
  <c r="HX99" i="5" s="1"/>
  <c r="HS99" i="5"/>
  <c r="AJ100" i="5"/>
  <c r="AK102" i="5"/>
  <c r="BC107" i="5"/>
  <c r="BZ107" i="5"/>
  <c r="AM109" i="5"/>
  <c r="AK109" i="5"/>
  <c r="Q111" i="5"/>
  <c r="CU19" i="8"/>
  <c r="CU43" i="8"/>
  <c r="CU26" i="8"/>
  <c r="CU21" i="8"/>
  <c r="CU38" i="8"/>
  <c r="CU28" i="8"/>
  <c r="EP101" i="8"/>
  <c r="EP103" i="8"/>
  <c r="EW103" i="8" s="1"/>
  <c r="EP100" i="8"/>
  <c r="EW100" i="8" s="1"/>
  <c r="EP99" i="8"/>
  <c r="EW99" i="8" s="1"/>
  <c r="EP96" i="8"/>
  <c r="EP95" i="8"/>
  <c r="EW95" i="8" s="1"/>
  <c r="EP94" i="8"/>
  <c r="EW94" i="8" s="1"/>
  <c r="EP93" i="8"/>
  <c r="EW93" i="8" s="1"/>
  <c r="EP92" i="8"/>
  <c r="EW92" i="8" s="1"/>
  <c r="EP91" i="8"/>
  <c r="EP102" i="8"/>
  <c r="EW102" i="8" s="1"/>
  <c r="EP98" i="8"/>
  <c r="EW98" i="8" s="1"/>
  <c r="EP97" i="8"/>
  <c r="EW97" i="8" s="1"/>
  <c r="BC75" i="5"/>
  <c r="BE75" i="5" s="1"/>
  <c r="BJ75" i="5" s="1"/>
  <c r="BL75" i="5" s="1"/>
  <c r="EA76" i="5"/>
  <c r="HA76" i="5"/>
  <c r="HP76" i="5"/>
  <c r="BG78" i="5"/>
  <c r="BV78" i="5"/>
  <c r="EE79" i="5"/>
  <c r="GF79" i="5"/>
  <c r="R80" i="5"/>
  <c r="CP81" i="5"/>
  <c r="GF83" i="5"/>
  <c r="HP85" i="5"/>
  <c r="HR85" i="5" s="1"/>
  <c r="HV85" i="5" s="1"/>
  <c r="HX85" i="5" s="1"/>
  <c r="GX86" i="5"/>
  <c r="GZ86" i="5" s="1"/>
  <c r="HD86" i="5" s="1"/>
  <c r="HF86" i="5" s="1"/>
  <c r="BD89" i="5"/>
  <c r="DH89" i="5"/>
  <c r="GF90" i="5"/>
  <c r="HS90" i="5"/>
  <c r="HP90" i="5"/>
  <c r="AJ91" i="5"/>
  <c r="AM91" i="5"/>
  <c r="AN91" i="5" s="1"/>
  <c r="GX93" i="5"/>
  <c r="GZ93" i="5" s="1"/>
  <c r="HD93" i="5" s="1"/>
  <c r="HF93" i="5" s="1"/>
  <c r="BZ95" i="5"/>
  <c r="GG98" i="5"/>
  <c r="AM100" i="5"/>
  <c r="AK100" i="5"/>
  <c r="Q101" i="5"/>
  <c r="HQ101" i="5"/>
  <c r="BV102" i="5"/>
  <c r="GI102" i="5"/>
  <c r="BC105" i="5"/>
  <c r="BE105" i="5" s="1"/>
  <c r="BJ105" i="5" s="1"/>
  <c r="BL105" i="5" s="1"/>
  <c r="U106" i="5"/>
  <c r="U107" i="5"/>
  <c r="Q107" i="5"/>
  <c r="BF75" i="5"/>
  <c r="BG75" i="5" s="1"/>
  <c r="ED75" i="5"/>
  <c r="EE75" i="5" s="1"/>
  <c r="GF75" i="5"/>
  <c r="GH75" i="5" s="1"/>
  <c r="GL75" i="5" s="1"/>
  <c r="GN75" i="5" s="1"/>
  <c r="R76" i="5"/>
  <c r="ED76" i="5"/>
  <c r="EE76" i="5" s="1"/>
  <c r="CP77" i="5"/>
  <c r="AM79" i="5"/>
  <c r="BC79" i="5"/>
  <c r="DK80" i="5"/>
  <c r="DL80" i="5" s="1"/>
  <c r="EA80" i="5"/>
  <c r="HA80" i="5"/>
  <c r="HP80" i="5"/>
  <c r="BF82" i="5"/>
  <c r="BG82" i="5" s="1"/>
  <c r="BV82" i="5"/>
  <c r="HP82" i="5"/>
  <c r="R84" i="5"/>
  <c r="BF84" i="5"/>
  <c r="BG84" i="5" s="1"/>
  <c r="BD84" i="5"/>
  <c r="BW84" i="5"/>
  <c r="AJ85" i="5"/>
  <c r="HS85" i="5"/>
  <c r="HQ87" i="5"/>
  <c r="GY88" i="5"/>
  <c r="CP89" i="5"/>
  <c r="CR89" i="5"/>
  <c r="CS89" i="5" s="1"/>
  <c r="Q90" i="5"/>
  <c r="S90" i="5" s="1"/>
  <c r="BG90" i="5"/>
  <c r="CP90" i="5"/>
  <c r="CQ90" i="5" s="1"/>
  <c r="CV90" i="5" s="1"/>
  <c r="CX90" i="5" s="1"/>
  <c r="CR90" i="5"/>
  <c r="Q91" i="5"/>
  <c r="U91" i="5"/>
  <c r="BW91" i="5"/>
  <c r="CS91" i="5"/>
  <c r="BF93" i="5"/>
  <c r="BG93" i="5" s="1"/>
  <c r="GX96" i="5"/>
  <c r="GZ96" i="5" s="1"/>
  <c r="HD96" i="5" s="1"/>
  <c r="HF96" i="5" s="1"/>
  <c r="CP98" i="5"/>
  <c r="CR98" i="5"/>
  <c r="BY99" i="5"/>
  <c r="BV99" i="5"/>
  <c r="GY99" i="5"/>
  <c r="U100" i="5"/>
  <c r="CP100" i="5"/>
  <c r="CO102" i="5"/>
  <c r="BW104" i="5"/>
  <c r="BY104" i="5"/>
  <c r="AM106" i="5"/>
  <c r="AJ107" i="5"/>
  <c r="GI107" i="5"/>
  <c r="GF107" i="5"/>
  <c r="BV108" i="5"/>
  <c r="BX108" i="5" s="1"/>
  <c r="CC108" i="5" s="1"/>
  <c r="CE108" i="5" s="1"/>
  <c r="BY108" i="5"/>
  <c r="Q109" i="5"/>
  <c r="S109" i="5" s="1"/>
  <c r="U109" i="5"/>
  <c r="CO111" i="5"/>
  <c r="HP74" i="5"/>
  <c r="EB75" i="5"/>
  <c r="BF76" i="5"/>
  <c r="BG76" i="5" s="1"/>
  <c r="BV76" i="5"/>
  <c r="BX76" i="5" s="1"/>
  <c r="CC76" i="5" s="1"/>
  <c r="CE76" i="5" s="1"/>
  <c r="CR77" i="5"/>
  <c r="ED77" i="5"/>
  <c r="EE77" i="5" s="1"/>
  <c r="GF77" i="5"/>
  <c r="R78" i="5"/>
  <c r="AK79" i="5"/>
  <c r="CP79" i="5"/>
  <c r="DI80" i="5"/>
  <c r="GX80" i="5"/>
  <c r="AM81" i="5"/>
  <c r="BC81" i="5"/>
  <c r="BE81" i="5" s="1"/>
  <c r="BJ81" i="5" s="1"/>
  <c r="BL81" i="5" s="1"/>
  <c r="BD82" i="5"/>
  <c r="DK82" i="5"/>
  <c r="DL82" i="5" s="1"/>
  <c r="EA82" i="5"/>
  <c r="EC82" i="5" s="1"/>
  <c r="EH82" i="5" s="1"/>
  <c r="EJ82" i="5" s="1"/>
  <c r="BY84" i="5"/>
  <c r="BZ84" i="5" s="1"/>
  <c r="HP84" i="5"/>
  <c r="HR84" i="5" s="1"/>
  <c r="HV84" i="5" s="1"/>
  <c r="HX84" i="5" s="1"/>
  <c r="DK86" i="5"/>
  <c r="DL86" i="5" s="1"/>
  <c r="BF87" i="5"/>
  <c r="BG87" i="5" s="1"/>
  <c r="CO87" i="5"/>
  <c r="CQ87" i="5" s="1"/>
  <c r="CV87" i="5" s="1"/>
  <c r="CX87" i="5" s="1"/>
  <c r="GX87" i="5"/>
  <c r="GZ87" i="5" s="1"/>
  <c r="HD87" i="5" s="1"/>
  <c r="HF87" i="5" s="1"/>
  <c r="BD91" i="5"/>
  <c r="HP92" i="5"/>
  <c r="AJ93" i="5"/>
  <c r="AL93" i="5" s="1"/>
  <c r="AQ93" i="5" s="1"/>
  <c r="AS93" i="5" s="1"/>
  <c r="CO93" i="5"/>
  <c r="AK95" i="5"/>
  <c r="AM95" i="5"/>
  <c r="HQ95" i="5"/>
  <c r="HP97" i="5"/>
  <c r="AJ98" i="5"/>
  <c r="AL98" i="5" s="1"/>
  <c r="AQ98" i="5" s="1"/>
  <c r="AS98" i="5" s="1"/>
  <c r="GI99" i="5"/>
  <c r="GF99" i="5"/>
  <c r="AM101" i="5"/>
  <c r="AK101" i="5"/>
  <c r="U103" i="5"/>
  <c r="BD103" i="5"/>
  <c r="CO104" i="5"/>
  <c r="CQ104" i="5" s="1"/>
  <c r="CV104" i="5" s="1"/>
  <c r="CX104" i="5" s="1"/>
  <c r="AM107" i="5"/>
  <c r="CU32" i="8"/>
  <c r="BV86" i="5"/>
  <c r="Q87" i="5"/>
  <c r="S87" i="5" s="1"/>
  <c r="BF91" i="5"/>
  <c r="BG91" i="5" s="1"/>
  <c r="GG91" i="5"/>
  <c r="GY91" i="5"/>
  <c r="AJ92" i="5"/>
  <c r="BV94" i="5"/>
  <c r="CO95" i="5"/>
  <c r="U97" i="5"/>
  <c r="CO97" i="5"/>
  <c r="HS97" i="5"/>
  <c r="Q99" i="5"/>
  <c r="HA99" i="5"/>
  <c r="GF101" i="5"/>
  <c r="GX102" i="5"/>
  <c r="HA102" i="5"/>
  <c r="CP103" i="5"/>
  <c r="CR103" i="5"/>
  <c r="R105" i="5"/>
  <c r="BD106" i="5"/>
  <c r="BF106" i="5"/>
  <c r="BG106" i="5" s="1"/>
  <c r="CP108" i="5"/>
  <c r="CR108" i="5"/>
  <c r="CS108" i="5" s="1"/>
  <c r="BW109" i="5"/>
  <c r="BY109" i="5"/>
  <c r="GF113" i="5"/>
  <c r="GH113" i="5" s="1"/>
  <c r="GL113" i="5" s="1"/>
  <c r="GN113" i="5" s="1"/>
  <c r="GI113" i="5"/>
  <c r="BW115" i="5"/>
  <c r="O116" i="8"/>
  <c r="O108" i="8"/>
  <c r="O114" i="8"/>
  <c r="O113" i="8"/>
  <c r="O112" i="8"/>
  <c r="O111" i="8"/>
  <c r="O110" i="8"/>
  <c r="O107" i="8"/>
  <c r="O105" i="8"/>
  <c r="O101" i="8"/>
  <c r="O100" i="8"/>
  <c r="O118" i="8"/>
  <c r="O117" i="8"/>
  <c r="O115" i="8"/>
  <c r="O102" i="8"/>
  <c r="O119" i="8"/>
  <c r="O106" i="8"/>
  <c r="O103" i="8"/>
  <c r="O98" i="8"/>
  <c r="O99" i="8"/>
  <c r="O89" i="8"/>
  <c r="O104" i="8"/>
  <c r="O86" i="8"/>
  <c r="O88" i="8"/>
  <c r="O109" i="8"/>
  <c r="O85" i="8"/>
  <c r="O84" i="8"/>
  <c r="O97" i="8"/>
  <c r="O95" i="8"/>
  <c r="O87" i="8"/>
  <c r="O80" i="8"/>
  <c r="O93" i="8"/>
  <c r="O83" i="8"/>
  <c r="O79" i="8"/>
  <c r="O81" i="8"/>
  <c r="O94" i="8"/>
  <c r="O92" i="8"/>
  <c r="O82" i="8"/>
  <c r="O91" i="8"/>
  <c r="O69" i="8"/>
  <c r="O77" i="8"/>
  <c r="O73" i="8"/>
  <c r="O96" i="8"/>
  <c r="O76" i="8"/>
  <c r="O70" i="8"/>
  <c r="O75" i="8"/>
  <c r="O90" i="8"/>
  <c r="O68" i="8"/>
  <c r="O64" i="8"/>
  <c r="O60" i="8"/>
  <c r="O66" i="8"/>
  <c r="O74" i="8"/>
  <c r="O65" i="8"/>
  <c r="O57" i="8"/>
  <c r="O78" i="8"/>
  <c r="O50" i="8"/>
  <c r="O59" i="8"/>
  <c r="O58" i="8"/>
  <c r="O56" i="8"/>
  <c r="O54" i="8"/>
  <c r="O67" i="8"/>
  <c r="O52" i="8"/>
  <c r="O49" i="8"/>
  <c r="O45" i="8"/>
  <c r="O61" i="8"/>
  <c r="O48" i="8"/>
  <c r="O72" i="8"/>
  <c r="O51" i="8"/>
  <c r="O46" i="8"/>
  <c r="O44" i="8"/>
  <c r="O40" i="8"/>
  <c r="O36" i="8"/>
  <c r="O71" i="8"/>
  <c r="O63" i="8"/>
  <c r="O43" i="8"/>
  <c r="O39" i="8"/>
  <c r="O35" i="8"/>
  <c r="O55" i="8"/>
  <c r="O53" i="8"/>
  <c r="O47" i="8"/>
  <c r="O38" i="8"/>
  <c r="O37" i="8"/>
  <c r="O62" i="8"/>
  <c r="O42" i="8"/>
  <c r="O32" i="8"/>
  <c r="O30" i="8"/>
  <c r="O28" i="8"/>
  <c r="O27" i="8"/>
  <c r="O25" i="8"/>
  <c r="O34" i="8"/>
  <c r="O20" i="8"/>
  <c r="O31" i="8"/>
  <c r="O19" i="8"/>
  <c r="O18" i="8"/>
  <c r="O16" i="8"/>
  <c r="O14" i="8"/>
  <c r="O12" i="8"/>
  <c r="O10" i="8"/>
  <c r="O8" i="8"/>
  <c r="O7" i="8"/>
  <c r="V7" i="8" s="1"/>
  <c r="O6" i="8"/>
  <c r="V6" i="8" s="1"/>
  <c r="O21" i="8"/>
  <c r="O33" i="8"/>
  <c r="O29" i="8"/>
  <c r="O24" i="8"/>
  <c r="O23" i="8"/>
  <c r="O22" i="8"/>
  <c r="O15" i="8"/>
  <c r="O11" i="8"/>
  <c r="O26" i="8"/>
  <c r="AM102" i="8"/>
  <c r="AM106" i="8"/>
  <c r="AM104" i="8"/>
  <c r="AM103" i="8"/>
  <c r="AM107" i="8"/>
  <c r="AM101" i="8"/>
  <c r="AM100" i="8"/>
  <c r="AM99" i="8"/>
  <c r="AM90" i="8"/>
  <c r="AM93" i="8"/>
  <c r="AM91" i="8"/>
  <c r="AM85" i="8"/>
  <c r="AM84" i="8"/>
  <c r="AM105" i="8"/>
  <c r="AM92" i="8"/>
  <c r="AM86" i="8"/>
  <c r="AM82" i="8"/>
  <c r="AM87" i="8"/>
  <c r="AM81" i="8"/>
  <c r="AM108" i="8"/>
  <c r="AM97" i="8"/>
  <c r="AM95" i="8"/>
  <c r="AM88" i="8"/>
  <c r="AM83" i="8"/>
  <c r="AM79" i="8"/>
  <c r="AM78" i="8"/>
  <c r="AM94" i="8"/>
  <c r="AM75" i="8"/>
  <c r="AM71" i="8"/>
  <c r="AM98" i="8"/>
  <c r="AM89" i="8"/>
  <c r="AM69" i="8"/>
  <c r="AM77" i="8"/>
  <c r="AM65" i="8"/>
  <c r="AM80" i="8"/>
  <c r="AM72" i="8"/>
  <c r="AM66" i="8"/>
  <c r="AM62" i="8"/>
  <c r="AM58" i="8"/>
  <c r="AM96" i="8"/>
  <c r="AM68" i="8"/>
  <c r="AM70" i="8"/>
  <c r="AM57" i="8"/>
  <c r="AM53" i="8"/>
  <c r="AM51" i="8"/>
  <c r="AM48" i="8"/>
  <c r="AM74" i="8"/>
  <c r="AM59" i="8"/>
  <c r="AM73" i="8"/>
  <c r="AM55" i="8"/>
  <c r="AM47" i="8"/>
  <c r="AM76" i="8"/>
  <c r="AM54" i="8"/>
  <c r="AM52" i="8"/>
  <c r="AM50" i="8"/>
  <c r="AM49" i="8"/>
  <c r="AM61" i="8"/>
  <c r="AM60" i="8"/>
  <c r="AM42" i="8"/>
  <c r="AM38" i="8"/>
  <c r="AM67" i="8"/>
  <c r="AM46" i="8"/>
  <c r="AM41" i="8"/>
  <c r="AM37" i="8"/>
  <c r="AM36" i="8"/>
  <c r="AM43" i="8"/>
  <c r="AM64" i="8"/>
  <c r="AM63" i="8"/>
  <c r="AM40" i="8"/>
  <c r="AM33" i="8"/>
  <c r="AM31" i="8"/>
  <c r="AM29" i="8"/>
  <c r="AM56" i="8"/>
  <c r="AM45" i="8"/>
  <c r="AM35" i="8"/>
  <c r="AM39" i="8"/>
  <c r="AM21" i="8"/>
  <c r="AM19" i="8"/>
  <c r="AM34" i="8"/>
  <c r="AM32" i="8"/>
  <c r="AM26" i="8"/>
  <c r="AM17" i="8"/>
  <c r="AM15" i="8"/>
  <c r="AM13" i="8"/>
  <c r="AM11" i="8"/>
  <c r="AM9" i="8"/>
  <c r="AM7" i="8"/>
  <c r="AT7" i="8" s="1"/>
  <c r="AM20" i="8"/>
  <c r="AM6" i="8"/>
  <c r="AT6" i="8" s="1"/>
  <c r="AM28" i="8"/>
  <c r="AM44" i="8"/>
  <c r="AM25" i="8"/>
  <c r="AM22" i="8"/>
  <c r="AM18" i="8"/>
  <c r="AM14" i="8"/>
  <c r="AM10" i="8"/>
  <c r="AM24" i="8"/>
  <c r="AM23" i="8"/>
  <c r="DG67" i="8"/>
  <c r="DG69" i="8"/>
  <c r="DG65" i="8"/>
  <c r="DG60" i="8"/>
  <c r="DG59" i="8"/>
  <c r="DG58" i="8"/>
  <c r="DG55" i="8"/>
  <c r="DG53" i="8"/>
  <c r="DG66" i="8"/>
  <c r="DG57" i="8"/>
  <c r="DG51" i="8"/>
  <c r="DG50" i="8"/>
  <c r="DG68" i="8"/>
  <c r="DG61" i="8"/>
  <c r="DG56" i="8"/>
  <c r="DG49" i="8"/>
  <c r="DG45" i="8"/>
  <c r="DG54" i="8"/>
  <c r="DG52" i="8"/>
  <c r="DG48" i="8"/>
  <c r="DG44" i="8"/>
  <c r="DG40" i="8"/>
  <c r="DG36" i="8"/>
  <c r="DG64" i="8"/>
  <c r="DG47" i="8"/>
  <c r="DG46" i="8"/>
  <c r="DG43" i="8"/>
  <c r="DG39" i="8"/>
  <c r="DG35" i="8"/>
  <c r="DG37" i="8"/>
  <c r="DG42" i="8"/>
  <c r="DG32" i="8"/>
  <c r="DG30" i="8"/>
  <c r="DG28" i="8"/>
  <c r="DG27" i="8"/>
  <c r="DG25" i="8"/>
  <c r="DG62" i="8"/>
  <c r="DG33" i="8"/>
  <c r="DG41" i="8"/>
  <c r="DG20" i="8"/>
  <c r="DG18" i="8"/>
  <c r="DG34" i="8"/>
  <c r="DG21" i="8"/>
  <c r="DG16" i="8"/>
  <c r="DG14" i="8"/>
  <c r="DG12" i="8"/>
  <c r="DG10" i="8"/>
  <c r="DG8" i="8"/>
  <c r="DG7" i="8"/>
  <c r="DN7" i="8" s="1"/>
  <c r="DG6" i="8"/>
  <c r="DN6" i="8" s="1"/>
  <c r="DG63" i="8"/>
  <c r="DG29" i="8"/>
  <c r="DG19" i="8"/>
  <c r="DG38" i="8"/>
  <c r="DG31" i="8"/>
  <c r="DG24" i="8"/>
  <c r="DG23" i="8"/>
  <c r="DG15" i="8"/>
  <c r="DG11" i="8"/>
  <c r="EE102" i="8"/>
  <c r="EE91" i="8"/>
  <c r="EE90" i="8"/>
  <c r="EE89" i="8"/>
  <c r="EE86" i="8"/>
  <c r="EE101" i="8"/>
  <c r="EE99" i="8"/>
  <c r="EE97" i="8"/>
  <c r="EE96" i="8"/>
  <c r="EE95" i="8"/>
  <c r="EE94" i="8"/>
  <c r="EE93" i="8"/>
  <c r="EE87" i="8"/>
  <c r="EE100" i="8"/>
  <c r="EE80" i="8"/>
  <c r="EE79" i="8"/>
  <c r="EE84" i="8"/>
  <c r="EE83" i="8"/>
  <c r="EE98" i="8"/>
  <c r="EE81" i="8"/>
  <c r="EE77" i="8"/>
  <c r="EE82" i="8"/>
  <c r="EE78" i="8"/>
  <c r="EE92" i="8"/>
  <c r="EE85" i="8"/>
  <c r="EE73" i="8"/>
  <c r="EE76" i="8"/>
  <c r="EE88" i="8"/>
  <c r="EE75" i="8"/>
  <c r="EE69" i="8"/>
  <c r="EE70" i="8"/>
  <c r="EE62" i="8"/>
  <c r="EE58" i="8"/>
  <c r="EE68" i="8"/>
  <c r="EE64" i="8"/>
  <c r="EE67" i="8"/>
  <c r="EE59" i="8"/>
  <c r="EE48" i="8"/>
  <c r="EE72" i="8"/>
  <c r="EE53" i="8"/>
  <c r="EE51" i="8"/>
  <c r="EE71" i="8"/>
  <c r="EE61" i="8"/>
  <c r="EE60" i="8"/>
  <c r="EE47" i="8"/>
  <c r="EE66" i="8"/>
  <c r="EE74" i="8"/>
  <c r="EE63" i="8"/>
  <c r="EE45" i="8"/>
  <c r="EE52" i="8"/>
  <c r="EE42" i="8"/>
  <c r="EE38" i="8"/>
  <c r="EE56" i="8"/>
  <c r="EE50" i="8"/>
  <c r="EE54" i="8"/>
  <c r="EE41" i="8"/>
  <c r="EE37" i="8"/>
  <c r="EE55" i="8"/>
  <c r="EE43" i="8"/>
  <c r="EE34" i="8"/>
  <c r="EE33" i="8"/>
  <c r="EE49" i="8"/>
  <c r="EE46" i="8"/>
  <c r="EE57" i="8"/>
  <c r="EE40" i="8"/>
  <c r="EE31" i="8"/>
  <c r="EE29" i="8"/>
  <c r="EE65" i="8"/>
  <c r="EE24" i="8"/>
  <c r="EE21" i="8"/>
  <c r="EE19" i="8"/>
  <c r="EE44" i="8"/>
  <c r="EE28" i="8"/>
  <c r="EE17" i="8"/>
  <c r="EE15" i="8"/>
  <c r="EE13" i="8"/>
  <c r="EE11" i="8"/>
  <c r="EE9" i="8"/>
  <c r="EE7" i="8"/>
  <c r="EL7" i="8" s="1"/>
  <c r="EE36" i="8"/>
  <c r="EE18" i="8"/>
  <c r="EE6" i="8"/>
  <c r="EL6" i="8" s="1"/>
  <c r="EE35" i="8"/>
  <c r="EE26" i="8"/>
  <c r="EE22" i="8"/>
  <c r="EE30" i="8"/>
  <c r="EE23" i="8"/>
  <c r="EE39" i="8"/>
  <c r="EE27" i="8"/>
  <c r="EE25" i="8"/>
  <c r="EE14" i="8"/>
  <c r="EE10" i="8"/>
  <c r="DG9" i="8"/>
  <c r="FC11" i="8"/>
  <c r="EE20" i="8"/>
  <c r="DS21" i="8"/>
  <c r="DG22" i="8"/>
  <c r="II86" i="5"/>
  <c r="CP88" i="5"/>
  <c r="CR88" i="5"/>
  <c r="DH88" i="5"/>
  <c r="DJ88" i="5" s="1"/>
  <c r="DO88" i="5" s="1"/>
  <c r="DQ88" i="5" s="1"/>
  <c r="GI88" i="5"/>
  <c r="HA88" i="5"/>
  <c r="BD90" i="5"/>
  <c r="GX94" i="5"/>
  <c r="HP94" i="5"/>
  <c r="HR94" i="5" s="1"/>
  <c r="HV94" i="5" s="1"/>
  <c r="HX94" i="5" s="1"/>
  <c r="U95" i="5"/>
  <c r="BC95" i="5"/>
  <c r="BE95" i="5" s="1"/>
  <c r="BJ95" i="5" s="1"/>
  <c r="BL95" i="5" s="1"/>
  <c r="AK97" i="5"/>
  <c r="BW97" i="5"/>
  <c r="BY97" i="5"/>
  <c r="BZ97" i="5" s="1"/>
  <c r="CP97" i="5"/>
  <c r="GG101" i="5"/>
  <c r="AJ102" i="5"/>
  <c r="GY102" i="5"/>
  <c r="U104" i="5"/>
  <c r="AK104" i="5"/>
  <c r="GI104" i="5"/>
  <c r="GI106" i="5"/>
  <c r="BW107" i="5"/>
  <c r="BV112" i="5"/>
  <c r="GG113" i="5"/>
  <c r="EE12" i="8"/>
  <c r="FC15" i="8"/>
  <c r="EE16" i="8"/>
  <c r="DI87" i="5"/>
  <c r="HP87" i="5"/>
  <c r="HR87" i="5" s="1"/>
  <c r="HV87" i="5" s="1"/>
  <c r="HX87" i="5" s="1"/>
  <c r="IH87" i="5"/>
  <c r="HS95" i="5"/>
  <c r="R96" i="5"/>
  <c r="BD96" i="5"/>
  <c r="BF96" i="5"/>
  <c r="BG96" i="5" s="1"/>
  <c r="BW96" i="5"/>
  <c r="BG97" i="5"/>
  <c r="BC101" i="5"/>
  <c r="BE101" i="5" s="1"/>
  <c r="BJ101" i="5" s="1"/>
  <c r="BL101" i="5" s="1"/>
  <c r="GF103" i="5"/>
  <c r="GH103" i="5" s="1"/>
  <c r="GL103" i="5" s="1"/>
  <c r="GN103" i="5" s="1"/>
  <c r="BV104" i="5"/>
  <c r="AJ105" i="5"/>
  <c r="AL105" i="5" s="1"/>
  <c r="AQ105" i="5" s="1"/>
  <c r="AS105" i="5" s="1"/>
  <c r="AN108" i="5"/>
  <c r="U112" i="5"/>
  <c r="GJ25" i="8"/>
  <c r="GJ24" i="8"/>
  <c r="GJ22" i="8"/>
  <c r="O13" i="8"/>
  <c r="BK15" i="8"/>
  <c r="AM16" i="8"/>
  <c r="O17" i="8"/>
  <c r="HD23" i="8"/>
  <c r="BF86" i="5"/>
  <c r="BG86" i="5" s="1"/>
  <c r="HS86" i="5"/>
  <c r="BD88" i="5"/>
  <c r="GY89" i="5"/>
  <c r="HQ89" i="5"/>
  <c r="GI91" i="5"/>
  <c r="GG93" i="5"/>
  <c r="R94" i="5"/>
  <c r="AJ94" i="5"/>
  <c r="AL94" i="5" s="1"/>
  <c r="AQ94" i="5" s="1"/>
  <c r="AS94" i="5" s="1"/>
  <c r="GF95" i="5"/>
  <c r="HP95" i="5"/>
  <c r="BY96" i="5"/>
  <c r="GI97" i="5"/>
  <c r="GY97" i="5"/>
  <c r="AJ99" i="5"/>
  <c r="AL99" i="5" s="1"/>
  <c r="AQ99" i="5" s="1"/>
  <c r="AS99" i="5" s="1"/>
  <c r="BW99" i="5"/>
  <c r="GG99" i="5"/>
  <c r="HP100" i="5"/>
  <c r="HS100" i="5"/>
  <c r="R101" i="5"/>
  <c r="BW102" i="5"/>
  <c r="BY102" i="5"/>
  <c r="HQ102" i="5"/>
  <c r="CO103" i="5"/>
  <c r="BG104" i="5"/>
  <c r="Q105" i="5"/>
  <c r="BC106" i="5"/>
  <c r="R107" i="5"/>
  <c r="CP107" i="5"/>
  <c r="CR107" i="5"/>
  <c r="BF108" i="5"/>
  <c r="BG108" i="5" s="1"/>
  <c r="Q110" i="5"/>
  <c r="CP111" i="5"/>
  <c r="CR111" i="5"/>
  <c r="Q112" i="5"/>
  <c r="CS115" i="5"/>
  <c r="R116" i="5"/>
  <c r="AA29" i="8"/>
  <c r="AA21" i="8"/>
  <c r="AA19" i="8"/>
  <c r="AA33" i="8"/>
  <c r="BK115" i="8"/>
  <c r="BK118" i="8"/>
  <c r="BK108" i="8"/>
  <c r="BK105" i="8"/>
  <c r="BK101" i="8"/>
  <c r="BK100" i="8"/>
  <c r="BK107" i="8"/>
  <c r="BK102" i="8"/>
  <c r="BK114" i="8"/>
  <c r="BK112" i="8"/>
  <c r="BK110" i="8"/>
  <c r="BK104" i="8"/>
  <c r="BK98" i="8"/>
  <c r="BK116" i="8"/>
  <c r="BK89" i="8"/>
  <c r="BK113" i="8"/>
  <c r="BK109" i="8"/>
  <c r="BK106" i="8"/>
  <c r="BK86" i="8"/>
  <c r="BK92" i="8"/>
  <c r="BK88" i="8"/>
  <c r="BK111" i="8"/>
  <c r="BK103" i="8"/>
  <c r="BK99" i="8"/>
  <c r="BK85" i="8"/>
  <c r="BK84" i="8"/>
  <c r="BK80" i="8"/>
  <c r="BK97" i="8"/>
  <c r="BK95" i="8"/>
  <c r="BK93" i="8"/>
  <c r="BK83" i="8"/>
  <c r="BK79" i="8"/>
  <c r="BK91" i="8"/>
  <c r="BK96" i="8"/>
  <c r="BK94" i="8"/>
  <c r="BK81" i="8"/>
  <c r="BK117" i="8"/>
  <c r="BK87" i="8"/>
  <c r="BK69" i="8"/>
  <c r="BK77" i="8"/>
  <c r="BK73" i="8"/>
  <c r="BK90" i="8"/>
  <c r="BK72" i="8"/>
  <c r="BK68" i="8"/>
  <c r="BK65" i="8"/>
  <c r="BK71" i="8"/>
  <c r="BK82" i="8"/>
  <c r="BK78" i="8"/>
  <c r="BK74" i="8"/>
  <c r="BK64" i="8"/>
  <c r="BK60" i="8"/>
  <c r="BK57" i="8"/>
  <c r="BK56" i="8"/>
  <c r="BK54" i="8"/>
  <c r="BK50" i="8"/>
  <c r="BK70" i="8"/>
  <c r="BK51" i="8"/>
  <c r="BK59" i="8"/>
  <c r="BK58" i="8"/>
  <c r="BK49" i="8"/>
  <c r="BK45" i="8"/>
  <c r="BK63" i="8"/>
  <c r="BK62" i="8"/>
  <c r="BK53" i="8"/>
  <c r="BK61" i="8"/>
  <c r="BK47" i="8"/>
  <c r="BK76" i="8"/>
  <c r="BK48" i="8"/>
  <c r="BK44" i="8"/>
  <c r="BK40" i="8"/>
  <c r="BK36" i="8"/>
  <c r="BK66" i="8"/>
  <c r="BK75" i="8"/>
  <c r="BK43" i="8"/>
  <c r="BK39" i="8"/>
  <c r="BK35" i="8"/>
  <c r="BK34" i="8"/>
  <c r="BK41" i="8"/>
  <c r="BK55" i="8"/>
  <c r="BK67" i="8"/>
  <c r="BK38" i="8"/>
  <c r="BK37" i="8"/>
  <c r="BK32" i="8"/>
  <c r="BK30" i="8"/>
  <c r="BK28" i="8"/>
  <c r="BK27" i="8"/>
  <c r="BK25" i="8"/>
  <c r="BK24" i="8"/>
  <c r="BK23" i="8"/>
  <c r="BK52" i="8"/>
  <c r="BK46" i="8"/>
  <c r="BK20" i="8"/>
  <c r="BK18" i="8"/>
  <c r="BK42" i="8"/>
  <c r="BK33" i="8"/>
  <c r="BK16" i="8"/>
  <c r="BK14" i="8"/>
  <c r="BK12" i="8"/>
  <c r="BK10" i="8"/>
  <c r="BK8" i="8"/>
  <c r="BK6" i="8"/>
  <c r="BR6" i="8" s="1"/>
  <c r="BK7" i="8"/>
  <c r="BR7" i="8" s="1"/>
  <c r="BK21" i="8"/>
  <c r="BK31" i="8"/>
  <c r="BK19" i="8"/>
  <c r="BK29" i="8"/>
  <c r="BK17" i="8"/>
  <c r="BK13" i="8"/>
  <c r="BK9" i="8"/>
  <c r="DS44" i="8"/>
  <c r="DS64" i="8"/>
  <c r="DS19" i="8"/>
  <c r="DS7" i="8"/>
  <c r="DZ7" i="8" s="1"/>
  <c r="FC82" i="8"/>
  <c r="FC81" i="8"/>
  <c r="FC77" i="8"/>
  <c r="FC87" i="8"/>
  <c r="FC79" i="8"/>
  <c r="FC68" i="8"/>
  <c r="FC75" i="8"/>
  <c r="FC71" i="8"/>
  <c r="FC69" i="8"/>
  <c r="FC67" i="8"/>
  <c r="FC86" i="8"/>
  <c r="FC85" i="8"/>
  <c r="FC78" i="8"/>
  <c r="FC84" i="8"/>
  <c r="FC70" i="8"/>
  <c r="FC83" i="8"/>
  <c r="FC66" i="8"/>
  <c r="FC72" i="8"/>
  <c r="FC64" i="8"/>
  <c r="FC60" i="8"/>
  <c r="FC76" i="8"/>
  <c r="FC52" i="8"/>
  <c r="FC80" i="8"/>
  <c r="FC59" i="8"/>
  <c r="FC58" i="8"/>
  <c r="FC50" i="8"/>
  <c r="FC65" i="8"/>
  <c r="FC63" i="8"/>
  <c r="FC62" i="8"/>
  <c r="FC61" i="8"/>
  <c r="FC54" i="8"/>
  <c r="FC49" i="8"/>
  <c r="FC45" i="8"/>
  <c r="FC48" i="8"/>
  <c r="FC51" i="8"/>
  <c r="FC56" i="8"/>
  <c r="FC74" i="8"/>
  <c r="FC53" i="8"/>
  <c r="FC46" i="8"/>
  <c r="FC40" i="8"/>
  <c r="FC36" i="8"/>
  <c r="FC73" i="8"/>
  <c r="FC55" i="8"/>
  <c r="FC47" i="8"/>
  <c r="FC43" i="8"/>
  <c r="FC39" i="8"/>
  <c r="FC35" i="8"/>
  <c r="FC41" i="8"/>
  <c r="FC37" i="8"/>
  <c r="FC34" i="8"/>
  <c r="FC38" i="8"/>
  <c r="FC33" i="8"/>
  <c r="FC32" i="8"/>
  <c r="FC30" i="8"/>
  <c r="FC28" i="8"/>
  <c r="FC27" i="8"/>
  <c r="FC25" i="8"/>
  <c r="FC23" i="8"/>
  <c r="FC44" i="8"/>
  <c r="FC26" i="8"/>
  <c r="FC24" i="8"/>
  <c r="FC20" i="8"/>
  <c r="FC18" i="8"/>
  <c r="FC29" i="8"/>
  <c r="FC19" i="8"/>
  <c r="FC16" i="8"/>
  <c r="FC14" i="8"/>
  <c r="FC12" i="8"/>
  <c r="FC10" i="8"/>
  <c r="FC8" i="8"/>
  <c r="FC6" i="8"/>
  <c r="FJ6" i="8" s="1"/>
  <c r="FC22" i="8"/>
  <c r="FC7" i="8"/>
  <c r="FJ7" i="8" s="1"/>
  <c r="FC31" i="8"/>
  <c r="FC42" i="8"/>
  <c r="FC17" i="8"/>
  <c r="FC13" i="8"/>
  <c r="FC9" i="8"/>
  <c r="GT20" i="8"/>
  <c r="GT18" i="8"/>
  <c r="GT24" i="8"/>
  <c r="GT16" i="8"/>
  <c r="GT14" i="8"/>
  <c r="GT12" i="8"/>
  <c r="GT10" i="8"/>
  <c r="GT8" i="8"/>
  <c r="GT26" i="8"/>
  <c r="GT22" i="8"/>
  <c r="GT7" i="8"/>
  <c r="GY7" i="8" s="1"/>
  <c r="GT6" i="8"/>
  <c r="GY6" i="8" s="1"/>
  <c r="GT25" i="8"/>
  <c r="GT19" i="8"/>
  <c r="GT15" i="8"/>
  <c r="GT11" i="8"/>
  <c r="EE8" i="8"/>
  <c r="GT13" i="8"/>
  <c r="GT17" i="8"/>
  <c r="DS23" i="8"/>
  <c r="DG26" i="8"/>
  <c r="AM30" i="8"/>
  <c r="GI109" i="5"/>
  <c r="R110" i="5"/>
  <c r="Q113" i="5"/>
  <c r="CP113" i="5"/>
  <c r="CP114" i="5"/>
  <c r="U117" i="5"/>
  <c r="CO118" i="5"/>
  <c r="BW89" i="8"/>
  <c r="BW81" i="8"/>
  <c r="BW85" i="8"/>
  <c r="BW80" i="8"/>
  <c r="BW82" i="8"/>
  <c r="BW78" i="8"/>
  <c r="BW88" i="8"/>
  <c r="BW83" i="8"/>
  <c r="BW87" i="8"/>
  <c r="BW84" i="8"/>
  <c r="BW74" i="8"/>
  <c r="BW79" i="8"/>
  <c r="BW77" i="8"/>
  <c r="BW76" i="8"/>
  <c r="BW70" i="8"/>
  <c r="BW66" i="8"/>
  <c r="BW71" i="8"/>
  <c r="BW67" i="8"/>
  <c r="BW63" i="8"/>
  <c r="BW59" i="8"/>
  <c r="BW69" i="8"/>
  <c r="BW75" i="8"/>
  <c r="BW55" i="8"/>
  <c r="BW53" i="8"/>
  <c r="BW62" i="8"/>
  <c r="BW61" i="8"/>
  <c r="BW51" i="8"/>
  <c r="BW49" i="8"/>
  <c r="BW64" i="8"/>
  <c r="BW48" i="8"/>
  <c r="BW86" i="8"/>
  <c r="BW58" i="8"/>
  <c r="BW57" i="8"/>
  <c r="BW54" i="8"/>
  <c r="BW50" i="8"/>
  <c r="BW56" i="8"/>
  <c r="BW52" i="8"/>
  <c r="BW65" i="8"/>
  <c r="BW73" i="8"/>
  <c r="BW43" i="8"/>
  <c r="BW39" i="8"/>
  <c r="BW35" i="8"/>
  <c r="BW72" i="8"/>
  <c r="BW46" i="8"/>
  <c r="BW42" i="8"/>
  <c r="BW38" i="8"/>
  <c r="BW44" i="8"/>
  <c r="BW32" i="8"/>
  <c r="BW30" i="8"/>
  <c r="BW28" i="8"/>
  <c r="BW27" i="8"/>
  <c r="BW25" i="8"/>
  <c r="BW26" i="8"/>
  <c r="BW41" i="8"/>
  <c r="BW23" i="8"/>
  <c r="BW22" i="8"/>
  <c r="BW45" i="8"/>
  <c r="BW37" i="8"/>
  <c r="BW36" i="8"/>
  <c r="BW24" i="8"/>
  <c r="BW40" i="8"/>
  <c r="BW33" i="8"/>
  <c r="BW29" i="8"/>
  <c r="BW68" i="8"/>
  <c r="BW47" i="8"/>
  <c r="BW16" i="8"/>
  <c r="BW14" i="8"/>
  <c r="BW12" i="8"/>
  <c r="BW10" i="8"/>
  <c r="BW8" i="8"/>
  <c r="BW19" i="8"/>
  <c r="BW17" i="8"/>
  <c r="BW15" i="8"/>
  <c r="BW13" i="8"/>
  <c r="BW11" i="8"/>
  <c r="BW9" i="8"/>
  <c r="BW6" i="8"/>
  <c r="CD6" i="8" s="1"/>
  <c r="BW20" i="8"/>
  <c r="CI13" i="8"/>
  <c r="CI11" i="8"/>
  <c r="CI9" i="8"/>
  <c r="CI6" i="8"/>
  <c r="DS24" i="8"/>
  <c r="EQ18" i="8"/>
  <c r="EQ21" i="8"/>
  <c r="CI22" i="8"/>
  <c r="EQ30" i="8"/>
  <c r="CI43" i="8"/>
  <c r="CO109" i="5"/>
  <c r="CQ109" i="5" s="1"/>
  <c r="CV109" i="5" s="1"/>
  <c r="CX109" i="5" s="1"/>
  <c r="CP110" i="5"/>
  <c r="GI112" i="5"/>
  <c r="R113" i="5"/>
  <c r="BV114" i="5"/>
  <c r="BV115" i="5"/>
  <c r="BX115" i="5" s="1"/>
  <c r="CC115" i="5" s="1"/>
  <c r="CE115" i="5" s="1"/>
  <c r="CP118" i="5"/>
  <c r="CU16" i="8"/>
  <c r="FO22" i="8"/>
  <c r="FO18" i="8"/>
  <c r="FO16" i="8"/>
  <c r="FO14" i="8"/>
  <c r="FO12" i="8"/>
  <c r="FO10" i="8"/>
  <c r="FO8" i="8"/>
  <c r="FO21" i="8"/>
  <c r="FO17" i="8"/>
  <c r="FO15" i="8"/>
  <c r="FO13" i="8"/>
  <c r="FO11" i="8"/>
  <c r="FO9" i="8"/>
  <c r="FO6" i="8"/>
  <c r="FU6" i="8" s="1"/>
  <c r="FZ13" i="8"/>
  <c r="FZ11" i="8"/>
  <c r="FZ9" i="8"/>
  <c r="FZ6" i="8"/>
  <c r="GE6" i="8" s="1"/>
  <c r="HD20" i="8"/>
  <c r="FZ8" i="8"/>
  <c r="CI12" i="8"/>
  <c r="FZ12" i="8"/>
  <c r="CI16" i="8"/>
  <c r="FZ16" i="8"/>
  <c r="BW18" i="8"/>
  <c r="BY105" i="5"/>
  <c r="GF110" i="5"/>
  <c r="CO113" i="5"/>
  <c r="CP117" i="5"/>
  <c r="EQ7" i="8"/>
  <c r="EX7" i="8" s="1"/>
  <c r="CI20" i="8"/>
  <c r="EQ26" i="8"/>
  <c r="CO105" i="5"/>
  <c r="CQ105" i="5" s="1"/>
  <c r="CV105" i="5" s="1"/>
  <c r="CX105" i="5" s="1"/>
  <c r="R108" i="5"/>
  <c r="BV110" i="5"/>
  <c r="BX110" i="5" s="1"/>
  <c r="CC110" i="5" s="1"/>
  <c r="CE110" i="5" s="1"/>
  <c r="GG110" i="5"/>
  <c r="CS113" i="5"/>
  <c r="CO114" i="5"/>
  <c r="CQ114" i="5" s="1"/>
  <c r="CV114" i="5" s="1"/>
  <c r="CX114" i="5" s="1"/>
  <c r="BY117" i="5"/>
  <c r="BW117" i="5"/>
  <c r="U119" i="5"/>
  <c r="AA18" i="8"/>
  <c r="EQ20" i="8"/>
  <c r="BW31" i="8"/>
  <c r="CI84" i="8"/>
  <c r="CI82" i="8"/>
  <c r="CI81" i="8"/>
  <c r="CI77" i="8"/>
  <c r="CI83" i="8"/>
  <c r="CI79" i="8"/>
  <c r="CI80" i="8"/>
  <c r="CI78" i="8"/>
  <c r="CI75" i="8"/>
  <c r="CI71" i="8"/>
  <c r="CI69" i="8"/>
  <c r="CI74" i="8"/>
  <c r="CI73" i="8"/>
  <c r="CI76" i="8"/>
  <c r="CI70" i="8"/>
  <c r="CI62" i="8"/>
  <c r="CI58" i="8"/>
  <c r="CI65" i="8"/>
  <c r="CI72" i="8"/>
  <c r="CI68" i="8"/>
  <c r="CI67" i="8"/>
  <c r="CI57" i="8"/>
  <c r="CI48" i="8"/>
  <c r="CI66" i="8"/>
  <c r="CI61" i="8"/>
  <c r="CI60" i="8"/>
  <c r="CI59" i="8"/>
  <c r="CI56" i="8"/>
  <c r="CI54" i="8"/>
  <c r="CI52" i="8"/>
  <c r="CI47" i="8"/>
  <c r="CI63" i="8"/>
  <c r="CI50" i="8"/>
  <c r="CI49" i="8"/>
  <c r="CI64" i="8"/>
  <c r="CI55" i="8"/>
  <c r="CI46" i="8"/>
  <c r="CI42" i="8"/>
  <c r="CI38" i="8"/>
  <c r="CI51" i="8"/>
  <c r="CI41" i="8"/>
  <c r="CI37" i="8"/>
  <c r="CI53" i="8"/>
  <c r="CI39" i="8"/>
  <c r="CI36" i="8"/>
  <c r="CI34" i="8"/>
  <c r="CI44" i="8"/>
  <c r="CI33" i="8"/>
  <c r="CI31" i="8"/>
  <c r="CI29" i="8"/>
  <c r="CI27" i="8"/>
  <c r="CI25" i="8"/>
  <c r="CI23" i="8"/>
  <c r="CI21" i="8"/>
  <c r="CI19" i="8"/>
  <c r="FZ34" i="8"/>
  <c r="FZ32" i="8"/>
  <c r="FZ30" i="8"/>
  <c r="FZ28" i="8"/>
  <c r="FZ27" i="8"/>
  <c r="FZ25" i="8"/>
  <c r="FZ26" i="8"/>
  <c r="FZ33" i="8"/>
  <c r="FZ24" i="8"/>
  <c r="FZ23" i="8"/>
  <c r="FZ22" i="8"/>
  <c r="FZ29" i="8"/>
  <c r="FZ19" i="8"/>
  <c r="CU7" i="8"/>
  <c r="DB7" i="8" s="1"/>
  <c r="GJ7" i="8"/>
  <c r="GO7" i="8" s="1"/>
  <c r="AY18" i="8"/>
  <c r="CI18" i="8"/>
  <c r="DS18" i="8"/>
  <c r="AY20" i="8"/>
  <c r="CU23" i="8"/>
  <c r="CU24" i="8"/>
  <c r="HD25" i="8"/>
  <c r="CI26" i="8"/>
  <c r="CI28" i="8"/>
  <c r="AA37" i="8"/>
  <c r="DS41" i="8"/>
  <c r="Q117" i="5"/>
  <c r="AY117" i="8"/>
  <c r="AY115" i="8"/>
  <c r="AY116" i="8"/>
  <c r="AY99" i="8"/>
  <c r="AY108" i="8"/>
  <c r="AY101" i="8"/>
  <c r="AY100" i="8"/>
  <c r="AY97" i="8"/>
  <c r="AY96" i="8"/>
  <c r="AY95" i="8"/>
  <c r="AY94" i="8"/>
  <c r="AY107" i="8"/>
  <c r="AY102" i="8"/>
  <c r="AY111" i="8"/>
  <c r="AY103" i="8"/>
  <c r="AY86" i="8"/>
  <c r="AY118" i="8"/>
  <c r="AY98" i="8"/>
  <c r="AY92" i="8"/>
  <c r="AY90" i="8"/>
  <c r="AY114" i="8"/>
  <c r="AY110" i="8"/>
  <c r="AY104" i="8"/>
  <c r="AY87" i="8"/>
  <c r="AY91" i="8"/>
  <c r="AY89" i="8"/>
  <c r="AY83" i="8"/>
  <c r="AY109" i="8"/>
  <c r="AY88" i="8"/>
  <c r="AY85" i="8"/>
  <c r="AY84" i="8"/>
  <c r="AY82" i="8"/>
  <c r="AY78" i="8"/>
  <c r="AY80" i="8"/>
  <c r="AY81" i="8"/>
  <c r="AY69" i="8"/>
  <c r="AY113" i="8"/>
  <c r="AY106" i="8"/>
  <c r="AY76" i="8"/>
  <c r="AY72" i="8"/>
  <c r="AY70" i="8"/>
  <c r="AY68" i="8"/>
  <c r="AY75" i="8"/>
  <c r="AY112" i="8"/>
  <c r="AY74" i="8"/>
  <c r="AY79" i="8"/>
  <c r="AY93" i="8"/>
  <c r="AY77" i="8"/>
  <c r="AY61" i="8"/>
  <c r="AY57" i="8"/>
  <c r="AY67" i="8"/>
  <c r="AY62" i="8"/>
  <c r="AY71" i="8"/>
  <c r="AY56" i="8"/>
  <c r="AY54" i="8"/>
  <c r="AY64" i="8"/>
  <c r="AY63" i="8"/>
  <c r="AY52" i="8"/>
  <c r="AY50" i="8"/>
  <c r="AY46" i="8"/>
  <c r="AY73" i="8"/>
  <c r="AY66" i="8"/>
  <c r="AY47" i="8"/>
  <c r="AY105" i="8"/>
  <c r="AY60" i="8"/>
  <c r="AY53" i="8"/>
  <c r="AY41" i="8"/>
  <c r="AY37" i="8"/>
  <c r="AY65" i="8"/>
  <c r="AY59" i="8"/>
  <c r="AY58" i="8"/>
  <c r="AY44" i="8"/>
  <c r="AY40" i="8"/>
  <c r="AY36" i="8"/>
  <c r="AY34" i="8"/>
  <c r="AY35" i="8"/>
  <c r="AY51" i="8"/>
  <c r="AY33" i="8"/>
  <c r="AY31" i="8"/>
  <c r="AY29" i="8"/>
  <c r="AY48" i="8"/>
  <c r="AY55" i="8"/>
  <c r="AY49" i="8"/>
  <c r="AY43" i="8"/>
  <c r="AY38" i="8"/>
  <c r="AY27" i="8"/>
  <c r="AY25" i="8"/>
  <c r="AY24" i="8"/>
  <c r="AY22" i="8"/>
  <c r="AY32" i="8"/>
  <c r="AY28" i="8"/>
  <c r="AY26" i="8"/>
  <c r="EQ103" i="8"/>
  <c r="EQ102" i="8"/>
  <c r="EQ101" i="8"/>
  <c r="EQ98" i="8"/>
  <c r="EQ96" i="8"/>
  <c r="EQ95" i="8"/>
  <c r="EQ94" i="8"/>
  <c r="EQ93" i="8"/>
  <c r="EQ97" i="8"/>
  <c r="EQ99" i="8"/>
  <c r="EQ92" i="8"/>
  <c r="EQ90" i="8"/>
  <c r="EQ89" i="8"/>
  <c r="EQ86" i="8"/>
  <c r="EQ84" i="8"/>
  <c r="EQ83" i="8"/>
  <c r="EQ88" i="8"/>
  <c r="EQ85" i="8"/>
  <c r="EQ87" i="8"/>
  <c r="EQ81" i="8"/>
  <c r="EQ80" i="8"/>
  <c r="EQ82" i="8"/>
  <c r="EQ78" i="8"/>
  <c r="EQ79" i="8"/>
  <c r="EQ91" i="8"/>
  <c r="EQ100" i="8"/>
  <c r="EQ74" i="8"/>
  <c r="EQ70" i="8"/>
  <c r="EQ68" i="8"/>
  <c r="EQ73" i="8"/>
  <c r="EQ65" i="8"/>
  <c r="EQ72" i="8"/>
  <c r="EQ75" i="8"/>
  <c r="EQ69" i="8"/>
  <c r="EQ67" i="8"/>
  <c r="EQ66" i="8"/>
  <c r="EQ61" i="8"/>
  <c r="EQ57" i="8"/>
  <c r="EQ77" i="8"/>
  <c r="EQ55" i="8"/>
  <c r="EQ63" i="8"/>
  <c r="EQ56" i="8"/>
  <c r="EQ53" i="8"/>
  <c r="EQ51" i="8"/>
  <c r="EQ47" i="8"/>
  <c r="EQ50" i="8"/>
  <c r="EQ46" i="8"/>
  <c r="EQ54" i="8"/>
  <c r="EQ71" i="8"/>
  <c r="EQ60" i="8"/>
  <c r="EQ59" i="8"/>
  <c r="EQ64" i="8"/>
  <c r="EQ58" i="8"/>
  <c r="EQ52" i="8"/>
  <c r="EQ76" i="8"/>
  <c r="EQ62" i="8"/>
  <c r="EQ48" i="8"/>
  <c r="EQ41" i="8"/>
  <c r="EQ37" i="8"/>
  <c r="EQ44" i="8"/>
  <c r="EQ40" i="8"/>
  <c r="EQ36" i="8"/>
  <c r="EQ34" i="8"/>
  <c r="EQ38" i="8"/>
  <c r="EQ31" i="8"/>
  <c r="EQ29" i="8"/>
  <c r="EQ43" i="8"/>
  <c r="EQ35" i="8"/>
  <c r="EQ24" i="8"/>
  <c r="EQ33" i="8"/>
  <c r="EQ22" i="8"/>
  <c r="EQ49" i="8"/>
  <c r="EQ45" i="8"/>
  <c r="EQ42" i="8"/>
  <c r="EQ32" i="8"/>
  <c r="EQ28" i="8"/>
  <c r="EQ23" i="8"/>
  <c r="AA6" i="8"/>
  <c r="AH6" i="8" s="1"/>
  <c r="AY6" i="8"/>
  <c r="BF6" i="8" s="1"/>
  <c r="CU6" i="8"/>
  <c r="DB6" i="8" s="1"/>
  <c r="DS6" i="8"/>
  <c r="DZ6" i="8" s="1"/>
  <c r="EQ6" i="8"/>
  <c r="EX6" i="8" s="1"/>
  <c r="GJ6" i="8"/>
  <c r="GO6" i="8" s="1"/>
  <c r="HD6" i="8"/>
  <c r="HI6" i="8" s="1"/>
  <c r="AY8" i="8"/>
  <c r="CU8" i="8"/>
  <c r="EQ8" i="8"/>
  <c r="GJ8" i="8"/>
  <c r="AA9" i="8"/>
  <c r="DS9" i="8"/>
  <c r="HD9" i="8"/>
  <c r="AY10" i="8"/>
  <c r="CU10" i="8"/>
  <c r="EQ10" i="8"/>
  <c r="GJ10" i="8"/>
  <c r="AA11" i="8"/>
  <c r="DS11" i="8"/>
  <c r="HD11" i="8"/>
  <c r="AY12" i="8"/>
  <c r="CU12" i="8"/>
  <c r="EQ12" i="8"/>
  <c r="GJ12" i="8"/>
  <c r="AA13" i="8"/>
  <c r="DS13" i="8"/>
  <c r="HD13" i="8"/>
  <c r="AY14" i="8"/>
  <c r="CU14" i="8"/>
  <c r="EQ14" i="8"/>
  <c r="GJ14" i="8"/>
  <c r="AA15" i="8"/>
  <c r="DS15" i="8"/>
  <c r="HD15" i="8"/>
  <c r="AY16" i="8"/>
  <c r="EQ16" i="8"/>
  <c r="AA17" i="8"/>
  <c r="DS17" i="8"/>
  <c r="HD17" i="8"/>
  <c r="HD19" i="8"/>
  <c r="AA20" i="8"/>
  <c r="HD24" i="8"/>
  <c r="DS55" i="8"/>
  <c r="CU69" i="8"/>
  <c r="CU70" i="8"/>
  <c r="CU68" i="8"/>
  <c r="CU66" i="8"/>
  <c r="CU61" i="8"/>
  <c r="CU57" i="8"/>
  <c r="CU65" i="8"/>
  <c r="CU63" i="8"/>
  <c r="CU64" i="8"/>
  <c r="CU62" i="8"/>
  <c r="CU54" i="8"/>
  <c r="CU53" i="8"/>
  <c r="CU51" i="8"/>
  <c r="CU67" i="8"/>
  <c r="CU50" i="8"/>
  <c r="CU46" i="8"/>
  <c r="CU58" i="8"/>
  <c r="CU45" i="8"/>
  <c r="CU41" i="8"/>
  <c r="CU37" i="8"/>
  <c r="CU52" i="8"/>
  <c r="CU55" i="8"/>
  <c r="CU44" i="8"/>
  <c r="CU40" i="8"/>
  <c r="CU36" i="8"/>
  <c r="CU34" i="8"/>
  <c r="CU56" i="8"/>
  <c r="CU48" i="8"/>
  <c r="CU59" i="8"/>
  <c r="CU42" i="8"/>
  <c r="CU33" i="8"/>
  <c r="CU31" i="8"/>
  <c r="CU29" i="8"/>
  <c r="CU35" i="8"/>
  <c r="CU39" i="8"/>
  <c r="CU60" i="8"/>
  <c r="CU49" i="8"/>
  <c r="CU47" i="8"/>
  <c r="CU22" i="8"/>
  <c r="CU30" i="8"/>
  <c r="CU27" i="8"/>
  <c r="CU25" i="8"/>
  <c r="GJ23" i="8"/>
  <c r="GJ21" i="8"/>
  <c r="GJ26" i="8"/>
  <c r="AA8" i="8"/>
  <c r="DS8" i="8"/>
  <c r="HD8" i="8"/>
  <c r="AY9" i="8"/>
  <c r="CU9" i="8"/>
  <c r="EQ9" i="8"/>
  <c r="GJ9" i="8"/>
  <c r="AA10" i="8"/>
  <c r="DS10" i="8"/>
  <c r="HD10" i="8"/>
  <c r="AY11" i="8"/>
  <c r="CU11" i="8"/>
  <c r="EQ11" i="8"/>
  <c r="GJ11" i="8"/>
  <c r="AA12" i="8"/>
  <c r="DS12" i="8"/>
  <c r="HD12" i="8"/>
  <c r="AY13" i="8"/>
  <c r="CU13" i="8"/>
  <c r="EQ13" i="8"/>
  <c r="GJ13" i="8"/>
  <c r="AA14" i="8"/>
  <c r="DS14" i="8"/>
  <c r="HD14" i="8"/>
  <c r="AY15" i="8"/>
  <c r="CU15" i="8"/>
  <c r="EQ15" i="8"/>
  <c r="GJ15" i="8"/>
  <c r="AA16" i="8"/>
  <c r="DS16" i="8"/>
  <c r="HD16" i="8"/>
  <c r="AY17" i="8"/>
  <c r="CU17" i="8"/>
  <c r="EQ17" i="8"/>
  <c r="GJ17" i="8"/>
  <c r="CU18" i="8"/>
  <c r="GJ20" i="8"/>
  <c r="FZ21" i="8"/>
  <c r="AY23" i="8"/>
  <c r="CI24" i="8"/>
  <c r="EQ25" i="8"/>
  <c r="CI35" i="8"/>
  <c r="AA102" i="8"/>
  <c r="AA108" i="8"/>
  <c r="AA106" i="8"/>
  <c r="AA103" i="8"/>
  <c r="AA98" i="8"/>
  <c r="AA105" i="8"/>
  <c r="AA104" i="8"/>
  <c r="AA89" i="8"/>
  <c r="AA107" i="8"/>
  <c r="AA100" i="8"/>
  <c r="AA90" i="8"/>
  <c r="AA93" i="8"/>
  <c r="AA88" i="8"/>
  <c r="AA81" i="8"/>
  <c r="AA92" i="8"/>
  <c r="AA80" i="8"/>
  <c r="AA87" i="8"/>
  <c r="AA82" i="8"/>
  <c r="AA78" i="8"/>
  <c r="AA91" i="8"/>
  <c r="AA95" i="8"/>
  <c r="AA99" i="8"/>
  <c r="AA96" i="8"/>
  <c r="AA79" i="8"/>
  <c r="AA74" i="8"/>
  <c r="AA109" i="8"/>
  <c r="AA94" i="8"/>
  <c r="AA85" i="8"/>
  <c r="AA84" i="8"/>
  <c r="AA101" i="8"/>
  <c r="AA73" i="8"/>
  <c r="AA67" i="8"/>
  <c r="AA72" i="8"/>
  <c r="AA97" i="8"/>
  <c r="AA75" i="8"/>
  <c r="AA63" i="8"/>
  <c r="AA59" i="8"/>
  <c r="AA86" i="8"/>
  <c r="AA71" i="8"/>
  <c r="AA62" i="8"/>
  <c r="AA61" i="8"/>
  <c r="AA56" i="8"/>
  <c r="AA68" i="8"/>
  <c r="AA66" i="8"/>
  <c r="AA60" i="8"/>
  <c r="AA54" i="8"/>
  <c r="AA52" i="8"/>
  <c r="AA49" i="8"/>
  <c r="AA83" i="8"/>
  <c r="AA77" i="8"/>
  <c r="AA64" i="8"/>
  <c r="AA51" i="8"/>
  <c r="AA76" i="8"/>
  <c r="AA65" i="8"/>
  <c r="AA48" i="8"/>
  <c r="AA69" i="8"/>
  <c r="AA53" i="8"/>
  <c r="AA57" i="8"/>
  <c r="AA58" i="8"/>
  <c r="AA55" i="8"/>
  <c r="AA43" i="8"/>
  <c r="AA39" i="8"/>
  <c r="AA35" i="8"/>
  <c r="AA47" i="8"/>
  <c r="AA45" i="8"/>
  <c r="AA42" i="8"/>
  <c r="AA38" i="8"/>
  <c r="AA34" i="8"/>
  <c r="AA50" i="8"/>
  <c r="AA40" i="8"/>
  <c r="AA32" i="8"/>
  <c r="AA30" i="8"/>
  <c r="AA28" i="8"/>
  <c r="AA27" i="8"/>
  <c r="AA25" i="8"/>
  <c r="AA26" i="8"/>
  <c r="AA22" i="8"/>
  <c r="AA70" i="8"/>
  <c r="AA44" i="8"/>
  <c r="AA31" i="8"/>
  <c r="DS107" i="8"/>
  <c r="DS102" i="8"/>
  <c r="DS99" i="8"/>
  <c r="DS115" i="8"/>
  <c r="DS114" i="8"/>
  <c r="DS112" i="8"/>
  <c r="DS110" i="8"/>
  <c r="DS104" i="8"/>
  <c r="DS108" i="8"/>
  <c r="DS100" i="8"/>
  <c r="DS113" i="8"/>
  <c r="DS109" i="8"/>
  <c r="DS106" i="8"/>
  <c r="DS97" i="8"/>
  <c r="DS96" i="8"/>
  <c r="DS95" i="8"/>
  <c r="DS94" i="8"/>
  <c r="DS93" i="8"/>
  <c r="DS88" i="8"/>
  <c r="DS85" i="8"/>
  <c r="DS98" i="8"/>
  <c r="DS91" i="8"/>
  <c r="DS90" i="8"/>
  <c r="DS89" i="8"/>
  <c r="DS86" i="8"/>
  <c r="DS84" i="8"/>
  <c r="DS83" i="8"/>
  <c r="DS79" i="8"/>
  <c r="DS82" i="8"/>
  <c r="DS78" i="8"/>
  <c r="DS111" i="8"/>
  <c r="DS105" i="8"/>
  <c r="DS103" i="8"/>
  <c r="DS101" i="8"/>
  <c r="DS87" i="8"/>
  <c r="DS80" i="8"/>
  <c r="DS68" i="8"/>
  <c r="DS77" i="8"/>
  <c r="DS76" i="8"/>
  <c r="DS72" i="8"/>
  <c r="DS92" i="8"/>
  <c r="DS71" i="8"/>
  <c r="DS70" i="8"/>
  <c r="DS65" i="8"/>
  <c r="DS73" i="8"/>
  <c r="DS63" i="8"/>
  <c r="DS59" i="8"/>
  <c r="DS66" i="8"/>
  <c r="DS49" i="8"/>
  <c r="DS75" i="8"/>
  <c r="DS74" i="8"/>
  <c r="DS54" i="8"/>
  <c r="DS52" i="8"/>
  <c r="DS48" i="8"/>
  <c r="DS51" i="8"/>
  <c r="DS58" i="8"/>
  <c r="DS50" i="8"/>
  <c r="DS61" i="8"/>
  <c r="DS60" i="8"/>
  <c r="DS47" i="8"/>
  <c r="DS46" i="8"/>
  <c r="DS43" i="8"/>
  <c r="DS39" i="8"/>
  <c r="DS35" i="8"/>
  <c r="DS53" i="8"/>
  <c r="DS57" i="8"/>
  <c r="DS56" i="8"/>
  <c r="DS42" i="8"/>
  <c r="DS38" i="8"/>
  <c r="DS62" i="8"/>
  <c r="DS40" i="8"/>
  <c r="DS32" i="8"/>
  <c r="DS30" i="8"/>
  <c r="DS28" i="8"/>
  <c r="DS27" i="8"/>
  <c r="DS25" i="8"/>
  <c r="DS81" i="8"/>
  <c r="DS69" i="8"/>
  <c r="DS34" i="8"/>
  <c r="DS26" i="8"/>
  <c r="DS33" i="8"/>
  <c r="DS67" i="8"/>
  <c r="DS22" i="8"/>
  <c r="DS37" i="8"/>
  <c r="DS36" i="8"/>
  <c r="DS31" i="8"/>
  <c r="HD22" i="8"/>
  <c r="HD21" i="8"/>
  <c r="CI15" i="8"/>
  <c r="FZ15" i="8"/>
  <c r="CI17" i="8"/>
  <c r="FZ17" i="8"/>
  <c r="GJ18" i="8"/>
  <c r="AY19" i="8"/>
  <c r="CU20" i="8"/>
  <c r="DS20" i="8"/>
  <c r="AA23" i="8"/>
  <c r="AA24" i="8"/>
  <c r="EQ39" i="8"/>
  <c r="DS45" i="8"/>
  <c r="X19" i="5" l="1"/>
  <c r="Z19" i="5" s="1"/>
  <c r="T19" i="5"/>
  <c r="FO66" i="5"/>
  <c r="FT66" i="5" s="1"/>
  <c r="FV66" i="5" s="1"/>
  <c r="EC60" i="5"/>
  <c r="EH60" i="5" s="1"/>
  <c r="EJ60" i="5" s="1"/>
  <c r="S68" i="5"/>
  <c r="AN109" i="5"/>
  <c r="DJ60" i="5"/>
  <c r="DO60" i="5" s="1"/>
  <c r="DQ60" i="5" s="1"/>
  <c r="AL64" i="5"/>
  <c r="AQ64" i="5" s="1"/>
  <c r="AS64" i="5" s="1"/>
  <c r="BE32" i="5"/>
  <c r="BJ32" i="5" s="1"/>
  <c r="BL32" i="5" s="1"/>
  <c r="AN70" i="5"/>
  <c r="IJ45" i="5"/>
  <c r="IN45" i="5" s="1"/>
  <c r="IP45" i="5" s="1"/>
  <c r="FO43" i="5"/>
  <c r="FT43" i="5" s="1"/>
  <c r="FV43" i="5" s="1"/>
  <c r="BX33" i="5"/>
  <c r="CC33" i="5" s="1"/>
  <c r="CE33" i="5" s="1"/>
  <c r="BX30" i="5"/>
  <c r="CC30" i="5" s="1"/>
  <c r="CE30" i="5" s="1"/>
  <c r="EV38" i="5"/>
  <c r="FA38" i="5" s="1"/>
  <c r="FC38" i="5" s="1"/>
  <c r="EC64" i="5"/>
  <c r="EH64" i="5" s="1"/>
  <c r="EJ64" i="5" s="1"/>
  <c r="DJ40" i="5"/>
  <c r="DO40" i="5" s="1"/>
  <c r="DQ40" i="5" s="1"/>
  <c r="CQ84" i="5"/>
  <c r="CV84" i="5" s="1"/>
  <c r="CX84" i="5" s="1"/>
  <c r="CQ106" i="5"/>
  <c r="CV106" i="5" s="1"/>
  <c r="CX106" i="5" s="1"/>
  <c r="DJ22" i="5"/>
  <c r="DO22" i="5" s="1"/>
  <c r="DQ22" i="5" s="1"/>
  <c r="KM26" i="5"/>
  <c r="KQ26" i="5" s="1"/>
  <c r="KS26" i="5" s="1"/>
  <c r="JC11" i="5"/>
  <c r="JG11" i="5" s="1"/>
  <c r="JI11" i="5" s="1"/>
  <c r="HR88" i="5"/>
  <c r="HV88" i="5" s="1"/>
  <c r="HX88" i="5" s="1"/>
  <c r="LW12" i="5"/>
  <c r="MA12" i="5" s="1"/>
  <c r="MC12" i="5" s="1"/>
  <c r="DE82" i="2"/>
  <c r="DJ82" i="2" s="1"/>
  <c r="DL82" i="2" s="1"/>
  <c r="AN10" i="5"/>
  <c r="FQ9" i="5"/>
  <c r="HO60" i="2"/>
  <c r="HS60" i="2" s="1"/>
  <c r="HU60" i="2" s="1"/>
  <c r="FQ19" i="5"/>
  <c r="GV71" i="2"/>
  <c r="GZ71" i="2" s="1"/>
  <c r="HB71" i="2" s="1"/>
  <c r="BS61" i="2"/>
  <c r="BX61" i="2" s="1"/>
  <c r="BZ61" i="2" s="1"/>
  <c r="BS112" i="2"/>
  <c r="BX112" i="2" s="1"/>
  <c r="BZ112" i="2" s="1"/>
  <c r="BS104" i="2"/>
  <c r="BX104" i="2" s="1"/>
  <c r="BZ104" i="2" s="1"/>
  <c r="CQ118" i="5"/>
  <c r="CV118" i="5" s="1"/>
  <c r="CX118" i="5" s="1"/>
  <c r="BX104" i="5"/>
  <c r="CC104" i="5" s="1"/>
  <c r="CE104" i="5" s="1"/>
  <c r="GZ94" i="5"/>
  <c r="HD94" i="5" s="1"/>
  <c r="HF94" i="5" s="1"/>
  <c r="CQ93" i="5"/>
  <c r="CV93" i="5" s="1"/>
  <c r="CX93" i="5" s="1"/>
  <c r="GH107" i="5"/>
  <c r="GL107" i="5" s="1"/>
  <c r="GN107" i="5" s="1"/>
  <c r="HR90" i="5"/>
  <c r="HV90" i="5" s="1"/>
  <c r="HX90" i="5" s="1"/>
  <c r="EC76" i="5"/>
  <c r="EH76" i="5" s="1"/>
  <c r="EJ76" i="5" s="1"/>
  <c r="CS84" i="5"/>
  <c r="AL66" i="5"/>
  <c r="AQ66" i="5" s="1"/>
  <c r="AS66" i="5" s="1"/>
  <c r="S88" i="5"/>
  <c r="IJ71" i="5"/>
  <c r="IN71" i="5" s="1"/>
  <c r="IP71" i="5" s="1"/>
  <c r="CS60" i="5"/>
  <c r="BX55" i="5"/>
  <c r="CC55" i="5" s="1"/>
  <c r="CE55" i="5" s="1"/>
  <c r="GH78" i="5"/>
  <c r="GL78" i="5" s="1"/>
  <c r="GN78" i="5" s="1"/>
  <c r="AL83" i="5"/>
  <c r="AQ83" i="5" s="1"/>
  <c r="AS83" i="5" s="1"/>
  <c r="FQ57" i="5"/>
  <c r="S50" i="5"/>
  <c r="BX45" i="5"/>
  <c r="CC45" i="5" s="1"/>
  <c r="CE45" i="5" s="1"/>
  <c r="BE56" i="5"/>
  <c r="BJ56" i="5" s="1"/>
  <c r="BL56" i="5" s="1"/>
  <c r="AL51" i="5"/>
  <c r="AQ51" i="5" s="1"/>
  <c r="AS51" i="5" s="1"/>
  <c r="FQ53" i="5"/>
  <c r="EC52" i="5"/>
  <c r="EH52" i="5" s="1"/>
  <c r="EJ52" i="5" s="1"/>
  <c r="CQ48" i="5"/>
  <c r="CV48" i="5" s="1"/>
  <c r="CX48" i="5" s="1"/>
  <c r="DJ63" i="5"/>
  <c r="DO63" i="5" s="1"/>
  <c r="DQ63" i="5" s="1"/>
  <c r="CS83" i="5"/>
  <c r="GH45" i="5"/>
  <c r="GL45" i="5" s="1"/>
  <c r="GN45" i="5" s="1"/>
  <c r="AL24" i="5"/>
  <c r="AQ24" i="5" s="1"/>
  <c r="AS24" i="5" s="1"/>
  <c r="IJ64" i="5"/>
  <c r="IN64" i="5" s="1"/>
  <c r="IP64" i="5" s="1"/>
  <c r="BX58" i="5"/>
  <c r="CC58" i="5" s="1"/>
  <c r="CE58" i="5" s="1"/>
  <c r="BX60" i="5"/>
  <c r="CC60" i="5" s="1"/>
  <c r="CE60" i="5" s="1"/>
  <c r="BX74" i="5"/>
  <c r="CC74" i="5" s="1"/>
  <c r="CE74" i="5" s="1"/>
  <c r="BX28" i="5"/>
  <c r="CC28" i="5" s="1"/>
  <c r="CE28" i="5" s="1"/>
  <c r="FQ18" i="5"/>
  <c r="AN35" i="5"/>
  <c r="AL70" i="5"/>
  <c r="AQ70" i="5" s="1"/>
  <c r="AS70" i="5" s="1"/>
  <c r="FQ56" i="5"/>
  <c r="EV31" i="5"/>
  <c r="FA31" i="5" s="1"/>
  <c r="FC31" i="5" s="1"/>
  <c r="LW21" i="5"/>
  <c r="MA21" i="5" s="1"/>
  <c r="MC21" i="5" s="1"/>
  <c r="FQ33" i="5"/>
  <c r="CS16" i="5"/>
  <c r="EV30" i="5"/>
  <c r="FA30" i="5" s="1"/>
  <c r="FC30" i="5" s="1"/>
  <c r="EV63" i="5"/>
  <c r="FA63" i="5" s="1"/>
  <c r="FC63" i="5" s="1"/>
  <c r="EV64" i="5"/>
  <c r="FA64" i="5" s="1"/>
  <c r="FC64" i="5" s="1"/>
  <c r="S55" i="5"/>
  <c r="T55" i="5" s="1"/>
  <c r="HR46" i="5"/>
  <c r="HV46" i="5" s="1"/>
  <c r="HX46" i="5" s="1"/>
  <c r="HR42" i="5"/>
  <c r="HV42" i="5" s="1"/>
  <c r="HX42" i="5" s="1"/>
  <c r="FQ13" i="5"/>
  <c r="GH28" i="5"/>
  <c r="GL28" i="5" s="1"/>
  <c r="GN28" i="5" s="1"/>
  <c r="AL22" i="5"/>
  <c r="AQ22" i="5" s="1"/>
  <c r="AS22" i="5" s="1"/>
  <c r="KM25" i="5"/>
  <c r="KQ25" i="5" s="1"/>
  <c r="KS25" i="5" s="1"/>
  <c r="JC17" i="5"/>
  <c r="JG17" i="5" s="1"/>
  <c r="JI17" i="5" s="1"/>
  <c r="HR44" i="5"/>
  <c r="HV44" i="5" s="1"/>
  <c r="HX44" i="5" s="1"/>
  <c r="HR96" i="5"/>
  <c r="HV96" i="5" s="1"/>
  <c r="HX96" i="5" s="1"/>
  <c r="GV84" i="2"/>
  <c r="GZ84" i="2" s="1"/>
  <c r="HB84" i="2" s="1"/>
  <c r="EV21" i="5"/>
  <c r="FA21" i="5" s="1"/>
  <c r="FC21" i="5" s="1"/>
  <c r="LW18" i="5"/>
  <c r="MA18" i="5" s="1"/>
  <c r="MC18" i="5" s="1"/>
  <c r="AL46" i="5"/>
  <c r="AQ46" i="5" s="1"/>
  <c r="AS46" i="5" s="1"/>
  <c r="O117" i="2"/>
  <c r="S117" i="2" s="1"/>
  <c r="U117" i="2" s="1"/>
  <c r="JC15" i="5"/>
  <c r="JG15" i="5" s="1"/>
  <c r="JI15" i="5" s="1"/>
  <c r="FQ46" i="5"/>
  <c r="BS82" i="2"/>
  <c r="BX82" i="2" s="1"/>
  <c r="BZ82" i="2" s="1"/>
  <c r="BU75" i="2"/>
  <c r="BU45" i="2"/>
  <c r="FL7" i="2"/>
  <c r="HO79" i="2"/>
  <c r="HS79" i="2" s="1"/>
  <c r="HU79" i="2" s="1"/>
  <c r="HO47" i="2"/>
  <c r="HS47" i="2" s="1"/>
  <c r="HU47" i="2" s="1"/>
  <c r="DE40" i="2"/>
  <c r="DJ40" i="2" s="1"/>
  <c r="DL40" i="2" s="1"/>
  <c r="BU28" i="2"/>
  <c r="GC49" i="2"/>
  <c r="GG49" i="2" s="1"/>
  <c r="GI49" i="2" s="1"/>
  <c r="BU38" i="2"/>
  <c r="BS63" i="2"/>
  <c r="BX63" i="2" s="1"/>
  <c r="BZ63" i="2" s="1"/>
  <c r="BS106" i="2"/>
  <c r="BX106" i="2" s="1"/>
  <c r="BZ106" i="2" s="1"/>
  <c r="BU9" i="2"/>
  <c r="AG103" i="2"/>
  <c r="AL103" i="2" s="1"/>
  <c r="AN103" i="2" s="1"/>
  <c r="AG101" i="2"/>
  <c r="AL101" i="2" s="1"/>
  <c r="AN101" i="2" s="1"/>
  <c r="AZ30" i="2"/>
  <c r="BE30" i="2" s="1"/>
  <c r="BG30" i="2" s="1"/>
  <c r="FL37" i="2"/>
  <c r="FL69" i="2"/>
  <c r="CN17" i="2"/>
  <c r="FL11" i="2"/>
  <c r="AZ12" i="2"/>
  <c r="BE12" i="2" s="1"/>
  <c r="BG12" i="2" s="1"/>
  <c r="S110" i="5"/>
  <c r="GZ47" i="5"/>
  <c r="HD47" i="5" s="1"/>
  <c r="HF47" i="5" s="1"/>
  <c r="S76" i="5"/>
  <c r="T76" i="5" s="1"/>
  <c r="HR29" i="5"/>
  <c r="HV29" i="5" s="1"/>
  <c r="HX29" i="5" s="1"/>
  <c r="GZ36" i="5"/>
  <c r="HD36" i="5" s="1"/>
  <c r="HF36" i="5" s="1"/>
  <c r="IJ49" i="5"/>
  <c r="IN49" i="5" s="1"/>
  <c r="IP49" i="5" s="1"/>
  <c r="HR68" i="5"/>
  <c r="HV68" i="5" s="1"/>
  <c r="HX68" i="5" s="1"/>
  <c r="DJ29" i="5"/>
  <c r="DO29" i="5" s="1"/>
  <c r="DQ29" i="5" s="1"/>
  <c r="BX46" i="5"/>
  <c r="CC46" i="5" s="1"/>
  <c r="CE46" i="5" s="1"/>
  <c r="AN89" i="5"/>
  <c r="AN31" i="5"/>
  <c r="S117" i="5"/>
  <c r="T117" i="5" s="1"/>
  <c r="BX94" i="5"/>
  <c r="CC94" i="5" s="1"/>
  <c r="CE94" i="5" s="1"/>
  <c r="AN107" i="5"/>
  <c r="HR82" i="5"/>
  <c r="HV82" i="5" s="1"/>
  <c r="HX82" i="5" s="1"/>
  <c r="AN79" i="5"/>
  <c r="AN100" i="5"/>
  <c r="GH90" i="5"/>
  <c r="GL90" i="5" s="1"/>
  <c r="GN90" i="5" s="1"/>
  <c r="GH79" i="5"/>
  <c r="GL79" i="5" s="1"/>
  <c r="GN79" i="5" s="1"/>
  <c r="BE88" i="5"/>
  <c r="BJ88" i="5" s="1"/>
  <c r="BL88" i="5" s="1"/>
  <c r="AN102" i="5"/>
  <c r="CQ92" i="5"/>
  <c r="CV92" i="5" s="1"/>
  <c r="CX92" i="5" s="1"/>
  <c r="BX70" i="5"/>
  <c r="CC70" i="5" s="1"/>
  <c r="CE70" i="5" s="1"/>
  <c r="AN83" i="5"/>
  <c r="HR43" i="5"/>
  <c r="HV43" i="5" s="1"/>
  <c r="HX43" i="5" s="1"/>
  <c r="FQ69" i="5"/>
  <c r="GZ65" i="5"/>
  <c r="HD65" i="5" s="1"/>
  <c r="HF65" i="5" s="1"/>
  <c r="CQ56" i="5"/>
  <c r="CV56" i="5" s="1"/>
  <c r="CX56" i="5" s="1"/>
  <c r="DJ42" i="5"/>
  <c r="DO42" i="5" s="1"/>
  <c r="DQ42" i="5" s="1"/>
  <c r="BE103" i="5"/>
  <c r="BJ103" i="5" s="1"/>
  <c r="BL103" i="5" s="1"/>
  <c r="IJ67" i="5"/>
  <c r="IN67" i="5" s="1"/>
  <c r="IP67" i="5" s="1"/>
  <c r="GZ64" i="5"/>
  <c r="HD64" i="5" s="1"/>
  <c r="HF64" i="5" s="1"/>
  <c r="IJ69" i="5"/>
  <c r="IN69" i="5" s="1"/>
  <c r="IP69" i="5" s="1"/>
  <c r="CQ52" i="5"/>
  <c r="CV52" i="5" s="1"/>
  <c r="CX52" i="5" s="1"/>
  <c r="GH61" i="5"/>
  <c r="GL61" i="5" s="1"/>
  <c r="GN61" i="5" s="1"/>
  <c r="IJ23" i="5"/>
  <c r="IN23" i="5" s="1"/>
  <c r="IP23" i="5" s="1"/>
  <c r="IJ80" i="5"/>
  <c r="IN80" i="5" s="1"/>
  <c r="IP80" i="5" s="1"/>
  <c r="BX31" i="5"/>
  <c r="CC31" i="5" s="1"/>
  <c r="CE31" i="5" s="1"/>
  <c r="BX111" i="5"/>
  <c r="CC111" i="5" s="1"/>
  <c r="CE111" i="5" s="1"/>
  <c r="CQ64" i="5"/>
  <c r="CV64" i="5" s="1"/>
  <c r="CX64" i="5" s="1"/>
  <c r="FQ37" i="5"/>
  <c r="FQ41" i="5"/>
  <c r="AN39" i="5"/>
  <c r="FO37" i="5"/>
  <c r="FT37" i="5" s="1"/>
  <c r="FV37" i="5" s="1"/>
  <c r="EV33" i="5"/>
  <c r="FA33" i="5" s="1"/>
  <c r="FC33" i="5" s="1"/>
  <c r="FQ67" i="5"/>
  <c r="FQ49" i="5"/>
  <c r="AL20" i="5"/>
  <c r="AQ20" i="5" s="1"/>
  <c r="AS20" i="5" s="1"/>
  <c r="EC43" i="5"/>
  <c r="EH43" i="5" s="1"/>
  <c r="EJ43" i="5" s="1"/>
  <c r="HR26" i="5"/>
  <c r="HV26" i="5" s="1"/>
  <c r="HX26" i="5" s="1"/>
  <c r="FO48" i="5"/>
  <c r="FT48" i="5" s="1"/>
  <c r="FV48" i="5" s="1"/>
  <c r="DJ7" i="5"/>
  <c r="DO7" i="5" s="1"/>
  <c r="DQ7" i="5" s="1"/>
  <c r="EC16" i="5"/>
  <c r="EH16" i="5" s="1"/>
  <c r="EJ16" i="5" s="1"/>
  <c r="EC55" i="5"/>
  <c r="EH55" i="5" s="1"/>
  <c r="EJ55" i="5" s="1"/>
  <c r="EC67" i="5"/>
  <c r="EH67" i="5" s="1"/>
  <c r="EJ67" i="5" s="1"/>
  <c r="DJ65" i="5"/>
  <c r="DO65" i="5" s="1"/>
  <c r="DQ65" i="5" s="1"/>
  <c r="DJ83" i="5"/>
  <c r="DO83" i="5" s="1"/>
  <c r="DQ83" i="5" s="1"/>
  <c r="CQ21" i="5"/>
  <c r="CV21" i="5" s="1"/>
  <c r="CX21" i="5" s="1"/>
  <c r="CQ50" i="5"/>
  <c r="CV50" i="5" s="1"/>
  <c r="CX50" i="5" s="1"/>
  <c r="CQ91" i="5"/>
  <c r="CV91" i="5" s="1"/>
  <c r="CX91" i="5" s="1"/>
  <c r="CQ115" i="5"/>
  <c r="CV115" i="5" s="1"/>
  <c r="CX115" i="5" s="1"/>
  <c r="FO49" i="5"/>
  <c r="FT49" i="5" s="1"/>
  <c r="FV49" i="5" s="1"/>
  <c r="HR57" i="5"/>
  <c r="HV57" i="5" s="1"/>
  <c r="HX57" i="5" s="1"/>
  <c r="GH11" i="5"/>
  <c r="GL11" i="5" s="1"/>
  <c r="GN11" i="5" s="1"/>
  <c r="GH26" i="5"/>
  <c r="GL26" i="5" s="1"/>
  <c r="GN26" i="5" s="1"/>
  <c r="GH60" i="5"/>
  <c r="GL60" i="5" s="1"/>
  <c r="GN60" i="5" s="1"/>
  <c r="GH65" i="5"/>
  <c r="GL65" i="5" s="1"/>
  <c r="GN65" i="5" s="1"/>
  <c r="GH109" i="5"/>
  <c r="GL109" i="5" s="1"/>
  <c r="GN109" i="5" s="1"/>
  <c r="GH115" i="5"/>
  <c r="GL115" i="5" s="1"/>
  <c r="GN115" i="5" s="1"/>
  <c r="S73" i="5"/>
  <c r="S89" i="5"/>
  <c r="S92" i="5"/>
  <c r="GZ82" i="5"/>
  <c r="HD82" i="5" s="1"/>
  <c r="HF82" i="5" s="1"/>
  <c r="GZ33" i="5"/>
  <c r="HD33" i="5" s="1"/>
  <c r="HF33" i="5" s="1"/>
  <c r="AL75" i="5"/>
  <c r="AQ75" i="5" s="1"/>
  <c r="AS75" i="5" s="1"/>
  <c r="AL53" i="5"/>
  <c r="AQ53" i="5" s="1"/>
  <c r="AS53" i="5" s="1"/>
  <c r="AL63" i="5"/>
  <c r="AQ63" i="5" s="1"/>
  <c r="AS63" i="5" s="1"/>
  <c r="FQ14" i="5"/>
  <c r="O88" i="2"/>
  <c r="S88" i="2" s="1"/>
  <c r="U88" i="2" s="1"/>
  <c r="BS60" i="2"/>
  <c r="BX60" i="2" s="1"/>
  <c r="BZ60" i="2" s="1"/>
  <c r="CS24" i="5"/>
  <c r="GZ37" i="5"/>
  <c r="HD37" i="5" s="1"/>
  <c r="HF37" i="5" s="1"/>
  <c r="DE6" i="2"/>
  <c r="DJ6" i="2" s="1"/>
  <c r="DL6" i="2" s="1"/>
  <c r="HO58" i="2"/>
  <c r="HS58" i="2" s="1"/>
  <c r="HU58" i="2" s="1"/>
  <c r="HO49" i="2"/>
  <c r="HS49" i="2" s="1"/>
  <c r="HU49" i="2" s="1"/>
  <c r="FJ42" i="2"/>
  <c r="FO42" i="2" s="1"/>
  <c r="FQ42" i="2" s="1"/>
  <c r="BU34" i="2"/>
  <c r="AG20" i="2"/>
  <c r="AL20" i="2" s="1"/>
  <c r="AN20" i="2" s="1"/>
  <c r="DE41" i="2"/>
  <c r="DJ41" i="2" s="1"/>
  <c r="DL41" i="2" s="1"/>
  <c r="DE62" i="2"/>
  <c r="DJ62" i="2" s="1"/>
  <c r="DL62" i="2" s="1"/>
  <c r="JU21" i="5"/>
  <c r="JY21" i="5" s="1"/>
  <c r="KA21" i="5" s="1"/>
  <c r="GC35" i="2"/>
  <c r="GG35" i="2" s="1"/>
  <c r="GI35" i="2" s="1"/>
  <c r="BU37" i="2"/>
  <c r="FL20" i="2"/>
  <c r="AG43" i="2"/>
  <c r="AL43" i="2" s="1"/>
  <c r="AN43" i="2" s="1"/>
  <c r="FL19" i="2"/>
  <c r="S46" i="5"/>
  <c r="HR76" i="5"/>
  <c r="HV76" i="5" s="1"/>
  <c r="HX76" i="5" s="1"/>
  <c r="GH56" i="5"/>
  <c r="GL56" i="5" s="1"/>
  <c r="GN56" i="5" s="1"/>
  <c r="EC80" i="5"/>
  <c r="EH80" i="5" s="1"/>
  <c r="EJ80" i="5" s="1"/>
  <c r="AN55" i="5"/>
  <c r="BX47" i="5"/>
  <c r="CC47" i="5" s="1"/>
  <c r="CE47" i="5" s="1"/>
  <c r="AN98" i="5"/>
  <c r="AN77" i="5"/>
  <c r="AN99" i="5"/>
  <c r="GH69" i="5"/>
  <c r="GL69" i="5" s="1"/>
  <c r="GN69" i="5" s="1"/>
  <c r="FQ39" i="5"/>
  <c r="FQ15" i="5"/>
  <c r="AN28" i="5"/>
  <c r="EQ14" i="2"/>
  <c r="EV14" i="2" s="1"/>
  <c r="EX14" i="2" s="1"/>
  <c r="S105" i="5"/>
  <c r="HR100" i="5"/>
  <c r="HV100" i="5" s="1"/>
  <c r="HX100" i="5" s="1"/>
  <c r="AN106" i="5"/>
  <c r="S91" i="5"/>
  <c r="X91" i="5" s="1"/>
  <c r="Z91" i="5" s="1"/>
  <c r="BX82" i="5"/>
  <c r="CC82" i="5" s="1"/>
  <c r="CE82" i="5" s="1"/>
  <c r="DJ89" i="5"/>
  <c r="DO89" i="5" s="1"/>
  <c r="DQ89" i="5" s="1"/>
  <c r="DJ74" i="5"/>
  <c r="DO74" i="5" s="1"/>
  <c r="DQ74" i="5" s="1"/>
  <c r="BX91" i="5"/>
  <c r="CC91" i="5" s="1"/>
  <c r="CE91" i="5" s="1"/>
  <c r="CQ65" i="5"/>
  <c r="CV65" i="5" s="1"/>
  <c r="CX65" i="5" s="1"/>
  <c r="BX54" i="5"/>
  <c r="CC54" i="5" s="1"/>
  <c r="CE54" i="5" s="1"/>
  <c r="FQ34" i="5"/>
  <c r="EV36" i="5"/>
  <c r="FA36" i="5" s="1"/>
  <c r="FC36" i="5" s="1"/>
  <c r="CQ77" i="5"/>
  <c r="CV77" i="5" s="1"/>
  <c r="CX77" i="5" s="1"/>
  <c r="GZ63" i="5"/>
  <c r="HD63" i="5" s="1"/>
  <c r="HF63" i="5" s="1"/>
  <c r="AN62" i="5"/>
  <c r="EC69" i="5"/>
  <c r="EH69" i="5" s="1"/>
  <c r="EJ69" i="5" s="1"/>
  <c r="IJ72" i="5"/>
  <c r="IN72" i="5" s="1"/>
  <c r="IP72" i="5" s="1"/>
  <c r="BX49" i="5"/>
  <c r="CC49" i="5" s="1"/>
  <c r="CE49" i="5" s="1"/>
  <c r="BX75" i="5"/>
  <c r="CC75" i="5" s="1"/>
  <c r="CE75" i="5" s="1"/>
  <c r="S35" i="5"/>
  <c r="X35" i="5" s="1"/>
  <c r="Z35" i="5" s="1"/>
  <c r="IJ57" i="5"/>
  <c r="IN57" i="5" s="1"/>
  <c r="IP57" i="5" s="1"/>
  <c r="CQ49" i="5"/>
  <c r="CV49" i="5" s="1"/>
  <c r="CX49" i="5" s="1"/>
  <c r="IJ42" i="5"/>
  <c r="IN42" i="5" s="1"/>
  <c r="IP42" i="5" s="1"/>
  <c r="BE90" i="5"/>
  <c r="BJ90" i="5" s="1"/>
  <c r="BL90" i="5" s="1"/>
  <c r="AN47" i="5"/>
  <c r="FQ42" i="5"/>
  <c r="CQ36" i="5"/>
  <c r="CV36" i="5" s="1"/>
  <c r="CX36" i="5" s="1"/>
  <c r="GC104" i="2"/>
  <c r="GG104" i="2" s="1"/>
  <c r="GI104" i="2" s="1"/>
  <c r="EC29" i="5"/>
  <c r="EH29" i="5" s="1"/>
  <c r="EJ29" i="5" s="1"/>
  <c r="EC26" i="5"/>
  <c r="EH26" i="5" s="1"/>
  <c r="EJ26" i="5" s="1"/>
  <c r="EC72" i="5"/>
  <c r="EH72" i="5" s="1"/>
  <c r="EJ72" i="5" s="1"/>
  <c r="DJ67" i="5"/>
  <c r="DO67" i="5" s="1"/>
  <c r="DQ67" i="5" s="1"/>
  <c r="CQ28" i="5"/>
  <c r="CV28" i="5" s="1"/>
  <c r="CX28" i="5" s="1"/>
  <c r="CQ66" i="5"/>
  <c r="CV66" i="5" s="1"/>
  <c r="CX66" i="5" s="1"/>
  <c r="CQ99" i="5"/>
  <c r="CV99" i="5" s="1"/>
  <c r="CX99" i="5" s="1"/>
  <c r="BS111" i="2"/>
  <c r="BX111" i="2" s="1"/>
  <c r="BZ111" i="2" s="1"/>
  <c r="BS95" i="2"/>
  <c r="BX95" i="2" s="1"/>
  <c r="BZ95" i="2" s="1"/>
  <c r="AN66" i="5"/>
  <c r="DJ18" i="5"/>
  <c r="DO18" i="5" s="1"/>
  <c r="DQ18" i="5" s="1"/>
  <c r="HR13" i="5"/>
  <c r="HV13" i="5" s="1"/>
  <c r="HX13" i="5" s="1"/>
  <c r="CS11" i="5"/>
  <c r="JC16" i="5"/>
  <c r="JG16" i="5" s="1"/>
  <c r="JI16" i="5" s="1"/>
  <c r="AN9" i="5"/>
  <c r="KM13" i="5"/>
  <c r="KQ13" i="5" s="1"/>
  <c r="KS13" i="5" s="1"/>
  <c r="HR61" i="5"/>
  <c r="HV61" i="5" s="1"/>
  <c r="HX61" i="5" s="1"/>
  <c r="AZ106" i="2"/>
  <c r="BE106" i="2" s="1"/>
  <c r="BG106" i="2" s="1"/>
  <c r="GH52" i="5"/>
  <c r="GL52" i="5" s="1"/>
  <c r="GN52" i="5" s="1"/>
  <c r="GH76" i="5"/>
  <c r="GL76" i="5" s="1"/>
  <c r="GN76" i="5" s="1"/>
  <c r="S18" i="5"/>
  <c r="S77" i="5"/>
  <c r="GV90" i="2"/>
  <c r="GZ90" i="2" s="1"/>
  <c r="HB90" i="2" s="1"/>
  <c r="AL15" i="5"/>
  <c r="AQ15" i="5" s="1"/>
  <c r="AS15" i="5" s="1"/>
  <c r="AL65" i="5"/>
  <c r="AQ65" i="5" s="1"/>
  <c r="AS65" i="5" s="1"/>
  <c r="AL67" i="5"/>
  <c r="AQ67" i="5" s="1"/>
  <c r="AS67" i="5" s="1"/>
  <c r="CS82" i="5"/>
  <c r="AL28" i="5"/>
  <c r="AQ28" i="5" s="1"/>
  <c r="AS28" i="5" s="1"/>
  <c r="DJ9" i="5"/>
  <c r="DO9" i="5" s="1"/>
  <c r="DQ9" i="5" s="1"/>
  <c r="HO98" i="2"/>
  <c r="HS98" i="2" s="1"/>
  <c r="HU98" i="2" s="1"/>
  <c r="DX65" i="2"/>
  <c r="EC65" i="2" s="1"/>
  <c r="EE65" i="2" s="1"/>
  <c r="AN13" i="5"/>
  <c r="GC79" i="2"/>
  <c r="GG79" i="2" s="1"/>
  <c r="GI79" i="2" s="1"/>
  <c r="EQ42" i="2"/>
  <c r="EV42" i="2" s="1"/>
  <c r="EX42" i="2" s="1"/>
  <c r="FJ38" i="2"/>
  <c r="FO38" i="2" s="1"/>
  <c r="FQ38" i="2" s="1"/>
  <c r="BU35" i="2"/>
  <c r="BU14" i="2"/>
  <c r="BU29" i="2"/>
  <c r="BU52" i="2"/>
  <c r="BU13" i="2"/>
  <c r="BU65" i="2"/>
  <c r="BU15" i="2"/>
  <c r="BU56" i="2"/>
  <c r="BU43" i="2"/>
  <c r="BU11" i="2"/>
  <c r="BU26" i="2"/>
  <c r="BU30" i="2"/>
  <c r="BU49" i="2"/>
  <c r="BU19" i="2"/>
  <c r="FL67" i="2"/>
  <c r="O36" i="2"/>
  <c r="S36" i="2" s="1"/>
  <c r="U36" i="2" s="1"/>
  <c r="GC61" i="2"/>
  <c r="GG61" i="2" s="1"/>
  <c r="GI61" i="2" s="1"/>
  <c r="GC55" i="2"/>
  <c r="GG55" i="2" s="1"/>
  <c r="GI55" i="2" s="1"/>
  <c r="GC102" i="2"/>
  <c r="GG102" i="2" s="1"/>
  <c r="GI102" i="2" s="1"/>
  <c r="GC75" i="2"/>
  <c r="GG75" i="2" s="1"/>
  <c r="GI75" i="2" s="1"/>
  <c r="GC113" i="2"/>
  <c r="GG113" i="2" s="1"/>
  <c r="GI113" i="2" s="1"/>
  <c r="O53" i="2"/>
  <c r="S53" i="2" s="1"/>
  <c r="U53" i="2" s="1"/>
  <c r="FL36" i="2"/>
  <c r="S48" i="5"/>
  <c r="CN73" i="2"/>
  <c r="DJ51" i="5"/>
  <c r="DO51" i="5" s="1"/>
  <c r="DQ51" i="5" s="1"/>
  <c r="CQ98" i="5"/>
  <c r="CV98" i="5" s="1"/>
  <c r="CX98" i="5" s="1"/>
  <c r="FO55" i="5"/>
  <c r="FT55" i="5" s="1"/>
  <c r="FV55" i="5" s="1"/>
  <c r="GH100" i="5"/>
  <c r="GL100" i="5" s="1"/>
  <c r="GN100" i="5" s="1"/>
  <c r="GZ102" i="5"/>
  <c r="HD102" i="5" s="1"/>
  <c r="HF102" i="5" s="1"/>
  <c r="AN87" i="5"/>
  <c r="AN78" i="5"/>
  <c r="DJ70" i="5"/>
  <c r="DO70" i="5" s="1"/>
  <c r="DQ70" i="5" s="1"/>
  <c r="AN40" i="5"/>
  <c r="GH80" i="5"/>
  <c r="GL80" i="5" s="1"/>
  <c r="GN80" i="5" s="1"/>
  <c r="AN34" i="5"/>
  <c r="BX114" i="5"/>
  <c r="CC114" i="5" s="1"/>
  <c r="CE114" i="5" s="1"/>
  <c r="CQ113" i="5"/>
  <c r="CV113" i="5" s="1"/>
  <c r="CX113" i="5" s="1"/>
  <c r="GH77" i="5"/>
  <c r="GL77" i="5" s="1"/>
  <c r="GN77" i="5" s="1"/>
  <c r="BX78" i="5"/>
  <c r="CC78" i="5" s="1"/>
  <c r="CE78" i="5" s="1"/>
  <c r="FQ68" i="5"/>
  <c r="S67" i="5"/>
  <c r="EV57" i="5"/>
  <c r="FA57" i="5" s="1"/>
  <c r="FC57" i="5" s="1"/>
  <c r="AN51" i="5"/>
  <c r="FQ48" i="5"/>
  <c r="EV39" i="5"/>
  <c r="FA39" i="5" s="1"/>
  <c r="FC39" i="5" s="1"/>
  <c r="FQ64" i="5"/>
  <c r="FQ60" i="5"/>
  <c r="GZ69" i="5"/>
  <c r="HD69" i="5" s="1"/>
  <c r="HF69" i="5" s="1"/>
  <c r="FQ29" i="5"/>
  <c r="BX65" i="5"/>
  <c r="CC65" i="5" s="1"/>
  <c r="CE65" i="5" s="1"/>
  <c r="AN33" i="5"/>
  <c r="HR30" i="5"/>
  <c r="HV30" i="5" s="1"/>
  <c r="HX30" i="5" s="1"/>
  <c r="GZ48" i="5"/>
  <c r="HD48" i="5" s="1"/>
  <c r="HF48" i="5" s="1"/>
  <c r="BE102" i="5"/>
  <c r="BJ102" i="5" s="1"/>
  <c r="BL102" i="5" s="1"/>
  <c r="EV67" i="5"/>
  <c r="FA67" i="5" s="1"/>
  <c r="FC67" i="5" s="1"/>
  <c r="FQ30" i="5"/>
  <c r="O103" i="2"/>
  <c r="S103" i="2" s="1"/>
  <c r="U103" i="2" s="1"/>
  <c r="AL43" i="5"/>
  <c r="AQ43" i="5" s="1"/>
  <c r="AS43" i="5" s="1"/>
  <c r="FO30" i="5"/>
  <c r="FT30" i="5" s="1"/>
  <c r="FV30" i="5" s="1"/>
  <c r="EV49" i="5"/>
  <c r="FA49" i="5" s="1"/>
  <c r="FC49" i="5" s="1"/>
  <c r="DJ66" i="5"/>
  <c r="DO66" i="5" s="1"/>
  <c r="DQ66" i="5" s="1"/>
  <c r="FQ16" i="5"/>
  <c r="CQ12" i="5"/>
  <c r="CV12" i="5" s="1"/>
  <c r="CX12" i="5" s="1"/>
  <c r="EC37" i="5"/>
  <c r="EH37" i="5" s="1"/>
  <c r="EJ37" i="5" s="1"/>
  <c r="DJ54" i="5"/>
  <c r="DO54" i="5" s="1"/>
  <c r="DQ54" i="5" s="1"/>
  <c r="CQ58" i="5"/>
  <c r="CV58" i="5" s="1"/>
  <c r="CX58" i="5" s="1"/>
  <c r="FQ27" i="5"/>
  <c r="BZ18" i="5"/>
  <c r="DJ13" i="5"/>
  <c r="DO13" i="5" s="1"/>
  <c r="DQ13" i="5" s="1"/>
  <c r="CS9" i="5"/>
  <c r="BX19" i="5"/>
  <c r="CC19" i="5" s="1"/>
  <c r="CE19" i="5" s="1"/>
  <c r="AL11" i="5"/>
  <c r="AQ11" i="5" s="1"/>
  <c r="AS11" i="5" s="1"/>
  <c r="GH55" i="5"/>
  <c r="GL55" i="5" s="1"/>
  <c r="GN55" i="5" s="1"/>
  <c r="GH105" i="5"/>
  <c r="GL105" i="5" s="1"/>
  <c r="GN105" i="5" s="1"/>
  <c r="S79" i="5"/>
  <c r="CL116" i="2"/>
  <c r="CQ116" i="2" s="1"/>
  <c r="CS116" i="2" s="1"/>
  <c r="AL26" i="5"/>
  <c r="AQ26" i="5" s="1"/>
  <c r="AS26" i="5" s="1"/>
  <c r="AL57" i="5"/>
  <c r="AQ57" i="5" s="1"/>
  <c r="AS57" i="5" s="1"/>
  <c r="AL74" i="5"/>
  <c r="AQ74" i="5" s="1"/>
  <c r="AS74" i="5" s="1"/>
  <c r="CL114" i="2"/>
  <c r="CQ114" i="2" s="1"/>
  <c r="CS114" i="2" s="1"/>
  <c r="CL91" i="2"/>
  <c r="CQ91" i="2" s="1"/>
  <c r="CS91" i="2" s="1"/>
  <c r="EQ69" i="2"/>
  <c r="EV69" i="2" s="1"/>
  <c r="EX69" i="2" s="1"/>
  <c r="IJ46" i="5"/>
  <c r="IN46" i="5" s="1"/>
  <c r="IP46" i="5" s="1"/>
  <c r="S8" i="5"/>
  <c r="BS110" i="2"/>
  <c r="BX110" i="2" s="1"/>
  <c r="BZ110" i="2" s="1"/>
  <c r="BS87" i="2"/>
  <c r="BX87" i="2" s="1"/>
  <c r="BZ87" i="2" s="1"/>
  <c r="CS61" i="5"/>
  <c r="HO76" i="2"/>
  <c r="HS76" i="2" s="1"/>
  <c r="HU76" i="2" s="1"/>
  <c r="DX55" i="2"/>
  <c r="EC55" i="2" s="1"/>
  <c r="EE55" i="2" s="1"/>
  <c r="DX75" i="2"/>
  <c r="EC75" i="2" s="1"/>
  <c r="EE75" i="2" s="1"/>
  <c r="GC33" i="2"/>
  <c r="GG33" i="2" s="1"/>
  <c r="GI33" i="2" s="1"/>
  <c r="EQ21" i="2"/>
  <c r="EV21" i="2" s="1"/>
  <c r="EX21" i="2" s="1"/>
  <c r="DE15" i="2"/>
  <c r="DJ15" i="2" s="1"/>
  <c r="DL15" i="2" s="1"/>
  <c r="FL14" i="2"/>
  <c r="FL59" i="2"/>
  <c r="FL8" i="2"/>
  <c r="FL68" i="2"/>
  <c r="FL70" i="2"/>
  <c r="FL61" i="2"/>
  <c r="FL65" i="2"/>
  <c r="FL16" i="2"/>
  <c r="FL33" i="2"/>
  <c r="BU24" i="2"/>
  <c r="CN81" i="2"/>
  <c r="CN65" i="2"/>
  <c r="CN85" i="2"/>
  <c r="CN90" i="2"/>
  <c r="CN79" i="2"/>
  <c r="CN18" i="2"/>
  <c r="CN117" i="2"/>
  <c r="CN25" i="2"/>
  <c r="CN6" i="2"/>
  <c r="CN59" i="2"/>
  <c r="CN115" i="2"/>
  <c r="CN9" i="2"/>
  <c r="CN26" i="2"/>
  <c r="CN63" i="2"/>
  <c r="CN93" i="2"/>
  <c r="CN36" i="2"/>
  <c r="CN61" i="2"/>
  <c r="CN80" i="2"/>
  <c r="CN24" i="2"/>
  <c r="EV66" i="5"/>
  <c r="FA66" i="5" s="1"/>
  <c r="FC66" i="5" s="1"/>
  <c r="EC27" i="5"/>
  <c r="EH27" i="5" s="1"/>
  <c r="EJ27" i="5" s="1"/>
  <c r="HR37" i="5"/>
  <c r="HV37" i="5" s="1"/>
  <c r="HX37" i="5" s="1"/>
  <c r="S34" i="5"/>
  <c r="X34" i="5" s="1"/>
  <c r="Z34" i="5" s="1"/>
  <c r="BE29" i="5"/>
  <c r="BJ29" i="5" s="1"/>
  <c r="BL29" i="5" s="1"/>
  <c r="FO27" i="5"/>
  <c r="FT27" i="5" s="1"/>
  <c r="FV27" i="5" s="1"/>
  <c r="FQ43" i="5"/>
  <c r="BS91" i="2"/>
  <c r="BX91" i="2" s="1"/>
  <c r="BZ91" i="2" s="1"/>
  <c r="AL19" i="5"/>
  <c r="AQ19" i="5" s="1"/>
  <c r="AS19" i="5" s="1"/>
  <c r="S13" i="5"/>
  <c r="T13" i="5" s="1"/>
  <c r="BX36" i="5"/>
  <c r="CC36" i="5" s="1"/>
  <c r="CE36" i="5" s="1"/>
  <c r="JU15" i="5"/>
  <c r="JY15" i="5" s="1"/>
  <c r="KA15" i="5" s="1"/>
  <c r="GC103" i="2"/>
  <c r="GG103" i="2" s="1"/>
  <c r="GI103" i="2" s="1"/>
  <c r="O78" i="2"/>
  <c r="S78" i="2" s="1"/>
  <c r="U78" i="2" s="1"/>
  <c r="HR14" i="5"/>
  <c r="HV14" i="5" s="1"/>
  <c r="HX14" i="5" s="1"/>
  <c r="LE9" i="5"/>
  <c r="LI9" i="5" s="1"/>
  <c r="LK9" i="5" s="1"/>
  <c r="LW11" i="5"/>
  <c r="MA11" i="5" s="1"/>
  <c r="MC11" i="5" s="1"/>
  <c r="O74" i="2"/>
  <c r="S74" i="2" s="1"/>
  <c r="U74" i="2" s="1"/>
  <c r="DE90" i="2"/>
  <c r="DJ90" i="2" s="1"/>
  <c r="DL90" i="2" s="1"/>
  <c r="CL72" i="2"/>
  <c r="CQ72" i="2" s="1"/>
  <c r="CS72" i="2" s="1"/>
  <c r="BS66" i="2"/>
  <c r="BX66" i="2" s="1"/>
  <c r="BZ66" i="2" s="1"/>
  <c r="DE9" i="2"/>
  <c r="DJ9" i="2" s="1"/>
  <c r="DL9" i="2" s="1"/>
  <c r="AE9" i="1"/>
  <c r="AD10" i="1" s="1"/>
  <c r="HO7" i="2"/>
  <c r="HS7" i="2" s="1"/>
  <c r="HU7" i="2" s="1"/>
  <c r="O76" i="2"/>
  <c r="S76" i="2" s="1"/>
  <c r="U76" i="2" s="1"/>
  <c r="AG84" i="2"/>
  <c r="AL84" i="2" s="1"/>
  <c r="AN84" i="2" s="1"/>
  <c r="GC41" i="2"/>
  <c r="GG41" i="2" s="1"/>
  <c r="GI41" i="2" s="1"/>
  <c r="GC69" i="2"/>
  <c r="GG69" i="2" s="1"/>
  <c r="GI69" i="2" s="1"/>
  <c r="GC114" i="2"/>
  <c r="GG114" i="2" s="1"/>
  <c r="GI114" i="2" s="1"/>
  <c r="GC94" i="2"/>
  <c r="GG94" i="2" s="1"/>
  <c r="GI94" i="2" s="1"/>
  <c r="BS98" i="2"/>
  <c r="BX98" i="2" s="1"/>
  <c r="BZ98" i="2" s="1"/>
  <c r="AZ37" i="2"/>
  <c r="BE37" i="2" s="1"/>
  <c r="BG37" i="2" s="1"/>
  <c r="DX27" i="2"/>
  <c r="EC27" i="2" s="1"/>
  <c r="EE27" i="2" s="1"/>
  <c r="DE81" i="2"/>
  <c r="DJ81" i="2" s="1"/>
  <c r="DL81" i="2" s="1"/>
  <c r="GC99" i="2"/>
  <c r="GG99" i="2" s="1"/>
  <c r="GI99" i="2" s="1"/>
  <c r="O82" i="2"/>
  <c r="S82" i="2" s="1"/>
  <c r="U82" i="2" s="1"/>
  <c r="FJ40" i="2"/>
  <c r="FO40" i="2" s="1"/>
  <c r="FQ40" i="2" s="1"/>
  <c r="BU116" i="2"/>
  <c r="AG71" i="2"/>
  <c r="AL71" i="2" s="1"/>
  <c r="AN71" i="2" s="1"/>
  <c r="HO63" i="2"/>
  <c r="HS63" i="2" s="1"/>
  <c r="HU63" i="2" s="1"/>
  <c r="BU68" i="2"/>
  <c r="BU60" i="2"/>
  <c r="CN46" i="2"/>
  <c r="GZ20" i="5"/>
  <c r="HD20" i="5" s="1"/>
  <c r="HF20" i="5" s="1"/>
  <c r="GZ83" i="5"/>
  <c r="HD83" i="5" s="1"/>
  <c r="HF83" i="5" s="1"/>
  <c r="GZ32" i="5"/>
  <c r="HD32" i="5" s="1"/>
  <c r="HF32" i="5" s="1"/>
  <c r="GZ67" i="5"/>
  <c r="HD67" i="5" s="1"/>
  <c r="HF67" i="5" s="1"/>
  <c r="GZ90" i="5"/>
  <c r="HD90" i="5" s="1"/>
  <c r="HF90" i="5" s="1"/>
  <c r="CN97" i="2"/>
  <c r="HO78" i="2"/>
  <c r="HS78" i="2" s="1"/>
  <c r="HU78" i="2" s="1"/>
  <c r="DE39" i="2"/>
  <c r="DJ39" i="2" s="1"/>
  <c r="DL39" i="2" s="1"/>
  <c r="GC29" i="2"/>
  <c r="GG29" i="2" s="1"/>
  <c r="GI29" i="2" s="1"/>
  <c r="DE16" i="2"/>
  <c r="DJ16" i="2" s="1"/>
  <c r="DL16" i="2" s="1"/>
  <c r="CN45" i="2"/>
  <c r="EQ27" i="2"/>
  <c r="EV27" i="2" s="1"/>
  <c r="EX27" i="2" s="1"/>
  <c r="CN12" i="2"/>
  <c r="FL28" i="2"/>
  <c r="FJ12" i="2"/>
  <c r="FO12" i="2" s="1"/>
  <c r="FQ12" i="2" s="1"/>
  <c r="EQ16" i="2"/>
  <c r="EV16" i="2" s="1"/>
  <c r="EX16" i="2" s="1"/>
  <c r="HO102" i="2"/>
  <c r="HS102" i="2" s="1"/>
  <c r="HU102" i="2" s="1"/>
  <c r="HO99" i="2"/>
  <c r="HS99" i="2" s="1"/>
  <c r="HU99" i="2" s="1"/>
  <c r="CN66" i="2"/>
  <c r="CN23" i="2"/>
  <c r="DE8" i="2"/>
  <c r="DJ8" i="2" s="1"/>
  <c r="DL8" i="2" s="1"/>
  <c r="FJ13" i="2"/>
  <c r="FO13" i="2" s="1"/>
  <c r="FQ13" i="2" s="1"/>
  <c r="O6" i="2"/>
  <c r="S6" i="2" s="1"/>
  <c r="U6" i="2" s="1"/>
  <c r="FL58" i="2"/>
  <c r="AN8" i="5"/>
  <c r="AZ88" i="2"/>
  <c r="BE88" i="2" s="1"/>
  <c r="BG88" i="2" s="1"/>
  <c r="AZ18" i="2"/>
  <c r="BE18" i="2" s="1"/>
  <c r="BG18" i="2" s="1"/>
  <c r="DE38" i="2"/>
  <c r="DJ38" i="2" s="1"/>
  <c r="DL38" i="2" s="1"/>
  <c r="DE87" i="2"/>
  <c r="DJ87" i="2" s="1"/>
  <c r="DL87" i="2" s="1"/>
  <c r="AG70" i="2"/>
  <c r="AL70" i="2" s="1"/>
  <c r="AN70" i="2" s="1"/>
  <c r="BB40" i="2"/>
  <c r="DE65" i="2"/>
  <c r="DJ65" i="2" s="1"/>
  <c r="DL65" i="2" s="1"/>
  <c r="EQ58" i="2"/>
  <c r="EV58" i="2" s="1"/>
  <c r="EX58" i="2" s="1"/>
  <c r="HO34" i="2"/>
  <c r="HS34" i="2" s="1"/>
  <c r="HU34" i="2" s="1"/>
  <c r="FL32" i="2"/>
  <c r="FL26" i="2"/>
  <c r="AZ17" i="2"/>
  <c r="BE17" i="2" s="1"/>
  <c r="BG17" i="2" s="1"/>
  <c r="CL108" i="2"/>
  <c r="CQ108" i="2" s="1"/>
  <c r="CS108" i="2" s="1"/>
  <c r="AG102" i="2"/>
  <c r="AL102" i="2" s="1"/>
  <c r="AN102" i="2" s="1"/>
  <c r="CN53" i="2"/>
  <c r="AG9" i="2"/>
  <c r="AL9" i="2" s="1"/>
  <c r="AN9" i="2" s="1"/>
  <c r="GC71" i="2"/>
  <c r="GG71" i="2" s="1"/>
  <c r="GI71" i="2" s="1"/>
  <c r="GC48" i="2"/>
  <c r="GG48" i="2" s="1"/>
  <c r="GI48" i="2" s="1"/>
  <c r="AG52" i="2"/>
  <c r="AL52" i="2" s="1"/>
  <c r="AN52" i="2" s="1"/>
  <c r="BB9" i="2"/>
  <c r="BB52" i="2"/>
  <c r="AI11" i="2"/>
  <c r="BE40" i="5"/>
  <c r="BJ40" i="5" s="1"/>
  <c r="BL40" i="5" s="1"/>
  <c r="BS100" i="2"/>
  <c r="BX100" i="2" s="1"/>
  <c r="BZ100" i="2" s="1"/>
  <c r="FJ44" i="2"/>
  <c r="FO44" i="2" s="1"/>
  <c r="FQ44" i="2" s="1"/>
  <c r="FJ34" i="2"/>
  <c r="FO34" i="2" s="1"/>
  <c r="FQ34" i="2" s="1"/>
  <c r="BX14" i="5"/>
  <c r="CC14" i="5" s="1"/>
  <c r="CE14" i="5" s="1"/>
  <c r="CN88" i="2"/>
  <c r="CN82" i="2"/>
  <c r="FJ66" i="2"/>
  <c r="FO66" i="2" s="1"/>
  <c r="FQ66" i="2" s="1"/>
  <c r="CN52" i="2"/>
  <c r="GZ30" i="5"/>
  <c r="HD30" i="5" s="1"/>
  <c r="HF30" i="5" s="1"/>
  <c r="AG86" i="2"/>
  <c r="AL86" i="2" s="1"/>
  <c r="AN86" i="2" s="1"/>
  <c r="FJ30" i="2"/>
  <c r="FO30" i="2" s="1"/>
  <c r="FQ30" i="2" s="1"/>
  <c r="BU91" i="2"/>
  <c r="EQ67" i="2"/>
  <c r="EV67" i="2" s="1"/>
  <c r="EX67" i="2" s="1"/>
  <c r="FL64" i="2"/>
  <c r="CN57" i="2"/>
  <c r="O54" i="2"/>
  <c r="S54" i="2" s="1"/>
  <c r="U54" i="2" s="1"/>
  <c r="GC50" i="2"/>
  <c r="GG50" i="2" s="1"/>
  <c r="GI50" i="2" s="1"/>
  <c r="GV43" i="2"/>
  <c r="GZ43" i="2" s="1"/>
  <c r="HB43" i="2" s="1"/>
  <c r="CN40" i="2"/>
  <c r="O71" i="2"/>
  <c r="S71" i="2" s="1"/>
  <c r="U71" i="2" s="1"/>
  <c r="CN64" i="2"/>
  <c r="BS76" i="2"/>
  <c r="BX76" i="2" s="1"/>
  <c r="BZ76" i="2" s="1"/>
  <c r="HO81" i="2"/>
  <c r="HS81" i="2" s="1"/>
  <c r="HU81" i="2" s="1"/>
  <c r="O83" i="2"/>
  <c r="S83" i="2" s="1"/>
  <c r="U83" i="2" s="1"/>
  <c r="CN84" i="2"/>
  <c r="CL51" i="2"/>
  <c r="CQ51" i="2" s="1"/>
  <c r="CS51" i="2" s="1"/>
  <c r="AZ72" i="2"/>
  <c r="BE72" i="2" s="1"/>
  <c r="BG72" i="2" s="1"/>
  <c r="GC67" i="2"/>
  <c r="GG67" i="2" s="1"/>
  <c r="GI67" i="2" s="1"/>
  <c r="GC77" i="2"/>
  <c r="GG77" i="2" s="1"/>
  <c r="GI77" i="2" s="1"/>
  <c r="AZ69" i="2"/>
  <c r="BE69" i="2" s="1"/>
  <c r="BG69" i="2" s="1"/>
  <c r="EQ65" i="2"/>
  <c r="EV65" i="2" s="1"/>
  <c r="EX65" i="2" s="1"/>
  <c r="CN51" i="2"/>
  <c r="CN22" i="2"/>
  <c r="AZ24" i="2"/>
  <c r="BE24" i="2" s="1"/>
  <c r="BG24" i="2" s="1"/>
  <c r="AZ89" i="2"/>
  <c r="BE89" i="2" s="1"/>
  <c r="BG89" i="2" s="1"/>
  <c r="AZ105" i="2"/>
  <c r="BE105" i="2" s="1"/>
  <c r="BG105" i="2" s="1"/>
  <c r="JU24" i="5"/>
  <c r="JY24" i="5" s="1"/>
  <c r="KA24" i="5" s="1"/>
  <c r="CL43" i="2"/>
  <c r="CQ43" i="2" s="1"/>
  <c r="CS43" i="2" s="1"/>
  <c r="CN32" i="2"/>
  <c r="GV21" i="2"/>
  <c r="GZ21" i="2" s="1"/>
  <c r="HB21" i="2" s="1"/>
  <c r="CN13" i="2"/>
  <c r="CL90" i="2"/>
  <c r="CQ90" i="2" s="1"/>
  <c r="CS90" i="2" s="1"/>
  <c r="BS55" i="2"/>
  <c r="BX55" i="2" s="1"/>
  <c r="BZ55" i="2" s="1"/>
  <c r="AG7" i="2"/>
  <c r="AL7" i="2" s="1"/>
  <c r="AN7" i="2" s="1"/>
  <c r="EQ43" i="2"/>
  <c r="EV43" i="2" s="1"/>
  <c r="EX43" i="2" s="1"/>
  <c r="AI21" i="2"/>
  <c r="BB13" i="2"/>
  <c r="EX40" i="5"/>
  <c r="IJ70" i="5"/>
  <c r="IN70" i="5" s="1"/>
  <c r="IP70" i="5" s="1"/>
  <c r="EV32" i="5"/>
  <c r="FA32" i="5" s="1"/>
  <c r="FC32" i="5" s="1"/>
  <c r="T6" i="5"/>
  <c r="X6" i="5"/>
  <c r="Z6" i="5" s="1"/>
  <c r="BE44" i="5"/>
  <c r="BJ44" i="5" s="1"/>
  <c r="BL44" i="5" s="1"/>
  <c r="BE11" i="5"/>
  <c r="BJ11" i="5" s="1"/>
  <c r="BL11" i="5" s="1"/>
  <c r="DX53" i="2"/>
  <c r="EC53" i="2" s="1"/>
  <c r="EE53" i="2" s="1"/>
  <c r="EQ10" i="2"/>
  <c r="EV10" i="2" s="1"/>
  <c r="EX10" i="2" s="1"/>
  <c r="GV64" i="2"/>
  <c r="GZ64" i="2" s="1"/>
  <c r="HB64" i="2" s="1"/>
  <c r="CL42" i="2"/>
  <c r="CQ42" i="2" s="1"/>
  <c r="CS42" i="2" s="1"/>
  <c r="DE45" i="2"/>
  <c r="DJ45" i="2" s="1"/>
  <c r="DL45" i="2" s="1"/>
  <c r="DE64" i="2"/>
  <c r="DJ64" i="2" s="1"/>
  <c r="DL64" i="2" s="1"/>
  <c r="BS33" i="2"/>
  <c r="BX33" i="2" s="1"/>
  <c r="BZ33" i="2" s="1"/>
  <c r="BS58" i="2"/>
  <c r="BX58" i="2" s="1"/>
  <c r="BZ58" i="2" s="1"/>
  <c r="BS65" i="2"/>
  <c r="BX65" i="2" s="1"/>
  <c r="BZ65" i="2" s="1"/>
  <c r="BS108" i="2"/>
  <c r="BX108" i="2" s="1"/>
  <c r="BZ108" i="2" s="1"/>
  <c r="O41" i="2"/>
  <c r="S41" i="2" s="1"/>
  <c r="U41" i="2" s="1"/>
  <c r="EQ61" i="2"/>
  <c r="EV61" i="2" s="1"/>
  <c r="EX61" i="2" s="1"/>
  <c r="AG64" i="2"/>
  <c r="AL64" i="2" s="1"/>
  <c r="AN64" i="2" s="1"/>
  <c r="FL30" i="2"/>
  <c r="CN21" i="2"/>
  <c r="FL18" i="2"/>
  <c r="AZ57" i="2"/>
  <c r="BE57" i="2" s="1"/>
  <c r="BG57" i="2" s="1"/>
  <c r="AZ23" i="2"/>
  <c r="BE23" i="2" s="1"/>
  <c r="BG23" i="2" s="1"/>
  <c r="O26" i="2"/>
  <c r="S26" i="2" s="1"/>
  <c r="U26" i="2" s="1"/>
  <c r="GC28" i="2"/>
  <c r="GG28" i="2" s="1"/>
  <c r="GI28" i="2" s="1"/>
  <c r="AG15" i="2"/>
  <c r="AL15" i="2" s="1"/>
  <c r="AN15" i="2" s="1"/>
  <c r="AA9" i="1"/>
  <c r="Z10" i="1" s="1"/>
  <c r="CL115" i="2"/>
  <c r="CQ115" i="2" s="1"/>
  <c r="CS115" i="2" s="1"/>
  <c r="EX33" i="5"/>
  <c r="EX6" i="5"/>
  <c r="EX36" i="5"/>
  <c r="DL6" i="5"/>
  <c r="DL42" i="5"/>
  <c r="CL77" i="2"/>
  <c r="CQ77" i="2" s="1"/>
  <c r="CS77" i="2" s="1"/>
  <c r="LW15" i="5"/>
  <c r="MA15" i="5" s="1"/>
  <c r="MC15" i="5" s="1"/>
  <c r="CN55" i="2"/>
  <c r="AZ91" i="2"/>
  <c r="BE91" i="2" s="1"/>
  <c r="BG91" i="2" s="1"/>
  <c r="AZ90" i="2"/>
  <c r="BE90" i="2" s="1"/>
  <c r="BG90" i="2" s="1"/>
  <c r="FJ58" i="2"/>
  <c r="FO58" i="2" s="1"/>
  <c r="FQ58" i="2" s="1"/>
  <c r="AG66" i="2"/>
  <c r="AL66" i="2" s="1"/>
  <c r="AN66" i="2" s="1"/>
  <c r="CN110" i="2"/>
  <c r="DX41" i="2"/>
  <c r="EC41" i="2" s="1"/>
  <c r="EE41" i="2" s="1"/>
  <c r="CN35" i="2"/>
  <c r="CL64" i="2"/>
  <c r="CQ64" i="2" s="1"/>
  <c r="CS64" i="2" s="1"/>
  <c r="CL70" i="2"/>
  <c r="CQ70" i="2" s="1"/>
  <c r="CS70" i="2" s="1"/>
  <c r="GC85" i="2"/>
  <c r="GG85" i="2" s="1"/>
  <c r="GI85" i="2" s="1"/>
  <c r="O50" i="2"/>
  <c r="S50" i="2" s="1"/>
  <c r="U50" i="2" s="1"/>
  <c r="FO31" i="5"/>
  <c r="FT31" i="5" s="1"/>
  <c r="FV31" i="5" s="1"/>
  <c r="CL13" i="2"/>
  <c r="CQ13" i="2" s="1"/>
  <c r="CS13" i="2" s="1"/>
  <c r="CL26" i="2"/>
  <c r="CQ26" i="2" s="1"/>
  <c r="CS26" i="2" s="1"/>
  <c r="HO89" i="2"/>
  <c r="HS89" i="2" s="1"/>
  <c r="HU89" i="2" s="1"/>
  <c r="FL27" i="2"/>
  <c r="GV14" i="2"/>
  <c r="GZ14" i="2" s="1"/>
  <c r="HB14" i="2" s="1"/>
  <c r="HO12" i="2"/>
  <c r="HS12" i="2" s="1"/>
  <c r="HU12" i="2" s="1"/>
  <c r="CN37" i="2"/>
  <c r="BS84" i="2"/>
  <c r="BX84" i="2" s="1"/>
  <c r="BZ84" i="2" s="1"/>
  <c r="BS116" i="2"/>
  <c r="BX116" i="2" s="1"/>
  <c r="BZ116" i="2" s="1"/>
  <c r="GV32" i="2"/>
  <c r="GZ32" i="2" s="1"/>
  <c r="HB32" i="2" s="1"/>
  <c r="FJ19" i="2"/>
  <c r="FO19" i="2" s="1"/>
  <c r="FQ19" i="2" s="1"/>
  <c r="AG93" i="2"/>
  <c r="AL93" i="2" s="1"/>
  <c r="AN93" i="2" s="1"/>
  <c r="JU26" i="5"/>
  <c r="JY26" i="5" s="1"/>
  <c r="KA26" i="5" s="1"/>
  <c r="FJ65" i="2"/>
  <c r="FO65" i="2" s="1"/>
  <c r="FQ65" i="2" s="1"/>
  <c r="AG48" i="2"/>
  <c r="AL48" i="2" s="1"/>
  <c r="AN48" i="2" s="1"/>
  <c r="FJ29" i="2"/>
  <c r="FO29" i="2" s="1"/>
  <c r="FQ29" i="2" s="1"/>
  <c r="GC27" i="2"/>
  <c r="GG27" i="2" s="1"/>
  <c r="GI27" i="2" s="1"/>
  <c r="CL98" i="2"/>
  <c r="CQ98" i="2" s="1"/>
  <c r="CS98" i="2" s="1"/>
  <c r="CL66" i="2"/>
  <c r="CQ66" i="2" s="1"/>
  <c r="CS66" i="2" s="1"/>
  <c r="CL73" i="2"/>
  <c r="CQ73" i="2" s="1"/>
  <c r="CS73" i="2" s="1"/>
  <c r="O109" i="2"/>
  <c r="S109" i="2" s="1"/>
  <c r="U109" i="2" s="1"/>
  <c r="CL53" i="2"/>
  <c r="CQ53" i="2" s="1"/>
  <c r="CS53" i="2" s="1"/>
  <c r="AZ49" i="2"/>
  <c r="BE49" i="2" s="1"/>
  <c r="BG49" i="2" s="1"/>
  <c r="FL17" i="2"/>
  <c r="FL9" i="2"/>
  <c r="AZ31" i="2"/>
  <c r="BE31" i="2" s="1"/>
  <c r="BG31" i="2" s="1"/>
  <c r="AZ14" i="2"/>
  <c r="BE14" i="2" s="1"/>
  <c r="BG14" i="2" s="1"/>
  <c r="BB22" i="2"/>
  <c r="BB58" i="2"/>
  <c r="BB56" i="2"/>
  <c r="BB12" i="2"/>
  <c r="EV29" i="5"/>
  <c r="FA29" i="5" s="1"/>
  <c r="FC29" i="5" s="1"/>
  <c r="EX18" i="5"/>
  <c r="BS88" i="2"/>
  <c r="BX88" i="2" s="1"/>
  <c r="BZ88" i="2" s="1"/>
  <c r="EX11" i="5"/>
  <c r="DL46" i="5"/>
  <c r="CL34" i="2"/>
  <c r="CQ34" i="2" s="1"/>
  <c r="CS34" i="2" s="1"/>
  <c r="EQ26" i="2"/>
  <c r="EV26" i="2" s="1"/>
  <c r="EX26" i="2" s="1"/>
  <c r="CN8" i="2"/>
  <c r="BS49" i="2"/>
  <c r="BX49" i="2" s="1"/>
  <c r="BZ49" i="2" s="1"/>
  <c r="O21" i="2"/>
  <c r="S21" i="2" s="1"/>
  <c r="U21" i="2" s="1"/>
  <c r="AC9" i="1"/>
  <c r="AB10" i="1" s="1"/>
  <c r="M5" i="1"/>
  <c r="FP7" i="8"/>
  <c r="FR7" i="8" s="1"/>
  <c r="ES6" i="8"/>
  <c r="ET6" i="8" s="1"/>
  <c r="ES18" i="8"/>
  <c r="ET18" i="8" s="1"/>
  <c r="FE7" i="8"/>
  <c r="FF7" i="8" s="1"/>
  <c r="FT12" i="8"/>
  <c r="FQ10" i="8"/>
  <c r="FT15" i="8"/>
  <c r="FQ13" i="8"/>
  <c r="ES15" i="8"/>
  <c r="ET15" i="8" s="1"/>
  <c r="FT16" i="8"/>
  <c r="FQ14" i="8"/>
  <c r="FT17" i="8"/>
  <c r="FQ15" i="8"/>
  <c r="FT14" i="8"/>
  <c r="FQ12" i="8"/>
  <c r="FT10" i="8"/>
  <c r="FQ8" i="8"/>
  <c r="FT19" i="8"/>
  <c r="FQ17" i="8"/>
  <c r="FT9" i="8"/>
  <c r="FQ7" i="8"/>
  <c r="FT20" i="8"/>
  <c r="FQ18" i="8"/>
  <c r="FT11" i="8"/>
  <c r="FQ9" i="8"/>
  <c r="FT18" i="8"/>
  <c r="FQ16" i="8"/>
  <c r="FT8" i="8"/>
  <c r="FQ6" i="8"/>
  <c r="FT13" i="8"/>
  <c r="FQ11" i="8"/>
  <c r="ES12" i="8"/>
  <c r="ET12" i="8" s="1"/>
  <c r="EG6" i="8"/>
  <c r="EH6" i="8" s="1"/>
  <c r="AS40" i="8"/>
  <c r="AS59" i="8"/>
  <c r="AS95" i="8"/>
  <c r="AS35" i="8"/>
  <c r="AS58" i="8"/>
  <c r="AS62" i="8"/>
  <c r="AS90" i="8"/>
  <c r="AS77" i="8"/>
  <c r="AS97" i="8"/>
  <c r="AS105" i="8"/>
  <c r="AS85" i="8"/>
  <c r="AS94" i="8"/>
  <c r="AS60" i="8"/>
  <c r="AS93" i="8"/>
  <c r="AS44" i="8"/>
  <c r="AS63" i="8"/>
  <c r="AS80" i="8"/>
  <c r="AS30" i="8"/>
  <c r="AS68" i="8"/>
  <c r="AS103" i="8"/>
  <c r="AS64" i="8"/>
  <c r="AS42" i="8"/>
  <c r="AS49" i="8"/>
  <c r="AS57" i="8"/>
  <c r="AS72" i="8"/>
  <c r="AS69" i="8"/>
  <c r="AS87" i="8"/>
  <c r="AS92" i="8"/>
  <c r="AS104" i="8"/>
  <c r="AS32" i="8"/>
  <c r="AS50" i="8"/>
  <c r="AS75" i="8"/>
  <c r="AS99" i="8"/>
  <c r="AS67" i="8"/>
  <c r="AS43" i="8"/>
  <c r="AS73" i="8"/>
  <c r="AS33" i="8"/>
  <c r="AS53" i="8"/>
  <c r="AS107" i="8"/>
  <c r="AS82" i="8"/>
  <c r="AS38" i="8"/>
  <c r="AS47" i="8"/>
  <c r="AS52" i="8"/>
  <c r="AS70" i="8"/>
  <c r="AS78" i="8"/>
  <c r="AS65" i="8"/>
  <c r="AS102" i="8"/>
  <c r="AS89" i="8"/>
  <c r="AS55" i="8"/>
  <c r="AS83" i="8"/>
  <c r="AS34" i="8"/>
  <c r="AS54" i="8"/>
  <c r="AS100" i="8"/>
  <c r="AS37" i="8"/>
  <c r="AS48" i="8"/>
  <c r="AS39" i="8"/>
  <c r="AS79" i="8"/>
  <c r="AS84" i="8"/>
  <c r="AS74" i="8"/>
  <c r="AS88" i="8"/>
  <c r="AS98" i="8"/>
  <c r="FI26" i="8"/>
  <c r="FD10" i="8"/>
  <c r="FG9" i="8" s="1"/>
  <c r="FE21" i="8"/>
  <c r="FF21" i="8" s="1"/>
  <c r="FI41" i="8"/>
  <c r="FD13" i="8"/>
  <c r="FG12" i="8" s="1"/>
  <c r="FI71" i="8"/>
  <c r="FD19" i="8"/>
  <c r="FG18" i="8" s="1"/>
  <c r="FE19" i="8"/>
  <c r="FF19" i="8" s="1"/>
  <c r="FI46" i="8"/>
  <c r="FD14" i="8"/>
  <c r="FG13" i="8" s="1"/>
  <c r="FI36" i="8"/>
  <c r="FD12" i="8"/>
  <c r="FG11" i="8" s="1"/>
  <c r="FI21" i="8"/>
  <c r="FD9" i="8"/>
  <c r="FG8" i="8" s="1"/>
  <c r="FE9" i="8"/>
  <c r="FF9" i="8" s="1"/>
  <c r="FE15" i="8"/>
  <c r="FF15" i="8" s="1"/>
  <c r="FE6" i="8"/>
  <c r="FF6" i="8" s="1"/>
  <c r="FI6" i="8"/>
  <c r="FD6" i="8"/>
  <c r="FI51" i="8"/>
  <c r="FD15" i="8"/>
  <c r="FG14" i="8" s="1"/>
  <c r="FE20" i="8"/>
  <c r="FF20" i="8" s="1"/>
  <c r="FJ21" i="8"/>
  <c r="FE8" i="8"/>
  <c r="FF8" i="8" s="1"/>
  <c r="FI31" i="8"/>
  <c r="FD11" i="8"/>
  <c r="FG10" i="8" s="1"/>
  <c r="FI61" i="8"/>
  <c r="FD17" i="8"/>
  <c r="FG16" i="8" s="1"/>
  <c r="FI81" i="8"/>
  <c r="FD21" i="8"/>
  <c r="FE11" i="8"/>
  <c r="FF11" i="8" s="1"/>
  <c r="FE17" i="8"/>
  <c r="FF17" i="8" s="1"/>
  <c r="FI11" i="8"/>
  <c r="FD7" i="8"/>
  <c r="FG6" i="8" s="1"/>
  <c r="FI76" i="8"/>
  <c r="FD20" i="8"/>
  <c r="FG19" i="8" s="1"/>
  <c r="FE10" i="8"/>
  <c r="FF10" i="8" s="1"/>
  <c r="FI66" i="8"/>
  <c r="FD18" i="8"/>
  <c r="FG17" i="8" s="1"/>
  <c r="FI86" i="8"/>
  <c r="FE12" i="8"/>
  <c r="FF12" i="8" s="1"/>
  <c r="FE18" i="8"/>
  <c r="FF18" i="8" s="1"/>
  <c r="FE14" i="8"/>
  <c r="FF14" i="8" s="1"/>
  <c r="FE13" i="8"/>
  <c r="FF13" i="8" s="1"/>
  <c r="FI56" i="8"/>
  <c r="FD16" i="8"/>
  <c r="FG15" i="8" s="1"/>
  <c r="FE16" i="8"/>
  <c r="FF16" i="8" s="1"/>
  <c r="FI16" i="8"/>
  <c r="FD8" i="8"/>
  <c r="FG7" i="8" s="1"/>
  <c r="ES24" i="8"/>
  <c r="ET24" i="8" s="1"/>
  <c r="EW21" i="8"/>
  <c r="ER9" i="8"/>
  <c r="EU8" i="8" s="1"/>
  <c r="EW46" i="8"/>
  <c r="ER14" i="8"/>
  <c r="EU13" i="8" s="1"/>
  <c r="EW86" i="8"/>
  <c r="EU21" i="8"/>
  <c r="EW61" i="8"/>
  <c r="ER17" i="8"/>
  <c r="EU16" i="8" s="1"/>
  <c r="DU15" i="8"/>
  <c r="DV15" i="8" s="1"/>
  <c r="ES14" i="8"/>
  <c r="ET14" i="8" s="1"/>
  <c r="ES17" i="8"/>
  <c r="ET17" i="8" s="1"/>
  <c r="ES20" i="8"/>
  <c r="ET20" i="8" s="1"/>
  <c r="EW16" i="8"/>
  <c r="ER8" i="8"/>
  <c r="EU7" i="8" s="1"/>
  <c r="EW76" i="8"/>
  <c r="ER20" i="8"/>
  <c r="EU19" i="8" s="1"/>
  <c r="EW96" i="8"/>
  <c r="ER24" i="8"/>
  <c r="EG15" i="8"/>
  <c r="EH15" i="8" s="1"/>
  <c r="EW26" i="8"/>
  <c r="ER10" i="8"/>
  <c r="EU9" i="8" s="1"/>
  <c r="ES10" i="8"/>
  <c r="ET10" i="8" s="1"/>
  <c r="EW91" i="8"/>
  <c r="ER23" i="8"/>
  <c r="EU22" i="8" s="1"/>
  <c r="EW101" i="8"/>
  <c r="ES19" i="8"/>
  <c r="ET19" i="8" s="1"/>
  <c r="ES13" i="8"/>
  <c r="ET13" i="8" s="1"/>
  <c r="ES8" i="8"/>
  <c r="ET8" i="8" s="1"/>
  <c r="EW31" i="8"/>
  <c r="ER11" i="8"/>
  <c r="EU10" i="8" s="1"/>
  <c r="EW71" i="8"/>
  <c r="ER19" i="8"/>
  <c r="EU18" i="8" s="1"/>
  <c r="EW81" i="8"/>
  <c r="ER21" i="8"/>
  <c r="EU20" i="8" s="1"/>
  <c r="EW51" i="8"/>
  <c r="ER15" i="8"/>
  <c r="EU14" i="8" s="1"/>
  <c r="ES11" i="8"/>
  <c r="ET11" i="8" s="1"/>
  <c r="ES21" i="8"/>
  <c r="ET21" i="8" s="1"/>
  <c r="EW66" i="8"/>
  <c r="ER18" i="8"/>
  <c r="EU17" i="8" s="1"/>
  <c r="EW6" i="8"/>
  <c r="ER6" i="8"/>
  <c r="EW36" i="8"/>
  <c r="ER12" i="8"/>
  <c r="EU11" i="8" s="1"/>
  <c r="ES7" i="8"/>
  <c r="ET7" i="8" s="1"/>
  <c r="EW41" i="8"/>
  <c r="ER13" i="8"/>
  <c r="EU12" i="8" s="1"/>
  <c r="ES16" i="8"/>
  <c r="ET16" i="8" s="1"/>
  <c r="ES23" i="8"/>
  <c r="ET23" i="8" s="1"/>
  <c r="ES9" i="8"/>
  <c r="ET9" i="8" s="1"/>
  <c r="EW11" i="8"/>
  <c r="ER7" i="8"/>
  <c r="EU6" i="8" s="1"/>
  <c r="EW56" i="8"/>
  <c r="ER16" i="8"/>
  <c r="EU15" i="8" s="1"/>
  <c r="EG10" i="8"/>
  <c r="EH10" i="8" s="1"/>
  <c r="EG13" i="8"/>
  <c r="EH13" i="8" s="1"/>
  <c r="EG16" i="8"/>
  <c r="EH16" i="8" s="1"/>
  <c r="EK76" i="8"/>
  <c r="EF20" i="8"/>
  <c r="EI19" i="8" s="1"/>
  <c r="EK31" i="8"/>
  <c r="EF11" i="8"/>
  <c r="EI10" i="8" s="1"/>
  <c r="EK56" i="8"/>
  <c r="EF16" i="8"/>
  <c r="EI15" i="8" s="1"/>
  <c r="EG7" i="8"/>
  <c r="EH7" i="8" s="1"/>
  <c r="EG8" i="8"/>
  <c r="EH8" i="8" s="1"/>
  <c r="EG17" i="8"/>
  <c r="EH17" i="8" s="1"/>
  <c r="EK46" i="8"/>
  <c r="EF14" i="8"/>
  <c r="EI13" i="8" s="1"/>
  <c r="EK86" i="8"/>
  <c r="EF22" i="8"/>
  <c r="EI21" i="8" s="1"/>
  <c r="EK81" i="8"/>
  <c r="EF21" i="8"/>
  <c r="EI20" i="8" s="1"/>
  <c r="EG21" i="8"/>
  <c r="EH21" i="8" s="1"/>
  <c r="DU9" i="8"/>
  <c r="DV9" i="8" s="1"/>
  <c r="EK41" i="8"/>
  <c r="EF13" i="8"/>
  <c r="EI12" i="8" s="1"/>
  <c r="EK61" i="8"/>
  <c r="EF17" i="8"/>
  <c r="EI16" i="8" s="1"/>
  <c r="EK91" i="8"/>
  <c r="EF23" i="8"/>
  <c r="EI22" i="8" s="1"/>
  <c r="EG9" i="8"/>
  <c r="EH9" i="8" s="1"/>
  <c r="EG20" i="8"/>
  <c r="EH20" i="8" s="1"/>
  <c r="EK6" i="8"/>
  <c r="EF6" i="8"/>
  <c r="EK96" i="8"/>
  <c r="EG22" i="8"/>
  <c r="EH22" i="8" s="1"/>
  <c r="EK16" i="8"/>
  <c r="EF8" i="8"/>
  <c r="EI7" i="8" s="1"/>
  <c r="EG19" i="8"/>
  <c r="EH19" i="8" s="1"/>
  <c r="EK26" i="8"/>
  <c r="EF10" i="8"/>
  <c r="EI9" i="8" s="1"/>
  <c r="EK36" i="8"/>
  <c r="EF12" i="8"/>
  <c r="EI11" i="8" s="1"/>
  <c r="EG14" i="8"/>
  <c r="EH14" i="8" s="1"/>
  <c r="EG23" i="8"/>
  <c r="EH23" i="8" s="1"/>
  <c r="EK21" i="8"/>
  <c r="EF9" i="8"/>
  <c r="EI8" i="8" s="1"/>
  <c r="EK66" i="8"/>
  <c r="EF18" i="8"/>
  <c r="EI17" i="8" s="1"/>
  <c r="EK71" i="8"/>
  <c r="EF19" i="8"/>
  <c r="EI18" i="8" s="1"/>
  <c r="EK11" i="8"/>
  <c r="EF7" i="8"/>
  <c r="EI6" i="8" s="1"/>
  <c r="EK51" i="8"/>
  <c r="EF15" i="8"/>
  <c r="EI14" i="8" s="1"/>
  <c r="EK101" i="8"/>
  <c r="EG18" i="8"/>
  <c r="EH18" i="8" s="1"/>
  <c r="EG11" i="8"/>
  <c r="EH11" i="8" s="1"/>
  <c r="EG12" i="8"/>
  <c r="EH12" i="8" s="1"/>
  <c r="DU21" i="8"/>
  <c r="DV21" i="8" s="1"/>
  <c r="DU7" i="8"/>
  <c r="DV7" i="8" s="1"/>
  <c r="DU17" i="8"/>
  <c r="DV17" i="8" s="1"/>
  <c r="DU6" i="8"/>
  <c r="DV6" i="8" s="1"/>
  <c r="DU11" i="8"/>
  <c r="DV11" i="8" s="1"/>
  <c r="DU20" i="8"/>
  <c r="DV20" i="8" s="1"/>
  <c r="DU24" i="8"/>
  <c r="DV24" i="8" s="1"/>
  <c r="DU25" i="8"/>
  <c r="DV25" i="8" s="1"/>
  <c r="DY36" i="8"/>
  <c r="DT12" i="8"/>
  <c r="DW11" i="8" s="1"/>
  <c r="DY51" i="8"/>
  <c r="DT15" i="8"/>
  <c r="DW14" i="8" s="1"/>
  <c r="DY81" i="8"/>
  <c r="DT21" i="8"/>
  <c r="DW20" i="8" s="1"/>
  <c r="DY96" i="8"/>
  <c r="DT24" i="8"/>
  <c r="DW23" i="8" s="1"/>
  <c r="DU13" i="8"/>
  <c r="DV13" i="8" s="1"/>
  <c r="DU16" i="8"/>
  <c r="DV16" i="8" s="1"/>
  <c r="DU18" i="8"/>
  <c r="DV18" i="8" s="1"/>
  <c r="DY11" i="8"/>
  <c r="DT7" i="8"/>
  <c r="DW6" i="8" s="1"/>
  <c r="DY56" i="8"/>
  <c r="DT16" i="8"/>
  <c r="DW15" i="8" s="1"/>
  <c r="DY91" i="8"/>
  <c r="DT23" i="8"/>
  <c r="DW22" i="8" s="1"/>
  <c r="DY106" i="8"/>
  <c r="DT26" i="8"/>
  <c r="DU14" i="8"/>
  <c r="DV14" i="8" s="1"/>
  <c r="DU19" i="8"/>
  <c r="DV19" i="8" s="1"/>
  <c r="DU26" i="8"/>
  <c r="DV26" i="8" s="1"/>
  <c r="DU23" i="8"/>
  <c r="DV23" i="8" s="1"/>
  <c r="DY46" i="8"/>
  <c r="DT14" i="8"/>
  <c r="DW13" i="8" s="1"/>
  <c r="DY66" i="8"/>
  <c r="DT18" i="8"/>
  <c r="DW17" i="8" s="1"/>
  <c r="DY101" i="8"/>
  <c r="DT25" i="8"/>
  <c r="DW24" i="8" s="1"/>
  <c r="DY26" i="8"/>
  <c r="DT10" i="8"/>
  <c r="DW9" i="8" s="1"/>
  <c r="DU10" i="8"/>
  <c r="DV10" i="8" s="1"/>
  <c r="DU22" i="8"/>
  <c r="DV22" i="8" s="1"/>
  <c r="DY21" i="8"/>
  <c r="DT9" i="8"/>
  <c r="DW8" i="8" s="1"/>
  <c r="DY86" i="8"/>
  <c r="DT22" i="8"/>
  <c r="DW21" i="8" s="1"/>
  <c r="DY111" i="8"/>
  <c r="DY16" i="8"/>
  <c r="DT8" i="8"/>
  <c r="DW7" i="8" s="1"/>
  <c r="DY41" i="8"/>
  <c r="DT13" i="8"/>
  <c r="DW12" i="8" s="1"/>
  <c r="DU12" i="8"/>
  <c r="DV12" i="8" s="1"/>
  <c r="DY31" i="8"/>
  <c r="DT11" i="8"/>
  <c r="DW10" i="8" s="1"/>
  <c r="DY61" i="8"/>
  <c r="DT17" i="8"/>
  <c r="DW16" i="8" s="1"/>
  <c r="DY76" i="8"/>
  <c r="DT20" i="8"/>
  <c r="DW19" i="8" s="1"/>
  <c r="DY71" i="8"/>
  <c r="DT19" i="8"/>
  <c r="DW18" i="8" s="1"/>
  <c r="DU8" i="8"/>
  <c r="DV8" i="8" s="1"/>
  <c r="DY6" i="8"/>
  <c r="DT6" i="8"/>
  <c r="CK11" i="8"/>
  <c r="CL11" i="8" s="1"/>
  <c r="AO7" i="8"/>
  <c r="AP7" i="8" s="1"/>
  <c r="CK9" i="8"/>
  <c r="CL9" i="8" s="1"/>
  <c r="CW8" i="8"/>
  <c r="CX8" i="8" s="1"/>
  <c r="DM26" i="8"/>
  <c r="DH10" i="8"/>
  <c r="DK9" i="8" s="1"/>
  <c r="DM46" i="8"/>
  <c r="DH14" i="8"/>
  <c r="DK13" i="8" s="1"/>
  <c r="DM56" i="8"/>
  <c r="DH16" i="8"/>
  <c r="DK15" i="8" s="1"/>
  <c r="DI17" i="8"/>
  <c r="DJ17" i="8" s="1"/>
  <c r="DM16" i="8"/>
  <c r="DH8" i="8"/>
  <c r="DK7" i="8" s="1"/>
  <c r="DM41" i="8"/>
  <c r="DH13" i="8"/>
  <c r="DK12" i="8" s="1"/>
  <c r="DM11" i="8"/>
  <c r="DH7" i="8"/>
  <c r="DK6" i="8" s="1"/>
  <c r="DI9" i="8"/>
  <c r="DJ9" i="8" s="1"/>
  <c r="DI13" i="8"/>
  <c r="DJ13" i="8" s="1"/>
  <c r="DI12" i="8"/>
  <c r="DJ12" i="8" s="1"/>
  <c r="DM6" i="8"/>
  <c r="DH6" i="8"/>
  <c r="DM61" i="8"/>
  <c r="DH17" i="8"/>
  <c r="DM21" i="8"/>
  <c r="DH9" i="8"/>
  <c r="DK8" i="8" s="1"/>
  <c r="DM31" i="8"/>
  <c r="DH11" i="8"/>
  <c r="DK10" i="8" s="1"/>
  <c r="DI10" i="8"/>
  <c r="DJ10" i="8" s="1"/>
  <c r="DI15" i="8"/>
  <c r="DJ15" i="8" s="1"/>
  <c r="DI16" i="8"/>
  <c r="DJ16" i="8" s="1"/>
  <c r="DM51" i="8"/>
  <c r="DH15" i="8"/>
  <c r="DK14" i="8" s="1"/>
  <c r="DI7" i="8"/>
  <c r="DJ7" i="8" s="1"/>
  <c r="DM36" i="8"/>
  <c r="DH12" i="8"/>
  <c r="DK11" i="8" s="1"/>
  <c r="DM66" i="8"/>
  <c r="DI11" i="8"/>
  <c r="DJ11" i="8" s="1"/>
  <c r="DI6" i="8"/>
  <c r="DJ6" i="8" s="1"/>
  <c r="DI8" i="8"/>
  <c r="DJ8" i="8" s="1"/>
  <c r="DI14" i="8"/>
  <c r="DJ14" i="8" s="1"/>
  <c r="CW12" i="8"/>
  <c r="CX12" i="8" s="1"/>
  <c r="CK13" i="8"/>
  <c r="CL13" i="8" s="1"/>
  <c r="CW13" i="8"/>
  <c r="CX13" i="8" s="1"/>
  <c r="DA6" i="8"/>
  <c r="CV6" i="8"/>
  <c r="CW14" i="8"/>
  <c r="CX14" i="8" s="1"/>
  <c r="CW16" i="8"/>
  <c r="CX16" i="8" s="1"/>
  <c r="CK14" i="8"/>
  <c r="CL14" i="8" s="1"/>
  <c r="CK17" i="8"/>
  <c r="CL17" i="8" s="1"/>
  <c r="CK6" i="8"/>
  <c r="CL6" i="8" s="1"/>
  <c r="BY17" i="8"/>
  <c r="BZ17" i="8" s="1"/>
  <c r="DA36" i="8"/>
  <c r="CV12" i="8"/>
  <c r="CY11" i="8" s="1"/>
  <c r="CW15" i="8"/>
  <c r="CX15" i="8" s="1"/>
  <c r="DA21" i="8"/>
  <c r="CV9" i="8"/>
  <c r="CY8" i="8" s="1"/>
  <c r="DA41" i="8"/>
  <c r="CV13" i="8"/>
  <c r="CY12" i="8" s="1"/>
  <c r="CW9" i="8"/>
  <c r="CX9" i="8" s="1"/>
  <c r="CW17" i="8"/>
  <c r="CX17" i="8" s="1"/>
  <c r="DA16" i="8"/>
  <c r="CV8" i="8"/>
  <c r="CY7" i="8" s="1"/>
  <c r="DA56" i="8"/>
  <c r="CV16" i="8"/>
  <c r="DA66" i="8"/>
  <c r="CW6" i="8"/>
  <c r="CX6" i="8" s="1"/>
  <c r="CW11" i="8"/>
  <c r="CX11" i="8" s="1"/>
  <c r="DA31" i="8"/>
  <c r="CV11" i="8"/>
  <c r="CY10" i="8" s="1"/>
  <c r="DA51" i="8"/>
  <c r="CV15" i="8"/>
  <c r="CY14" i="8" s="1"/>
  <c r="DA11" i="8"/>
  <c r="CV7" i="8"/>
  <c r="CY6" i="8" s="1"/>
  <c r="DA61" i="8"/>
  <c r="CV17" i="8"/>
  <c r="CW10" i="8"/>
  <c r="CX10" i="8" s="1"/>
  <c r="DA46" i="8"/>
  <c r="CV14" i="8"/>
  <c r="CY13" i="8" s="1"/>
  <c r="DA26" i="8"/>
  <c r="CV10" i="8"/>
  <c r="CY9" i="8" s="1"/>
  <c r="CW7" i="8"/>
  <c r="CX7" i="8" s="1"/>
  <c r="CO56" i="8"/>
  <c r="CJ16" i="8"/>
  <c r="CM15" i="8" s="1"/>
  <c r="CO21" i="8"/>
  <c r="CJ9" i="8"/>
  <c r="CM8" i="8" s="1"/>
  <c r="CO61" i="8"/>
  <c r="CJ17" i="8"/>
  <c r="CM16" i="8" s="1"/>
  <c r="CO16" i="8"/>
  <c r="CJ8" i="8"/>
  <c r="CM7" i="8" s="1"/>
  <c r="BA20" i="8"/>
  <c r="BB20" i="8" s="1"/>
  <c r="CK8" i="8"/>
  <c r="CL8" i="8" s="1"/>
  <c r="CK19" i="8"/>
  <c r="CL19" i="8" s="1"/>
  <c r="CO46" i="8"/>
  <c r="CJ14" i="8"/>
  <c r="CM13" i="8" s="1"/>
  <c r="CO66" i="8"/>
  <c r="CJ18" i="8"/>
  <c r="CM17" i="8" s="1"/>
  <c r="CO71" i="8"/>
  <c r="CJ19" i="8"/>
  <c r="CM18" i="8" s="1"/>
  <c r="CO26" i="8"/>
  <c r="CJ10" i="8"/>
  <c r="CM9" i="8" s="1"/>
  <c r="CK20" i="8"/>
  <c r="CL20" i="8" s="1"/>
  <c r="CO36" i="8"/>
  <c r="CJ12" i="8"/>
  <c r="CM11" i="8" s="1"/>
  <c r="CO51" i="8"/>
  <c r="CJ15" i="8"/>
  <c r="CM14" i="8" s="1"/>
  <c r="CO76" i="8"/>
  <c r="CJ20" i="8"/>
  <c r="CO6" i="8"/>
  <c r="CJ6" i="8"/>
  <c r="CO41" i="8"/>
  <c r="CJ13" i="8"/>
  <c r="CM12" i="8" s="1"/>
  <c r="CK15" i="8"/>
  <c r="CL15" i="8" s="1"/>
  <c r="CO81" i="8"/>
  <c r="CK18" i="8"/>
  <c r="CL18" i="8" s="1"/>
  <c r="CO31" i="8"/>
  <c r="CJ11" i="8"/>
  <c r="CM10" i="8" s="1"/>
  <c r="CO11" i="8"/>
  <c r="CJ7" i="8"/>
  <c r="CM6" i="8" s="1"/>
  <c r="CK10" i="8"/>
  <c r="CL10" i="8" s="1"/>
  <c r="CK12" i="8"/>
  <c r="CL12" i="8" s="1"/>
  <c r="CK16" i="8"/>
  <c r="CL16" i="8" s="1"/>
  <c r="CK7" i="8"/>
  <c r="CL7" i="8" s="1"/>
  <c r="BA12" i="8"/>
  <c r="BB12" i="8" s="1"/>
  <c r="BY10" i="8"/>
  <c r="BZ10" i="8" s="1"/>
  <c r="BY9" i="8"/>
  <c r="BZ9" i="8" s="1"/>
  <c r="BY11" i="8"/>
  <c r="BZ11" i="8" s="1"/>
  <c r="BY6" i="8"/>
  <c r="BZ6" i="8" s="1"/>
  <c r="BY21" i="8"/>
  <c r="BZ21" i="8" s="1"/>
  <c r="CC6" i="8"/>
  <c r="BX6" i="8"/>
  <c r="CC26" i="8"/>
  <c r="BX10" i="8"/>
  <c r="CA9" i="8" s="1"/>
  <c r="CC86" i="8"/>
  <c r="CC76" i="8"/>
  <c r="BX20" i="8"/>
  <c r="BY12" i="8"/>
  <c r="BZ12" i="8" s="1"/>
  <c r="BY19" i="8"/>
  <c r="BZ19" i="8" s="1"/>
  <c r="CC11" i="8"/>
  <c r="BX7" i="8"/>
  <c r="CA6" i="8" s="1"/>
  <c r="CC71" i="8"/>
  <c r="BX19" i="8"/>
  <c r="CA18" i="8" s="1"/>
  <c r="CC46" i="8"/>
  <c r="BX14" i="8"/>
  <c r="CA13" i="8" s="1"/>
  <c r="CC66" i="8"/>
  <c r="BX18" i="8"/>
  <c r="CA17" i="8" s="1"/>
  <c r="BY13" i="8"/>
  <c r="BZ13" i="8" s="1"/>
  <c r="BY15" i="8"/>
  <c r="BZ15" i="8" s="1"/>
  <c r="CC31" i="8"/>
  <c r="BX11" i="8"/>
  <c r="CA10" i="8" s="1"/>
  <c r="CC41" i="8"/>
  <c r="BX13" i="8"/>
  <c r="CA12" i="8" s="1"/>
  <c r="CC81" i="8"/>
  <c r="BX21" i="8"/>
  <c r="CD21" i="8"/>
  <c r="BY8" i="8"/>
  <c r="BZ8" i="8" s="1"/>
  <c r="BY7" i="8"/>
  <c r="BZ7" i="8" s="1"/>
  <c r="BY16" i="8"/>
  <c r="BZ16" i="8" s="1"/>
  <c r="BY20" i="8"/>
  <c r="BZ20" i="8" s="1"/>
  <c r="CC51" i="8"/>
  <c r="BX15" i="8"/>
  <c r="CA14" i="8" s="1"/>
  <c r="BY14" i="8"/>
  <c r="BZ14" i="8" s="1"/>
  <c r="CC36" i="8"/>
  <c r="BX12" i="8"/>
  <c r="CA11" i="8" s="1"/>
  <c r="CC61" i="8"/>
  <c r="BX17" i="8"/>
  <c r="CA16" i="8" s="1"/>
  <c r="CC56" i="8"/>
  <c r="BX16" i="8"/>
  <c r="CA15" i="8" s="1"/>
  <c r="BY18" i="8"/>
  <c r="BZ18" i="8" s="1"/>
  <c r="CC16" i="8"/>
  <c r="BX8" i="8"/>
  <c r="CA7" i="8" s="1"/>
  <c r="CC21" i="8"/>
  <c r="BX9" i="8"/>
  <c r="CA8" i="8" s="1"/>
  <c r="BM8" i="8"/>
  <c r="BN8" i="8" s="1"/>
  <c r="BM15" i="8"/>
  <c r="BN15" i="8" s="1"/>
  <c r="BA14" i="8"/>
  <c r="BB14" i="8" s="1"/>
  <c r="BA23" i="8"/>
  <c r="BB23" i="8" s="1"/>
  <c r="BA18" i="8"/>
  <c r="BB18" i="8" s="1"/>
  <c r="BM16" i="8"/>
  <c r="BN16" i="8" s="1"/>
  <c r="BM14" i="8"/>
  <c r="BN14" i="8" s="1"/>
  <c r="BM22" i="8"/>
  <c r="BN22" i="8" s="1"/>
  <c r="BQ6" i="8"/>
  <c r="BL6" i="8"/>
  <c r="BQ21" i="8"/>
  <c r="BL9" i="8"/>
  <c r="BO8" i="8" s="1"/>
  <c r="BM10" i="8"/>
  <c r="BN10" i="8" s="1"/>
  <c r="BM7" i="8"/>
  <c r="BN7" i="8" s="1"/>
  <c r="BM17" i="8"/>
  <c r="BN17" i="8" s="1"/>
  <c r="BQ26" i="8"/>
  <c r="BL10" i="8"/>
  <c r="BO9" i="8" s="1"/>
  <c r="BQ106" i="8"/>
  <c r="BL26" i="8"/>
  <c r="BO25" i="8" s="1"/>
  <c r="BM11" i="8"/>
  <c r="BN11" i="8" s="1"/>
  <c r="BQ16" i="8"/>
  <c r="BL8" i="8"/>
  <c r="BO7" i="8" s="1"/>
  <c r="BQ41" i="8"/>
  <c r="BL13" i="8"/>
  <c r="BO12" i="8" s="1"/>
  <c r="BM26" i="8"/>
  <c r="BN26" i="8" s="1"/>
  <c r="BR26" i="8"/>
  <c r="BM9" i="8"/>
  <c r="BN9" i="8" s="1"/>
  <c r="BM24" i="8"/>
  <c r="BN24" i="8" s="1"/>
  <c r="BQ36" i="8"/>
  <c r="BL12" i="8"/>
  <c r="BO11" i="8" s="1"/>
  <c r="BQ66" i="8"/>
  <c r="BL18" i="8"/>
  <c r="BO17" i="8" s="1"/>
  <c r="BM12" i="8"/>
  <c r="BN12" i="8" s="1"/>
  <c r="BM27" i="8"/>
  <c r="BN27" i="8" s="1"/>
  <c r="BQ76" i="8"/>
  <c r="BL20" i="8"/>
  <c r="BO19" i="8" s="1"/>
  <c r="BQ31" i="8"/>
  <c r="BL11" i="8"/>
  <c r="BO10" i="8" s="1"/>
  <c r="BQ111" i="8"/>
  <c r="BL27" i="8"/>
  <c r="BQ61" i="8"/>
  <c r="BL17" i="8"/>
  <c r="BO16" i="8" s="1"/>
  <c r="BQ96" i="8"/>
  <c r="BL24" i="8"/>
  <c r="BO23" i="8" s="1"/>
  <c r="BM13" i="8"/>
  <c r="BN13" i="8" s="1"/>
  <c r="BM19" i="8"/>
  <c r="BN19" i="8" s="1"/>
  <c r="BM21" i="8"/>
  <c r="BN21" i="8" s="1"/>
  <c r="BR11" i="8"/>
  <c r="BM6" i="8"/>
  <c r="BN6" i="8" s="1"/>
  <c r="BQ86" i="8"/>
  <c r="BL22" i="8"/>
  <c r="BO21" i="8" s="1"/>
  <c r="BQ101" i="8"/>
  <c r="BL25" i="8"/>
  <c r="BO24" i="8" s="1"/>
  <c r="BM18" i="8"/>
  <c r="BN18" i="8" s="1"/>
  <c r="BA22" i="8"/>
  <c r="BB22" i="8" s="1"/>
  <c r="BQ46" i="8"/>
  <c r="BL14" i="8"/>
  <c r="BO13" i="8" s="1"/>
  <c r="BQ71" i="8"/>
  <c r="BL19" i="8"/>
  <c r="BO18" i="8" s="1"/>
  <c r="BM20" i="8"/>
  <c r="BN20" i="8" s="1"/>
  <c r="BQ11" i="8"/>
  <c r="BL7" i="8"/>
  <c r="BO6" i="8" s="1"/>
  <c r="BQ51" i="8"/>
  <c r="BL15" i="8"/>
  <c r="BO14" i="8" s="1"/>
  <c r="BQ56" i="8"/>
  <c r="BL16" i="8"/>
  <c r="BO15" i="8" s="1"/>
  <c r="BQ81" i="8"/>
  <c r="BL21" i="8"/>
  <c r="BO20" i="8" s="1"/>
  <c r="BQ91" i="8"/>
  <c r="BL23" i="8"/>
  <c r="BO22" i="8" s="1"/>
  <c r="BQ116" i="8"/>
  <c r="BA25" i="8"/>
  <c r="BB25" i="8" s="1"/>
  <c r="BM23" i="8"/>
  <c r="BN23" i="8" s="1"/>
  <c r="BM25" i="8"/>
  <c r="BN25" i="8" s="1"/>
  <c r="BE56" i="8"/>
  <c r="AZ16" i="8"/>
  <c r="BC15" i="8" s="1"/>
  <c r="BE96" i="8"/>
  <c r="AZ24" i="8"/>
  <c r="BC23" i="8" s="1"/>
  <c r="BF21" i="8"/>
  <c r="BA8" i="8"/>
  <c r="BB8" i="8" s="1"/>
  <c r="BA9" i="8"/>
  <c r="BB9" i="8" s="1"/>
  <c r="BA13" i="8"/>
  <c r="BB13" i="8" s="1"/>
  <c r="BE16" i="8"/>
  <c r="AZ8" i="8"/>
  <c r="BC7" i="8" s="1"/>
  <c r="BE71" i="8"/>
  <c r="AZ19" i="8"/>
  <c r="BC18" i="8" s="1"/>
  <c r="BE111" i="8"/>
  <c r="AZ27" i="8"/>
  <c r="BC26" i="8" s="1"/>
  <c r="BE26" i="8"/>
  <c r="AZ10" i="8"/>
  <c r="BC9" i="8" s="1"/>
  <c r="BE41" i="8"/>
  <c r="AZ13" i="8"/>
  <c r="BC12" i="8" s="1"/>
  <c r="BA11" i="8"/>
  <c r="BB11" i="8" s="1"/>
  <c r="BE21" i="8"/>
  <c r="AZ9" i="8"/>
  <c r="BC8" i="8" s="1"/>
  <c r="BE91" i="8"/>
  <c r="AZ23" i="8"/>
  <c r="BC22" i="8" s="1"/>
  <c r="BE101" i="8"/>
  <c r="AZ25" i="8"/>
  <c r="BC24" i="8" s="1"/>
  <c r="BA6" i="8"/>
  <c r="BB6" i="8" s="1"/>
  <c r="BA7" i="8"/>
  <c r="BB7" i="8" s="1"/>
  <c r="BA21" i="8"/>
  <c r="BB21" i="8" s="1"/>
  <c r="BE11" i="8"/>
  <c r="AZ7" i="8"/>
  <c r="BC6" i="8" s="1"/>
  <c r="BE51" i="8"/>
  <c r="AZ15" i="8"/>
  <c r="BC14" i="8" s="1"/>
  <c r="BE81" i="8"/>
  <c r="AZ21" i="8"/>
  <c r="BC20" i="8" s="1"/>
  <c r="BA16" i="8"/>
  <c r="BB16" i="8" s="1"/>
  <c r="BE66" i="8"/>
  <c r="AZ18" i="8"/>
  <c r="BC17" i="8" s="1"/>
  <c r="BA10" i="8"/>
  <c r="BB10" i="8" s="1"/>
  <c r="BA19" i="8"/>
  <c r="BB19" i="8" s="1"/>
  <c r="BE31" i="8"/>
  <c r="AZ11" i="8"/>
  <c r="BC10" i="8" s="1"/>
  <c r="BE46" i="8"/>
  <c r="AZ14" i="8"/>
  <c r="BC13" i="8" s="1"/>
  <c r="BE86" i="8"/>
  <c r="AZ22" i="8"/>
  <c r="BC21" i="8" s="1"/>
  <c r="BE116" i="8"/>
  <c r="AZ28" i="8"/>
  <c r="BE106" i="8"/>
  <c r="AZ26" i="8"/>
  <c r="BC25" i="8" s="1"/>
  <c r="BA27" i="8"/>
  <c r="BB27" i="8" s="1"/>
  <c r="BA28" i="8"/>
  <c r="BB28" i="8" s="1"/>
  <c r="BE6" i="8"/>
  <c r="AZ6" i="8"/>
  <c r="BE36" i="8"/>
  <c r="AZ12" i="8"/>
  <c r="BC11" i="8" s="1"/>
  <c r="BA17" i="8"/>
  <c r="BB17" i="8" s="1"/>
  <c r="BA15" i="8"/>
  <c r="BB15" i="8" s="1"/>
  <c r="BA26" i="8"/>
  <c r="BB26" i="8" s="1"/>
  <c r="BA24" i="8"/>
  <c r="BB24" i="8" s="1"/>
  <c r="BE61" i="8"/>
  <c r="AZ17" i="8"/>
  <c r="BC16" i="8" s="1"/>
  <c r="BE76" i="8"/>
  <c r="AZ20" i="8"/>
  <c r="BC19" i="8" s="1"/>
  <c r="AO15" i="8"/>
  <c r="AP15" i="8" s="1"/>
  <c r="AO11" i="8"/>
  <c r="AP11" i="8" s="1"/>
  <c r="AO20" i="8"/>
  <c r="AP20" i="8" s="1"/>
  <c r="AO22" i="8"/>
  <c r="AP22" i="8" s="1"/>
  <c r="AO16" i="8"/>
  <c r="AP16" i="8" s="1"/>
  <c r="AO23" i="8"/>
  <c r="AP23" i="8" s="1"/>
  <c r="AS26" i="8"/>
  <c r="AN10" i="8"/>
  <c r="AQ9" i="8" s="1"/>
  <c r="AS46" i="8"/>
  <c r="AN14" i="8"/>
  <c r="AQ13" i="8" s="1"/>
  <c r="AS56" i="8"/>
  <c r="AN16" i="8"/>
  <c r="AQ15" i="8" s="1"/>
  <c r="AS71" i="8"/>
  <c r="AN19" i="8"/>
  <c r="AQ18" i="8" s="1"/>
  <c r="AS21" i="8"/>
  <c r="AN9" i="8"/>
  <c r="AQ8" i="8" s="1"/>
  <c r="AS36" i="8"/>
  <c r="AN12" i="8"/>
  <c r="AQ11" i="8" s="1"/>
  <c r="AO25" i="8"/>
  <c r="AP25" i="8" s="1"/>
  <c r="AO21" i="8"/>
  <c r="AP21" i="8" s="1"/>
  <c r="AS76" i="8"/>
  <c r="AN20" i="8"/>
  <c r="AQ19" i="8" s="1"/>
  <c r="AS31" i="8"/>
  <c r="AN11" i="8"/>
  <c r="AQ10" i="8" s="1"/>
  <c r="AS41" i="8"/>
  <c r="AN13" i="8"/>
  <c r="AQ12" i="8" s="1"/>
  <c r="AS51" i="8"/>
  <c r="AN15" i="8"/>
  <c r="AQ14" i="8" s="1"/>
  <c r="AS91" i="8"/>
  <c r="AN23" i="8"/>
  <c r="AQ22" i="8" s="1"/>
  <c r="AO10" i="8"/>
  <c r="AP10" i="8" s="1"/>
  <c r="AO12" i="8"/>
  <c r="AP12" i="8" s="1"/>
  <c r="AS16" i="8"/>
  <c r="AN8" i="8"/>
  <c r="AQ7" i="8" s="1"/>
  <c r="AS11" i="8"/>
  <c r="AN7" i="8"/>
  <c r="AQ6" i="8" s="1"/>
  <c r="AS61" i="8"/>
  <c r="AN17" i="8"/>
  <c r="AQ16" i="8" s="1"/>
  <c r="AS66" i="8"/>
  <c r="AN18" i="8"/>
  <c r="AQ17" i="8" s="1"/>
  <c r="AS81" i="8"/>
  <c r="AN21" i="8"/>
  <c r="AQ20" i="8" s="1"/>
  <c r="AS86" i="8"/>
  <c r="AN22" i="8"/>
  <c r="AQ21" i="8" s="1"/>
  <c r="AO13" i="8"/>
  <c r="AP13" i="8" s="1"/>
  <c r="AO24" i="8"/>
  <c r="AP24" i="8" s="1"/>
  <c r="AS96" i="8"/>
  <c r="AN24" i="8"/>
  <c r="AQ23" i="8" s="1"/>
  <c r="AS101" i="8"/>
  <c r="AN25" i="8"/>
  <c r="AO6" i="8"/>
  <c r="AP6" i="8" s="1"/>
  <c r="AO8" i="8"/>
  <c r="AP8" i="8" s="1"/>
  <c r="AO14" i="8"/>
  <c r="AP14" i="8" s="1"/>
  <c r="AO17" i="8"/>
  <c r="AP17" i="8" s="1"/>
  <c r="AO18" i="8"/>
  <c r="AP18" i="8" s="1"/>
  <c r="AO9" i="8"/>
  <c r="AP9" i="8" s="1"/>
  <c r="AS106" i="8"/>
  <c r="AO19" i="8"/>
  <c r="AP19" i="8" s="1"/>
  <c r="AS6" i="8"/>
  <c r="AN6" i="8"/>
  <c r="AC7" i="8"/>
  <c r="AD7" i="8" s="1"/>
  <c r="AC16" i="8"/>
  <c r="AD16" i="8" s="1"/>
  <c r="AC10" i="8"/>
  <c r="AD10" i="8" s="1"/>
  <c r="AC23" i="8"/>
  <c r="AD23" i="8" s="1"/>
  <c r="AC18" i="8"/>
  <c r="AD18" i="8" s="1"/>
  <c r="AC21" i="8"/>
  <c r="AD21" i="8" s="1"/>
  <c r="AG41" i="8"/>
  <c r="AB13" i="8"/>
  <c r="AE12" i="8" s="1"/>
  <c r="AG51" i="8"/>
  <c r="AB15" i="8"/>
  <c r="AE14" i="8" s="1"/>
  <c r="AG106" i="8"/>
  <c r="AB26" i="8"/>
  <c r="AH46" i="8"/>
  <c r="AC13" i="8"/>
  <c r="AD13" i="8" s="1"/>
  <c r="AG46" i="8"/>
  <c r="AB14" i="8"/>
  <c r="AE13" i="8" s="1"/>
  <c r="AG91" i="8"/>
  <c r="AB23" i="8"/>
  <c r="AE22" i="8" s="1"/>
  <c r="AC9" i="8"/>
  <c r="AD9" i="8" s="1"/>
  <c r="AC14" i="8"/>
  <c r="AD14" i="8" s="1"/>
  <c r="AC17" i="8"/>
  <c r="AD17" i="8" s="1"/>
  <c r="AC15" i="8"/>
  <c r="AD15" i="8" s="1"/>
  <c r="AG21" i="8"/>
  <c r="AB9" i="8"/>
  <c r="AE8" i="8" s="1"/>
  <c r="AG31" i="8"/>
  <c r="AB11" i="8"/>
  <c r="AE10" i="8" s="1"/>
  <c r="AG71" i="8"/>
  <c r="AB19" i="8"/>
  <c r="AE18" i="8" s="1"/>
  <c r="AG81" i="8"/>
  <c r="AB21" i="8"/>
  <c r="AE20" i="8" s="1"/>
  <c r="AG96" i="8"/>
  <c r="AB24" i="8"/>
  <c r="AE23" i="8" s="1"/>
  <c r="AC8" i="8"/>
  <c r="AD8" i="8" s="1"/>
  <c r="AH41" i="8"/>
  <c r="AC12" i="8"/>
  <c r="AD12" i="8" s="1"/>
  <c r="AG66" i="8"/>
  <c r="AB18" i="8"/>
  <c r="AE17" i="8" s="1"/>
  <c r="AC24" i="8"/>
  <c r="AD24" i="8" s="1"/>
  <c r="AC20" i="8"/>
  <c r="AD20" i="8" s="1"/>
  <c r="AG11" i="8"/>
  <c r="AB7" i="8"/>
  <c r="AE6" i="8" s="1"/>
  <c r="AG76" i="8"/>
  <c r="AB20" i="8"/>
  <c r="AE19" i="8" s="1"/>
  <c r="AC6" i="8"/>
  <c r="AD6" i="8" s="1"/>
  <c r="AG56" i="8"/>
  <c r="AB16" i="8"/>
  <c r="AE15" i="8" s="1"/>
  <c r="AG86" i="8"/>
  <c r="AB22" i="8"/>
  <c r="AE21" i="8" s="1"/>
  <c r="AG108" i="8"/>
  <c r="AH36" i="8"/>
  <c r="AC11" i="8"/>
  <c r="AD11" i="8" s="1"/>
  <c r="AG16" i="8"/>
  <c r="AB8" i="8"/>
  <c r="AE7" i="8" s="1"/>
  <c r="AG26" i="8"/>
  <c r="AB10" i="8"/>
  <c r="AE9" i="8" s="1"/>
  <c r="AG61" i="8"/>
  <c r="AB17" i="8"/>
  <c r="AE16" i="8" s="1"/>
  <c r="AG36" i="8"/>
  <c r="AB12" i="8"/>
  <c r="AE11" i="8" s="1"/>
  <c r="AG6" i="8"/>
  <c r="AB6" i="8"/>
  <c r="AC19" i="8"/>
  <c r="AD19" i="8" s="1"/>
  <c r="AC22" i="8"/>
  <c r="AD22" i="8" s="1"/>
  <c r="AC25" i="8"/>
  <c r="AD25" i="8" s="1"/>
  <c r="AC26" i="8"/>
  <c r="AD26" i="8" s="1"/>
  <c r="AG101" i="8"/>
  <c r="AB25" i="8"/>
  <c r="AE24" i="8" s="1"/>
  <c r="Q18" i="8"/>
  <c r="R18" i="8" s="1"/>
  <c r="Q16" i="8"/>
  <c r="R16" i="8" s="1"/>
  <c r="Q24" i="8"/>
  <c r="R24" i="8" s="1"/>
  <c r="Q11" i="8"/>
  <c r="R11" i="8" s="1"/>
  <c r="Q22" i="8"/>
  <c r="R22" i="8" s="1"/>
  <c r="U6" i="8"/>
  <c r="P6" i="8"/>
  <c r="U10" i="8" s="1"/>
  <c r="U56" i="8"/>
  <c r="P16" i="8"/>
  <c r="U96" i="8"/>
  <c r="P24" i="8"/>
  <c r="Q13" i="8"/>
  <c r="R13" i="8" s="1"/>
  <c r="U66" i="8"/>
  <c r="P18" i="8"/>
  <c r="U71" i="8"/>
  <c r="P19" i="8"/>
  <c r="U36" i="8"/>
  <c r="P12" i="8"/>
  <c r="U76" i="8"/>
  <c r="P20" i="8"/>
  <c r="U101" i="8"/>
  <c r="P25" i="8"/>
  <c r="Q21" i="8"/>
  <c r="R21" i="8" s="1"/>
  <c r="U51" i="8"/>
  <c r="P15" i="8"/>
  <c r="U61" i="8"/>
  <c r="P17" i="8"/>
  <c r="U91" i="8"/>
  <c r="P23" i="8"/>
  <c r="U106" i="8"/>
  <c r="P26" i="8"/>
  <c r="Q14" i="8"/>
  <c r="R14" i="8" s="1"/>
  <c r="Q19" i="8"/>
  <c r="R19" i="8" s="1"/>
  <c r="U41" i="8"/>
  <c r="P13" i="8"/>
  <c r="U111" i="8"/>
  <c r="U86" i="8"/>
  <c r="P22" i="8"/>
  <c r="Q25" i="8"/>
  <c r="R25" i="8" s="1"/>
  <c r="U81" i="8"/>
  <c r="P21" i="8"/>
  <c r="Q26" i="8"/>
  <c r="R26" i="8" s="1"/>
  <c r="V41" i="8"/>
  <c r="Q12" i="8"/>
  <c r="R12" i="8" s="1"/>
  <c r="Q15" i="8"/>
  <c r="R15" i="8" s="1"/>
  <c r="Q17" i="8"/>
  <c r="R17" i="8" s="1"/>
  <c r="Q23" i="8"/>
  <c r="R23" i="8" s="1"/>
  <c r="Q20" i="8"/>
  <c r="R20" i="8" s="1"/>
  <c r="U31" i="8"/>
  <c r="P11" i="8"/>
  <c r="U46" i="8"/>
  <c r="P14" i="8"/>
  <c r="GA8" i="8"/>
  <c r="GC8" i="8" s="1"/>
  <c r="GU7" i="8"/>
  <c r="GW7" i="8" s="1"/>
  <c r="FP17" i="8"/>
  <c r="FR17" i="8" s="1"/>
  <c r="GU19" i="8"/>
  <c r="GW19" i="8" s="1"/>
  <c r="GK25" i="8"/>
  <c r="GM25" i="8" s="1"/>
  <c r="GK17" i="8"/>
  <c r="GM17" i="8" s="1"/>
  <c r="FP18" i="8"/>
  <c r="FR18" i="8" s="1"/>
  <c r="DB20" i="8"/>
  <c r="DZ32" i="8"/>
  <c r="DZ72" i="8"/>
  <c r="AH31" i="8"/>
  <c r="AH47" i="8"/>
  <c r="AH67" i="8"/>
  <c r="DB9" i="8"/>
  <c r="DB34" i="8"/>
  <c r="AH17" i="8"/>
  <c r="EX31" i="8"/>
  <c r="EX75" i="8"/>
  <c r="EX97" i="8"/>
  <c r="BF36" i="8"/>
  <c r="BF52" i="8"/>
  <c r="BF89" i="8"/>
  <c r="DB24" i="8"/>
  <c r="CP23" i="8"/>
  <c r="CP67" i="8"/>
  <c r="FU10" i="8"/>
  <c r="FP8" i="8"/>
  <c r="FR8" i="8" s="1"/>
  <c r="CP11" i="8"/>
  <c r="CD22" i="8"/>
  <c r="CD58" i="8"/>
  <c r="CD66" i="8"/>
  <c r="DN26" i="8"/>
  <c r="FJ44" i="8"/>
  <c r="FJ65" i="8"/>
  <c r="FJ86" i="8"/>
  <c r="BR25" i="8"/>
  <c r="BR62" i="8"/>
  <c r="BR83" i="8"/>
  <c r="AH19" i="8"/>
  <c r="BR15" i="8"/>
  <c r="EL16" i="8"/>
  <c r="DZ21" i="8"/>
  <c r="EL57" i="8"/>
  <c r="EL53" i="8"/>
  <c r="EL79" i="8"/>
  <c r="DN21" i="8"/>
  <c r="DN43" i="8"/>
  <c r="AT22" i="8"/>
  <c r="AT40" i="8"/>
  <c r="AT66" i="8"/>
  <c r="AT84" i="8"/>
  <c r="V8" i="8"/>
  <c r="V72" i="8"/>
  <c r="V96" i="8"/>
  <c r="V100" i="8"/>
  <c r="GH99" i="5"/>
  <c r="GL99" i="5" s="1"/>
  <c r="GN99" i="5" s="1"/>
  <c r="T115" i="5"/>
  <c r="X115" i="5"/>
  <c r="Z115" i="5" s="1"/>
  <c r="CQ24" i="5"/>
  <c r="CV24" i="5" s="1"/>
  <c r="CX24" i="5" s="1"/>
  <c r="LE12" i="5"/>
  <c r="LI12" i="5" s="1"/>
  <c r="LK12" i="5" s="1"/>
  <c r="EV70" i="5"/>
  <c r="FA70" i="5" s="1"/>
  <c r="FC70" i="5" s="1"/>
  <c r="CL118" i="2"/>
  <c r="CQ118" i="2" s="1"/>
  <c r="CS118" i="2" s="1"/>
  <c r="X15" i="5"/>
  <c r="Z15" i="5" s="1"/>
  <c r="T15" i="5"/>
  <c r="HR34" i="5"/>
  <c r="HV34" i="5" s="1"/>
  <c r="HX34" i="5" s="1"/>
  <c r="CL46" i="2"/>
  <c r="CQ46" i="2" s="1"/>
  <c r="CS46" i="2" s="1"/>
  <c r="HE20" i="8"/>
  <c r="HG20" i="8" s="1"/>
  <c r="HI22" i="8"/>
  <c r="DZ51" i="8"/>
  <c r="DZ90" i="8"/>
  <c r="AH44" i="8"/>
  <c r="AH48" i="8"/>
  <c r="AH73" i="8"/>
  <c r="CP35" i="8"/>
  <c r="EX13" i="8"/>
  <c r="DB29" i="8"/>
  <c r="DB69" i="8"/>
  <c r="EX49" i="8"/>
  <c r="EX55" i="8"/>
  <c r="EX93" i="8"/>
  <c r="BF22" i="8"/>
  <c r="BF63" i="8"/>
  <c r="BF78" i="8"/>
  <c r="BF117" i="8"/>
  <c r="GA25" i="8"/>
  <c r="GC25" i="8" s="1"/>
  <c r="GE27" i="8"/>
  <c r="CP56" i="8"/>
  <c r="CP77" i="8"/>
  <c r="FU9" i="8"/>
  <c r="CD19" i="8"/>
  <c r="CD73" i="8"/>
  <c r="CD70" i="8"/>
  <c r="GU23" i="8"/>
  <c r="GW23" i="8" s="1"/>
  <c r="GY25" i="8"/>
  <c r="FJ23" i="8"/>
  <c r="FJ48" i="8"/>
  <c r="FJ81" i="8"/>
  <c r="BR40" i="8"/>
  <c r="BR87" i="8"/>
  <c r="BR116" i="8"/>
  <c r="CQ103" i="5"/>
  <c r="CV103" i="5" s="1"/>
  <c r="CX103" i="5" s="1"/>
  <c r="V13" i="8"/>
  <c r="EL74" i="8"/>
  <c r="EL78" i="8"/>
  <c r="DN15" i="8"/>
  <c r="DN28" i="8"/>
  <c r="DN69" i="8"/>
  <c r="AT63" i="8"/>
  <c r="AT53" i="8"/>
  <c r="AT103" i="8"/>
  <c r="V37" i="8"/>
  <c r="V58" i="8"/>
  <c r="V85" i="8"/>
  <c r="V101" i="8"/>
  <c r="X87" i="5"/>
  <c r="Z87" i="5" s="1"/>
  <c r="T87" i="5"/>
  <c r="CQ117" i="5"/>
  <c r="CV117" i="5" s="1"/>
  <c r="CX117" i="5" s="1"/>
  <c r="O99" i="2"/>
  <c r="S99" i="2" s="1"/>
  <c r="U99" i="2" s="1"/>
  <c r="GH42" i="5"/>
  <c r="GL42" i="5" s="1"/>
  <c r="GN42" i="5" s="1"/>
  <c r="GH114" i="5"/>
  <c r="GL114" i="5" s="1"/>
  <c r="GN114" i="5" s="1"/>
  <c r="S57" i="5"/>
  <c r="X77" i="5"/>
  <c r="Z77" i="5" s="1"/>
  <c r="T77" i="5"/>
  <c r="S97" i="5"/>
  <c r="AL56" i="5"/>
  <c r="AQ56" i="5" s="1"/>
  <c r="AS56" i="5" s="1"/>
  <c r="AL109" i="5"/>
  <c r="AQ109" i="5" s="1"/>
  <c r="AS109" i="5" s="1"/>
  <c r="T8" i="5"/>
  <c r="X8" i="5"/>
  <c r="Z8" i="5" s="1"/>
  <c r="GV78" i="2"/>
  <c r="GZ78" i="2" s="1"/>
  <c r="HB78" i="2" s="1"/>
  <c r="GC92" i="2"/>
  <c r="GG92" i="2" s="1"/>
  <c r="GI92" i="2" s="1"/>
  <c r="EC34" i="5"/>
  <c r="EH34" i="5" s="1"/>
  <c r="EJ34" i="5" s="1"/>
  <c r="DZ69" i="8"/>
  <c r="DZ48" i="8"/>
  <c r="DZ91" i="8"/>
  <c r="AH40" i="8"/>
  <c r="AH54" i="8"/>
  <c r="AH81" i="8"/>
  <c r="EX25" i="8"/>
  <c r="BF11" i="8"/>
  <c r="DB40" i="8"/>
  <c r="BF16" i="8"/>
  <c r="EX76" i="8"/>
  <c r="EX77" i="8"/>
  <c r="EX94" i="8"/>
  <c r="BF24" i="8"/>
  <c r="BF105" i="8"/>
  <c r="BF82" i="8"/>
  <c r="BF86" i="8"/>
  <c r="GA26" i="8"/>
  <c r="GC26" i="8" s="1"/>
  <c r="GE28" i="8"/>
  <c r="CP59" i="8"/>
  <c r="CP81" i="8"/>
  <c r="FU11" i="8"/>
  <c r="FP9" i="8"/>
  <c r="FR9" i="8" s="1"/>
  <c r="CD33" i="8"/>
  <c r="CD48" i="8"/>
  <c r="FJ25" i="8"/>
  <c r="FJ58" i="8"/>
  <c r="BR18" i="8"/>
  <c r="BR56" i="8"/>
  <c r="BR88" i="8"/>
  <c r="EL9" i="8"/>
  <c r="EL66" i="8"/>
  <c r="EL100" i="8"/>
  <c r="DN18" i="8"/>
  <c r="DN67" i="8"/>
  <c r="AT64" i="8"/>
  <c r="AT80" i="8"/>
  <c r="AT104" i="8"/>
  <c r="V71" i="8"/>
  <c r="V83" i="8"/>
  <c r="BX86" i="5"/>
  <c r="CC86" i="5" s="1"/>
  <c r="CE86" i="5" s="1"/>
  <c r="BX109" i="5"/>
  <c r="CC109" i="5" s="1"/>
  <c r="CE109" i="5" s="1"/>
  <c r="BX48" i="5"/>
  <c r="CC48" i="5" s="1"/>
  <c r="CE48" i="5" s="1"/>
  <c r="T40" i="5"/>
  <c r="X40" i="5"/>
  <c r="Z40" i="5" s="1"/>
  <c r="S37" i="5"/>
  <c r="EC33" i="5"/>
  <c r="EH33" i="5" s="1"/>
  <c r="EJ33" i="5" s="1"/>
  <c r="HR23" i="5"/>
  <c r="HV23" i="5" s="1"/>
  <c r="HX23" i="5" s="1"/>
  <c r="DJ31" i="5"/>
  <c r="DO31" i="5" s="1"/>
  <c r="DQ31" i="5" s="1"/>
  <c r="AL48" i="5"/>
  <c r="AQ48" i="5" s="1"/>
  <c r="AS48" i="5" s="1"/>
  <c r="S45" i="5"/>
  <c r="FO47" i="5"/>
  <c r="FT47" i="5" s="1"/>
  <c r="FV47" i="5" s="1"/>
  <c r="AL47" i="5"/>
  <c r="AQ47" i="5" s="1"/>
  <c r="AS47" i="5" s="1"/>
  <c r="KM21" i="5"/>
  <c r="KQ21" i="5" s="1"/>
  <c r="KS21" i="5" s="1"/>
  <c r="EC79" i="5"/>
  <c r="EH79" i="5" s="1"/>
  <c r="EJ79" i="5" s="1"/>
  <c r="DJ34" i="5"/>
  <c r="DO34" i="5" s="1"/>
  <c r="DQ34" i="5" s="1"/>
  <c r="DJ69" i="5"/>
  <c r="DO69" i="5" s="1"/>
  <c r="DQ69" i="5" s="1"/>
  <c r="DJ79" i="5"/>
  <c r="DO79" i="5" s="1"/>
  <c r="DQ79" i="5" s="1"/>
  <c r="CQ83" i="5"/>
  <c r="CV83" i="5" s="1"/>
  <c r="CX83" i="5" s="1"/>
  <c r="CQ70" i="5"/>
  <c r="CV70" i="5" s="1"/>
  <c r="CX70" i="5" s="1"/>
  <c r="CQ107" i="5"/>
  <c r="CV107" i="5" s="1"/>
  <c r="CX107" i="5" s="1"/>
  <c r="BZ110" i="5"/>
  <c r="BZ106" i="5"/>
  <c r="BZ101" i="5"/>
  <c r="BZ113" i="5"/>
  <c r="BZ91" i="5"/>
  <c r="BZ94" i="5"/>
  <c r="BZ93" i="5"/>
  <c r="BZ70" i="5"/>
  <c r="BZ76" i="5"/>
  <c r="BZ63" i="5"/>
  <c r="BZ66" i="5"/>
  <c r="BZ62" i="5"/>
  <c r="BZ115" i="5"/>
  <c r="BZ45" i="5"/>
  <c r="BZ33" i="5"/>
  <c r="BZ38" i="5"/>
  <c r="BZ20" i="5"/>
  <c r="BZ51" i="5"/>
  <c r="BZ6" i="5"/>
  <c r="BZ37" i="5"/>
  <c r="BZ28" i="5"/>
  <c r="BZ42" i="5"/>
  <c r="BZ27" i="5"/>
  <c r="BZ10" i="5"/>
  <c r="BZ7" i="5"/>
  <c r="BZ26" i="5"/>
  <c r="GH57" i="5"/>
  <c r="GL57" i="5" s="1"/>
  <c r="GN57" i="5" s="1"/>
  <c r="CQ27" i="5"/>
  <c r="CV27" i="5" s="1"/>
  <c r="CX27" i="5" s="1"/>
  <c r="O118" i="2"/>
  <c r="S118" i="2" s="1"/>
  <c r="U118" i="2" s="1"/>
  <c r="GC115" i="2"/>
  <c r="GG115" i="2" s="1"/>
  <c r="GI115" i="2" s="1"/>
  <c r="GH23" i="5"/>
  <c r="GL23" i="5" s="1"/>
  <c r="GN23" i="5" s="1"/>
  <c r="X39" i="5"/>
  <c r="Z39" i="5" s="1"/>
  <c r="T39" i="5"/>
  <c r="X53" i="5"/>
  <c r="Z53" i="5" s="1"/>
  <c r="T53" i="5"/>
  <c r="X79" i="5"/>
  <c r="Z79" i="5" s="1"/>
  <c r="T79" i="5"/>
  <c r="DE86" i="2"/>
  <c r="DJ86" i="2" s="1"/>
  <c r="DL86" i="2" s="1"/>
  <c r="BX16" i="5"/>
  <c r="CC16" i="5" s="1"/>
  <c r="CE16" i="5" s="1"/>
  <c r="AL31" i="5"/>
  <c r="AQ31" i="5" s="1"/>
  <c r="AS31" i="5" s="1"/>
  <c r="AL69" i="5"/>
  <c r="AQ69" i="5" s="1"/>
  <c r="AS69" i="5" s="1"/>
  <c r="AL82" i="5"/>
  <c r="AQ82" i="5" s="1"/>
  <c r="AS82" i="5" s="1"/>
  <c r="GV86" i="2"/>
  <c r="GZ86" i="2" s="1"/>
  <c r="HB86" i="2" s="1"/>
  <c r="O116" i="2"/>
  <c r="S116" i="2" s="1"/>
  <c r="U116" i="2" s="1"/>
  <c r="GV91" i="2"/>
  <c r="GZ91" i="2" s="1"/>
  <c r="HB91" i="2" s="1"/>
  <c r="CS19" i="5"/>
  <c r="AL7" i="5"/>
  <c r="AQ7" i="5" s="1"/>
  <c r="AS7" i="5" s="1"/>
  <c r="BZ46" i="5"/>
  <c r="AZ59" i="2"/>
  <c r="BE59" i="2" s="1"/>
  <c r="BG59" i="2" s="1"/>
  <c r="GV50" i="2"/>
  <c r="GZ50" i="2" s="1"/>
  <c r="HB50" i="2" s="1"/>
  <c r="DE75" i="2"/>
  <c r="DJ75" i="2" s="1"/>
  <c r="DL75" i="2" s="1"/>
  <c r="GZ42" i="5"/>
  <c r="HD42" i="5" s="1"/>
  <c r="HF42" i="5" s="1"/>
  <c r="GZ88" i="5"/>
  <c r="HD88" i="5" s="1"/>
  <c r="HF88" i="5" s="1"/>
  <c r="GZ50" i="5"/>
  <c r="HD50" i="5" s="1"/>
  <c r="HF50" i="5" s="1"/>
  <c r="GZ51" i="5"/>
  <c r="HD51" i="5" s="1"/>
  <c r="HF51" i="5" s="1"/>
  <c r="GZ100" i="5"/>
  <c r="HD100" i="5" s="1"/>
  <c r="HF100" i="5" s="1"/>
  <c r="FJ53" i="2"/>
  <c r="FO53" i="2" s="1"/>
  <c r="FQ53" i="2" s="1"/>
  <c r="LE14" i="5"/>
  <c r="LI14" i="5" s="1"/>
  <c r="LK14" i="5" s="1"/>
  <c r="HO53" i="2"/>
  <c r="HS53" i="2" s="1"/>
  <c r="HU53" i="2" s="1"/>
  <c r="HO83" i="2"/>
  <c r="HS83" i="2" s="1"/>
  <c r="HU83" i="2" s="1"/>
  <c r="O84" i="2"/>
  <c r="S84" i="2" s="1"/>
  <c r="U84" i="2" s="1"/>
  <c r="DE63" i="2"/>
  <c r="DJ63" i="2" s="1"/>
  <c r="DL63" i="2" s="1"/>
  <c r="DE42" i="2"/>
  <c r="DJ42" i="2" s="1"/>
  <c r="DL42" i="2" s="1"/>
  <c r="GC43" i="2"/>
  <c r="GG43" i="2" s="1"/>
  <c r="GI43" i="2" s="1"/>
  <c r="GC87" i="2"/>
  <c r="GG87" i="2" s="1"/>
  <c r="GI87" i="2" s="1"/>
  <c r="DE54" i="2"/>
  <c r="DJ54" i="2" s="1"/>
  <c r="DL54" i="2" s="1"/>
  <c r="DE66" i="2"/>
  <c r="DJ66" i="2" s="1"/>
  <c r="DL66" i="2" s="1"/>
  <c r="HR41" i="5"/>
  <c r="HV41" i="5" s="1"/>
  <c r="HX41" i="5" s="1"/>
  <c r="AI79" i="2"/>
  <c r="AZ82" i="2"/>
  <c r="BE82" i="2" s="1"/>
  <c r="BG82" i="2" s="1"/>
  <c r="AZ107" i="2"/>
  <c r="BE107" i="2" s="1"/>
  <c r="BG107" i="2" s="1"/>
  <c r="AG94" i="2"/>
  <c r="AL94" i="2" s="1"/>
  <c r="AN94" i="2" s="1"/>
  <c r="AG78" i="2"/>
  <c r="AL78" i="2" s="1"/>
  <c r="AN78" i="2" s="1"/>
  <c r="GC111" i="2"/>
  <c r="GG111" i="2" s="1"/>
  <c r="GI111" i="2" s="1"/>
  <c r="FJ22" i="2"/>
  <c r="FO22" i="2" s="1"/>
  <c r="FQ22" i="2" s="1"/>
  <c r="CL68" i="2"/>
  <c r="CQ68" i="2" s="1"/>
  <c r="CS68" i="2" s="1"/>
  <c r="CL81" i="2"/>
  <c r="CQ81" i="2" s="1"/>
  <c r="CS81" i="2" s="1"/>
  <c r="AI32" i="2"/>
  <c r="HO32" i="2"/>
  <c r="HS32" i="2" s="1"/>
  <c r="HU32" i="2" s="1"/>
  <c r="O61" i="2"/>
  <c r="S61" i="2" s="1"/>
  <c r="U61" i="2" s="1"/>
  <c r="AG16" i="2"/>
  <c r="AL16" i="2" s="1"/>
  <c r="AN16" i="2" s="1"/>
  <c r="AI24" i="2"/>
  <c r="AI60" i="2"/>
  <c r="AI9" i="2"/>
  <c r="DZ36" i="8"/>
  <c r="DZ81" i="8"/>
  <c r="DZ38" i="8"/>
  <c r="DZ46" i="8"/>
  <c r="DZ52" i="8"/>
  <c r="DZ73" i="8"/>
  <c r="DZ68" i="8"/>
  <c r="DZ82" i="8"/>
  <c r="DZ98" i="8"/>
  <c r="DZ106" i="8"/>
  <c r="DZ114" i="8"/>
  <c r="AH22" i="8"/>
  <c r="AH50" i="8"/>
  <c r="AH43" i="8"/>
  <c r="AH76" i="8"/>
  <c r="AH60" i="8"/>
  <c r="AH59" i="8"/>
  <c r="AH84" i="8"/>
  <c r="AH95" i="8"/>
  <c r="AH88" i="8"/>
  <c r="AH98" i="8"/>
  <c r="CP24" i="8"/>
  <c r="EX17" i="8"/>
  <c r="DB15" i="8"/>
  <c r="BF13" i="8"/>
  <c r="HI10" i="8"/>
  <c r="HE8" i="8"/>
  <c r="HG8" i="8" s="1"/>
  <c r="DZ8" i="8"/>
  <c r="DB22" i="8"/>
  <c r="DB33" i="8"/>
  <c r="DB44" i="8"/>
  <c r="DB50" i="8"/>
  <c r="DB65" i="8"/>
  <c r="HI24" i="8"/>
  <c r="HE22" i="8"/>
  <c r="HG22" i="8" s="1"/>
  <c r="HI15" i="8"/>
  <c r="HE13" i="8"/>
  <c r="HG13" i="8" s="1"/>
  <c r="DZ13" i="8"/>
  <c r="AH11" i="8"/>
  <c r="GO8" i="8"/>
  <c r="GK6" i="8"/>
  <c r="GM6" i="8" s="1"/>
  <c r="EX33" i="8"/>
  <c r="EX36" i="8"/>
  <c r="EX52" i="8"/>
  <c r="EX50" i="8"/>
  <c r="EX57" i="8"/>
  <c r="EX73" i="8"/>
  <c r="EX82" i="8"/>
  <c r="EX86" i="8"/>
  <c r="EX95" i="8"/>
  <c r="BF25" i="8"/>
  <c r="BF31" i="8"/>
  <c r="BF58" i="8"/>
  <c r="BF47" i="8"/>
  <c r="BF54" i="8"/>
  <c r="BF93" i="8"/>
  <c r="BF76" i="8"/>
  <c r="BF84" i="8"/>
  <c r="BF104" i="8"/>
  <c r="BF103" i="8"/>
  <c r="BF100" i="8"/>
  <c r="DZ41" i="8"/>
  <c r="DZ18" i="8"/>
  <c r="GA20" i="8"/>
  <c r="GC20" i="8" s="1"/>
  <c r="GE22" i="8"/>
  <c r="GA28" i="8"/>
  <c r="GC28" i="8" s="1"/>
  <c r="GE30" i="8"/>
  <c r="CP29" i="8"/>
  <c r="CP37" i="8"/>
  <c r="CP49" i="8"/>
  <c r="CP60" i="8"/>
  <c r="CP65" i="8"/>
  <c r="CP71" i="8"/>
  <c r="CP82" i="8"/>
  <c r="CS110" i="5"/>
  <c r="BZ105" i="5"/>
  <c r="HI20" i="8"/>
  <c r="HE18" i="8"/>
  <c r="HG18" i="8" s="1"/>
  <c r="FU13" i="8"/>
  <c r="FP11" i="8"/>
  <c r="FR11" i="8" s="1"/>
  <c r="FU16" i="8"/>
  <c r="FP14" i="8"/>
  <c r="FR14" i="8" s="1"/>
  <c r="CP22" i="8"/>
  <c r="CD10" i="8"/>
  <c r="CD40" i="8"/>
  <c r="CD26" i="8"/>
  <c r="CD42" i="8"/>
  <c r="CD52" i="8"/>
  <c r="CD64" i="8"/>
  <c r="CD69" i="8"/>
  <c r="CD77" i="8"/>
  <c r="CD82" i="8"/>
  <c r="EL8" i="8"/>
  <c r="GU22" i="8"/>
  <c r="GW22" i="8" s="1"/>
  <c r="GY24" i="8"/>
  <c r="FJ22" i="8"/>
  <c r="FJ29" i="8"/>
  <c r="FJ27" i="8"/>
  <c r="FJ41" i="8"/>
  <c r="FJ40" i="8"/>
  <c r="FJ49" i="8"/>
  <c r="FJ59" i="8"/>
  <c r="FJ83" i="8"/>
  <c r="FJ71" i="8"/>
  <c r="BR13" i="8"/>
  <c r="BR8" i="8"/>
  <c r="BR20" i="8"/>
  <c r="BR30" i="8"/>
  <c r="BR35" i="8"/>
  <c r="BR48" i="8"/>
  <c r="BR49" i="8"/>
  <c r="BR57" i="8"/>
  <c r="BR68" i="8"/>
  <c r="BR81" i="8"/>
  <c r="BR97" i="8"/>
  <c r="BR92" i="8"/>
  <c r="BR104" i="8"/>
  <c r="BR105" i="8"/>
  <c r="CS107" i="5"/>
  <c r="BZ102" i="5"/>
  <c r="HE21" i="8"/>
  <c r="HG21" i="8" s="1"/>
  <c r="HI23" i="8"/>
  <c r="IJ87" i="5"/>
  <c r="IN87" i="5" s="1"/>
  <c r="IP87" i="5" s="1"/>
  <c r="BZ89" i="5"/>
  <c r="DN9" i="8"/>
  <c r="EL22" i="8"/>
  <c r="EL11" i="8"/>
  <c r="EL24" i="8"/>
  <c r="EL33" i="8"/>
  <c r="EL56" i="8"/>
  <c r="EL47" i="8"/>
  <c r="EL59" i="8"/>
  <c r="EL75" i="8"/>
  <c r="EL77" i="8"/>
  <c r="EL87" i="8"/>
  <c r="EL86" i="8"/>
  <c r="DN24" i="8"/>
  <c r="DN8" i="8"/>
  <c r="DN20" i="8"/>
  <c r="DN32" i="8"/>
  <c r="DN64" i="8"/>
  <c r="DN49" i="8"/>
  <c r="DN53" i="8"/>
  <c r="AT23" i="8"/>
  <c r="AT28" i="8"/>
  <c r="AT17" i="8"/>
  <c r="AT45" i="8"/>
  <c r="AT43" i="8"/>
  <c r="AT60" i="8"/>
  <c r="AT55" i="8"/>
  <c r="AT70" i="8"/>
  <c r="AT65" i="8"/>
  <c r="AT78" i="8"/>
  <c r="AT87" i="8"/>
  <c r="AT93" i="8"/>
  <c r="AT106" i="8"/>
  <c r="V29" i="8"/>
  <c r="V14" i="8"/>
  <c r="V27" i="8"/>
  <c r="V47" i="8"/>
  <c r="V36" i="8"/>
  <c r="V45" i="8"/>
  <c r="V50" i="8"/>
  <c r="V68" i="8"/>
  <c r="V69" i="8"/>
  <c r="V93" i="8"/>
  <c r="V88" i="8"/>
  <c r="V119" i="8"/>
  <c r="V107" i="8"/>
  <c r="CS106" i="5"/>
  <c r="CQ95" i="5"/>
  <c r="CV95" i="5" s="1"/>
  <c r="CX95" i="5" s="1"/>
  <c r="HR97" i="5"/>
  <c r="HV97" i="5" s="1"/>
  <c r="HX97" i="5" s="1"/>
  <c r="AL107" i="5"/>
  <c r="AQ107" i="5" s="1"/>
  <c r="AS107" i="5" s="1"/>
  <c r="CS99" i="5"/>
  <c r="BE79" i="5"/>
  <c r="BJ79" i="5" s="1"/>
  <c r="BL79" i="5" s="1"/>
  <c r="BE107" i="5"/>
  <c r="BJ107" i="5" s="1"/>
  <c r="BL107" i="5" s="1"/>
  <c r="GH98" i="5"/>
  <c r="GL98" i="5" s="1"/>
  <c r="GN98" i="5" s="1"/>
  <c r="BE89" i="5"/>
  <c r="BJ89" i="5" s="1"/>
  <c r="BL89" i="5" s="1"/>
  <c r="AN94" i="5"/>
  <c r="AN80" i="5"/>
  <c r="AN68" i="5"/>
  <c r="BE83" i="5"/>
  <c r="BJ83" i="5" s="1"/>
  <c r="BL83" i="5" s="1"/>
  <c r="CS56" i="5"/>
  <c r="AN103" i="5"/>
  <c r="S63" i="5"/>
  <c r="EC57" i="5"/>
  <c r="EH57" i="5" s="1"/>
  <c r="EJ57" i="5" s="1"/>
  <c r="BZ88" i="5"/>
  <c r="BE59" i="5"/>
  <c r="BJ59" i="5" s="1"/>
  <c r="BL59" i="5" s="1"/>
  <c r="CQ51" i="5"/>
  <c r="CV51" i="5" s="1"/>
  <c r="CX51" i="5" s="1"/>
  <c r="BX41" i="5"/>
  <c r="CC41" i="5" s="1"/>
  <c r="CE41" i="5" s="1"/>
  <c r="AN85" i="5"/>
  <c r="EC75" i="5"/>
  <c r="EH75" i="5" s="1"/>
  <c r="EJ75" i="5" s="1"/>
  <c r="S59" i="5"/>
  <c r="EC53" i="5"/>
  <c r="EH53" i="5" s="1"/>
  <c r="EJ53" i="5" s="1"/>
  <c r="GH36" i="5"/>
  <c r="GL36" i="5" s="1"/>
  <c r="GN36" i="5" s="1"/>
  <c r="IJ27" i="5"/>
  <c r="IN27" i="5" s="1"/>
  <c r="IP27" i="5" s="1"/>
  <c r="AN76" i="5"/>
  <c r="CQ69" i="5"/>
  <c r="CV69" i="5" s="1"/>
  <c r="CX69" i="5" s="1"/>
  <c r="AN63" i="5"/>
  <c r="BZ60" i="5"/>
  <c r="HR47" i="5"/>
  <c r="HV47" i="5" s="1"/>
  <c r="HX47" i="5" s="1"/>
  <c r="BX79" i="5"/>
  <c r="CC79" i="5" s="1"/>
  <c r="CE79" i="5" s="1"/>
  <c r="CS62" i="5"/>
  <c r="DJ59" i="5"/>
  <c r="DO59" i="5" s="1"/>
  <c r="DQ59" i="5" s="1"/>
  <c r="BZ52" i="5"/>
  <c r="BZ39" i="5"/>
  <c r="CS71" i="5"/>
  <c r="CQ59" i="5"/>
  <c r="CV59" i="5" s="1"/>
  <c r="CX59" i="5" s="1"/>
  <c r="AN73" i="5"/>
  <c r="GH58" i="5"/>
  <c r="GL58" i="5" s="1"/>
  <c r="GN58" i="5" s="1"/>
  <c r="GZ89" i="5"/>
  <c r="HD89" i="5" s="1"/>
  <c r="HF89" i="5" s="1"/>
  <c r="S58" i="5"/>
  <c r="GZ46" i="5"/>
  <c r="HD46" i="5" s="1"/>
  <c r="HF46" i="5" s="1"/>
  <c r="IJ44" i="5"/>
  <c r="IN44" i="5" s="1"/>
  <c r="IP44" i="5" s="1"/>
  <c r="BZ34" i="5"/>
  <c r="X26" i="5"/>
  <c r="Z26" i="5" s="1"/>
  <c r="T26" i="5"/>
  <c r="EV17" i="5"/>
  <c r="FA17" i="5" s="1"/>
  <c r="FC17" i="5" s="1"/>
  <c r="IJ60" i="5"/>
  <c r="IN60" i="5" s="1"/>
  <c r="IP60" i="5" s="1"/>
  <c r="IJ78" i="5"/>
  <c r="IN78" i="5" s="1"/>
  <c r="IP78" i="5" s="1"/>
  <c r="BX83" i="5"/>
  <c r="CC83" i="5" s="1"/>
  <c r="CE83" i="5" s="1"/>
  <c r="BX64" i="5"/>
  <c r="CC64" i="5" s="1"/>
  <c r="CE64" i="5" s="1"/>
  <c r="BX98" i="5"/>
  <c r="CC98" i="5" s="1"/>
  <c r="CE98" i="5" s="1"/>
  <c r="AL52" i="5"/>
  <c r="AQ52" i="5" s="1"/>
  <c r="AS52" i="5" s="1"/>
  <c r="AN48" i="5"/>
  <c r="BE45" i="5"/>
  <c r="BJ45" i="5" s="1"/>
  <c r="BL45" i="5" s="1"/>
  <c r="BX26" i="5"/>
  <c r="CC26" i="5" s="1"/>
  <c r="CE26" i="5" s="1"/>
  <c r="LW20" i="5"/>
  <c r="MA20" i="5" s="1"/>
  <c r="MC20" i="5" s="1"/>
  <c r="GH18" i="5"/>
  <c r="GL18" i="5" s="1"/>
  <c r="GN18" i="5" s="1"/>
  <c r="BZ55" i="5"/>
  <c r="CS41" i="5"/>
  <c r="EV24" i="5"/>
  <c r="FA24" i="5" s="1"/>
  <c r="FC24" i="5" s="1"/>
  <c r="CS21" i="5"/>
  <c r="AN57" i="5"/>
  <c r="EC30" i="5"/>
  <c r="EH30" i="5" s="1"/>
  <c r="EJ30" i="5" s="1"/>
  <c r="GH24" i="5"/>
  <c r="GL24" i="5" s="1"/>
  <c r="GN24" i="5" s="1"/>
  <c r="BE72" i="5"/>
  <c r="BJ72" i="5" s="1"/>
  <c r="BL72" i="5" s="1"/>
  <c r="AN59" i="5"/>
  <c r="AN27" i="5"/>
  <c r="JC19" i="5"/>
  <c r="JG19" i="5" s="1"/>
  <c r="JI19" i="5" s="1"/>
  <c r="BZ12" i="5"/>
  <c r="HR10" i="5"/>
  <c r="HV10" i="5" s="1"/>
  <c r="HX10" i="5" s="1"/>
  <c r="EV60" i="5"/>
  <c r="FA60" i="5" s="1"/>
  <c r="FC60" i="5" s="1"/>
  <c r="EV45" i="5"/>
  <c r="FA45" i="5" s="1"/>
  <c r="FC45" i="5" s="1"/>
  <c r="DJ41" i="5"/>
  <c r="DO41" i="5" s="1"/>
  <c r="DQ41" i="5" s="1"/>
  <c r="FO34" i="5"/>
  <c r="FT34" i="5" s="1"/>
  <c r="FV34" i="5" s="1"/>
  <c r="DJ30" i="5"/>
  <c r="DO30" i="5" s="1"/>
  <c r="DQ30" i="5" s="1"/>
  <c r="EV26" i="5"/>
  <c r="FA26" i="5" s="1"/>
  <c r="FC26" i="5" s="1"/>
  <c r="EV55" i="5"/>
  <c r="FA55" i="5" s="1"/>
  <c r="FC55" i="5" s="1"/>
  <c r="CQ46" i="5"/>
  <c r="CV46" i="5" s="1"/>
  <c r="CX46" i="5" s="1"/>
  <c r="CS35" i="5"/>
  <c r="AN26" i="5"/>
  <c r="EC81" i="5"/>
  <c r="EH81" i="5" s="1"/>
  <c r="EJ81" i="5" s="1"/>
  <c r="EC74" i="5"/>
  <c r="EH74" i="5" s="1"/>
  <c r="EJ74" i="5" s="1"/>
  <c r="DJ48" i="5"/>
  <c r="DO48" i="5" s="1"/>
  <c r="DQ48" i="5" s="1"/>
  <c r="DJ73" i="5"/>
  <c r="DO73" i="5" s="1"/>
  <c r="DQ73" i="5" s="1"/>
  <c r="DJ75" i="5"/>
  <c r="DO75" i="5" s="1"/>
  <c r="DQ75" i="5" s="1"/>
  <c r="CQ74" i="5"/>
  <c r="CV74" i="5" s="1"/>
  <c r="CX74" i="5" s="1"/>
  <c r="CQ100" i="5"/>
  <c r="CV100" i="5" s="1"/>
  <c r="CX100" i="5" s="1"/>
  <c r="CQ76" i="5"/>
  <c r="CV76" i="5" s="1"/>
  <c r="CX76" i="5" s="1"/>
  <c r="CQ108" i="5"/>
  <c r="CV108" i="5" s="1"/>
  <c r="CX108" i="5" s="1"/>
  <c r="FQ25" i="5"/>
  <c r="KM23" i="5"/>
  <c r="KQ23" i="5" s="1"/>
  <c r="KS23" i="5" s="1"/>
  <c r="JU19" i="5"/>
  <c r="JY19" i="5" s="1"/>
  <c r="KA19" i="5" s="1"/>
  <c r="GH12" i="5"/>
  <c r="GL12" i="5" s="1"/>
  <c r="GN12" i="5" s="1"/>
  <c r="FQ10" i="5"/>
  <c r="CL117" i="2"/>
  <c r="CQ117" i="2" s="1"/>
  <c r="CS117" i="2" s="1"/>
  <c r="JC12" i="5"/>
  <c r="JG12" i="5" s="1"/>
  <c r="JI12" i="5" s="1"/>
  <c r="HR6" i="5"/>
  <c r="HV6" i="5" s="1"/>
  <c r="HX6" i="5" s="1"/>
  <c r="HR72" i="5"/>
  <c r="HV72" i="5" s="1"/>
  <c r="HX72" i="5" s="1"/>
  <c r="GV95" i="2"/>
  <c r="GZ95" i="2" s="1"/>
  <c r="HB95" i="2" s="1"/>
  <c r="DX71" i="2"/>
  <c r="EC71" i="2" s="1"/>
  <c r="EE71" i="2" s="1"/>
  <c r="HR7" i="5"/>
  <c r="HV7" i="5" s="1"/>
  <c r="HX7" i="5" s="1"/>
  <c r="GH84" i="5"/>
  <c r="GL84" i="5" s="1"/>
  <c r="GN84" i="5" s="1"/>
  <c r="GH38" i="5"/>
  <c r="GL38" i="5" s="1"/>
  <c r="GN38" i="5" s="1"/>
  <c r="GH50" i="5"/>
  <c r="GL50" i="5" s="1"/>
  <c r="GN50" i="5" s="1"/>
  <c r="GH73" i="5"/>
  <c r="GL73" i="5" s="1"/>
  <c r="GN73" i="5" s="1"/>
  <c r="GH91" i="5"/>
  <c r="GL91" i="5" s="1"/>
  <c r="GN91" i="5" s="1"/>
  <c r="X65" i="5"/>
  <c r="Z65" i="5" s="1"/>
  <c r="T65" i="5"/>
  <c r="S114" i="5"/>
  <c r="S83" i="5"/>
  <c r="S100" i="5"/>
  <c r="GV96" i="2"/>
  <c r="GZ96" i="2" s="1"/>
  <c r="HB96" i="2" s="1"/>
  <c r="AI77" i="2"/>
  <c r="DX64" i="2"/>
  <c r="EC64" i="2" s="1"/>
  <c r="EE64" i="2" s="1"/>
  <c r="KM20" i="5"/>
  <c r="KQ20" i="5" s="1"/>
  <c r="KS20" i="5" s="1"/>
  <c r="T16" i="5"/>
  <c r="X16" i="5"/>
  <c r="Z16" i="5" s="1"/>
  <c r="T12" i="5"/>
  <c r="X12" i="5"/>
  <c r="Z12" i="5" s="1"/>
  <c r="AL27" i="5"/>
  <c r="AQ27" i="5" s="1"/>
  <c r="AS27" i="5" s="1"/>
  <c r="AL72" i="5"/>
  <c r="AQ72" i="5" s="1"/>
  <c r="AS72" i="5" s="1"/>
  <c r="AL84" i="5"/>
  <c r="AQ84" i="5" s="1"/>
  <c r="AS84" i="5" s="1"/>
  <c r="AL80" i="5"/>
  <c r="AQ80" i="5" s="1"/>
  <c r="AS80" i="5" s="1"/>
  <c r="AL76" i="5"/>
  <c r="AQ76" i="5" s="1"/>
  <c r="AS76" i="5" s="1"/>
  <c r="CL99" i="2"/>
  <c r="CQ99" i="2" s="1"/>
  <c r="CS99" i="2" s="1"/>
  <c r="BS90" i="2"/>
  <c r="BX90" i="2" s="1"/>
  <c r="BZ90" i="2" s="1"/>
  <c r="AZ77" i="2"/>
  <c r="BE77" i="2" s="1"/>
  <c r="BG77" i="2" s="1"/>
  <c r="DX69" i="2"/>
  <c r="EC69" i="2" s="1"/>
  <c r="EE69" i="2" s="1"/>
  <c r="AN67" i="5"/>
  <c r="GH20" i="5"/>
  <c r="GL20" i="5" s="1"/>
  <c r="GN20" i="5" s="1"/>
  <c r="CS33" i="5"/>
  <c r="BZ25" i="5"/>
  <c r="AN20" i="5"/>
  <c r="AN7" i="5"/>
  <c r="GC97" i="2"/>
  <c r="GG97" i="2" s="1"/>
  <c r="GI97" i="2" s="1"/>
  <c r="KM14" i="5"/>
  <c r="KQ14" i="5" s="1"/>
  <c r="KS14" i="5" s="1"/>
  <c r="LW14" i="5"/>
  <c r="MA14" i="5" s="1"/>
  <c r="MC14" i="5" s="1"/>
  <c r="AI103" i="2"/>
  <c r="AI96" i="2"/>
  <c r="HR20" i="5"/>
  <c r="HV20" i="5" s="1"/>
  <c r="HX20" i="5" s="1"/>
  <c r="AI109" i="2"/>
  <c r="HO100" i="2"/>
  <c r="HS100" i="2" s="1"/>
  <c r="HU100" i="2" s="1"/>
  <c r="AI58" i="2"/>
  <c r="AI54" i="2"/>
  <c r="AI50" i="2"/>
  <c r="AI46" i="2"/>
  <c r="GV93" i="2"/>
  <c r="GZ93" i="2" s="1"/>
  <c r="HB93" i="2" s="1"/>
  <c r="BS74" i="2"/>
  <c r="BX74" i="2" s="1"/>
  <c r="BZ74" i="2" s="1"/>
  <c r="AI61" i="2"/>
  <c r="BZ29" i="5"/>
  <c r="AI90" i="2"/>
  <c r="GZ52" i="5"/>
  <c r="HD52" i="5" s="1"/>
  <c r="HF52" i="5" s="1"/>
  <c r="GZ29" i="5"/>
  <c r="HD29" i="5" s="1"/>
  <c r="HF29" i="5" s="1"/>
  <c r="GZ79" i="5"/>
  <c r="HD79" i="5" s="1"/>
  <c r="HF79" i="5" s="1"/>
  <c r="GZ77" i="5"/>
  <c r="HD77" i="5" s="1"/>
  <c r="HF77" i="5" s="1"/>
  <c r="CL80" i="2"/>
  <c r="CQ80" i="2" s="1"/>
  <c r="CS80" i="2" s="1"/>
  <c r="AI57" i="2"/>
  <c r="AI53" i="2"/>
  <c r="AI49" i="2"/>
  <c r="AI45" i="2"/>
  <c r="BS96" i="2"/>
  <c r="BX96" i="2" s="1"/>
  <c r="BZ96" i="2" s="1"/>
  <c r="AI70" i="2"/>
  <c r="BU50" i="2"/>
  <c r="O60" i="2"/>
  <c r="S60" i="2" s="1"/>
  <c r="U60" i="2" s="1"/>
  <c r="AG69" i="2"/>
  <c r="AL69" i="2" s="1"/>
  <c r="AN69" i="2" s="1"/>
  <c r="GC23" i="2"/>
  <c r="GG23" i="2" s="1"/>
  <c r="GI23" i="2" s="1"/>
  <c r="HO46" i="2"/>
  <c r="HS46" i="2" s="1"/>
  <c r="HU46" i="2" s="1"/>
  <c r="HO54" i="2"/>
  <c r="HS54" i="2" s="1"/>
  <c r="HU54" i="2" s="1"/>
  <c r="O107" i="2"/>
  <c r="S107" i="2" s="1"/>
  <c r="U107" i="2" s="1"/>
  <c r="O104" i="2"/>
  <c r="S104" i="2" s="1"/>
  <c r="U104" i="2" s="1"/>
  <c r="DE24" i="2"/>
  <c r="DJ24" i="2" s="1"/>
  <c r="DL24" i="2" s="1"/>
  <c r="AZ19" i="2"/>
  <c r="BE19" i="2" s="1"/>
  <c r="BG19" i="2" s="1"/>
  <c r="FJ21" i="2"/>
  <c r="FO21" i="2" s="1"/>
  <c r="FQ21" i="2" s="1"/>
  <c r="AI33" i="2"/>
  <c r="FO19" i="5"/>
  <c r="FT19" i="5" s="1"/>
  <c r="FV19" i="5" s="1"/>
  <c r="GC45" i="2"/>
  <c r="GG45" i="2" s="1"/>
  <c r="GI45" i="2" s="1"/>
  <c r="GC73" i="2"/>
  <c r="GG73" i="2" s="1"/>
  <c r="GI73" i="2" s="1"/>
  <c r="GC58" i="2"/>
  <c r="GG58" i="2" s="1"/>
  <c r="GI58" i="2" s="1"/>
  <c r="GC93" i="2"/>
  <c r="GG93" i="2" s="1"/>
  <c r="GI93" i="2" s="1"/>
  <c r="GC110" i="2"/>
  <c r="GG110" i="2" s="1"/>
  <c r="GI110" i="2" s="1"/>
  <c r="CL54" i="2"/>
  <c r="CQ54" i="2" s="1"/>
  <c r="CS54" i="2" s="1"/>
  <c r="DE23" i="2"/>
  <c r="DJ23" i="2" s="1"/>
  <c r="DL23" i="2" s="1"/>
  <c r="DE71" i="2"/>
  <c r="DJ71" i="2" s="1"/>
  <c r="DL71" i="2" s="1"/>
  <c r="DE47" i="2"/>
  <c r="DJ47" i="2" s="1"/>
  <c r="DL47" i="2" s="1"/>
  <c r="DE55" i="2"/>
  <c r="DJ55" i="2" s="1"/>
  <c r="DL55" i="2" s="1"/>
  <c r="DE69" i="2"/>
  <c r="DJ69" i="2" s="1"/>
  <c r="DL69" i="2" s="1"/>
  <c r="BB80" i="2"/>
  <c r="BS75" i="2"/>
  <c r="BX75" i="2" s="1"/>
  <c r="BZ75" i="2" s="1"/>
  <c r="BS67" i="2"/>
  <c r="BX67" i="2" s="1"/>
  <c r="BZ67" i="2" s="1"/>
  <c r="BS114" i="2"/>
  <c r="BX114" i="2" s="1"/>
  <c r="BZ114" i="2" s="1"/>
  <c r="AI88" i="2"/>
  <c r="AG79" i="2"/>
  <c r="AL79" i="2" s="1"/>
  <c r="AN79" i="2" s="1"/>
  <c r="AZ40" i="2"/>
  <c r="BE40" i="2" s="1"/>
  <c r="BG40" i="2" s="1"/>
  <c r="FJ11" i="2"/>
  <c r="FO11" i="2" s="1"/>
  <c r="FQ11" i="2" s="1"/>
  <c r="AZ84" i="2"/>
  <c r="BE84" i="2" s="1"/>
  <c r="BG84" i="2" s="1"/>
  <c r="AZ78" i="2"/>
  <c r="BE78" i="2" s="1"/>
  <c r="BG78" i="2" s="1"/>
  <c r="GC34" i="2"/>
  <c r="GG34" i="2" s="1"/>
  <c r="GI34" i="2" s="1"/>
  <c r="AG75" i="2"/>
  <c r="AL75" i="2" s="1"/>
  <c r="AN75" i="2" s="1"/>
  <c r="AG98" i="2"/>
  <c r="AL98" i="2" s="1"/>
  <c r="AN98" i="2" s="1"/>
  <c r="AG99" i="2"/>
  <c r="AL99" i="2" s="1"/>
  <c r="AN99" i="2" s="1"/>
  <c r="GV40" i="2"/>
  <c r="GZ40" i="2" s="1"/>
  <c r="HB40" i="2" s="1"/>
  <c r="ES13" i="2"/>
  <c r="HO11" i="2"/>
  <c r="HS11" i="2" s="1"/>
  <c r="HU11" i="2" s="1"/>
  <c r="GC7" i="2"/>
  <c r="GG7" i="2" s="1"/>
  <c r="GI7" i="2" s="1"/>
  <c r="CL89" i="2"/>
  <c r="CQ89" i="2" s="1"/>
  <c r="CS89" i="2" s="1"/>
  <c r="CL75" i="2"/>
  <c r="CQ75" i="2" s="1"/>
  <c r="CS75" i="2" s="1"/>
  <c r="CL87" i="2"/>
  <c r="CQ87" i="2" s="1"/>
  <c r="CS87" i="2" s="1"/>
  <c r="HO71" i="2"/>
  <c r="HS71" i="2" s="1"/>
  <c r="HU71" i="2" s="1"/>
  <c r="BU54" i="2"/>
  <c r="AG42" i="2"/>
  <c r="AL42" i="2" s="1"/>
  <c r="AN42" i="2" s="1"/>
  <c r="AZ16" i="2"/>
  <c r="BE16" i="2" s="1"/>
  <c r="BG16" i="2" s="1"/>
  <c r="BU36" i="2"/>
  <c r="ES43" i="2"/>
  <c r="AG31" i="2"/>
  <c r="AL31" i="2" s="1"/>
  <c r="AN31" i="2" s="1"/>
  <c r="BU114" i="2"/>
  <c r="AI30" i="2"/>
  <c r="FL22" i="2"/>
  <c r="BB11" i="2"/>
  <c r="BB28" i="2"/>
  <c r="BU16" i="2"/>
  <c r="BB17" i="2"/>
  <c r="BB27" i="2"/>
  <c r="FL23" i="2"/>
  <c r="BU79" i="2"/>
  <c r="BB51" i="2"/>
  <c r="DZ35" i="8"/>
  <c r="DZ95" i="8"/>
  <c r="AH49" i="8"/>
  <c r="AH80" i="8"/>
  <c r="EX11" i="8"/>
  <c r="DB45" i="8"/>
  <c r="HI9" i="8"/>
  <c r="HE7" i="8"/>
  <c r="HG7" i="8" s="1"/>
  <c r="EX48" i="8"/>
  <c r="EX103" i="8"/>
  <c r="BF68" i="8"/>
  <c r="BF95" i="8"/>
  <c r="CP46" i="8"/>
  <c r="GE12" i="8"/>
  <c r="GA10" i="8"/>
  <c r="GC10" i="8" s="1"/>
  <c r="CD32" i="8"/>
  <c r="CD83" i="8"/>
  <c r="FJ55" i="8"/>
  <c r="BR21" i="8"/>
  <c r="BR50" i="8"/>
  <c r="BR89" i="8"/>
  <c r="EL44" i="8"/>
  <c r="EL62" i="8"/>
  <c r="DN11" i="8"/>
  <c r="DN51" i="8"/>
  <c r="AT54" i="8"/>
  <c r="AT107" i="8"/>
  <c r="V43" i="8"/>
  <c r="V84" i="8"/>
  <c r="GZ85" i="5"/>
  <c r="HD85" i="5" s="1"/>
  <c r="HF85" i="5" s="1"/>
  <c r="T49" i="5"/>
  <c r="X49" i="5"/>
  <c r="Z49" i="5" s="1"/>
  <c r="T92" i="5"/>
  <c r="X92" i="5"/>
  <c r="Z92" i="5" s="1"/>
  <c r="AG58" i="2"/>
  <c r="AL58" i="2" s="1"/>
  <c r="AN58" i="2" s="1"/>
  <c r="DZ34" i="8"/>
  <c r="DZ111" i="8"/>
  <c r="AH35" i="8"/>
  <c r="AH92" i="8"/>
  <c r="DB11" i="8"/>
  <c r="DB58" i="8"/>
  <c r="HI11" i="8"/>
  <c r="HE9" i="8"/>
  <c r="HG9" i="8" s="1"/>
  <c r="EX62" i="8"/>
  <c r="EX83" i="8"/>
  <c r="BF40" i="8"/>
  <c r="BF118" i="8"/>
  <c r="CP25" i="8"/>
  <c r="CD29" i="8"/>
  <c r="FJ31" i="8"/>
  <c r="FJ50" i="8"/>
  <c r="BR27" i="8"/>
  <c r="BR71" i="8"/>
  <c r="BR100" i="8"/>
  <c r="FJ15" i="8"/>
  <c r="EL20" i="8"/>
  <c r="EL54" i="8"/>
  <c r="EL80" i="8"/>
  <c r="DN54" i="8"/>
  <c r="AT39" i="8"/>
  <c r="AT75" i="8"/>
  <c r="V34" i="8"/>
  <c r="V73" i="8"/>
  <c r="X90" i="5"/>
  <c r="Z90" i="5" s="1"/>
  <c r="T90" i="5"/>
  <c r="DB19" i="8"/>
  <c r="BE96" i="5"/>
  <c r="BJ96" i="5" s="1"/>
  <c r="BL96" i="5" s="1"/>
  <c r="T88" i="5"/>
  <c r="X88" i="5"/>
  <c r="Z88" i="5" s="1"/>
  <c r="DJ72" i="5"/>
  <c r="DO72" i="5" s="1"/>
  <c r="DQ72" i="5" s="1"/>
  <c r="T32" i="5"/>
  <c r="X32" i="5"/>
  <c r="Z32" i="5" s="1"/>
  <c r="HR28" i="5"/>
  <c r="HV28" i="5" s="1"/>
  <c r="HX28" i="5" s="1"/>
  <c r="GH106" i="5"/>
  <c r="GL106" i="5" s="1"/>
  <c r="GN106" i="5" s="1"/>
  <c r="HO52" i="2"/>
  <c r="HS52" i="2" s="1"/>
  <c r="HU52" i="2" s="1"/>
  <c r="AZ64" i="2"/>
  <c r="BE64" i="2" s="1"/>
  <c r="BG64" i="2" s="1"/>
  <c r="AF10" i="1"/>
  <c r="AG10" i="1"/>
  <c r="DZ63" i="8"/>
  <c r="DZ112" i="8"/>
  <c r="AH101" i="8"/>
  <c r="EX15" i="8"/>
  <c r="DB31" i="8"/>
  <c r="DZ11" i="8"/>
  <c r="EX22" i="8"/>
  <c r="EX78" i="8"/>
  <c r="BF64" i="8"/>
  <c r="BF97" i="8"/>
  <c r="CP53" i="8"/>
  <c r="EX20" i="8"/>
  <c r="GH110" i="5"/>
  <c r="GL110" i="5" s="1"/>
  <c r="GN110" i="5" s="1"/>
  <c r="CD8" i="8"/>
  <c r="CD65" i="8"/>
  <c r="CD78" i="8"/>
  <c r="FJ36" i="8"/>
  <c r="FJ82" i="8"/>
  <c r="BR44" i="8"/>
  <c r="BR95" i="8"/>
  <c r="AH29" i="8"/>
  <c r="EL30" i="8"/>
  <c r="EL50" i="8"/>
  <c r="EL101" i="8"/>
  <c r="DN45" i="8"/>
  <c r="AT42" i="8"/>
  <c r="AT91" i="8"/>
  <c r="V25" i="8"/>
  <c r="V77" i="8"/>
  <c r="V116" i="8"/>
  <c r="HR74" i="5"/>
  <c r="HV74" i="5" s="1"/>
  <c r="HX74" i="5" s="1"/>
  <c r="GE17" i="8"/>
  <c r="GA15" i="8"/>
  <c r="GC15" i="8" s="1"/>
  <c r="DZ42" i="8"/>
  <c r="DZ79" i="8"/>
  <c r="AH26" i="8"/>
  <c r="AH63" i="8"/>
  <c r="AH93" i="8"/>
  <c r="BF15" i="8"/>
  <c r="DB42" i="8"/>
  <c r="AH20" i="8"/>
  <c r="GO10" i="8"/>
  <c r="GK8" i="8"/>
  <c r="GM8" i="8" s="1"/>
  <c r="EX40" i="8"/>
  <c r="EX68" i="8"/>
  <c r="EX96" i="8"/>
  <c r="BF56" i="8"/>
  <c r="BF85" i="8"/>
  <c r="CP18" i="8"/>
  <c r="CP50" i="8"/>
  <c r="CP84" i="8"/>
  <c r="AH18" i="8"/>
  <c r="CD46" i="8"/>
  <c r="S113" i="5"/>
  <c r="FJ18" i="8"/>
  <c r="FJ54" i="8"/>
  <c r="DZ19" i="8"/>
  <c r="BR10" i="8"/>
  <c r="BR58" i="8"/>
  <c r="BR86" i="8"/>
  <c r="EL65" i="8"/>
  <c r="EL88" i="8"/>
  <c r="DN41" i="8"/>
  <c r="AT61" i="8"/>
  <c r="AT79" i="8"/>
  <c r="V33" i="8"/>
  <c r="V40" i="8"/>
  <c r="V91" i="8"/>
  <c r="V110" i="8"/>
  <c r="GH101" i="5"/>
  <c r="GL101" i="5" s="1"/>
  <c r="GN101" i="5" s="1"/>
  <c r="CQ111" i="5"/>
  <c r="CV111" i="5" s="1"/>
  <c r="CX111" i="5" s="1"/>
  <c r="GH49" i="5"/>
  <c r="GL49" i="5" s="1"/>
  <c r="GN49" i="5" s="1"/>
  <c r="BZ43" i="5"/>
  <c r="BX90" i="5"/>
  <c r="CC90" i="5" s="1"/>
  <c r="CE90" i="5" s="1"/>
  <c r="BE47" i="5"/>
  <c r="BJ47" i="5" s="1"/>
  <c r="BL47" i="5" s="1"/>
  <c r="EC50" i="5"/>
  <c r="EH50" i="5" s="1"/>
  <c r="EJ50" i="5" s="1"/>
  <c r="BZ41" i="5"/>
  <c r="EV62" i="5"/>
  <c r="FA62" i="5" s="1"/>
  <c r="FC62" i="5" s="1"/>
  <c r="BZ57" i="5"/>
  <c r="BZ32" i="5"/>
  <c r="JC14" i="5"/>
  <c r="JG14" i="5" s="1"/>
  <c r="JI14" i="5" s="1"/>
  <c r="HR77" i="5"/>
  <c r="HV77" i="5" s="1"/>
  <c r="HX77" i="5" s="1"/>
  <c r="X95" i="5"/>
  <c r="Z95" i="5" s="1"/>
  <c r="T95" i="5"/>
  <c r="S81" i="5"/>
  <c r="AL29" i="5"/>
  <c r="AQ29" i="5" s="1"/>
  <c r="AS29" i="5" s="1"/>
  <c r="AL97" i="5"/>
  <c r="AQ97" i="5" s="1"/>
  <c r="AS97" i="5" s="1"/>
  <c r="AG77" i="2"/>
  <c r="AL77" i="2" s="1"/>
  <c r="AN77" i="2" s="1"/>
  <c r="LE7" i="5"/>
  <c r="LI7" i="5" s="1"/>
  <c r="LK7" i="5" s="1"/>
  <c r="T38" i="5"/>
  <c r="X38" i="5"/>
  <c r="Z38" i="5" s="1"/>
  <c r="CL94" i="2"/>
  <c r="CQ94" i="2" s="1"/>
  <c r="CS94" i="2" s="1"/>
  <c r="GV52" i="2"/>
  <c r="GZ52" i="2" s="1"/>
  <c r="HB52" i="2" s="1"/>
  <c r="GV44" i="2"/>
  <c r="GZ44" i="2" s="1"/>
  <c r="HB44" i="2" s="1"/>
  <c r="CL52" i="2"/>
  <c r="CQ52" i="2" s="1"/>
  <c r="CS52" i="2" s="1"/>
  <c r="GC16" i="2"/>
  <c r="GG16" i="2" s="1"/>
  <c r="GI16" i="2" s="1"/>
  <c r="AG23" i="2"/>
  <c r="AL23" i="2" s="1"/>
  <c r="AN23" i="2" s="1"/>
  <c r="O106" i="2"/>
  <c r="S106" i="2" s="1"/>
  <c r="U106" i="2" s="1"/>
  <c r="GC47" i="2"/>
  <c r="GG47" i="2" s="1"/>
  <c r="GI47" i="2" s="1"/>
  <c r="GC60" i="2"/>
  <c r="GG60" i="2" s="1"/>
  <c r="GI60" i="2" s="1"/>
  <c r="AZ83" i="2"/>
  <c r="BE83" i="2" s="1"/>
  <c r="BG83" i="2" s="1"/>
  <c r="AI22" i="2"/>
  <c r="DZ27" i="8"/>
  <c r="DZ83" i="8"/>
  <c r="AH38" i="8"/>
  <c r="AH78" i="8"/>
  <c r="HI14" i="8"/>
  <c r="HE12" i="8"/>
  <c r="HG12" i="8" s="1"/>
  <c r="DB52" i="8"/>
  <c r="EX51" i="8"/>
  <c r="EX90" i="8"/>
  <c r="BF38" i="8"/>
  <c r="BF73" i="8"/>
  <c r="BF113" i="8"/>
  <c r="CP28" i="8"/>
  <c r="CP63" i="8"/>
  <c r="CD18" i="8"/>
  <c r="CD72" i="8"/>
  <c r="CD74" i="8"/>
  <c r="GY26" i="8"/>
  <c r="GU24" i="8"/>
  <c r="GW24" i="8" s="1"/>
  <c r="FJ20" i="8"/>
  <c r="FJ84" i="8"/>
  <c r="BR52" i="8"/>
  <c r="BR96" i="8"/>
  <c r="BZ96" i="5"/>
  <c r="EL14" i="8"/>
  <c r="EL61" i="8"/>
  <c r="EL90" i="8"/>
  <c r="DN40" i="8"/>
  <c r="AT20" i="8"/>
  <c r="AT59" i="8"/>
  <c r="V26" i="8"/>
  <c r="V55" i="8"/>
  <c r="V57" i="8"/>
  <c r="V115" i="8"/>
  <c r="BZ99" i="5"/>
  <c r="AL91" i="5"/>
  <c r="AQ91" i="5" s="1"/>
  <c r="AS91" i="5" s="1"/>
  <c r="AN84" i="5"/>
  <c r="DB38" i="8"/>
  <c r="BZ100" i="5"/>
  <c r="GZ84" i="5"/>
  <c r="HD84" i="5" s="1"/>
  <c r="HF84" i="5" s="1"/>
  <c r="BX101" i="5"/>
  <c r="CC101" i="5" s="1"/>
  <c r="CE101" i="5" s="1"/>
  <c r="CS79" i="5"/>
  <c r="GZ72" i="5"/>
  <c r="HD72" i="5" s="1"/>
  <c r="HF72" i="5" s="1"/>
  <c r="CS92" i="5"/>
  <c r="AL58" i="5"/>
  <c r="AQ58" i="5" s="1"/>
  <c r="AS58" i="5" s="1"/>
  <c r="BZ74" i="5"/>
  <c r="CS64" i="5"/>
  <c r="HR102" i="5"/>
  <c r="HV102" i="5" s="1"/>
  <c r="HX102" i="5" s="1"/>
  <c r="BE76" i="5"/>
  <c r="BJ76" i="5" s="1"/>
  <c r="BL76" i="5" s="1"/>
  <c r="IJ81" i="5"/>
  <c r="IN81" i="5" s="1"/>
  <c r="IP81" i="5" s="1"/>
  <c r="T54" i="5"/>
  <c r="X54" i="5"/>
  <c r="Z54" i="5" s="1"/>
  <c r="DJ87" i="5"/>
  <c r="DO87" i="5" s="1"/>
  <c r="DQ87" i="5" s="1"/>
  <c r="EC66" i="5"/>
  <c r="EH66" i="5" s="1"/>
  <c r="EJ66" i="5" s="1"/>
  <c r="HR62" i="5"/>
  <c r="HV62" i="5" s="1"/>
  <c r="HX62" i="5" s="1"/>
  <c r="FO58" i="5"/>
  <c r="FT58" i="5" s="1"/>
  <c r="FV58" i="5" s="1"/>
  <c r="EC49" i="5"/>
  <c r="EH49" i="5" s="1"/>
  <c r="EJ49" i="5" s="1"/>
  <c r="DJ43" i="5"/>
  <c r="DO43" i="5" s="1"/>
  <c r="DQ43" i="5" s="1"/>
  <c r="HR35" i="5"/>
  <c r="HV35" i="5" s="1"/>
  <c r="HX35" i="5" s="1"/>
  <c r="S72" i="5"/>
  <c r="HR58" i="5"/>
  <c r="HV58" i="5" s="1"/>
  <c r="HX58" i="5" s="1"/>
  <c r="BZ87" i="5"/>
  <c r="CQ61" i="5"/>
  <c r="CV61" i="5" s="1"/>
  <c r="CX61" i="5" s="1"/>
  <c r="BZ47" i="5"/>
  <c r="AN38" i="5"/>
  <c r="CS105" i="5"/>
  <c r="BZ71" i="5"/>
  <c r="BX85" i="5"/>
  <c r="CC85" i="5" s="1"/>
  <c r="CE85" i="5" s="1"/>
  <c r="BE41" i="5"/>
  <c r="BJ41" i="5" s="1"/>
  <c r="BL41" i="5" s="1"/>
  <c r="HR33" i="5"/>
  <c r="HV33" i="5" s="1"/>
  <c r="HX33" i="5" s="1"/>
  <c r="IJ86" i="5"/>
  <c r="IN86" i="5" s="1"/>
  <c r="IP86" i="5" s="1"/>
  <c r="BX107" i="5"/>
  <c r="CC107" i="5" s="1"/>
  <c r="CE107" i="5" s="1"/>
  <c r="BX100" i="5"/>
  <c r="CC100" i="5" s="1"/>
  <c r="CE100" i="5" s="1"/>
  <c r="KM24" i="5"/>
  <c r="KQ24" i="5" s="1"/>
  <c r="KS24" i="5" s="1"/>
  <c r="S44" i="5"/>
  <c r="S41" i="5"/>
  <c r="FO36" i="5"/>
  <c r="FT36" i="5" s="1"/>
  <c r="FV36" i="5" s="1"/>
  <c r="AN65" i="5"/>
  <c r="AN50" i="5"/>
  <c r="GH32" i="5"/>
  <c r="GL32" i="5" s="1"/>
  <c r="GN32" i="5" s="1"/>
  <c r="BX29" i="5"/>
  <c r="CC29" i="5" s="1"/>
  <c r="CE29" i="5" s="1"/>
  <c r="DJ21" i="5"/>
  <c r="DO21" i="5" s="1"/>
  <c r="DQ21" i="5" s="1"/>
  <c r="BE61" i="5"/>
  <c r="BJ61" i="5" s="1"/>
  <c r="BL61" i="5" s="1"/>
  <c r="BE92" i="5"/>
  <c r="BJ92" i="5" s="1"/>
  <c r="BL92" i="5" s="1"/>
  <c r="BZ56" i="5"/>
  <c r="CS48" i="5"/>
  <c r="BZ30" i="5"/>
  <c r="FO21" i="5"/>
  <c r="FT21" i="5" s="1"/>
  <c r="FV21" i="5" s="1"/>
  <c r="DJ8" i="5"/>
  <c r="DO8" i="5" s="1"/>
  <c r="DQ8" i="5" s="1"/>
  <c r="EV58" i="5"/>
  <c r="FA58" i="5" s="1"/>
  <c r="FC58" i="5" s="1"/>
  <c r="BZ23" i="5"/>
  <c r="AN15" i="5"/>
  <c r="EC41" i="5"/>
  <c r="EH41" i="5" s="1"/>
  <c r="EJ41" i="5" s="1"/>
  <c r="EC83" i="5"/>
  <c r="EH83" i="5" s="1"/>
  <c r="EJ83" i="5" s="1"/>
  <c r="DJ24" i="5"/>
  <c r="DO24" i="5" s="1"/>
  <c r="DQ24" i="5" s="1"/>
  <c r="DJ57" i="5"/>
  <c r="DO57" i="5" s="1"/>
  <c r="DQ57" i="5" s="1"/>
  <c r="DJ77" i="5"/>
  <c r="DO77" i="5" s="1"/>
  <c r="DQ77" i="5" s="1"/>
  <c r="CQ86" i="5"/>
  <c r="CV86" i="5" s="1"/>
  <c r="CX86" i="5" s="1"/>
  <c r="CQ63" i="5"/>
  <c r="CV63" i="5" s="1"/>
  <c r="CX63" i="5" s="1"/>
  <c r="BZ54" i="5"/>
  <c r="EC25" i="5"/>
  <c r="EH25" i="5" s="1"/>
  <c r="EJ25" i="5" s="1"/>
  <c r="DJ19" i="5"/>
  <c r="DO19" i="5" s="1"/>
  <c r="DQ19" i="5" s="1"/>
  <c r="GH41" i="5"/>
  <c r="GL41" i="5" s="1"/>
  <c r="GN41" i="5" s="1"/>
  <c r="GH16" i="5"/>
  <c r="GL16" i="5" s="1"/>
  <c r="GN16" i="5" s="1"/>
  <c r="KM15" i="5"/>
  <c r="KQ15" i="5" s="1"/>
  <c r="KS15" i="5" s="1"/>
  <c r="HR101" i="5"/>
  <c r="HV101" i="5" s="1"/>
  <c r="HX101" i="5" s="1"/>
  <c r="AI95" i="2"/>
  <c r="AN29" i="5"/>
  <c r="T24" i="5"/>
  <c r="X24" i="5"/>
  <c r="Z24" i="5" s="1"/>
  <c r="GH39" i="5"/>
  <c r="GL39" i="5" s="1"/>
  <c r="GN39" i="5" s="1"/>
  <c r="GH68" i="5"/>
  <c r="GL68" i="5" s="1"/>
  <c r="GN68" i="5" s="1"/>
  <c r="GH59" i="5"/>
  <c r="GL59" i="5" s="1"/>
  <c r="GN59" i="5" s="1"/>
  <c r="GH92" i="5"/>
  <c r="GL92" i="5" s="1"/>
  <c r="GN92" i="5" s="1"/>
  <c r="S31" i="5"/>
  <c r="S69" i="5"/>
  <c r="S61" i="5"/>
  <c r="S80" i="5"/>
  <c r="S75" i="5"/>
  <c r="S85" i="5"/>
  <c r="S108" i="5"/>
  <c r="GC89" i="2"/>
  <c r="GG89" i="2" s="1"/>
  <c r="GI89" i="2" s="1"/>
  <c r="AI85" i="2"/>
  <c r="BZ36" i="5"/>
  <c r="S17" i="5"/>
  <c r="BZ15" i="5"/>
  <c r="AL33" i="5"/>
  <c r="AQ33" i="5" s="1"/>
  <c r="AS33" i="5" s="1"/>
  <c r="AL42" i="5"/>
  <c r="AQ42" i="5" s="1"/>
  <c r="AS42" i="5" s="1"/>
  <c r="AL87" i="5"/>
  <c r="AQ87" i="5" s="1"/>
  <c r="AS87" i="5" s="1"/>
  <c r="AL68" i="5"/>
  <c r="AQ68" i="5" s="1"/>
  <c r="AS68" i="5" s="1"/>
  <c r="AZ85" i="2"/>
  <c r="BE85" i="2" s="1"/>
  <c r="BG85" i="2" s="1"/>
  <c r="CS14" i="5"/>
  <c r="O111" i="2"/>
  <c r="S111" i="2" s="1"/>
  <c r="U111" i="2" s="1"/>
  <c r="CL102" i="2"/>
  <c r="CQ102" i="2" s="1"/>
  <c r="CS102" i="2" s="1"/>
  <c r="GC76" i="2"/>
  <c r="GG76" i="2" s="1"/>
  <c r="GI76" i="2" s="1"/>
  <c r="DX68" i="2"/>
  <c r="EC68" i="2" s="1"/>
  <c r="EE68" i="2" s="1"/>
  <c r="BE33" i="5"/>
  <c r="BJ33" i="5" s="1"/>
  <c r="BL33" i="5" s="1"/>
  <c r="DX83" i="2"/>
  <c r="EC83" i="2" s="1"/>
  <c r="EE83" i="2" s="1"/>
  <c r="DE74" i="2"/>
  <c r="DJ74" i="2" s="1"/>
  <c r="DL74" i="2" s="1"/>
  <c r="S25" i="5"/>
  <c r="CS40" i="5"/>
  <c r="LW25" i="5"/>
  <c r="MA25" i="5" s="1"/>
  <c r="MC25" i="5" s="1"/>
  <c r="O102" i="2"/>
  <c r="S102" i="2" s="1"/>
  <c r="U102" i="2" s="1"/>
  <c r="AI94" i="2"/>
  <c r="O114" i="2"/>
  <c r="S114" i="2" s="1"/>
  <c r="U114" i="2" s="1"/>
  <c r="AZ68" i="2"/>
  <c r="BE68" i="2" s="1"/>
  <c r="BG68" i="2" s="1"/>
  <c r="BZ22" i="5"/>
  <c r="BS73" i="2"/>
  <c r="BX73" i="2" s="1"/>
  <c r="BZ73" i="2" s="1"/>
  <c r="BE23" i="5"/>
  <c r="BJ23" i="5" s="1"/>
  <c r="BL23" i="5" s="1"/>
  <c r="GZ25" i="5"/>
  <c r="HD25" i="5" s="1"/>
  <c r="HF25" i="5" s="1"/>
  <c r="GZ34" i="5"/>
  <c r="HD34" i="5" s="1"/>
  <c r="HF34" i="5" s="1"/>
  <c r="GZ41" i="5"/>
  <c r="HD41" i="5" s="1"/>
  <c r="HF41" i="5" s="1"/>
  <c r="GZ54" i="5"/>
  <c r="HD54" i="5" s="1"/>
  <c r="HF54" i="5" s="1"/>
  <c r="GZ98" i="5"/>
  <c r="HD98" i="5" s="1"/>
  <c r="HF98" i="5" s="1"/>
  <c r="AI86" i="2"/>
  <c r="AI80" i="2"/>
  <c r="HO65" i="2"/>
  <c r="HS65" i="2" s="1"/>
  <c r="HU65" i="2" s="1"/>
  <c r="AI69" i="2"/>
  <c r="GV51" i="2"/>
  <c r="GZ51" i="2" s="1"/>
  <c r="HB51" i="2" s="1"/>
  <c r="HO39" i="2"/>
  <c r="HS39" i="2" s="1"/>
  <c r="HU39" i="2" s="1"/>
  <c r="AI106" i="2"/>
  <c r="HO48" i="2"/>
  <c r="HS48" i="2" s="1"/>
  <c r="HU48" i="2" s="1"/>
  <c r="HO56" i="2"/>
  <c r="HS56" i="2" s="1"/>
  <c r="HU56" i="2" s="1"/>
  <c r="HO90" i="2"/>
  <c r="HS90" i="2" s="1"/>
  <c r="HU90" i="2" s="1"/>
  <c r="FJ6" i="2"/>
  <c r="FO6" i="2" s="1"/>
  <c r="FQ6" i="2" s="1"/>
  <c r="O115" i="2"/>
  <c r="S115" i="2" s="1"/>
  <c r="U115" i="2" s="1"/>
  <c r="O113" i="2"/>
  <c r="S113" i="2" s="1"/>
  <c r="U113" i="2" s="1"/>
  <c r="O108" i="2"/>
  <c r="S108" i="2" s="1"/>
  <c r="U108" i="2" s="1"/>
  <c r="AZ92" i="2"/>
  <c r="BE92" i="2" s="1"/>
  <c r="BG92" i="2" s="1"/>
  <c r="AG76" i="2"/>
  <c r="AL76" i="2" s="1"/>
  <c r="AN76" i="2" s="1"/>
  <c r="GC70" i="2"/>
  <c r="GG70" i="2" s="1"/>
  <c r="GI70" i="2" s="1"/>
  <c r="AG54" i="2"/>
  <c r="AL54" i="2" s="1"/>
  <c r="AN54" i="2" s="1"/>
  <c r="AG46" i="2"/>
  <c r="AL46" i="2" s="1"/>
  <c r="AN46" i="2" s="1"/>
  <c r="HO21" i="2"/>
  <c r="HS21" i="2" s="1"/>
  <c r="HU21" i="2" s="1"/>
  <c r="AZ11" i="2"/>
  <c r="BE11" i="2" s="1"/>
  <c r="BG11" i="2" s="1"/>
  <c r="AI35" i="2"/>
  <c r="HO9" i="2"/>
  <c r="HS9" i="2" s="1"/>
  <c r="HU9" i="2" s="1"/>
  <c r="BU41" i="2"/>
  <c r="BU83" i="2"/>
  <c r="GC86" i="2"/>
  <c r="GG86" i="2" s="1"/>
  <c r="GI86" i="2" s="1"/>
  <c r="GC62" i="2"/>
  <c r="GG62" i="2" s="1"/>
  <c r="GI62" i="2" s="1"/>
  <c r="GC90" i="2"/>
  <c r="GG90" i="2" s="1"/>
  <c r="GI90" i="2" s="1"/>
  <c r="AZ75" i="2"/>
  <c r="BE75" i="2" s="1"/>
  <c r="BG75" i="2" s="1"/>
  <c r="BS68" i="2"/>
  <c r="BX68" i="2" s="1"/>
  <c r="BZ68" i="2" s="1"/>
  <c r="AI65" i="2"/>
  <c r="GC44" i="2"/>
  <c r="GG44" i="2" s="1"/>
  <c r="GI44" i="2" s="1"/>
  <c r="HO20" i="2"/>
  <c r="HS20" i="2" s="1"/>
  <c r="HU20" i="2" s="1"/>
  <c r="GC12" i="2"/>
  <c r="GG12" i="2" s="1"/>
  <c r="GI12" i="2" s="1"/>
  <c r="DE59" i="2"/>
  <c r="DJ59" i="2" s="1"/>
  <c r="DL59" i="2" s="1"/>
  <c r="DE84" i="2"/>
  <c r="DJ84" i="2" s="1"/>
  <c r="DL84" i="2" s="1"/>
  <c r="DE49" i="2"/>
  <c r="DJ49" i="2" s="1"/>
  <c r="DL49" i="2" s="1"/>
  <c r="DE57" i="2"/>
  <c r="DJ57" i="2" s="1"/>
  <c r="DL57" i="2" s="1"/>
  <c r="DE70" i="2"/>
  <c r="DJ70" i="2" s="1"/>
  <c r="DL70" i="2" s="1"/>
  <c r="HO26" i="2"/>
  <c r="HS26" i="2" s="1"/>
  <c r="HU26" i="2" s="1"/>
  <c r="BS107" i="2"/>
  <c r="BX107" i="2" s="1"/>
  <c r="BZ107" i="2" s="1"/>
  <c r="BS72" i="2"/>
  <c r="BX72" i="2" s="1"/>
  <c r="BZ72" i="2" s="1"/>
  <c r="BS117" i="2"/>
  <c r="BX117" i="2" s="1"/>
  <c r="BZ117" i="2" s="1"/>
  <c r="BS119" i="2"/>
  <c r="BX119" i="2" s="1"/>
  <c r="BZ119" i="2" s="1"/>
  <c r="AZ81" i="2"/>
  <c r="BE81" i="2" s="1"/>
  <c r="BG81" i="2" s="1"/>
  <c r="HO28" i="2"/>
  <c r="HS28" i="2" s="1"/>
  <c r="HU28" i="2" s="1"/>
  <c r="AZ60" i="2"/>
  <c r="BE60" i="2" s="1"/>
  <c r="BG60" i="2" s="1"/>
  <c r="AZ103" i="2"/>
  <c r="BE103" i="2" s="1"/>
  <c r="BG103" i="2" s="1"/>
  <c r="AZ100" i="2"/>
  <c r="BE100" i="2" s="1"/>
  <c r="BG100" i="2" s="1"/>
  <c r="O66" i="2"/>
  <c r="S66" i="2" s="1"/>
  <c r="U66" i="2" s="1"/>
  <c r="ES15" i="2"/>
  <c r="ES59" i="2"/>
  <c r="ES22" i="2"/>
  <c r="ES14" i="2"/>
  <c r="ES69" i="2"/>
  <c r="ES23" i="2"/>
  <c r="ES6" i="2"/>
  <c r="AG95" i="2"/>
  <c r="AL95" i="2" s="1"/>
  <c r="AN95" i="2" s="1"/>
  <c r="AG96" i="2"/>
  <c r="AL96" i="2" s="1"/>
  <c r="AN96" i="2" s="1"/>
  <c r="AG109" i="2"/>
  <c r="AL109" i="2" s="1"/>
  <c r="AN109" i="2" s="1"/>
  <c r="AN61" i="5"/>
  <c r="CL107" i="2"/>
  <c r="CQ107" i="2" s="1"/>
  <c r="CS107" i="2" s="1"/>
  <c r="DE77" i="2"/>
  <c r="DJ77" i="2" s="1"/>
  <c r="DL77" i="2" s="1"/>
  <c r="FJ68" i="2"/>
  <c r="FO68" i="2" s="1"/>
  <c r="FQ68" i="2" s="1"/>
  <c r="DE61" i="2"/>
  <c r="DJ61" i="2" s="1"/>
  <c r="DL61" i="2" s="1"/>
  <c r="AG40" i="2"/>
  <c r="AL40" i="2" s="1"/>
  <c r="AN40" i="2" s="1"/>
  <c r="GC36" i="2"/>
  <c r="GG36" i="2" s="1"/>
  <c r="GI36" i="2" s="1"/>
  <c r="BU32" i="2"/>
  <c r="AZ29" i="2"/>
  <c r="BE29" i="2" s="1"/>
  <c r="BG29" i="2" s="1"/>
  <c r="AZ25" i="2"/>
  <c r="BE25" i="2" s="1"/>
  <c r="BG25" i="2" s="1"/>
  <c r="HO19" i="2"/>
  <c r="HS19" i="2" s="1"/>
  <c r="HU19" i="2" s="1"/>
  <c r="CL105" i="2"/>
  <c r="CQ105" i="2" s="1"/>
  <c r="CS105" i="2" s="1"/>
  <c r="CL71" i="2"/>
  <c r="CQ71" i="2" s="1"/>
  <c r="CS71" i="2" s="1"/>
  <c r="GC98" i="2"/>
  <c r="GG98" i="2" s="1"/>
  <c r="GI98" i="2" s="1"/>
  <c r="GC81" i="2"/>
  <c r="GG81" i="2" s="1"/>
  <c r="GI81" i="2" s="1"/>
  <c r="AZ70" i="2"/>
  <c r="BE70" i="2" s="1"/>
  <c r="BG70" i="2" s="1"/>
  <c r="GV55" i="2"/>
  <c r="GZ55" i="2" s="1"/>
  <c r="HB55" i="2" s="1"/>
  <c r="BU46" i="2"/>
  <c r="FJ20" i="2"/>
  <c r="FO20" i="2" s="1"/>
  <c r="FQ20" i="2" s="1"/>
  <c r="AG73" i="2"/>
  <c r="AL73" i="2" s="1"/>
  <c r="AN73" i="2" s="1"/>
  <c r="AG55" i="2"/>
  <c r="AL55" i="2" s="1"/>
  <c r="AN55" i="2" s="1"/>
  <c r="BB45" i="2"/>
  <c r="AZ33" i="2"/>
  <c r="BE33" i="2" s="1"/>
  <c r="BG33" i="2" s="1"/>
  <c r="BU10" i="2"/>
  <c r="BB50" i="2"/>
  <c r="BU21" i="2"/>
  <c r="ES25" i="2"/>
  <c r="FL15" i="2"/>
  <c r="AI23" i="2"/>
  <c r="FL12" i="2"/>
  <c r="AI16" i="2"/>
  <c r="DZ45" i="8"/>
  <c r="DZ26" i="8"/>
  <c r="DZ66" i="8"/>
  <c r="DZ89" i="8"/>
  <c r="AH69" i="8"/>
  <c r="AH89" i="8"/>
  <c r="AH16" i="8"/>
  <c r="DB35" i="8"/>
  <c r="DB70" i="8"/>
  <c r="BF12" i="8"/>
  <c r="EX45" i="8"/>
  <c r="EX63" i="8"/>
  <c r="EX88" i="8"/>
  <c r="BF32" i="8"/>
  <c r="BF53" i="8"/>
  <c r="BF80" i="8"/>
  <c r="BF115" i="8"/>
  <c r="GE25" i="8"/>
  <c r="GA23" i="8"/>
  <c r="GC23" i="8" s="1"/>
  <c r="CP54" i="8"/>
  <c r="CP83" i="8"/>
  <c r="CD17" i="8"/>
  <c r="CD43" i="8"/>
  <c r="CD53" i="8"/>
  <c r="GY12" i="8"/>
  <c r="GU10" i="8"/>
  <c r="GW10" i="8" s="1"/>
  <c r="FJ14" i="8"/>
  <c r="FJ51" i="8"/>
  <c r="BR33" i="8"/>
  <c r="BR36" i="8"/>
  <c r="BR82" i="8"/>
  <c r="BR103" i="8"/>
  <c r="BR107" i="8"/>
  <c r="EL36" i="8"/>
  <c r="EL63" i="8"/>
  <c r="EL97" i="8"/>
  <c r="DN27" i="8"/>
  <c r="DN65" i="8"/>
  <c r="AT21" i="8"/>
  <c r="AT51" i="8"/>
  <c r="AT97" i="8"/>
  <c r="V20" i="8"/>
  <c r="V56" i="8"/>
  <c r="V81" i="8"/>
  <c r="V114" i="8"/>
  <c r="X67" i="5"/>
  <c r="Z67" i="5" s="1"/>
  <c r="T67" i="5"/>
  <c r="X93" i="5"/>
  <c r="Z93" i="5" s="1"/>
  <c r="T93" i="5"/>
  <c r="T46" i="5"/>
  <c r="X46" i="5"/>
  <c r="Z46" i="5" s="1"/>
  <c r="T73" i="5"/>
  <c r="X73" i="5"/>
  <c r="Z73" i="5" s="1"/>
  <c r="X89" i="5"/>
  <c r="Z89" i="5" s="1"/>
  <c r="T89" i="5"/>
  <c r="GV49" i="2"/>
  <c r="GZ49" i="2" s="1"/>
  <c r="HB49" i="2" s="1"/>
  <c r="BF19" i="8"/>
  <c r="DZ39" i="8"/>
  <c r="DZ76" i="8"/>
  <c r="DZ110" i="8"/>
  <c r="AH52" i="8"/>
  <c r="AH96" i="8"/>
  <c r="BF9" i="8"/>
  <c r="DB36" i="8"/>
  <c r="BF14" i="8"/>
  <c r="EX38" i="8"/>
  <c r="EX72" i="8"/>
  <c r="BF60" i="8"/>
  <c r="BF70" i="8"/>
  <c r="BF96" i="8"/>
  <c r="GE19" i="8"/>
  <c r="GA17" i="8"/>
  <c r="GC17" i="8" s="1"/>
  <c r="CP55" i="8"/>
  <c r="CP74" i="8"/>
  <c r="FU12" i="8"/>
  <c r="FP10" i="8"/>
  <c r="FR10" i="8" s="1"/>
  <c r="CD23" i="8"/>
  <c r="CD86" i="8"/>
  <c r="CD88" i="8"/>
  <c r="GU12" i="8"/>
  <c r="GW12" i="8" s="1"/>
  <c r="GY14" i="8"/>
  <c r="FJ16" i="8"/>
  <c r="FJ73" i="8"/>
  <c r="FJ67" i="8"/>
  <c r="BR41" i="8"/>
  <c r="BR54" i="8"/>
  <c r="BR111" i="8"/>
  <c r="T110" i="5"/>
  <c r="X110" i="5"/>
  <c r="Z110" i="5" s="1"/>
  <c r="EL19" i="8"/>
  <c r="EL70" i="8"/>
  <c r="DN46" i="8"/>
  <c r="AT25" i="8"/>
  <c r="AT38" i="8"/>
  <c r="AT72" i="8"/>
  <c r="AT85" i="8"/>
  <c r="V23" i="8"/>
  <c r="V63" i="8"/>
  <c r="V60" i="8"/>
  <c r="V103" i="8"/>
  <c r="GK14" i="8"/>
  <c r="GM14" i="8" s="1"/>
  <c r="BE60" i="5"/>
  <c r="BJ60" i="5" s="1"/>
  <c r="BL60" i="5" s="1"/>
  <c r="AL77" i="5"/>
  <c r="AQ77" i="5" s="1"/>
  <c r="AS77" i="5" s="1"/>
  <c r="IJ74" i="5"/>
  <c r="IN74" i="5" s="1"/>
  <c r="IP74" i="5" s="1"/>
  <c r="DJ50" i="5"/>
  <c r="DO50" i="5" s="1"/>
  <c r="DQ50" i="5" s="1"/>
  <c r="JU25" i="5"/>
  <c r="JY25" i="5" s="1"/>
  <c r="KA25" i="5" s="1"/>
  <c r="T18" i="5"/>
  <c r="X18" i="5"/>
  <c r="Z18" i="5" s="1"/>
  <c r="AZ104" i="2"/>
  <c r="BE104" i="2" s="1"/>
  <c r="BG104" i="2" s="1"/>
  <c r="GV45" i="2"/>
  <c r="GZ45" i="2" s="1"/>
  <c r="HB45" i="2" s="1"/>
  <c r="BS79" i="2"/>
  <c r="BX79" i="2" s="1"/>
  <c r="BZ79" i="2" s="1"/>
  <c r="GO18" i="8"/>
  <c r="GK16" i="8"/>
  <c r="GM16" i="8" s="1"/>
  <c r="DZ62" i="8"/>
  <c r="DZ78" i="8"/>
  <c r="AH70" i="8"/>
  <c r="AH65" i="8"/>
  <c r="AH99" i="8"/>
  <c r="GO17" i="8"/>
  <c r="GK15" i="8"/>
  <c r="GM15" i="8" s="1"/>
  <c r="DB30" i="8"/>
  <c r="DB63" i="8"/>
  <c r="HI13" i="8"/>
  <c r="HE11" i="8"/>
  <c r="HG11" i="8" s="1"/>
  <c r="EX46" i="8"/>
  <c r="EX84" i="8"/>
  <c r="BF44" i="8"/>
  <c r="BF77" i="8"/>
  <c r="BF87" i="8"/>
  <c r="BF20" i="8"/>
  <c r="GA27" i="8"/>
  <c r="GC27" i="8" s="1"/>
  <c r="GE29" i="8"/>
  <c r="CP64" i="8"/>
  <c r="CP69" i="8"/>
  <c r="FU14" i="8"/>
  <c r="FP12" i="8"/>
  <c r="FR12" i="8" s="1"/>
  <c r="CD41" i="8"/>
  <c r="CD75" i="8"/>
  <c r="FJ37" i="8"/>
  <c r="FJ66" i="8"/>
  <c r="BR34" i="8"/>
  <c r="BR117" i="8"/>
  <c r="GA12" i="8"/>
  <c r="GC12" i="8" s="1"/>
  <c r="EL21" i="8"/>
  <c r="EL69" i="8"/>
  <c r="DN47" i="8"/>
  <c r="AT44" i="8"/>
  <c r="AT35" i="8"/>
  <c r="AT57" i="8"/>
  <c r="AT81" i="8"/>
  <c r="V12" i="8"/>
  <c r="V61" i="8"/>
  <c r="V64" i="8"/>
  <c r="V106" i="8"/>
  <c r="HR92" i="5"/>
  <c r="HV92" i="5" s="1"/>
  <c r="HX92" i="5" s="1"/>
  <c r="GA16" i="8"/>
  <c r="GC16" i="8" s="1"/>
  <c r="AL106" i="5"/>
  <c r="AQ106" i="5" s="1"/>
  <c r="AS106" i="5" s="1"/>
  <c r="T42" i="5"/>
  <c r="X42" i="5"/>
  <c r="Z42" i="5" s="1"/>
  <c r="DZ37" i="8"/>
  <c r="DZ54" i="8"/>
  <c r="DZ80" i="8"/>
  <c r="DZ109" i="8"/>
  <c r="AH34" i="8"/>
  <c r="AH51" i="8"/>
  <c r="AH85" i="8"/>
  <c r="AH103" i="8"/>
  <c r="DB17" i="8"/>
  <c r="DZ10" i="8"/>
  <c r="DB47" i="8"/>
  <c r="DB67" i="8"/>
  <c r="AH13" i="8"/>
  <c r="EX24" i="8"/>
  <c r="EX61" i="8"/>
  <c r="EX89" i="8"/>
  <c r="BF33" i="8"/>
  <c r="BF66" i="8"/>
  <c r="BF79" i="8"/>
  <c r="BF110" i="8"/>
  <c r="BF101" i="8"/>
  <c r="GA30" i="8"/>
  <c r="GC30" i="8" s="1"/>
  <c r="GE32" i="8"/>
  <c r="CP41" i="8"/>
  <c r="CP58" i="8"/>
  <c r="FU18" i="8"/>
  <c r="FP16" i="8"/>
  <c r="FR16" i="8" s="1"/>
  <c r="CD9" i="8"/>
  <c r="CD24" i="8"/>
  <c r="CD56" i="8"/>
  <c r="CD59" i="8"/>
  <c r="CD80" i="8"/>
  <c r="HE16" i="8"/>
  <c r="HG16" i="8" s="1"/>
  <c r="GY18" i="8"/>
  <c r="GU16" i="8"/>
  <c r="GW16" i="8" s="1"/>
  <c r="FJ28" i="8"/>
  <c r="FJ46" i="8"/>
  <c r="FJ80" i="8"/>
  <c r="FJ75" i="8"/>
  <c r="BR17" i="8"/>
  <c r="BR32" i="8"/>
  <c r="BR76" i="8"/>
  <c r="BR72" i="8"/>
  <c r="BR94" i="8"/>
  <c r="BR110" i="8"/>
  <c r="GK20" i="8"/>
  <c r="GM20" i="8" s="1"/>
  <c r="GO22" i="8"/>
  <c r="EL12" i="8"/>
  <c r="EL26" i="8"/>
  <c r="EL34" i="8"/>
  <c r="EL67" i="8"/>
  <c r="EL93" i="8"/>
  <c r="DN31" i="8"/>
  <c r="DN42" i="8"/>
  <c r="DN56" i="8"/>
  <c r="AT24" i="8"/>
  <c r="AT56" i="8"/>
  <c r="AT73" i="8"/>
  <c r="AT77" i="8"/>
  <c r="AT90" i="8"/>
  <c r="V28" i="8"/>
  <c r="V49" i="8"/>
  <c r="V90" i="8"/>
  <c r="V86" i="8"/>
  <c r="BX99" i="5"/>
  <c r="CC99" i="5" s="1"/>
  <c r="CE99" i="5" s="1"/>
  <c r="DB28" i="8"/>
  <c r="CQ79" i="5"/>
  <c r="CV79" i="5" s="1"/>
  <c r="CX79" i="5" s="1"/>
  <c r="GZ92" i="5"/>
  <c r="HD92" i="5" s="1"/>
  <c r="HF92" i="5" s="1"/>
  <c r="DJ64" i="5"/>
  <c r="DO64" i="5" s="1"/>
  <c r="DQ64" i="5" s="1"/>
  <c r="T78" i="5"/>
  <c r="X78" i="5"/>
  <c r="Z78" i="5" s="1"/>
  <c r="BX84" i="5"/>
  <c r="CC84" i="5" s="1"/>
  <c r="CE84" i="5" s="1"/>
  <c r="IJ62" i="5"/>
  <c r="IN62" i="5" s="1"/>
  <c r="IP62" i="5" s="1"/>
  <c r="BX95" i="5"/>
  <c r="CC95" i="5" s="1"/>
  <c r="CE95" i="5" s="1"/>
  <c r="BE21" i="5"/>
  <c r="BJ21" i="5" s="1"/>
  <c r="BL21" i="5" s="1"/>
  <c r="CS112" i="5"/>
  <c r="CS102" i="5"/>
  <c r="CS104" i="5"/>
  <c r="CS114" i="5"/>
  <c r="CS95" i="5"/>
  <c r="CS94" i="5"/>
  <c r="CS118" i="5"/>
  <c r="CS38" i="5"/>
  <c r="CS42" i="5"/>
  <c r="CS46" i="5"/>
  <c r="CS81" i="5"/>
  <c r="CS20" i="5"/>
  <c r="CS7" i="5"/>
  <c r="CS6" i="5"/>
  <c r="CS34" i="5"/>
  <c r="CS28" i="5"/>
  <c r="EC48" i="5"/>
  <c r="EH48" i="5" s="1"/>
  <c r="EJ48" i="5" s="1"/>
  <c r="DJ85" i="5"/>
  <c r="DO85" i="5" s="1"/>
  <c r="DQ85" i="5" s="1"/>
  <c r="CQ62" i="5"/>
  <c r="CV62" i="5" s="1"/>
  <c r="CX62" i="5" s="1"/>
  <c r="CQ96" i="5"/>
  <c r="CV96" i="5" s="1"/>
  <c r="CX96" i="5" s="1"/>
  <c r="EC36" i="5"/>
  <c r="EH36" i="5" s="1"/>
  <c r="EJ36" i="5" s="1"/>
  <c r="BE17" i="5"/>
  <c r="BJ17" i="5" s="1"/>
  <c r="BL17" i="5" s="1"/>
  <c r="HR50" i="5"/>
  <c r="HV50" i="5" s="1"/>
  <c r="HX50" i="5" s="1"/>
  <c r="GH97" i="5"/>
  <c r="GL97" i="5" s="1"/>
  <c r="GN97" i="5" s="1"/>
  <c r="X76" i="5"/>
  <c r="Z76" i="5" s="1"/>
  <c r="O90" i="2"/>
  <c r="S90" i="2" s="1"/>
  <c r="U90" i="2" s="1"/>
  <c r="KM17" i="5"/>
  <c r="KQ17" i="5" s="1"/>
  <c r="KS17" i="5" s="1"/>
  <c r="GC84" i="2"/>
  <c r="GG84" i="2" s="1"/>
  <c r="GI84" i="2" s="1"/>
  <c r="LW8" i="5"/>
  <c r="MA8" i="5" s="1"/>
  <c r="MC8" i="5" s="1"/>
  <c r="AN18" i="5"/>
  <c r="HO88" i="2"/>
  <c r="HS88" i="2" s="1"/>
  <c r="HU88" i="2" s="1"/>
  <c r="GZ66" i="5"/>
  <c r="HD66" i="5" s="1"/>
  <c r="HF66" i="5" s="1"/>
  <c r="GZ81" i="5"/>
  <c r="HD81" i="5" s="1"/>
  <c r="HF81" i="5" s="1"/>
  <c r="AG80" i="2"/>
  <c r="AL80" i="2" s="1"/>
  <c r="AN80" i="2" s="1"/>
  <c r="HO64" i="2"/>
  <c r="HS64" i="2" s="1"/>
  <c r="HU64" i="2" s="1"/>
  <c r="HO55" i="2"/>
  <c r="HS55" i="2" s="1"/>
  <c r="HU55" i="2" s="1"/>
  <c r="GC82" i="2"/>
  <c r="GG82" i="2" s="1"/>
  <c r="GI82" i="2" s="1"/>
  <c r="BS71" i="2"/>
  <c r="BX71" i="2" s="1"/>
  <c r="BZ71" i="2" s="1"/>
  <c r="BS118" i="2"/>
  <c r="BX118" i="2" s="1"/>
  <c r="BZ118" i="2" s="1"/>
  <c r="GC95" i="2"/>
  <c r="GG95" i="2" s="1"/>
  <c r="GI95" i="2" s="1"/>
  <c r="AG68" i="2"/>
  <c r="AL68" i="2" s="1"/>
  <c r="AN68" i="2" s="1"/>
  <c r="JU32" i="5"/>
  <c r="JY32" i="5" s="1"/>
  <c r="KA32" i="5" s="1"/>
  <c r="CL110" i="2"/>
  <c r="CQ110" i="2" s="1"/>
  <c r="CS110" i="2" s="1"/>
  <c r="CL83" i="2"/>
  <c r="CQ83" i="2" s="1"/>
  <c r="CS83" i="2" s="1"/>
  <c r="AI99" i="2"/>
  <c r="AI91" i="2"/>
  <c r="AI97" i="2"/>
  <c r="AI6" i="2"/>
  <c r="AI62" i="2"/>
  <c r="AI101" i="2"/>
  <c r="AI76" i="2"/>
  <c r="AI66" i="2"/>
  <c r="GV12" i="2"/>
  <c r="GZ12" i="2" s="1"/>
  <c r="HB12" i="2" s="1"/>
  <c r="AI27" i="2"/>
  <c r="AI37" i="2"/>
  <c r="AI10" i="2"/>
  <c r="AI28" i="2"/>
  <c r="DZ22" i="8"/>
  <c r="DZ60" i="8"/>
  <c r="DZ70" i="8"/>
  <c r="DZ88" i="8"/>
  <c r="DZ99" i="8"/>
  <c r="AH58" i="8"/>
  <c r="AH68" i="8"/>
  <c r="AH94" i="8"/>
  <c r="AH106" i="8"/>
  <c r="BF17" i="8"/>
  <c r="AH10" i="8"/>
  <c r="DB49" i="8"/>
  <c r="DB51" i="8"/>
  <c r="HE17" i="8"/>
  <c r="HG17" i="8" s="1"/>
  <c r="HI19" i="8"/>
  <c r="GO12" i="8"/>
  <c r="GK10" i="8"/>
  <c r="GM10" i="8" s="1"/>
  <c r="DB8" i="8"/>
  <c r="EX28" i="8"/>
  <c r="EX64" i="8"/>
  <c r="EX70" i="8"/>
  <c r="EX81" i="8"/>
  <c r="EX98" i="8"/>
  <c r="BF65" i="8"/>
  <c r="BF71" i="8"/>
  <c r="BF114" i="8"/>
  <c r="BF18" i="8"/>
  <c r="GA32" i="8"/>
  <c r="GC32" i="8" s="1"/>
  <c r="GE34" i="8"/>
  <c r="CP51" i="8"/>
  <c r="CP66" i="8"/>
  <c r="CP78" i="8"/>
  <c r="CD11" i="8"/>
  <c r="CD27" i="8"/>
  <c r="CD51" i="8"/>
  <c r="CD85" i="8"/>
  <c r="GU18" i="8"/>
  <c r="GW18" i="8" s="1"/>
  <c r="GY20" i="8"/>
  <c r="FJ9" i="8"/>
  <c r="FJ39" i="8"/>
  <c r="FJ61" i="8"/>
  <c r="FJ68" i="8"/>
  <c r="BR29" i="8"/>
  <c r="BR37" i="8"/>
  <c r="BR47" i="8"/>
  <c r="BR64" i="8"/>
  <c r="BR84" i="8"/>
  <c r="BR112" i="8"/>
  <c r="BZ114" i="5"/>
  <c r="BZ103" i="5"/>
  <c r="EL15" i="8"/>
  <c r="EL43" i="8"/>
  <c r="EL64" i="8"/>
  <c r="EL98" i="8"/>
  <c r="DN38" i="8"/>
  <c r="DN12" i="8"/>
  <c r="DN37" i="8"/>
  <c r="DN58" i="8"/>
  <c r="AT10" i="8"/>
  <c r="AT29" i="8"/>
  <c r="AT96" i="8"/>
  <c r="AT86" i="8"/>
  <c r="V21" i="8"/>
  <c r="V30" i="8"/>
  <c r="V52" i="8"/>
  <c r="V75" i="8"/>
  <c r="V87" i="8"/>
  <c r="AL92" i="5"/>
  <c r="AQ92" i="5" s="1"/>
  <c r="AS92" i="5" s="1"/>
  <c r="GA13" i="8"/>
  <c r="GC13" i="8" s="1"/>
  <c r="GE15" i="8"/>
  <c r="DZ67" i="8"/>
  <c r="DZ28" i="8"/>
  <c r="DZ57" i="8"/>
  <c r="DZ61" i="8"/>
  <c r="DZ75" i="8"/>
  <c r="DZ71" i="8"/>
  <c r="DZ101" i="8"/>
  <c r="DZ84" i="8"/>
  <c r="DZ93" i="8"/>
  <c r="DZ100" i="8"/>
  <c r="DZ102" i="8"/>
  <c r="AH27" i="8"/>
  <c r="AH42" i="8"/>
  <c r="AH57" i="8"/>
  <c r="AH77" i="8"/>
  <c r="AH56" i="8"/>
  <c r="AH97" i="8"/>
  <c r="AH109" i="8"/>
  <c r="AH82" i="8"/>
  <c r="AH100" i="8"/>
  <c r="AH108" i="8"/>
  <c r="HI16" i="8"/>
  <c r="HE14" i="8"/>
  <c r="HG14" i="8" s="1"/>
  <c r="DZ14" i="8"/>
  <c r="AH12" i="8"/>
  <c r="GO9" i="8"/>
  <c r="GK7" i="8"/>
  <c r="GM7" i="8" s="1"/>
  <c r="GO21" i="8"/>
  <c r="GK19" i="8"/>
  <c r="GM19" i="8" s="1"/>
  <c r="DB60" i="8"/>
  <c r="DB48" i="8"/>
  <c r="DB37" i="8"/>
  <c r="DB53" i="8"/>
  <c r="DB66" i="8"/>
  <c r="HI17" i="8"/>
  <c r="HE15" i="8"/>
  <c r="HG15" i="8" s="1"/>
  <c r="GO14" i="8"/>
  <c r="GK12" i="8"/>
  <c r="GM12" i="8" s="1"/>
  <c r="EX12" i="8"/>
  <c r="DB10" i="8"/>
  <c r="BF8" i="8"/>
  <c r="EX32" i="8"/>
  <c r="EX43" i="8"/>
  <c r="EX37" i="8"/>
  <c r="EX59" i="8"/>
  <c r="EX53" i="8"/>
  <c r="EX67" i="8"/>
  <c r="EX74" i="8"/>
  <c r="EX87" i="8"/>
  <c r="EX92" i="8"/>
  <c r="EX101" i="8"/>
  <c r="BF26" i="8"/>
  <c r="BF43" i="8"/>
  <c r="BF35" i="8"/>
  <c r="BF37" i="8"/>
  <c r="BF46" i="8"/>
  <c r="BF62" i="8"/>
  <c r="BF112" i="8"/>
  <c r="BF69" i="8"/>
  <c r="BF109" i="8"/>
  <c r="BF90" i="8"/>
  <c r="BF107" i="8"/>
  <c r="BF99" i="8"/>
  <c r="CP26" i="8"/>
  <c r="GA31" i="8"/>
  <c r="GC31" i="8" s="1"/>
  <c r="GE33" i="8"/>
  <c r="CP19" i="8"/>
  <c r="CP44" i="8"/>
  <c r="CP38" i="8"/>
  <c r="CP47" i="8"/>
  <c r="CP48" i="8"/>
  <c r="CP70" i="8"/>
  <c r="CP80" i="8"/>
  <c r="GE16" i="8"/>
  <c r="GA14" i="8"/>
  <c r="GC14" i="8" s="1"/>
  <c r="GA9" i="8"/>
  <c r="GC9" i="8" s="1"/>
  <c r="GE11" i="8"/>
  <c r="FU21" i="8"/>
  <c r="FP19" i="8"/>
  <c r="FR19" i="8" s="1"/>
  <c r="DB16" i="8"/>
  <c r="CP43" i="8"/>
  <c r="EX18" i="8"/>
  <c r="CP6" i="8"/>
  <c r="CD13" i="8"/>
  <c r="CD16" i="8"/>
  <c r="CD37" i="8"/>
  <c r="CD28" i="8"/>
  <c r="CD35" i="8"/>
  <c r="CD54" i="8"/>
  <c r="CD61" i="8"/>
  <c r="CD67" i="8"/>
  <c r="CD84" i="8"/>
  <c r="CD81" i="8"/>
  <c r="GY13" i="8"/>
  <c r="GU11" i="8"/>
  <c r="GW11" i="8" s="1"/>
  <c r="GY11" i="8"/>
  <c r="GU9" i="8"/>
  <c r="GW9" i="8" s="1"/>
  <c r="GY8" i="8"/>
  <c r="GU6" i="8"/>
  <c r="GW6" i="8" s="1"/>
  <c r="FJ13" i="8"/>
  <c r="FJ10" i="8"/>
  <c r="FJ24" i="8"/>
  <c r="FJ32" i="8"/>
  <c r="FJ43" i="8"/>
  <c r="FJ74" i="8"/>
  <c r="FJ62" i="8"/>
  <c r="FJ76" i="8"/>
  <c r="FJ78" i="8"/>
  <c r="FJ79" i="8"/>
  <c r="DZ44" i="8"/>
  <c r="BR19" i="8"/>
  <c r="BR14" i="8"/>
  <c r="BR23" i="8"/>
  <c r="BR38" i="8"/>
  <c r="BR75" i="8"/>
  <c r="BR61" i="8"/>
  <c r="BR51" i="8"/>
  <c r="BR74" i="8"/>
  <c r="BR73" i="8"/>
  <c r="BR91" i="8"/>
  <c r="BR85" i="8"/>
  <c r="BR109" i="8"/>
  <c r="BR114" i="8"/>
  <c r="BR115" i="8"/>
  <c r="S112" i="5"/>
  <c r="BE106" i="5"/>
  <c r="BJ106" i="5" s="1"/>
  <c r="BL106" i="5" s="1"/>
  <c r="HR95" i="5"/>
  <c r="HV95" i="5" s="1"/>
  <c r="HX95" i="5" s="1"/>
  <c r="V17" i="8"/>
  <c r="GO25" i="8"/>
  <c r="GK23" i="8"/>
  <c r="GM23" i="8" s="1"/>
  <c r="EL25" i="8"/>
  <c r="EL17" i="8"/>
  <c r="EL31" i="8"/>
  <c r="EL55" i="8"/>
  <c r="EL52" i="8"/>
  <c r="EL71" i="8"/>
  <c r="EL68" i="8"/>
  <c r="EL73" i="8"/>
  <c r="EL83" i="8"/>
  <c r="EL95" i="8"/>
  <c r="EL91" i="8"/>
  <c r="DN19" i="8"/>
  <c r="DN14" i="8"/>
  <c r="DN62" i="8"/>
  <c r="DN35" i="8"/>
  <c r="DN44" i="8"/>
  <c r="DN68" i="8"/>
  <c r="DN59" i="8"/>
  <c r="AT14" i="8"/>
  <c r="AT34" i="8"/>
  <c r="AT31" i="8"/>
  <c r="AT41" i="8"/>
  <c r="AT50" i="8"/>
  <c r="AT74" i="8"/>
  <c r="AT58" i="8"/>
  <c r="AT89" i="8"/>
  <c r="AT88" i="8"/>
  <c r="AT92" i="8"/>
  <c r="AT100" i="8"/>
  <c r="V11" i="8"/>
  <c r="V19" i="8"/>
  <c r="V32" i="8"/>
  <c r="V35" i="8"/>
  <c r="V46" i="8"/>
  <c r="V67" i="8"/>
  <c r="V65" i="8"/>
  <c r="V70" i="8"/>
  <c r="V92" i="8"/>
  <c r="V95" i="8"/>
  <c r="V89" i="8"/>
  <c r="V117" i="8"/>
  <c r="V112" i="8"/>
  <c r="CS109" i="5"/>
  <c r="S99" i="5"/>
  <c r="AN101" i="5"/>
  <c r="AN95" i="5"/>
  <c r="AN81" i="5"/>
  <c r="CS77" i="5"/>
  <c r="X109" i="5"/>
  <c r="Z109" i="5" s="1"/>
  <c r="T109" i="5"/>
  <c r="CS98" i="5"/>
  <c r="CS90" i="5"/>
  <c r="CS116" i="5"/>
  <c r="S101" i="5"/>
  <c r="GH83" i="5"/>
  <c r="GL83" i="5" s="1"/>
  <c r="GN83" i="5" s="1"/>
  <c r="DB21" i="8"/>
  <c r="AL100" i="5"/>
  <c r="AQ100" i="5" s="1"/>
  <c r="AS100" i="5" s="1"/>
  <c r="BZ118" i="5"/>
  <c r="BE100" i="5"/>
  <c r="BJ100" i="5" s="1"/>
  <c r="BL100" i="5" s="1"/>
  <c r="BE85" i="5"/>
  <c r="BJ85" i="5" s="1"/>
  <c r="BL85" i="5" s="1"/>
  <c r="BZ82" i="5"/>
  <c r="DJ68" i="5"/>
  <c r="DO68" i="5" s="1"/>
  <c r="DQ68" i="5" s="1"/>
  <c r="BX118" i="5"/>
  <c r="CC118" i="5" s="1"/>
  <c r="CE118" i="5" s="1"/>
  <c r="AN90" i="5"/>
  <c r="CS69" i="5"/>
  <c r="BZ111" i="5"/>
  <c r="BX80" i="5"/>
  <c r="CC80" i="5" s="1"/>
  <c r="CE80" i="5" s="1"/>
  <c r="S74" i="5"/>
  <c r="HR71" i="5"/>
  <c r="HV71" i="5" s="1"/>
  <c r="HX71" i="5" s="1"/>
  <c r="BX66" i="5"/>
  <c r="CC66" i="5" s="1"/>
  <c r="CE66" i="5" s="1"/>
  <c r="AN88" i="5"/>
  <c r="GH74" i="5"/>
  <c r="GL74" i="5" s="1"/>
  <c r="GN74" i="5" s="1"/>
  <c r="CS65" i="5"/>
  <c r="GH53" i="5"/>
  <c r="GL53" i="5" s="1"/>
  <c r="GN53" i="5" s="1"/>
  <c r="DJ49" i="5"/>
  <c r="DO49" i="5" s="1"/>
  <c r="DQ49" i="5" s="1"/>
  <c r="AL34" i="5"/>
  <c r="AQ34" i="5" s="1"/>
  <c r="AS34" i="5" s="1"/>
  <c r="BX105" i="5"/>
  <c r="CC105" i="5" s="1"/>
  <c r="CE105" i="5" s="1"/>
  <c r="BX96" i="5"/>
  <c r="CC96" i="5" s="1"/>
  <c r="CE96" i="5" s="1"/>
  <c r="BZ81" i="5"/>
  <c r="AN74" i="5"/>
  <c r="DJ55" i="5"/>
  <c r="DO55" i="5" s="1"/>
  <c r="DQ55" i="5" s="1"/>
  <c r="EV47" i="5"/>
  <c r="FA47" i="5" s="1"/>
  <c r="FC47" i="5" s="1"/>
  <c r="BX37" i="5"/>
  <c r="CC37" i="5" s="1"/>
  <c r="CE37" i="5" s="1"/>
  <c r="GZ99" i="5"/>
  <c r="HD99" i="5" s="1"/>
  <c r="HF99" i="5" s="1"/>
  <c r="BZ49" i="5"/>
  <c r="CS43" i="5"/>
  <c r="S94" i="5"/>
  <c r="BZ83" i="5"/>
  <c r="CS54" i="5"/>
  <c r="BE86" i="5"/>
  <c r="BJ86" i="5" s="1"/>
  <c r="BL86" i="5" s="1"/>
  <c r="HR75" i="5"/>
  <c r="HV75" i="5" s="1"/>
  <c r="HX75" i="5" s="1"/>
  <c r="T70" i="5"/>
  <c r="X70" i="5"/>
  <c r="Z70" i="5" s="1"/>
  <c r="CQ60" i="5"/>
  <c r="CV60" i="5" s="1"/>
  <c r="CX60" i="5" s="1"/>
  <c r="EV56" i="5"/>
  <c r="FA56" i="5" s="1"/>
  <c r="FC56" i="5" s="1"/>
  <c r="S51" i="5"/>
  <c r="AL49" i="5"/>
  <c r="AQ49" i="5" s="1"/>
  <c r="AS49" i="5" s="1"/>
  <c r="AN42" i="5"/>
  <c r="AN92" i="5"/>
  <c r="BE64" i="5"/>
  <c r="BJ64" i="5" s="1"/>
  <c r="BL64" i="5" s="1"/>
  <c r="EC56" i="5"/>
  <c r="EH56" i="5" s="1"/>
  <c r="EJ56" i="5" s="1"/>
  <c r="S71" i="5"/>
  <c r="IJ79" i="5"/>
  <c r="IN79" i="5" s="1"/>
  <c r="IP79" i="5" s="1"/>
  <c r="BX68" i="5"/>
  <c r="CC68" i="5" s="1"/>
  <c r="CE68" i="5" s="1"/>
  <c r="AN53" i="5"/>
  <c r="BE46" i="5"/>
  <c r="BJ46" i="5" s="1"/>
  <c r="BL46" i="5" s="1"/>
  <c r="T36" i="5"/>
  <c r="X36" i="5"/>
  <c r="Z36" i="5" s="1"/>
  <c r="LE26" i="5"/>
  <c r="LI26" i="5" s="1"/>
  <c r="LK26" i="5" s="1"/>
  <c r="LE22" i="5"/>
  <c r="LI22" i="5" s="1"/>
  <c r="LK22" i="5" s="1"/>
  <c r="LE18" i="5"/>
  <c r="LI18" i="5" s="1"/>
  <c r="LK18" i="5" s="1"/>
  <c r="IJ66" i="5"/>
  <c r="IN66" i="5" s="1"/>
  <c r="IP66" i="5" s="1"/>
  <c r="IJ76" i="5"/>
  <c r="IN76" i="5" s="1"/>
  <c r="IP76" i="5" s="1"/>
  <c r="BX62" i="5"/>
  <c r="CC62" i="5" s="1"/>
  <c r="CE62" i="5" s="1"/>
  <c r="BX103" i="5"/>
  <c r="CC103" i="5" s="1"/>
  <c r="CE103" i="5" s="1"/>
  <c r="BX117" i="5"/>
  <c r="CC117" i="5" s="1"/>
  <c r="CE117" i="5" s="1"/>
  <c r="BX61" i="5"/>
  <c r="CC61" i="5" s="1"/>
  <c r="CE61" i="5" s="1"/>
  <c r="BE50" i="5"/>
  <c r="BJ50" i="5" s="1"/>
  <c r="BL50" i="5" s="1"/>
  <c r="BZ35" i="5"/>
  <c r="CS49" i="5"/>
  <c r="FO29" i="5"/>
  <c r="FT29" i="5" s="1"/>
  <c r="FV29" i="5" s="1"/>
  <c r="DJ26" i="5"/>
  <c r="DO26" i="5" s="1"/>
  <c r="DQ26" i="5" s="1"/>
  <c r="DJ80" i="5"/>
  <c r="DO80" i="5" s="1"/>
  <c r="DQ80" i="5" s="1"/>
  <c r="IJ31" i="5"/>
  <c r="IN31" i="5" s="1"/>
  <c r="IP31" i="5" s="1"/>
  <c r="S27" i="5"/>
  <c r="AN23" i="5"/>
  <c r="BE65" i="5"/>
  <c r="BJ65" i="5" s="1"/>
  <c r="BL65" i="5" s="1"/>
  <c r="BE78" i="5"/>
  <c r="BJ78" i="5" s="1"/>
  <c r="BL78" i="5" s="1"/>
  <c r="BE69" i="5"/>
  <c r="BJ69" i="5" s="1"/>
  <c r="BL69" i="5" s="1"/>
  <c r="BZ72" i="5"/>
  <c r="FO44" i="5"/>
  <c r="FT44" i="5" s="1"/>
  <c r="FV44" i="5" s="1"/>
  <c r="EC40" i="5"/>
  <c r="EH40" i="5" s="1"/>
  <c r="EJ40" i="5" s="1"/>
  <c r="LE23" i="5"/>
  <c r="LI23" i="5" s="1"/>
  <c r="LK23" i="5" s="1"/>
  <c r="EC10" i="5"/>
  <c r="EH10" i="5" s="1"/>
  <c r="EJ10" i="5" s="1"/>
  <c r="FO24" i="5"/>
  <c r="FT24" i="5" s="1"/>
  <c r="FV24" i="5" s="1"/>
  <c r="FO61" i="5"/>
  <c r="FT61" i="5" s="1"/>
  <c r="FV61" i="5" s="1"/>
  <c r="CQ68" i="5"/>
  <c r="CV68" i="5" s="1"/>
  <c r="CX68" i="5" s="1"/>
  <c r="GH37" i="5"/>
  <c r="GL37" i="5" s="1"/>
  <c r="GN37" i="5" s="1"/>
  <c r="AN30" i="5"/>
  <c r="BZ21" i="5"/>
  <c r="EC63" i="5"/>
  <c r="EH63" i="5" s="1"/>
  <c r="EJ63" i="5" s="1"/>
  <c r="CQ25" i="5"/>
  <c r="CV25" i="5" s="1"/>
  <c r="CX25" i="5" s="1"/>
  <c r="EC51" i="5"/>
  <c r="EH51" i="5" s="1"/>
  <c r="EJ51" i="5" s="1"/>
  <c r="EC68" i="5"/>
  <c r="EH68" i="5" s="1"/>
  <c r="EJ68" i="5" s="1"/>
  <c r="DJ45" i="5"/>
  <c r="DO45" i="5" s="1"/>
  <c r="DQ45" i="5" s="1"/>
  <c r="DJ44" i="5"/>
  <c r="DO44" i="5" s="1"/>
  <c r="DQ44" i="5" s="1"/>
  <c r="DJ61" i="5"/>
  <c r="DO61" i="5" s="1"/>
  <c r="DQ61" i="5" s="1"/>
  <c r="CQ6" i="5"/>
  <c r="CV6" i="5" s="1"/>
  <c r="CX6" i="5" s="1"/>
  <c r="CQ101" i="5"/>
  <c r="CV101" i="5" s="1"/>
  <c r="CX101" i="5" s="1"/>
  <c r="CQ72" i="5"/>
  <c r="CV72" i="5" s="1"/>
  <c r="CX72" i="5" s="1"/>
  <c r="CQ94" i="5"/>
  <c r="CV94" i="5" s="1"/>
  <c r="CX94" i="5" s="1"/>
  <c r="CQ112" i="5"/>
  <c r="CV112" i="5" s="1"/>
  <c r="CX112" i="5" s="1"/>
  <c r="JU30" i="5"/>
  <c r="JY30" i="5" s="1"/>
  <c r="KA30" i="5" s="1"/>
  <c r="EC21" i="5"/>
  <c r="EH21" i="5" s="1"/>
  <c r="EJ21" i="5" s="1"/>
  <c r="FQ31" i="5"/>
  <c r="FQ23" i="5"/>
  <c r="FQ50" i="5"/>
  <c r="FQ6" i="5"/>
  <c r="FQ26" i="5"/>
  <c r="FQ8" i="5"/>
  <c r="FQ21" i="5"/>
  <c r="BZ19" i="5"/>
  <c r="KM9" i="5"/>
  <c r="KQ9" i="5" s="1"/>
  <c r="KS9" i="5" s="1"/>
  <c r="HR48" i="5"/>
  <c r="HV48" i="5" s="1"/>
  <c r="HX48" i="5" s="1"/>
  <c r="HR63" i="5"/>
  <c r="HV63" i="5" s="1"/>
  <c r="HX63" i="5" s="1"/>
  <c r="HR65" i="5"/>
  <c r="HV65" i="5" s="1"/>
  <c r="HX65" i="5" s="1"/>
  <c r="HR86" i="5"/>
  <c r="HV86" i="5" s="1"/>
  <c r="HX86" i="5" s="1"/>
  <c r="GC112" i="2"/>
  <c r="GG112" i="2" s="1"/>
  <c r="GI112" i="2" s="1"/>
  <c r="JU33" i="5"/>
  <c r="JY33" i="5" s="1"/>
  <c r="KA33" i="5" s="1"/>
  <c r="X7" i="5"/>
  <c r="Z7" i="5" s="1"/>
  <c r="T7" i="5"/>
  <c r="GH46" i="5"/>
  <c r="GL46" i="5" s="1"/>
  <c r="GN46" i="5" s="1"/>
  <c r="GH63" i="5"/>
  <c r="GL63" i="5" s="1"/>
  <c r="GN63" i="5" s="1"/>
  <c r="GH94" i="5"/>
  <c r="GL94" i="5" s="1"/>
  <c r="GN94" i="5" s="1"/>
  <c r="GH111" i="5"/>
  <c r="GL111" i="5" s="1"/>
  <c r="GN111" i="5" s="1"/>
  <c r="GH112" i="5"/>
  <c r="GL112" i="5" s="1"/>
  <c r="GN112" i="5" s="1"/>
  <c r="X43" i="5"/>
  <c r="Z43" i="5" s="1"/>
  <c r="T43" i="5"/>
  <c r="S23" i="5"/>
  <c r="S52" i="5"/>
  <c r="S56" i="5"/>
  <c r="S82" i="5"/>
  <c r="S103" i="5"/>
  <c r="S104" i="5"/>
  <c r="FQ11" i="5"/>
  <c r="AL39" i="5"/>
  <c r="AQ39" i="5" s="1"/>
  <c r="AS39" i="5" s="1"/>
  <c r="AL55" i="5"/>
  <c r="AQ55" i="5" s="1"/>
  <c r="AS55" i="5" s="1"/>
  <c r="AL95" i="5"/>
  <c r="AQ95" i="5" s="1"/>
  <c r="AS95" i="5" s="1"/>
  <c r="AL101" i="5"/>
  <c r="AQ101" i="5" s="1"/>
  <c r="AS101" i="5" s="1"/>
  <c r="AG85" i="2"/>
  <c r="AL85" i="2" s="1"/>
  <c r="AN85" i="2" s="1"/>
  <c r="DX76" i="2"/>
  <c r="EC76" i="2" s="1"/>
  <c r="EE76" i="2" s="1"/>
  <c r="AN49" i="5"/>
  <c r="GH27" i="5"/>
  <c r="GL27" i="5" s="1"/>
  <c r="GN27" i="5" s="1"/>
  <c r="AL14" i="5"/>
  <c r="AQ14" i="5" s="1"/>
  <c r="AS14" i="5" s="1"/>
  <c r="AG90" i="2"/>
  <c r="AL90" i="2" s="1"/>
  <c r="AN90" i="2" s="1"/>
  <c r="GV83" i="2"/>
  <c r="GZ83" i="2" s="1"/>
  <c r="HB83" i="2" s="1"/>
  <c r="AN24" i="5"/>
  <c r="LW16" i="5"/>
  <c r="MA16" i="5" s="1"/>
  <c r="MC16" i="5" s="1"/>
  <c r="GC101" i="2"/>
  <c r="GG101" i="2" s="1"/>
  <c r="GI101" i="2" s="1"/>
  <c r="HR67" i="5"/>
  <c r="HV67" i="5" s="1"/>
  <c r="HX67" i="5" s="1"/>
  <c r="BZ13" i="5"/>
  <c r="AI92" i="2"/>
  <c r="AN60" i="5"/>
  <c r="BX8" i="5"/>
  <c r="CC8" i="5" s="1"/>
  <c r="CE8" i="5" s="1"/>
  <c r="O91" i="2"/>
  <c r="S91" i="2" s="1"/>
  <c r="U91" i="2" s="1"/>
  <c r="AZ73" i="2"/>
  <c r="BE73" i="2" s="1"/>
  <c r="BG73" i="2" s="1"/>
  <c r="AG81" i="2"/>
  <c r="AL81" i="2" s="1"/>
  <c r="AN81" i="2" s="1"/>
  <c r="FJ56" i="2"/>
  <c r="FO56" i="2" s="1"/>
  <c r="FQ56" i="2" s="1"/>
  <c r="FJ52" i="2"/>
  <c r="FO52" i="2" s="1"/>
  <c r="FQ52" i="2" s="1"/>
  <c r="FJ48" i="2"/>
  <c r="FO48" i="2" s="1"/>
  <c r="FQ48" i="2" s="1"/>
  <c r="CS15" i="5"/>
  <c r="O62" i="2"/>
  <c r="S62" i="2" s="1"/>
  <c r="U62" i="2" s="1"/>
  <c r="GV54" i="2"/>
  <c r="GZ54" i="2" s="1"/>
  <c r="HB54" i="2" s="1"/>
  <c r="GV46" i="2"/>
  <c r="GZ46" i="2" s="1"/>
  <c r="HB46" i="2" s="1"/>
  <c r="LW9" i="5"/>
  <c r="MA9" i="5" s="1"/>
  <c r="MC9" i="5" s="1"/>
  <c r="AI102" i="2"/>
  <c r="CL88" i="2"/>
  <c r="CQ88" i="2" s="1"/>
  <c r="CS88" i="2" s="1"/>
  <c r="AZ61" i="2"/>
  <c r="BE61" i="2" s="1"/>
  <c r="BG61" i="2" s="1"/>
  <c r="S30" i="5"/>
  <c r="CS12" i="5"/>
  <c r="GZ55" i="5"/>
  <c r="HD55" i="5" s="1"/>
  <c r="HF55" i="5" s="1"/>
  <c r="GZ56" i="5"/>
  <c r="HD56" i="5" s="1"/>
  <c r="HF56" i="5" s="1"/>
  <c r="GZ45" i="5"/>
  <c r="HD45" i="5" s="1"/>
  <c r="HF45" i="5" s="1"/>
  <c r="GZ58" i="5"/>
  <c r="HD58" i="5" s="1"/>
  <c r="HF58" i="5" s="1"/>
  <c r="GZ75" i="5"/>
  <c r="HD75" i="5" s="1"/>
  <c r="HF75" i="5" s="1"/>
  <c r="CL84" i="2"/>
  <c r="CQ84" i="2" s="1"/>
  <c r="CS84" i="2" s="1"/>
  <c r="GV79" i="2"/>
  <c r="GZ79" i="2" s="1"/>
  <c r="HB79" i="2" s="1"/>
  <c r="CL74" i="2"/>
  <c r="CQ74" i="2" s="1"/>
  <c r="CS74" i="2" s="1"/>
  <c r="FJ55" i="2"/>
  <c r="FO55" i="2" s="1"/>
  <c r="FQ55" i="2" s="1"/>
  <c r="CS8" i="5"/>
  <c r="AI75" i="2"/>
  <c r="AG63" i="2"/>
  <c r="AL63" i="2" s="1"/>
  <c r="AN63" i="2" s="1"/>
  <c r="BU111" i="2"/>
  <c r="BU118" i="2"/>
  <c r="BU106" i="2"/>
  <c r="BU101" i="2"/>
  <c r="BU117" i="2"/>
  <c r="BU61" i="2"/>
  <c r="BU86" i="2"/>
  <c r="BU67" i="2"/>
  <c r="BU119" i="2"/>
  <c r="BU6" i="2"/>
  <c r="BU59" i="2"/>
  <c r="BU63" i="2"/>
  <c r="GC65" i="2"/>
  <c r="GG65" i="2" s="1"/>
  <c r="GI65" i="2" s="1"/>
  <c r="BU76" i="2"/>
  <c r="HO57" i="2"/>
  <c r="HS57" i="2" s="1"/>
  <c r="HU57" i="2" s="1"/>
  <c r="HO96" i="2"/>
  <c r="HS96" i="2" s="1"/>
  <c r="HU96" i="2" s="1"/>
  <c r="FJ67" i="2"/>
  <c r="FO67" i="2" s="1"/>
  <c r="FQ67" i="2" s="1"/>
  <c r="O79" i="2"/>
  <c r="S79" i="2" s="1"/>
  <c r="U79" i="2" s="1"/>
  <c r="O96" i="2"/>
  <c r="S96" i="2" s="1"/>
  <c r="U96" i="2" s="1"/>
  <c r="AI108" i="2"/>
  <c r="BS70" i="2"/>
  <c r="BX70" i="2" s="1"/>
  <c r="BZ70" i="2" s="1"/>
  <c r="HO59" i="2"/>
  <c r="HS59" i="2" s="1"/>
  <c r="HU59" i="2" s="1"/>
  <c r="AG36" i="2"/>
  <c r="AL36" i="2" s="1"/>
  <c r="AN36" i="2" s="1"/>
  <c r="GC51" i="2"/>
  <c r="GG51" i="2" s="1"/>
  <c r="GI51" i="2" s="1"/>
  <c r="GC88" i="2"/>
  <c r="GG88" i="2" s="1"/>
  <c r="GI88" i="2" s="1"/>
  <c r="GC64" i="2"/>
  <c r="GG64" i="2" s="1"/>
  <c r="GI64" i="2" s="1"/>
  <c r="GC96" i="2"/>
  <c r="GG96" i="2" s="1"/>
  <c r="GI96" i="2" s="1"/>
  <c r="BU82" i="2"/>
  <c r="AZ74" i="2"/>
  <c r="BE74" i="2" s="1"/>
  <c r="BG74" i="2" s="1"/>
  <c r="AZ47" i="2"/>
  <c r="BE47" i="2" s="1"/>
  <c r="BG47" i="2" s="1"/>
  <c r="AZ26" i="2"/>
  <c r="BE26" i="2" s="1"/>
  <c r="BG26" i="2" s="1"/>
  <c r="AG12" i="2"/>
  <c r="AL12" i="2" s="1"/>
  <c r="AN12" i="2" s="1"/>
  <c r="DE72" i="2"/>
  <c r="DJ72" i="2" s="1"/>
  <c r="DL72" i="2" s="1"/>
  <c r="DE68" i="2"/>
  <c r="DJ68" i="2" s="1"/>
  <c r="DL68" i="2" s="1"/>
  <c r="DE58" i="2"/>
  <c r="DJ58" i="2" s="1"/>
  <c r="DL58" i="2" s="1"/>
  <c r="BB97" i="2"/>
  <c r="BB101" i="2"/>
  <c r="BB78" i="2"/>
  <c r="BB87" i="2"/>
  <c r="BB6" i="2"/>
  <c r="BB35" i="2"/>
  <c r="BB54" i="2"/>
  <c r="BB46" i="2"/>
  <c r="BB90" i="2"/>
  <c r="BB39" i="2"/>
  <c r="FJ39" i="2"/>
  <c r="FO39" i="2" s="1"/>
  <c r="FQ39" i="2" s="1"/>
  <c r="HO36" i="2"/>
  <c r="HS36" i="2" s="1"/>
  <c r="HU36" i="2" s="1"/>
  <c r="BS109" i="2"/>
  <c r="BX109" i="2" s="1"/>
  <c r="BZ109" i="2" s="1"/>
  <c r="BS80" i="2"/>
  <c r="BX80" i="2" s="1"/>
  <c r="BZ80" i="2" s="1"/>
  <c r="O64" i="2"/>
  <c r="S64" i="2" s="1"/>
  <c r="U64" i="2" s="1"/>
  <c r="HO42" i="2"/>
  <c r="HS42" i="2" s="1"/>
  <c r="HU42" i="2" s="1"/>
  <c r="HO73" i="2"/>
  <c r="HS73" i="2" s="1"/>
  <c r="HU73" i="2" s="1"/>
  <c r="HO41" i="2"/>
  <c r="HS41" i="2" s="1"/>
  <c r="HU41" i="2" s="1"/>
  <c r="AZ66" i="2"/>
  <c r="BE66" i="2" s="1"/>
  <c r="BG66" i="2" s="1"/>
  <c r="AZ79" i="2"/>
  <c r="BE79" i="2" s="1"/>
  <c r="BG79" i="2" s="1"/>
  <c r="M9" i="1"/>
  <c r="AG82" i="2"/>
  <c r="AL82" i="2" s="1"/>
  <c r="AN82" i="2" s="1"/>
  <c r="AG60" i="2"/>
  <c r="AL60" i="2" s="1"/>
  <c r="AN60" i="2" s="1"/>
  <c r="AG6" i="2"/>
  <c r="AL6" i="2" s="1"/>
  <c r="AN6" i="2" s="1"/>
  <c r="JU20" i="5"/>
  <c r="JY20" i="5" s="1"/>
  <c r="KA20" i="5" s="1"/>
  <c r="BU104" i="2"/>
  <c r="GC39" i="2"/>
  <c r="GG39" i="2" s="1"/>
  <c r="GI39" i="2" s="1"/>
  <c r="HO33" i="2"/>
  <c r="HS33" i="2" s="1"/>
  <c r="HU33" i="2" s="1"/>
  <c r="ES21" i="2"/>
  <c r="BB15" i="2"/>
  <c r="CL60" i="2"/>
  <c r="CQ60" i="2" s="1"/>
  <c r="CS60" i="2" s="1"/>
  <c r="CL109" i="2"/>
  <c r="CQ109" i="2" s="1"/>
  <c r="CS109" i="2" s="1"/>
  <c r="CL113" i="2"/>
  <c r="CQ113" i="2" s="1"/>
  <c r="CS113" i="2" s="1"/>
  <c r="BB70" i="2"/>
  <c r="BB65" i="2"/>
  <c r="BU40" i="2"/>
  <c r="AZ34" i="2"/>
  <c r="BE34" i="2" s="1"/>
  <c r="BG34" i="2" s="1"/>
  <c r="BU20" i="2"/>
  <c r="ES12" i="2"/>
  <c r="HO38" i="2"/>
  <c r="HS38" i="2" s="1"/>
  <c r="HU38" i="2" s="1"/>
  <c r="BB42" i="2"/>
  <c r="FJ31" i="2"/>
  <c r="FO31" i="2" s="1"/>
  <c r="FQ31" i="2" s="1"/>
  <c r="AZ22" i="2"/>
  <c r="BE22" i="2" s="1"/>
  <c r="BG22" i="2" s="1"/>
  <c r="AI59" i="2"/>
  <c r="BB44" i="2"/>
  <c r="AI20" i="2"/>
  <c r="M4" i="1"/>
  <c r="FL29" i="2"/>
  <c r="AI14" i="2"/>
  <c r="BB29" i="2"/>
  <c r="BB34" i="2"/>
  <c r="BB21" i="2"/>
  <c r="AI34" i="2"/>
  <c r="AI17" i="2"/>
  <c r="BB25" i="2"/>
  <c r="HI21" i="8"/>
  <c r="HE19" i="8"/>
  <c r="HG19" i="8" s="1"/>
  <c r="DZ58" i="8"/>
  <c r="DZ105" i="8"/>
  <c r="DZ104" i="8"/>
  <c r="AH30" i="8"/>
  <c r="AH62" i="8"/>
  <c r="AH79" i="8"/>
  <c r="DB18" i="8"/>
  <c r="GO13" i="8"/>
  <c r="GK11" i="8"/>
  <c r="GM11" i="8" s="1"/>
  <c r="DB25" i="8"/>
  <c r="DB62" i="8"/>
  <c r="DB14" i="8"/>
  <c r="EX71" i="8"/>
  <c r="EX91" i="8"/>
  <c r="BF55" i="8"/>
  <c r="BF57" i="8"/>
  <c r="BF98" i="8"/>
  <c r="CP36" i="8"/>
  <c r="CP73" i="8"/>
  <c r="CP20" i="8"/>
  <c r="CD68" i="8"/>
  <c r="GY19" i="8"/>
  <c r="GU17" i="8"/>
  <c r="GW17" i="8" s="1"/>
  <c r="FJ42" i="8"/>
  <c r="FJ38" i="8"/>
  <c r="FJ64" i="8"/>
  <c r="FJ77" i="8"/>
  <c r="BR55" i="8"/>
  <c r="BR69" i="8"/>
  <c r="EL39" i="8"/>
  <c r="EL41" i="8"/>
  <c r="EL92" i="8"/>
  <c r="DN63" i="8"/>
  <c r="DN52" i="8"/>
  <c r="AT11" i="8"/>
  <c r="AT67" i="8"/>
  <c r="AT71" i="8"/>
  <c r="V22" i="8"/>
  <c r="V62" i="8"/>
  <c r="V66" i="8"/>
  <c r="V98" i="8"/>
  <c r="DB43" i="8"/>
  <c r="X50" i="5"/>
  <c r="Z50" i="5" s="1"/>
  <c r="T50" i="5"/>
  <c r="CQ88" i="5"/>
  <c r="CV88" i="5" s="1"/>
  <c r="CX88" i="5" s="1"/>
  <c r="X47" i="5"/>
  <c r="Z47" i="5" s="1"/>
  <c r="T47" i="5"/>
  <c r="S20" i="5"/>
  <c r="AL96" i="5"/>
  <c r="AQ96" i="5" s="1"/>
  <c r="AS96" i="5" s="1"/>
  <c r="GC68" i="2"/>
  <c r="GG68" i="2" s="1"/>
  <c r="GI68" i="2" s="1"/>
  <c r="EX39" i="8"/>
  <c r="DZ40" i="8"/>
  <c r="DZ59" i="8"/>
  <c r="DZ96" i="8"/>
  <c r="AH32" i="8"/>
  <c r="AH71" i="8"/>
  <c r="AH104" i="8"/>
  <c r="GO15" i="8"/>
  <c r="GK13" i="8"/>
  <c r="GM13" i="8" s="1"/>
  <c r="DB27" i="8"/>
  <c r="DB64" i="8"/>
  <c r="EX16" i="8"/>
  <c r="DZ9" i="8"/>
  <c r="EX54" i="8"/>
  <c r="EX79" i="8"/>
  <c r="BF48" i="8"/>
  <c r="BF61" i="8"/>
  <c r="BF91" i="8"/>
  <c r="DB23" i="8"/>
  <c r="CP39" i="8"/>
  <c r="CP68" i="8"/>
  <c r="CP12" i="8"/>
  <c r="CP13" i="8"/>
  <c r="CD44" i="8"/>
  <c r="CD55" i="8"/>
  <c r="DZ23" i="8"/>
  <c r="FJ34" i="8"/>
  <c r="FJ72" i="8"/>
  <c r="BR42" i="8"/>
  <c r="BR63" i="8"/>
  <c r="BR93" i="8"/>
  <c r="AH21" i="8"/>
  <c r="EL23" i="8"/>
  <c r="EL46" i="8"/>
  <c r="EL72" i="8"/>
  <c r="EL99" i="8"/>
  <c r="DN34" i="8"/>
  <c r="DN57" i="8"/>
  <c r="AT13" i="8"/>
  <c r="AT76" i="8"/>
  <c r="AT108" i="8"/>
  <c r="V10" i="8"/>
  <c r="V48" i="8"/>
  <c r="V79" i="8"/>
  <c r="V108" i="8"/>
  <c r="CQ97" i="5"/>
  <c r="CV97" i="5" s="1"/>
  <c r="CX97" i="5" s="1"/>
  <c r="DB32" i="8"/>
  <c r="T33" i="5"/>
  <c r="X33" i="5"/>
  <c r="Z33" i="5" s="1"/>
  <c r="FO69" i="5"/>
  <c r="FT69" i="5" s="1"/>
  <c r="FV69" i="5" s="1"/>
  <c r="FO35" i="5"/>
  <c r="FT35" i="5" s="1"/>
  <c r="FV35" i="5" s="1"/>
  <c r="T14" i="5"/>
  <c r="X14" i="5"/>
  <c r="Z14" i="5" s="1"/>
  <c r="CQ67" i="5"/>
  <c r="CV67" i="5" s="1"/>
  <c r="CX67" i="5" s="1"/>
  <c r="X21" i="5"/>
  <c r="Z21" i="5" s="1"/>
  <c r="T21" i="5"/>
  <c r="AZ87" i="2"/>
  <c r="BE87" i="2" s="1"/>
  <c r="BG87" i="2" s="1"/>
  <c r="O87" i="2"/>
  <c r="S87" i="2" s="1"/>
  <c r="U87" i="2" s="1"/>
  <c r="CL106" i="2"/>
  <c r="CQ106" i="2" s="1"/>
  <c r="CS106" i="2" s="1"/>
  <c r="DZ31" i="8"/>
  <c r="DZ43" i="8"/>
  <c r="DZ77" i="8"/>
  <c r="DZ97" i="8"/>
  <c r="AH39" i="8"/>
  <c r="AH86" i="8"/>
  <c r="AH105" i="8"/>
  <c r="DB13" i="8"/>
  <c r="HI8" i="8"/>
  <c r="HE6" i="8"/>
  <c r="HG6" i="8" s="1"/>
  <c r="DB46" i="8"/>
  <c r="DZ55" i="8"/>
  <c r="AH9" i="8"/>
  <c r="EX34" i="8"/>
  <c r="EX65" i="8"/>
  <c r="BF29" i="8"/>
  <c r="BF72" i="8"/>
  <c r="CP27" i="8"/>
  <c r="CP72" i="8"/>
  <c r="GE8" i="8"/>
  <c r="GA6" i="8"/>
  <c r="GC6" i="8" s="1"/>
  <c r="CD20" i="8"/>
  <c r="CD38" i="8"/>
  <c r="CD76" i="8"/>
  <c r="GY16" i="8"/>
  <c r="GU14" i="8"/>
  <c r="GW14" i="8" s="1"/>
  <c r="FJ19" i="8"/>
  <c r="FJ45" i="8"/>
  <c r="FJ69" i="8"/>
  <c r="BR9" i="8"/>
  <c r="BR28" i="8"/>
  <c r="BR45" i="8"/>
  <c r="BR65" i="8"/>
  <c r="BR98" i="8"/>
  <c r="BR101" i="8"/>
  <c r="FJ11" i="8"/>
  <c r="EL49" i="8"/>
  <c r="EL48" i="8"/>
  <c r="EL82" i="8"/>
  <c r="DN23" i="8"/>
  <c r="DN30" i="8"/>
  <c r="DN66" i="8"/>
  <c r="AT15" i="8"/>
  <c r="AT47" i="8"/>
  <c r="AT94" i="8"/>
  <c r="V24" i="8"/>
  <c r="V38" i="8"/>
  <c r="V59" i="8"/>
  <c r="V109" i="8"/>
  <c r="V105" i="8"/>
  <c r="HR52" i="5"/>
  <c r="HV52" i="5" s="1"/>
  <c r="HX52" i="5" s="1"/>
  <c r="BE55" i="5"/>
  <c r="BJ55" i="5" s="1"/>
  <c r="BL55" i="5" s="1"/>
  <c r="AH24" i="8"/>
  <c r="DZ25" i="8"/>
  <c r="DZ47" i="8"/>
  <c r="DZ65" i="8"/>
  <c r="DZ85" i="8"/>
  <c r="DZ115" i="8"/>
  <c r="AH55" i="8"/>
  <c r="AH66" i="8"/>
  <c r="AH91" i="8"/>
  <c r="BF23" i="8"/>
  <c r="HI12" i="8"/>
  <c r="HE10" i="8"/>
  <c r="HG10" i="8" s="1"/>
  <c r="AH8" i="8"/>
  <c r="DB55" i="8"/>
  <c r="DB57" i="8"/>
  <c r="DZ15" i="8"/>
  <c r="EX8" i="8"/>
  <c r="EX23" i="8"/>
  <c r="EX58" i="8"/>
  <c r="EX47" i="8"/>
  <c r="EX80" i="8"/>
  <c r="BF27" i="8"/>
  <c r="BF59" i="8"/>
  <c r="BF106" i="8"/>
  <c r="BF111" i="8"/>
  <c r="AH37" i="8"/>
  <c r="GA21" i="8"/>
  <c r="GC21" i="8" s="1"/>
  <c r="GE23" i="8"/>
  <c r="CP31" i="8"/>
  <c r="CP61" i="8"/>
  <c r="CP75" i="8"/>
  <c r="FU15" i="8"/>
  <c r="FP13" i="8"/>
  <c r="FR13" i="8" s="1"/>
  <c r="CD12" i="8"/>
  <c r="CD25" i="8"/>
  <c r="CD49" i="8"/>
  <c r="CD79" i="8"/>
  <c r="GY17" i="8"/>
  <c r="GU15" i="8"/>
  <c r="GW15" i="8" s="1"/>
  <c r="GU20" i="8"/>
  <c r="GW20" i="8" s="1"/>
  <c r="GY22" i="8"/>
  <c r="FJ35" i="8"/>
  <c r="FJ70" i="8"/>
  <c r="BR46" i="8"/>
  <c r="BR39" i="8"/>
  <c r="BR60" i="8"/>
  <c r="BR80" i="8"/>
  <c r="BR108" i="8"/>
  <c r="EL10" i="8"/>
  <c r="EL13" i="8"/>
  <c r="EL38" i="8"/>
  <c r="EL60" i="8"/>
  <c r="EL81" i="8"/>
  <c r="EL89" i="8"/>
  <c r="DN10" i="8"/>
  <c r="DN36" i="8"/>
  <c r="DN55" i="8"/>
  <c r="AT26" i="8"/>
  <c r="AT36" i="8"/>
  <c r="AT68" i="8"/>
  <c r="AT82" i="8"/>
  <c r="AT102" i="8"/>
  <c r="V16" i="8"/>
  <c r="V53" i="8"/>
  <c r="V78" i="8"/>
  <c r="V80" i="8"/>
  <c r="V102" i="8"/>
  <c r="GA18" i="8"/>
  <c r="GC18" i="8" s="1"/>
  <c r="GU21" i="8"/>
  <c r="GW21" i="8" s="1"/>
  <c r="BX102" i="5"/>
  <c r="CC102" i="5" s="1"/>
  <c r="CE102" i="5" s="1"/>
  <c r="GH93" i="5"/>
  <c r="GL93" i="5" s="1"/>
  <c r="GN93" i="5" s="1"/>
  <c r="AL73" i="5"/>
  <c r="AQ73" i="5" s="1"/>
  <c r="AS73" i="5" s="1"/>
  <c r="GH81" i="5"/>
  <c r="GL81" i="5" s="1"/>
  <c r="GN81" i="5" s="1"/>
  <c r="FO62" i="5"/>
  <c r="FT62" i="5" s="1"/>
  <c r="FV62" i="5" s="1"/>
  <c r="BX87" i="5"/>
  <c r="CC87" i="5" s="1"/>
  <c r="CE87" i="5" s="1"/>
  <c r="BZ65" i="5"/>
  <c r="GH54" i="5"/>
  <c r="GL54" i="5" s="1"/>
  <c r="GN54" i="5" s="1"/>
  <c r="S102" i="5"/>
  <c r="BX106" i="5"/>
  <c r="CC106" i="5" s="1"/>
  <c r="CE106" i="5" s="1"/>
  <c r="HR73" i="5"/>
  <c r="HV73" i="5" s="1"/>
  <c r="HX73" i="5" s="1"/>
  <c r="T116" i="5"/>
  <c r="X116" i="5"/>
  <c r="Z116" i="5" s="1"/>
  <c r="BE84" i="5"/>
  <c r="BJ84" i="5" s="1"/>
  <c r="BL84" i="5" s="1"/>
  <c r="HR38" i="5"/>
  <c r="HV38" i="5" s="1"/>
  <c r="HX38" i="5" s="1"/>
  <c r="FO52" i="5"/>
  <c r="FT52" i="5" s="1"/>
  <c r="FV52" i="5" s="1"/>
  <c r="BZ50" i="5"/>
  <c r="BZ11" i="5"/>
  <c r="EC59" i="5"/>
  <c r="EH59" i="5" s="1"/>
  <c r="EJ59" i="5" s="1"/>
  <c r="DJ6" i="5"/>
  <c r="DO6" i="5" s="1"/>
  <c r="DQ6" i="5" s="1"/>
  <c r="DJ53" i="5"/>
  <c r="DO53" i="5" s="1"/>
  <c r="DQ53" i="5" s="1"/>
  <c r="GH67" i="5"/>
  <c r="GL67" i="5" s="1"/>
  <c r="GN67" i="5" s="1"/>
  <c r="AN86" i="5"/>
  <c r="AN82" i="5"/>
  <c r="AN105" i="5"/>
  <c r="AN97" i="5"/>
  <c r="AN75" i="5"/>
  <c r="AN104" i="5"/>
  <c r="AN69" i="5"/>
  <c r="AN6" i="5"/>
  <c r="AN44" i="5"/>
  <c r="AN37" i="5"/>
  <c r="AN58" i="5"/>
  <c r="AN41" i="5"/>
  <c r="AN22" i="5"/>
  <c r="AN36" i="5"/>
  <c r="AN12" i="5"/>
  <c r="AN54" i="5"/>
  <c r="AN32" i="5"/>
  <c r="AN14" i="5"/>
  <c r="AN25" i="5"/>
  <c r="S28" i="5"/>
  <c r="S60" i="5"/>
  <c r="X68" i="5"/>
  <c r="Z68" i="5" s="1"/>
  <c r="T68" i="5"/>
  <c r="AL38" i="5"/>
  <c r="AQ38" i="5" s="1"/>
  <c r="AS38" i="5" s="1"/>
  <c r="BZ31" i="5"/>
  <c r="LW24" i="5"/>
  <c r="MA24" i="5" s="1"/>
  <c r="MC24" i="5" s="1"/>
  <c r="BZ9" i="5"/>
  <c r="HO86" i="2"/>
  <c r="HS86" i="2" s="1"/>
  <c r="HU86" i="2" s="1"/>
  <c r="O98" i="2"/>
  <c r="S98" i="2" s="1"/>
  <c r="U98" i="2" s="1"/>
  <c r="GV53" i="2"/>
  <c r="GZ53" i="2" s="1"/>
  <c r="HB53" i="2" s="1"/>
  <c r="DE76" i="2"/>
  <c r="DJ76" i="2" s="1"/>
  <c r="DL76" i="2" s="1"/>
  <c r="GV59" i="2"/>
  <c r="GZ59" i="2" s="1"/>
  <c r="HB59" i="2" s="1"/>
  <c r="CL111" i="2"/>
  <c r="CQ111" i="2" s="1"/>
  <c r="CS111" i="2" s="1"/>
  <c r="CS23" i="5"/>
  <c r="AN16" i="5"/>
  <c r="AH23" i="8"/>
  <c r="CP17" i="8"/>
  <c r="DZ56" i="8"/>
  <c r="DZ74" i="8"/>
  <c r="DZ87" i="8"/>
  <c r="DZ113" i="8"/>
  <c r="AH25" i="8"/>
  <c r="AH64" i="8"/>
  <c r="AH75" i="8"/>
  <c r="AH90" i="8"/>
  <c r="GA19" i="8"/>
  <c r="GC19" i="8" s="1"/>
  <c r="GE21" i="8"/>
  <c r="DZ12" i="8"/>
  <c r="GK24" i="8"/>
  <c r="GM24" i="8" s="1"/>
  <c r="GO26" i="8"/>
  <c r="DB59" i="8"/>
  <c r="DB61" i="8"/>
  <c r="AH15" i="8"/>
  <c r="EX10" i="8"/>
  <c r="EX35" i="8"/>
  <c r="EX44" i="8"/>
  <c r="EX66" i="8"/>
  <c r="BF51" i="8"/>
  <c r="BF74" i="8"/>
  <c r="BF88" i="8"/>
  <c r="BF102" i="8"/>
  <c r="BF108" i="8"/>
  <c r="GE24" i="8"/>
  <c r="GA22" i="8"/>
  <c r="GC22" i="8" s="1"/>
  <c r="CP33" i="8"/>
  <c r="CP62" i="8"/>
  <c r="GE9" i="8"/>
  <c r="GA7" i="8"/>
  <c r="GC7" i="8" s="1"/>
  <c r="FU17" i="8"/>
  <c r="FP15" i="8"/>
  <c r="FR15" i="8" s="1"/>
  <c r="FU22" i="8"/>
  <c r="FP20" i="8"/>
  <c r="EX21" i="8"/>
  <c r="DZ24" i="8"/>
  <c r="CD14" i="8"/>
  <c r="CD36" i="8"/>
  <c r="CD50" i="8"/>
  <c r="CD63" i="8"/>
  <c r="FJ8" i="8"/>
  <c r="FJ30" i="8"/>
  <c r="FJ53" i="8"/>
  <c r="FJ52" i="8"/>
  <c r="DZ64" i="8"/>
  <c r="BR12" i="8"/>
  <c r="BR43" i="8"/>
  <c r="BR59" i="8"/>
  <c r="BR90" i="8"/>
  <c r="BR106" i="8"/>
  <c r="BR118" i="8"/>
  <c r="GO24" i="8"/>
  <c r="GK22" i="8"/>
  <c r="GM22" i="8" s="1"/>
  <c r="BZ116" i="5"/>
  <c r="AN96" i="5"/>
  <c r="EL35" i="8"/>
  <c r="EL29" i="8"/>
  <c r="EL42" i="8"/>
  <c r="EL76" i="8"/>
  <c r="EL94" i="8"/>
  <c r="DN33" i="8"/>
  <c r="DN61" i="8"/>
  <c r="AT32" i="8"/>
  <c r="AT37" i="8"/>
  <c r="AT49" i="8"/>
  <c r="AT69" i="8"/>
  <c r="AT83" i="8"/>
  <c r="AT99" i="8"/>
  <c r="V18" i="8"/>
  <c r="V44" i="8"/>
  <c r="V82" i="8"/>
  <c r="V104" i="8"/>
  <c r="V111" i="8"/>
  <c r="BZ104" i="5"/>
  <c r="DZ20" i="8"/>
  <c r="CP15" i="8"/>
  <c r="DZ33" i="8"/>
  <c r="DZ30" i="8"/>
  <c r="DZ53" i="8"/>
  <c r="DZ50" i="8"/>
  <c r="DZ49" i="8"/>
  <c r="DZ92" i="8"/>
  <c r="DZ103" i="8"/>
  <c r="DZ86" i="8"/>
  <c r="DZ94" i="8"/>
  <c r="DZ108" i="8"/>
  <c r="DZ107" i="8"/>
  <c r="AH28" i="8"/>
  <c r="AH45" i="8"/>
  <c r="AH53" i="8"/>
  <c r="AH83" i="8"/>
  <c r="AH61" i="8"/>
  <c r="AH72" i="8"/>
  <c r="AH74" i="8"/>
  <c r="AH87" i="8"/>
  <c r="AH107" i="8"/>
  <c r="AH102" i="8"/>
  <c r="GO20" i="8"/>
  <c r="GK18" i="8"/>
  <c r="GM18" i="8" s="1"/>
  <c r="DZ16" i="8"/>
  <c r="AH14" i="8"/>
  <c r="GO11" i="8"/>
  <c r="GK9" i="8"/>
  <c r="GM9" i="8" s="1"/>
  <c r="EX9" i="8"/>
  <c r="GO23" i="8"/>
  <c r="GK21" i="8"/>
  <c r="GM21" i="8" s="1"/>
  <c r="DB39" i="8"/>
  <c r="DB56" i="8"/>
  <c r="DB41" i="8"/>
  <c r="DB54" i="8"/>
  <c r="DB68" i="8"/>
  <c r="DZ17" i="8"/>
  <c r="EX14" i="8"/>
  <c r="DB12" i="8"/>
  <c r="BF10" i="8"/>
  <c r="EX42" i="8"/>
  <c r="EX29" i="8"/>
  <c r="EX41" i="8"/>
  <c r="EX60" i="8"/>
  <c r="EX56" i="8"/>
  <c r="EX69" i="8"/>
  <c r="EX100" i="8"/>
  <c r="EX85" i="8"/>
  <c r="EX99" i="8"/>
  <c r="EX102" i="8"/>
  <c r="BF28" i="8"/>
  <c r="BF49" i="8"/>
  <c r="BF34" i="8"/>
  <c r="BF41" i="8"/>
  <c r="BF50" i="8"/>
  <c r="BF67" i="8"/>
  <c r="BF75" i="8"/>
  <c r="BF81" i="8"/>
  <c r="BF83" i="8"/>
  <c r="BF92" i="8"/>
  <c r="BF94" i="8"/>
  <c r="BF116" i="8"/>
  <c r="HI25" i="8"/>
  <c r="HE23" i="8"/>
  <c r="HG23" i="8" s="1"/>
  <c r="GE26" i="8"/>
  <c r="GA24" i="8"/>
  <c r="GC24" i="8" s="1"/>
  <c r="CP21" i="8"/>
  <c r="CP34" i="8"/>
  <c r="CP42" i="8"/>
  <c r="CP52" i="8"/>
  <c r="CP57" i="8"/>
  <c r="CP76" i="8"/>
  <c r="CP79" i="8"/>
  <c r="CD31" i="8"/>
  <c r="BZ117" i="5"/>
  <c r="EX26" i="8"/>
  <c r="CP16" i="8"/>
  <c r="GE13" i="8"/>
  <c r="GA11" i="8"/>
  <c r="GC11" i="8" s="1"/>
  <c r="FP6" i="8"/>
  <c r="FR6" i="8" s="1"/>
  <c r="FU8" i="8"/>
  <c r="EX30" i="8"/>
  <c r="CP9" i="8"/>
  <c r="CD15" i="8"/>
  <c r="CD47" i="8"/>
  <c r="CD45" i="8"/>
  <c r="CD30" i="8"/>
  <c r="CD39" i="8"/>
  <c r="CD57" i="8"/>
  <c r="CD62" i="8"/>
  <c r="CD71" i="8"/>
  <c r="CD87" i="8"/>
  <c r="CD89" i="8"/>
  <c r="AT30" i="8"/>
  <c r="GY15" i="8"/>
  <c r="GU13" i="8"/>
  <c r="GW13" i="8" s="1"/>
  <c r="GU8" i="8"/>
  <c r="GW8" i="8" s="1"/>
  <c r="GY10" i="8"/>
  <c r="FJ17" i="8"/>
  <c r="FJ12" i="8"/>
  <c r="FJ26" i="8"/>
  <c r="FJ33" i="8"/>
  <c r="FJ47" i="8"/>
  <c r="FJ56" i="8"/>
  <c r="FJ63" i="8"/>
  <c r="FJ60" i="8"/>
  <c r="FJ85" i="8"/>
  <c r="FJ87" i="8"/>
  <c r="BR31" i="8"/>
  <c r="BR16" i="8"/>
  <c r="BR24" i="8"/>
  <c r="BR67" i="8"/>
  <c r="BR66" i="8"/>
  <c r="BR53" i="8"/>
  <c r="BR70" i="8"/>
  <c r="BR78" i="8"/>
  <c r="BR77" i="8"/>
  <c r="BR79" i="8"/>
  <c r="BR99" i="8"/>
  <c r="BR113" i="8"/>
  <c r="BR102" i="8"/>
  <c r="AH33" i="8"/>
  <c r="CS111" i="5"/>
  <c r="T105" i="5"/>
  <c r="X105" i="5"/>
  <c r="Z105" i="5" s="1"/>
  <c r="GH95" i="5"/>
  <c r="GL95" i="5" s="1"/>
  <c r="GN95" i="5" s="1"/>
  <c r="AT16" i="8"/>
  <c r="GA29" i="8"/>
  <c r="GC29" i="8" s="1"/>
  <c r="BX112" i="5"/>
  <c r="CC112" i="5" s="1"/>
  <c r="CE112" i="5" s="1"/>
  <c r="AL102" i="5"/>
  <c r="AQ102" i="5" s="1"/>
  <c r="AS102" i="5" s="1"/>
  <c r="CS88" i="5"/>
  <c r="DN22" i="8"/>
  <c r="EL27" i="8"/>
  <c r="EL18" i="8"/>
  <c r="EL28" i="8"/>
  <c r="EL40" i="8"/>
  <c r="EL37" i="8"/>
  <c r="EL45" i="8"/>
  <c r="EL51" i="8"/>
  <c r="EL58" i="8"/>
  <c r="EL85" i="8"/>
  <c r="EL84" i="8"/>
  <c r="EL96" i="8"/>
  <c r="EL102" i="8"/>
  <c r="DN29" i="8"/>
  <c r="DN16" i="8"/>
  <c r="DN25" i="8"/>
  <c r="DN39" i="8"/>
  <c r="DN48" i="8"/>
  <c r="DN50" i="8"/>
  <c r="DN60" i="8"/>
  <c r="AT18" i="8"/>
  <c r="AT9" i="8"/>
  <c r="AT19" i="8"/>
  <c r="AT33" i="8"/>
  <c r="AT46" i="8"/>
  <c r="AT52" i="8"/>
  <c r="AT48" i="8"/>
  <c r="AT62" i="8"/>
  <c r="AT98" i="8"/>
  <c r="AT95" i="8"/>
  <c r="AT105" i="8"/>
  <c r="AT101" i="8"/>
  <c r="V15" i="8"/>
  <c r="V31" i="8"/>
  <c r="V42" i="8"/>
  <c r="V39" i="8"/>
  <c r="V51" i="8"/>
  <c r="V54" i="8"/>
  <c r="V74" i="8"/>
  <c r="V76" i="8"/>
  <c r="V94" i="8"/>
  <c r="V97" i="8"/>
  <c r="V99" i="8"/>
  <c r="V118" i="8"/>
  <c r="V113" i="8"/>
  <c r="BZ109" i="5"/>
  <c r="CS103" i="5"/>
  <c r="BZ98" i="5"/>
  <c r="CS100" i="5"/>
  <c r="GZ80" i="5"/>
  <c r="HD80" i="5" s="1"/>
  <c r="HF80" i="5" s="1"/>
  <c r="BZ108" i="5"/>
  <c r="CQ102" i="5"/>
  <c r="CV102" i="5" s="1"/>
  <c r="CX102" i="5" s="1"/>
  <c r="AL85" i="5"/>
  <c r="AQ85" i="5" s="1"/>
  <c r="AS85" i="5" s="1"/>
  <c r="HR80" i="5"/>
  <c r="HV80" i="5" s="1"/>
  <c r="HX80" i="5" s="1"/>
  <c r="S107" i="5"/>
  <c r="DB26" i="8"/>
  <c r="S111" i="5"/>
  <c r="CS93" i="5"/>
  <c r="BZ112" i="5"/>
  <c r="CQ89" i="5"/>
  <c r="CV89" i="5" s="1"/>
  <c r="CX89" i="5" s="1"/>
  <c r="EC77" i="5"/>
  <c r="EH77" i="5" s="1"/>
  <c r="EJ77" i="5" s="1"/>
  <c r="GH96" i="5"/>
  <c r="GL96" i="5" s="1"/>
  <c r="GN96" i="5" s="1"/>
  <c r="HR81" i="5"/>
  <c r="HV81" i="5" s="1"/>
  <c r="HX81" i="5" s="1"/>
  <c r="AL54" i="5"/>
  <c r="AQ54" i="5" s="1"/>
  <c r="AS54" i="5" s="1"/>
  <c r="BZ92" i="5"/>
  <c r="BZ73" i="5"/>
  <c r="EV53" i="5"/>
  <c r="FA53" i="5" s="1"/>
  <c r="FC53" i="5" s="1"/>
  <c r="S98" i="5"/>
  <c r="CS74" i="5"/>
  <c r="T66" i="5"/>
  <c r="X66" i="5"/>
  <c r="Z66" i="5" s="1"/>
  <c r="HR56" i="5"/>
  <c r="HV56" i="5" s="1"/>
  <c r="HX56" i="5" s="1"/>
  <c r="AL79" i="5"/>
  <c r="AQ79" i="5" s="1"/>
  <c r="AS79" i="5" s="1"/>
  <c r="IJ55" i="5"/>
  <c r="IN55" i="5" s="1"/>
  <c r="IP55" i="5" s="1"/>
  <c r="AL40" i="5"/>
  <c r="AQ40" i="5" s="1"/>
  <c r="AS40" i="5" s="1"/>
  <c r="S96" i="5"/>
  <c r="BE87" i="5"/>
  <c r="BJ87" i="5" s="1"/>
  <c r="BL87" i="5" s="1"/>
  <c r="CS80" i="5"/>
  <c r="EC62" i="5"/>
  <c r="EH62" i="5" s="1"/>
  <c r="EJ62" i="5" s="1"/>
  <c r="CS58" i="5"/>
  <c r="DJ46" i="5"/>
  <c r="DO46" i="5" s="1"/>
  <c r="DQ46" i="5" s="1"/>
  <c r="GH34" i="5"/>
  <c r="GL34" i="5" s="1"/>
  <c r="GN34" i="5" s="1"/>
  <c r="HR78" i="5"/>
  <c r="HV78" i="5" s="1"/>
  <c r="HX78" i="5" s="1"/>
  <c r="CS70" i="5"/>
  <c r="EC58" i="5"/>
  <c r="EH58" i="5" s="1"/>
  <c r="EJ58" i="5" s="1"/>
  <c r="EV40" i="5"/>
  <c r="FA40" i="5" s="1"/>
  <c r="FC40" i="5" s="1"/>
  <c r="AN46" i="5"/>
  <c r="EC54" i="5"/>
  <c r="EH54" i="5" s="1"/>
  <c r="EJ54" i="5" s="1"/>
  <c r="S62" i="5"/>
  <c r="CS97" i="5"/>
  <c r="GZ74" i="5"/>
  <c r="HD74" i="5" s="1"/>
  <c r="HF74" i="5" s="1"/>
  <c r="IJ63" i="5"/>
  <c r="IN63" i="5" s="1"/>
  <c r="IP63" i="5" s="1"/>
  <c r="EV68" i="5"/>
  <c r="FA68" i="5" s="1"/>
  <c r="FC68" i="5" s="1"/>
  <c r="HR59" i="5"/>
  <c r="HV59" i="5" s="1"/>
  <c r="HX59" i="5" s="1"/>
  <c r="HR55" i="5"/>
  <c r="HV55" i="5" s="1"/>
  <c r="HX55" i="5" s="1"/>
  <c r="BX39" i="5"/>
  <c r="CC39" i="5" s="1"/>
  <c r="CE39" i="5" s="1"/>
  <c r="BX69" i="5"/>
  <c r="CC69" i="5" s="1"/>
  <c r="CE69" i="5" s="1"/>
  <c r="BX89" i="5"/>
  <c r="CC89" i="5" s="1"/>
  <c r="CE89" i="5" s="1"/>
  <c r="HR49" i="5"/>
  <c r="HV49" i="5" s="1"/>
  <c r="HX49" i="5" s="1"/>
  <c r="BZ44" i="5"/>
  <c r="HR27" i="5"/>
  <c r="HV27" i="5" s="1"/>
  <c r="HX27" i="5" s="1"/>
  <c r="EC22" i="5"/>
  <c r="EH22" i="5" s="1"/>
  <c r="EJ22" i="5" s="1"/>
  <c r="CS17" i="5"/>
  <c r="BZ48" i="5"/>
  <c r="FO39" i="5"/>
  <c r="FT39" i="5" s="1"/>
  <c r="FV39" i="5" s="1"/>
  <c r="EC38" i="5"/>
  <c r="EH38" i="5" s="1"/>
  <c r="EJ38" i="5" s="1"/>
  <c r="S29" i="5"/>
  <c r="IJ25" i="5"/>
  <c r="IN25" i="5" s="1"/>
  <c r="IP25" i="5" s="1"/>
  <c r="AN43" i="5"/>
  <c r="FO41" i="5"/>
  <c r="FT41" i="5" s="1"/>
  <c r="FV41" i="5" s="1"/>
  <c r="EC35" i="5"/>
  <c r="EH35" i="5" s="1"/>
  <c r="EJ35" i="5" s="1"/>
  <c r="FO26" i="5"/>
  <c r="FT26" i="5" s="1"/>
  <c r="FV26" i="5" s="1"/>
  <c r="LW22" i="5"/>
  <c r="MA22" i="5" s="1"/>
  <c r="MC22" i="5" s="1"/>
  <c r="BE82" i="5"/>
  <c r="BJ82" i="5" s="1"/>
  <c r="BL82" i="5" s="1"/>
  <c r="BE80" i="5"/>
  <c r="BJ80" i="5" s="1"/>
  <c r="BL80" i="5" s="1"/>
  <c r="BE104" i="5"/>
  <c r="BJ104" i="5" s="1"/>
  <c r="BL104" i="5" s="1"/>
  <c r="EC44" i="5"/>
  <c r="EH44" i="5" s="1"/>
  <c r="EJ44" i="5" s="1"/>
  <c r="EC32" i="5"/>
  <c r="EH32" i="5" s="1"/>
  <c r="EJ32" i="5" s="1"/>
  <c r="CS18" i="5"/>
  <c r="CS13" i="5"/>
  <c r="FO33" i="5"/>
  <c r="FT33" i="5" s="1"/>
  <c r="FV33" i="5" s="1"/>
  <c r="FO64" i="5"/>
  <c r="FT64" i="5" s="1"/>
  <c r="FV64" i="5" s="1"/>
  <c r="BZ67" i="5"/>
  <c r="CQ43" i="5"/>
  <c r="CV43" i="5" s="1"/>
  <c r="CX43" i="5" s="1"/>
  <c r="CS25" i="5"/>
  <c r="EC20" i="5"/>
  <c r="EH20" i="5" s="1"/>
  <c r="EJ20" i="5" s="1"/>
  <c r="CQ13" i="5"/>
  <c r="CV13" i="5" s="1"/>
  <c r="CX13" i="5" s="1"/>
  <c r="EV10" i="5"/>
  <c r="FA10" i="5" s="1"/>
  <c r="FC10" i="5" s="1"/>
  <c r="CQ7" i="5"/>
  <c r="CV7" i="5" s="1"/>
  <c r="CX7" i="5" s="1"/>
  <c r="EV51" i="5"/>
  <c r="FA51" i="5" s="1"/>
  <c r="FC51" i="5" s="1"/>
  <c r="EV59" i="5"/>
  <c r="FA59" i="5" s="1"/>
  <c r="FC59" i="5" s="1"/>
  <c r="CQ22" i="5"/>
  <c r="CV22" i="5" s="1"/>
  <c r="CX22" i="5" s="1"/>
  <c r="EV19" i="5"/>
  <c r="FA19" i="5" s="1"/>
  <c r="FC19" i="5" s="1"/>
  <c r="BZ17" i="5"/>
  <c r="EC14" i="5"/>
  <c r="EH14" i="5" s="1"/>
  <c r="EJ14" i="5" s="1"/>
  <c r="EC73" i="5"/>
  <c r="EH73" i="5" s="1"/>
  <c r="EJ73" i="5" s="1"/>
  <c r="EC71" i="5"/>
  <c r="EH71" i="5" s="1"/>
  <c r="EJ71" i="5" s="1"/>
  <c r="DJ78" i="5"/>
  <c r="DO78" i="5" s="1"/>
  <c r="DQ78" i="5" s="1"/>
  <c r="DJ76" i="5"/>
  <c r="DO76" i="5" s="1"/>
  <c r="DQ76" i="5" s="1"/>
  <c r="DJ81" i="5"/>
  <c r="DO81" i="5" s="1"/>
  <c r="DQ81" i="5" s="1"/>
  <c r="CQ54" i="5"/>
  <c r="CV54" i="5" s="1"/>
  <c r="CX54" i="5" s="1"/>
  <c r="CQ116" i="5"/>
  <c r="CV116" i="5" s="1"/>
  <c r="CX116" i="5" s="1"/>
  <c r="CQ81" i="5"/>
  <c r="CV81" i="5" s="1"/>
  <c r="CX81" i="5" s="1"/>
  <c r="CQ82" i="5"/>
  <c r="CV82" i="5" s="1"/>
  <c r="CX82" i="5" s="1"/>
  <c r="CQ110" i="5"/>
  <c r="CV110" i="5" s="1"/>
  <c r="CX110" i="5" s="1"/>
  <c r="O119" i="2"/>
  <c r="S119" i="2" s="1"/>
  <c r="U119" i="2" s="1"/>
  <c r="CQ35" i="5"/>
  <c r="CV35" i="5" s="1"/>
  <c r="CX35" i="5" s="1"/>
  <c r="DJ23" i="5"/>
  <c r="DO23" i="5" s="1"/>
  <c r="DQ23" i="5" s="1"/>
  <c r="FO16" i="5"/>
  <c r="FT16" i="5" s="1"/>
  <c r="FV16" i="5" s="1"/>
  <c r="LE10" i="5"/>
  <c r="LI10" i="5" s="1"/>
  <c r="LK10" i="5" s="1"/>
  <c r="KM22" i="5"/>
  <c r="KQ22" i="5" s="1"/>
  <c r="KS22" i="5" s="1"/>
  <c r="HR24" i="5"/>
  <c r="HV24" i="5" s="1"/>
  <c r="HX24" i="5" s="1"/>
  <c r="HR36" i="5"/>
  <c r="HV36" i="5" s="1"/>
  <c r="HX36" i="5" s="1"/>
  <c r="HR79" i="5"/>
  <c r="HV79" i="5" s="1"/>
  <c r="HX79" i="5" s="1"/>
  <c r="HR91" i="5"/>
  <c r="HV91" i="5" s="1"/>
  <c r="HX91" i="5" s="1"/>
  <c r="GV98" i="2"/>
  <c r="GZ98" i="2" s="1"/>
  <c r="HB98" i="2" s="1"/>
  <c r="CS55" i="5"/>
  <c r="GH51" i="5"/>
  <c r="GL51" i="5" s="1"/>
  <c r="GN51" i="5" s="1"/>
  <c r="GH102" i="5"/>
  <c r="GL102" i="5" s="1"/>
  <c r="GN102" i="5" s="1"/>
  <c r="GH64" i="5"/>
  <c r="GL64" i="5" s="1"/>
  <c r="GN64" i="5" s="1"/>
  <c r="GH104" i="5"/>
  <c r="GL104" i="5" s="1"/>
  <c r="GN104" i="5" s="1"/>
  <c r="GH87" i="5"/>
  <c r="GL87" i="5" s="1"/>
  <c r="GN87" i="5" s="1"/>
  <c r="S84" i="5"/>
  <c r="S64" i="5"/>
  <c r="S106" i="5"/>
  <c r="S86" i="5"/>
  <c r="S118" i="5"/>
  <c r="S119" i="5"/>
  <c r="AZ108" i="2"/>
  <c r="BE108" i="2" s="1"/>
  <c r="BG108" i="2" s="1"/>
  <c r="BS93" i="2"/>
  <c r="BX93" i="2" s="1"/>
  <c r="BZ93" i="2" s="1"/>
  <c r="GH35" i="5"/>
  <c r="GL35" i="5" s="1"/>
  <c r="GN35" i="5" s="1"/>
  <c r="GH21" i="5"/>
  <c r="GL21" i="5" s="1"/>
  <c r="GN21" i="5" s="1"/>
  <c r="AL50" i="5"/>
  <c r="AQ50" i="5" s="1"/>
  <c r="AS50" i="5" s="1"/>
  <c r="AL59" i="5"/>
  <c r="AQ59" i="5" s="1"/>
  <c r="AS59" i="5" s="1"/>
  <c r="AL78" i="5"/>
  <c r="AQ78" i="5" s="1"/>
  <c r="AS78" i="5" s="1"/>
  <c r="AL104" i="5"/>
  <c r="AQ104" i="5" s="1"/>
  <c r="AS104" i="5" s="1"/>
  <c r="AG100" i="2"/>
  <c r="AL100" i="2" s="1"/>
  <c r="AN100" i="2" s="1"/>
  <c r="HO87" i="2"/>
  <c r="HS87" i="2" s="1"/>
  <c r="HU87" i="2" s="1"/>
  <c r="FQ38" i="5"/>
  <c r="KM19" i="5"/>
  <c r="KQ19" i="5" s="1"/>
  <c r="KS19" i="5" s="1"/>
  <c r="JU16" i="5"/>
  <c r="JY16" i="5" s="1"/>
  <c r="KA16" i="5" s="1"/>
  <c r="DE88" i="2"/>
  <c r="DJ88" i="2" s="1"/>
  <c r="DL88" i="2" s="1"/>
  <c r="BS81" i="2"/>
  <c r="BX81" i="2" s="1"/>
  <c r="BZ81" i="2" s="1"/>
  <c r="EC18" i="5"/>
  <c r="EH18" i="5" s="1"/>
  <c r="EJ18" i="5" s="1"/>
  <c r="LW23" i="5"/>
  <c r="MA23" i="5" s="1"/>
  <c r="MC23" i="5" s="1"/>
  <c r="AG104" i="2"/>
  <c r="AL104" i="2" s="1"/>
  <c r="AN104" i="2" s="1"/>
  <c r="BZ58" i="5"/>
  <c r="GH30" i="5"/>
  <c r="GL30" i="5" s="1"/>
  <c r="GN30" i="5" s="1"/>
  <c r="AN17" i="5"/>
  <c r="BZ8" i="5"/>
  <c r="AI105" i="2"/>
  <c r="AI56" i="2"/>
  <c r="AI52" i="2"/>
  <c r="AI48" i="2"/>
  <c r="AI44" i="2"/>
  <c r="AI72" i="2"/>
  <c r="AI82" i="2"/>
  <c r="AI68" i="2"/>
  <c r="FQ7" i="5"/>
  <c r="GZ71" i="5"/>
  <c r="HD71" i="5" s="1"/>
  <c r="HF71" i="5" s="1"/>
  <c r="GZ60" i="5"/>
  <c r="HD60" i="5" s="1"/>
  <c r="HF60" i="5" s="1"/>
  <c r="GZ62" i="5"/>
  <c r="HD62" i="5" s="1"/>
  <c r="HF62" i="5" s="1"/>
  <c r="GZ95" i="5"/>
  <c r="HD95" i="5" s="1"/>
  <c r="HF95" i="5" s="1"/>
  <c r="FJ64" i="2"/>
  <c r="FO64" i="2" s="1"/>
  <c r="FQ64" i="2" s="1"/>
  <c r="AI55" i="2"/>
  <c r="AI51" i="2"/>
  <c r="AI47" i="2"/>
  <c r="AG65" i="2"/>
  <c r="AL65" i="2" s="1"/>
  <c r="AN65" i="2" s="1"/>
  <c r="AI63" i="2"/>
  <c r="HO22" i="2"/>
  <c r="HS22" i="2" s="1"/>
  <c r="HU22" i="2" s="1"/>
  <c r="AG92" i="2"/>
  <c r="AL92" i="2" s="1"/>
  <c r="AN92" i="2" s="1"/>
  <c r="GV57" i="2"/>
  <c r="GZ57" i="2" s="1"/>
  <c r="HB57" i="2" s="1"/>
  <c r="AG41" i="2"/>
  <c r="AL41" i="2" s="1"/>
  <c r="AN41" i="2" s="1"/>
  <c r="BU71" i="2"/>
  <c r="AI41" i="2"/>
  <c r="HO94" i="2"/>
  <c r="HS94" i="2" s="1"/>
  <c r="HU94" i="2" s="1"/>
  <c r="HO50" i="2"/>
  <c r="HS50" i="2" s="1"/>
  <c r="HU50" i="2" s="1"/>
  <c r="HO75" i="2"/>
  <c r="HS75" i="2" s="1"/>
  <c r="HU75" i="2" s="1"/>
  <c r="HO95" i="2"/>
  <c r="HS95" i="2" s="1"/>
  <c r="HU95" i="2" s="1"/>
  <c r="O59" i="2"/>
  <c r="S59" i="2" s="1"/>
  <c r="U59" i="2" s="1"/>
  <c r="O75" i="2"/>
  <c r="S75" i="2" s="1"/>
  <c r="U75" i="2" s="1"/>
  <c r="O86" i="2"/>
  <c r="S86" i="2" s="1"/>
  <c r="U86" i="2" s="1"/>
  <c r="BU70" i="2"/>
  <c r="BU23" i="2"/>
  <c r="AI40" i="2"/>
  <c r="AI67" i="2"/>
  <c r="BU48" i="2"/>
  <c r="HO15" i="2"/>
  <c r="HS15" i="2" s="1"/>
  <c r="HU15" i="2" s="1"/>
  <c r="GC53" i="2"/>
  <c r="GG53" i="2" s="1"/>
  <c r="GI53" i="2" s="1"/>
  <c r="GC109" i="2"/>
  <c r="GG109" i="2" s="1"/>
  <c r="GI109" i="2" s="1"/>
  <c r="GC66" i="2"/>
  <c r="GG66" i="2" s="1"/>
  <c r="GI66" i="2" s="1"/>
  <c r="GC100" i="2"/>
  <c r="GG100" i="2" s="1"/>
  <c r="GI100" i="2" s="1"/>
  <c r="BU92" i="2"/>
  <c r="GC63" i="2"/>
  <c r="GG63" i="2" s="1"/>
  <c r="GI63" i="2" s="1"/>
  <c r="BU44" i="2"/>
  <c r="BU22" i="2"/>
  <c r="GC20" i="2"/>
  <c r="GG20" i="2" s="1"/>
  <c r="GI20" i="2" s="1"/>
  <c r="DE60" i="2"/>
  <c r="DJ60" i="2" s="1"/>
  <c r="DL60" i="2" s="1"/>
  <c r="BU39" i="2"/>
  <c r="BS59" i="2"/>
  <c r="BX59" i="2" s="1"/>
  <c r="BZ59" i="2" s="1"/>
  <c r="BS105" i="2"/>
  <c r="BX105" i="2" s="1"/>
  <c r="BZ105" i="2" s="1"/>
  <c r="BS102" i="2"/>
  <c r="BX102" i="2" s="1"/>
  <c r="BZ102" i="2" s="1"/>
  <c r="BU42" i="2"/>
  <c r="ES32" i="2"/>
  <c r="AZ38" i="2"/>
  <c r="BE38" i="2" s="1"/>
  <c r="BG38" i="2" s="1"/>
  <c r="ES28" i="2"/>
  <c r="AZ99" i="2"/>
  <c r="BE99" i="2" s="1"/>
  <c r="BG99" i="2" s="1"/>
  <c r="AZ86" i="2"/>
  <c r="BE86" i="2" s="1"/>
  <c r="BG86" i="2" s="1"/>
  <c r="HO23" i="2"/>
  <c r="HS23" i="2" s="1"/>
  <c r="HU23" i="2" s="1"/>
  <c r="AG89" i="2"/>
  <c r="AL89" i="2" s="1"/>
  <c r="AN89" i="2" s="1"/>
  <c r="AG62" i="2"/>
  <c r="AL62" i="2" s="1"/>
  <c r="AN62" i="2" s="1"/>
  <c r="AG107" i="2"/>
  <c r="AL107" i="2" s="1"/>
  <c r="AN107" i="2" s="1"/>
  <c r="HO103" i="2"/>
  <c r="HS103" i="2" s="1"/>
  <c r="HU103" i="2" s="1"/>
  <c r="BU77" i="2"/>
  <c r="AI42" i="2"/>
  <c r="ES33" i="2"/>
  <c r="CL62" i="2"/>
  <c r="CQ62" i="2" s="1"/>
  <c r="CS62" i="2" s="1"/>
  <c r="CL69" i="2"/>
  <c r="CQ69" i="2" s="1"/>
  <c r="CS69" i="2" s="1"/>
  <c r="CL96" i="2"/>
  <c r="CQ96" i="2" s="1"/>
  <c r="CS96" i="2" s="1"/>
  <c r="BB69" i="2"/>
  <c r="GV47" i="2"/>
  <c r="GZ47" i="2" s="1"/>
  <c r="HB47" i="2" s="1"/>
  <c r="FJ33" i="2"/>
  <c r="FO33" i="2" s="1"/>
  <c r="FQ33" i="2" s="1"/>
  <c r="BU12" i="2"/>
  <c r="HO37" i="2"/>
  <c r="HS37" i="2" s="1"/>
  <c r="HU37" i="2" s="1"/>
  <c r="AG29" i="2"/>
  <c r="AL29" i="2" s="1"/>
  <c r="AN29" i="2" s="1"/>
  <c r="HO17" i="2"/>
  <c r="HS17" i="2" s="1"/>
  <c r="HU17" i="2" s="1"/>
  <c r="O68" i="2"/>
  <c r="S68" i="2" s="1"/>
  <c r="U68" i="2" s="1"/>
  <c r="AZ42" i="2"/>
  <c r="BE42" i="2" s="1"/>
  <c r="BG42" i="2" s="1"/>
  <c r="BU18" i="2"/>
  <c r="GC8" i="2"/>
  <c r="GG8" i="2" s="1"/>
  <c r="GI8" i="2" s="1"/>
  <c r="FL51" i="2"/>
  <c r="FL43" i="2"/>
  <c r="FL52" i="2"/>
  <c r="FL38" i="2"/>
  <c r="FL54" i="2"/>
  <c r="FL46" i="2"/>
  <c r="FL57" i="2"/>
  <c r="FL49" i="2"/>
  <c r="FL44" i="2"/>
  <c r="FL53" i="2"/>
  <c r="FL45" i="2"/>
  <c r="FL50" i="2"/>
  <c r="FL40" i="2"/>
  <c r="FL34" i="2"/>
  <c r="FL56" i="2"/>
  <c r="FL48" i="2"/>
  <c r="FL6" i="2"/>
  <c r="FL55" i="2"/>
  <c r="FL47" i="2"/>
  <c r="BU17" i="2"/>
  <c r="AI39" i="2"/>
  <c r="M6" i="1"/>
  <c r="AI25" i="2"/>
  <c r="BB10" i="2"/>
  <c r="ES9" i="2"/>
  <c r="BB18" i="2"/>
  <c r="AI29" i="2"/>
  <c r="BB14" i="2"/>
  <c r="BU7" i="2"/>
  <c r="AI13" i="2"/>
  <c r="AI15" i="2"/>
  <c r="X117" i="5" l="1"/>
  <c r="Z117" i="5" s="1"/>
  <c r="T34" i="5"/>
  <c r="T35" i="5"/>
  <c r="X13" i="5"/>
  <c r="Z13" i="5" s="1"/>
  <c r="X48" i="5"/>
  <c r="Z48" i="5" s="1"/>
  <c r="T48" i="5"/>
  <c r="X55" i="5"/>
  <c r="Z55" i="5" s="1"/>
  <c r="T91" i="5"/>
  <c r="S10" i="8"/>
  <c r="U15" i="8"/>
  <c r="S20" i="8"/>
  <c r="U25" i="8"/>
  <c r="S12" i="8"/>
  <c r="U17" i="8"/>
  <c r="S21" i="8"/>
  <c r="S22" i="8"/>
  <c r="U27" i="8"/>
  <c r="S14" i="8"/>
  <c r="U19" i="8"/>
  <c r="S24" i="8"/>
  <c r="U29" i="8"/>
  <c r="S11" i="8"/>
  <c r="S17" i="8"/>
  <c r="U22" i="8"/>
  <c r="S23" i="8"/>
  <c r="U28" i="8"/>
  <c r="S13" i="8"/>
  <c r="U18" i="8"/>
  <c r="S25" i="8"/>
  <c r="U30" i="8"/>
  <c r="S16" i="8"/>
  <c r="S19" i="8"/>
  <c r="U24" i="8"/>
  <c r="S18" i="8"/>
  <c r="U23" i="8"/>
  <c r="S15" i="8"/>
  <c r="U20" i="8"/>
  <c r="CN10" i="8"/>
  <c r="FH15" i="8"/>
  <c r="AF18" i="8"/>
  <c r="BP9" i="8"/>
  <c r="EV8" i="8"/>
  <c r="AR19" i="8"/>
  <c r="BD26" i="8"/>
  <c r="BP11" i="8"/>
  <c r="CB12" i="8"/>
  <c r="CN14" i="8"/>
  <c r="DX23" i="8"/>
  <c r="EJ10" i="8"/>
  <c r="EV13" i="8"/>
  <c r="BP8" i="8"/>
  <c r="CB17" i="8"/>
  <c r="DX8" i="8"/>
  <c r="FH10" i="8"/>
  <c r="AR23" i="8"/>
  <c r="DL12" i="8"/>
  <c r="T18" i="8"/>
  <c r="AR9" i="8"/>
  <c r="BD22" i="8"/>
  <c r="BD9" i="8"/>
  <c r="EJ8" i="8"/>
  <c r="BP18" i="8"/>
  <c r="CN9" i="8"/>
  <c r="BP15" i="8"/>
  <c r="BP12" i="8"/>
  <c r="CB6" i="8"/>
  <c r="CZ6" i="8"/>
  <c r="EJ6" i="8"/>
  <c r="DX21" i="8"/>
  <c r="EV17" i="8"/>
  <c r="T19" i="8"/>
  <c r="AR20" i="8"/>
  <c r="AR15" i="8"/>
  <c r="BD20" i="8"/>
  <c r="BP19" i="8"/>
  <c r="CB13" i="8"/>
  <c r="CN6" i="8"/>
  <c r="CZ9" i="8"/>
  <c r="DX14" i="8"/>
  <c r="EJ14" i="8"/>
  <c r="DX13" i="8"/>
  <c r="AR12" i="8"/>
  <c r="BP16" i="8"/>
  <c r="DL11" i="8"/>
  <c r="DL15" i="8"/>
  <c r="EV22" i="8"/>
  <c r="CB16" i="8"/>
  <c r="DX22" i="8"/>
  <c r="FH6" i="8"/>
  <c r="BP7" i="8"/>
  <c r="AR13" i="8"/>
  <c r="BD15" i="8"/>
  <c r="BP23" i="8"/>
  <c r="CB9" i="8"/>
  <c r="CZ13" i="8"/>
  <c r="DX9" i="8"/>
  <c r="EV6" i="8"/>
  <c r="EV18" i="8"/>
  <c r="FH18" i="8"/>
  <c r="FH7" i="8"/>
  <c r="AR6" i="8"/>
  <c r="DX6" i="8"/>
  <c r="EV15" i="8"/>
  <c r="BD14" i="8"/>
  <c r="CN15" i="8"/>
  <c r="BD21" i="8"/>
  <c r="CN13" i="8"/>
  <c r="EV16" i="8"/>
  <c r="AR16" i="8"/>
  <c r="AR8" i="8"/>
  <c r="BD8" i="8"/>
  <c r="BD6" i="8"/>
  <c r="BD23" i="8"/>
  <c r="BP20" i="8"/>
  <c r="CB8" i="8"/>
  <c r="CN17" i="8"/>
  <c r="CZ8" i="8"/>
  <c r="DL8" i="8"/>
  <c r="DX10" i="8"/>
  <c r="DX16" i="8"/>
  <c r="DX15" i="8"/>
  <c r="EJ7" i="8"/>
  <c r="EJ19" i="8"/>
  <c r="EJ15" i="8"/>
  <c r="EV7" i="8"/>
  <c r="EV12" i="8"/>
  <c r="FH11" i="8"/>
  <c r="BD11" i="8"/>
  <c r="BP25" i="8"/>
  <c r="BP13" i="8"/>
  <c r="CB18" i="8"/>
  <c r="CZ12" i="8"/>
  <c r="DL14" i="8"/>
  <c r="DX17" i="8"/>
  <c r="T15" i="8"/>
  <c r="AR7" i="8"/>
  <c r="AR10" i="8"/>
  <c r="BD17" i="8"/>
  <c r="BD7" i="8"/>
  <c r="BP21" i="8"/>
  <c r="BP10" i="8"/>
  <c r="BP24" i="8"/>
  <c r="BP6" i="8"/>
  <c r="CB14" i="8"/>
  <c r="CB7" i="8"/>
  <c r="CN18" i="8"/>
  <c r="DL9" i="8"/>
  <c r="DL13" i="8"/>
  <c r="DX12" i="8"/>
  <c r="EJ17" i="8"/>
  <c r="EJ18" i="8"/>
  <c r="DX7" i="8"/>
  <c r="EJ22" i="8"/>
  <c r="EV11" i="8"/>
  <c r="EJ13" i="8"/>
  <c r="FH8" i="8"/>
  <c r="EV20" i="8"/>
  <c r="AR22" i="8"/>
  <c r="AR21" i="8"/>
  <c r="BD10" i="8"/>
  <c r="CZ7" i="8"/>
  <c r="CB15" i="8"/>
  <c r="CZ11" i="8"/>
  <c r="DL10" i="8"/>
  <c r="EJ21" i="8"/>
  <c r="EV21" i="8"/>
  <c r="FH12" i="8"/>
  <c r="AR11" i="8"/>
  <c r="AR14" i="8"/>
  <c r="BD19" i="8"/>
  <c r="BP17" i="8"/>
  <c r="BP14" i="8"/>
  <c r="CB11" i="8"/>
  <c r="CN16" i="8"/>
  <c r="BD18" i="8"/>
  <c r="CN11" i="8"/>
  <c r="CN7" i="8"/>
  <c r="DX20" i="8"/>
  <c r="DX11" i="8"/>
  <c r="DX19" i="8"/>
  <c r="EJ12" i="8"/>
  <c r="EJ20" i="8"/>
  <c r="EJ11" i="8"/>
  <c r="EV14" i="8"/>
  <c r="FH16" i="8"/>
  <c r="FH19" i="8"/>
  <c r="BD16" i="8"/>
  <c r="CZ10" i="8"/>
  <c r="DL7" i="8"/>
  <c r="AR18" i="8"/>
  <c r="BD24" i="8"/>
  <c r="BD25" i="8"/>
  <c r="BP22" i="8"/>
  <c r="CB10" i="8"/>
  <c r="CN12" i="8"/>
  <c r="EJ9" i="8"/>
  <c r="EV19" i="8"/>
  <c r="EV10" i="8"/>
  <c r="T22" i="8"/>
  <c r="AF17" i="8"/>
  <c r="AR17" i="8"/>
  <c r="BD13" i="8"/>
  <c r="BD12" i="8"/>
  <c r="CN8" i="8"/>
  <c r="CZ14" i="8"/>
  <c r="DL6" i="8"/>
  <c r="DX24" i="8"/>
  <c r="DX18" i="8"/>
  <c r="EJ16" i="8"/>
  <c r="EV9" i="8"/>
  <c r="FH14" i="8"/>
  <c r="FH9" i="8"/>
  <c r="FH13" i="8"/>
  <c r="FH17" i="8"/>
  <c r="T23" i="8"/>
  <c r="T24" i="8"/>
  <c r="AF23" i="8"/>
  <c r="AF20" i="8"/>
  <c r="T17" i="8"/>
  <c r="T20" i="8"/>
  <c r="AF14" i="8"/>
  <c r="T12" i="8"/>
  <c r="AF24" i="8"/>
  <c r="AF6" i="8"/>
  <c r="AF22" i="8"/>
  <c r="AF13" i="8"/>
  <c r="AF11" i="8"/>
  <c r="AF19" i="8"/>
  <c r="T21" i="8"/>
  <c r="T14" i="8"/>
  <c r="AF15" i="8"/>
  <c r="AF16" i="8"/>
  <c r="T16" i="8"/>
  <c r="AF12" i="8"/>
  <c r="AF21" i="8"/>
  <c r="T13" i="8"/>
  <c r="T11" i="8"/>
  <c r="AF9" i="8"/>
  <c r="AF10" i="8"/>
  <c r="AF7" i="8"/>
  <c r="AF8" i="8"/>
  <c r="GV22" i="8"/>
  <c r="FS11" i="8"/>
  <c r="GV18" i="8"/>
  <c r="FS13" i="8"/>
  <c r="GB8" i="8"/>
  <c r="FS10" i="8"/>
  <c r="GB6" i="8"/>
  <c r="FS8" i="8"/>
  <c r="HF7" i="8"/>
  <c r="GL20" i="8"/>
  <c r="GL16" i="8"/>
  <c r="HF17" i="8"/>
  <c r="GB13" i="8"/>
  <c r="GV11" i="8"/>
  <c r="GV7" i="8"/>
  <c r="FS17" i="8"/>
  <c r="GL17" i="8"/>
  <c r="FS9" i="8"/>
  <c r="GL15" i="8"/>
  <c r="GB10" i="8"/>
  <c r="HF9" i="8"/>
  <c r="HF13" i="8"/>
  <c r="GB22" i="8"/>
  <c r="FS18" i="8"/>
  <c r="GV19" i="8"/>
  <c r="HF8" i="8"/>
  <c r="GL23" i="8"/>
  <c r="GB17" i="8"/>
  <c r="GB25" i="8"/>
  <c r="GB26" i="8"/>
  <c r="GB9" i="8"/>
  <c r="GB19" i="8"/>
  <c r="HF10" i="8"/>
  <c r="GB18" i="8"/>
  <c r="GL11" i="8"/>
  <c r="FS14" i="8"/>
  <c r="FS16" i="8"/>
  <c r="GL10" i="8"/>
  <c r="GB14" i="8"/>
  <c r="GV14" i="8"/>
  <c r="HF20" i="8"/>
  <c r="GB23" i="8"/>
  <c r="HF12" i="8"/>
  <c r="GV10" i="8"/>
  <c r="HF19" i="8"/>
  <c r="X60" i="5"/>
  <c r="Z60" i="5" s="1"/>
  <c r="T60" i="5"/>
  <c r="T104" i="5"/>
  <c r="X104" i="5"/>
  <c r="Z104" i="5" s="1"/>
  <c r="T51" i="5"/>
  <c r="X51" i="5"/>
  <c r="Z51" i="5" s="1"/>
  <c r="T99" i="5"/>
  <c r="X99" i="5"/>
  <c r="Z99" i="5" s="1"/>
  <c r="X31" i="5"/>
  <c r="Z31" i="5" s="1"/>
  <c r="T31" i="5"/>
  <c r="T62" i="5"/>
  <c r="X62" i="5"/>
  <c r="Z62" i="5" s="1"/>
  <c r="GL22" i="8"/>
  <c r="T28" i="5"/>
  <c r="X28" i="5"/>
  <c r="Z28" i="5" s="1"/>
  <c r="X103" i="5"/>
  <c r="Z103" i="5" s="1"/>
  <c r="T103" i="5"/>
  <c r="GL6" i="8"/>
  <c r="X119" i="5"/>
  <c r="Z119" i="5" s="1"/>
  <c r="T119" i="5"/>
  <c r="GL7" i="8"/>
  <c r="T102" i="5"/>
  <c r="X102" i="5"/>
  <c r="Z102" i="5" s="1"/>
  <c r="T20" i="5"/>
  <c r="X20" i="5"/>
  <c r="Z20" i="5" s="1"/>
  <c r="GV15" i="8"/>
  <c r="T82" i="5"/>
  <c r="X82" i="5"/>
  <c r="Z82" i="5" s="1"/>
  <c r="T71" i="5"/>
  <c r="X71" i="5"/>
  <c r="Z71" i="5" s="1"/>
  <c r="T94" i="5"/>
  <c r="X94" i="5"/>
  <c r="Z94" i="5" s="1"/>
  <c r="GL8" i="8"/>
  <c r="HF14" i="8"/>
  <c r="GL13" i="8"/>
  <c r="GB21" i="8"/>
  <c r="X108" i="5"/>
  <c r="Z108" i="5" s="1"/>
  <c r="T108" i="5"/>
  <c r="T59" i="5"/>
  <c r="X59" i="5"/>
  <c r="Z59" i="5" s="1"/>
  <c r="T63" i="5"/>
  <c r="X63" i="5"/>
  <c r="Z63" i="5" s="1"/>
  <c r="FS12" i="8"/>
  <c r="GV21" i="8"/>
  <c r="HF18" i="8"/>
  <c r="T41" i="5"/>
  <c r="X41" i="5"/>
  <c r="Z41" i="5" s="1"/>
  <c r="T27" i="5"/>
  <c r="X27" i="5"/>
  <c r="Z27" i="5" s="1"/>
  <c r="GV9" i="8"/>
  <c r="GV13" i="8"/>
  <c r="GL9" i="8"/>
  <c r="X52" i="5"/>
  <c r="Z52" i="5" s="1"/>
  <c r="T52" i="5"/>
  <c r="T112" i="5"/>
  <c r="X112" i="5"/>
  <c r="Z112" i="5" s="1"/>
  <c r="GB7" i="8"/>
  <c r="GB28" i="8"/>
  <c r="X75" i="5"/>
  <c r="Z75" i="5" s="1"/>
  <c r="T75" i="5"/>
  <c r="X113" i="5"/>
  <c r="Z113" i="5" s="1"/>
  <c r="T113" i="5"/>
  <c r="T84" i="5"/>
  <c r="X84" i="5"/>
  <c r="Z84" i="5" s="1"/>
  <c r="X29" i="5"/>
  <c r="Z29" i="5" s="1"/>
  <c r="T29" i="5"/>
  <c r="X69" i="5"/>
  <c r="Z69" i="5" s="1"/>
  <c r="T69" i="5"/>
  <c r="T72" i="5"/>
  <c r="X72" i="5"/>
  <c r="Z72" i="5" s="1"/>
  <c r="T44" i="5"/>
  <c r="X44" i="5"/>
  <c r="Z44" i="5" s="1"/>
  <c r="T118" i="5"/>
  <c r="X118" i="5"/>
  <c r="Z118" i="5" s="1"/>
  <c r="X111" i="5"/>
  <c r="Z111" i="5" s="1"/>
  <c r="T111" i="5"/>
  <c r="X56" i="5"/>
  <c r="Z56" i="5" s="1"/>
  <c r="T56" i="5"/>
  <c r="T85" i="5"/>
  <c r="X85" i="5"/>
  <c r="Z85" i="5" s="1"/>
  <c r="X57" i="5"/>
  <c r="Z57" i="5" s="1"/>
  <c r="T57" i="5"/>
  <c r="T106" i="5"/>
  <c r="X106" i="5"/>
  <c r="Z106" i="5" s="1"/>
  <c r="GB16" i="8"/>
  <c r="GV12" i="8"/>
  <c r="T30" i="5"/>
  <c r="X30" i="5"/>
  <c r="Z30" i="5" s="1"/>
  <c r="X23" i="5"/>
  <c r="Z23" i="5" s="1"/>
  <c r="T23" i="5"/>
  <c r="X101" i="5"/>
  <c r="Z101" i="5" s="1"/>
  <c r="T101" i="5"/>
  <c r="GB12" i="8"/>
  <c r="GV16" i="8"/>
  <c r="GB30" i="8"/>
  <c r="HF15" i="8"/>
  <c r="GV8" i="8"/>
  <c r="T80" i="5"/>
  <c r="X80" i="5"/>
  <c r="Z80" i="5" s="1"/>
  <c r="T37" i="5"/>
  <c r="X37" i="5"/>
  <c r="Z37" i="5" s="1"/>
  <c r="GV17" i="8"/>
  <c r="T25" i="5"/>
  <c r="X25" i="5"/>
  <c r="Z25" i="5" s="1"/>
  <c r="T83" i="5"/>
  <c r="X83" i="5"/>
  <c r="Z83" i="5" s="1"/>
  <c r="T58" i="5"/>
  <c r="X58" i="5"/>
  <c r="Z58" i="5" s="1"/>
  <c r="T114" i="5"/>
  <c r="X114" i="5"/>
  <c r="Z114" i="5" s="1"/>
  <c r="T45" i="5"/>
  <c r="X45" i="5"/>
  <c r="Z45" i="5" s="1"/>
  <c r="X97" i="5"/>
  <c r="Z97" i="5" s="1"/>
  <c r="T97" i="5"/>
  <c r="GL18" i="8"/>
  <c r="GL12" i="8"/>
  <c r="GV20" i="8"/>
  <c r="X86" i="5"/>
  <c r="Z86" i="5" s="1"/>
  <c r="T86" i="5"/>
  <c r="X64" i="5"/>
  <c r="Z64" i="5" s="1"/>
  <c r="T64" i="5"/>
  <c r="T96" i="5"/>
  <c r="X96" i="5"/>
  <c r="Z96" i="5" s="1"/>
  <c r="T98" i="5"/>
  <c r="X98" i="5"/>
  <c r="Z98" i="5" s="1"/>
  <c r="T107" i="5"/>
  <c r="X107" i="5"/>
  <c r="Z107" i="5" s="1"/>
  <c r="GB27" i="8"/>
  <c r="GV6" i="8"/>
  <c r="HF21" i="8"/>
  <c r="GL19" i="8"/>
  <c r="GB20" i="8"/>
  <c r="T74" i="5"/>
  <c r="X74" i="5"/>
  <c r="Z74" i="5" s="1"/>
  <c r="GL21" i="8"/>
  <c r="GB29" i="8"/>
  <c r="GB11" i="8"/>
  <c r="GL14" i="8"/>
  <c r="GB15" i="8"/>
  <c r="T17" i="5"/>
  <c r="X17" i="5"/>
  <c r="Z17" i="5" s="1"/>
  <c r="X61" i="5"/>
  <c r="Z61" i="5" s="1"/>
  <c r="T61" i="5"/>
  <c r="X81" i="5"/>
  <c r="Z81" i="5" s="1"/>
  <c r="T81" i="5"/>
  <c r="T100" i="5"/>
  <c r="X100" i="5"/>
  <c r="Z100" i="5" s="1"/>
  <c r="HF16" i="8"/>
  <c r="HF11" i="8"/>
  <c r="HF6" i="8"/>
  <c r="FS7" i="8"/>
  <c r="GB24" i="8"/>
  <c r="FS6" i="8"/>
  <c r="FS15" i="8"/>
  <c r="U16" i="8" l="1"/>
  <c r="P8" i="8"/>
  <c r="U26" i="8"/>
  <c r="Q9" i="8"/>
  <c r="R9" i="8" s="1"/>
  <c r="P10" i="8"/>
  <c r="Q10" i="8"/>
  <c r="R10" i="8" s="1"/>
  <c r="U21" i="8"/>
  <c r="P9" i="8"/>
  <c r="Q8" i="8"/>
  <c r="R8" i="8" s="1"/>
  <c r="S9" i="8" l="1"/>
  <c r="U14" i="8"/>
  <c r="S7" i="8"/>
  <c r="U12" i="8"/>
  <c r="S8" i="8"/>
  <c r="U13" i="8"/>
  <c r="T9" i="8"/>
  <c r="T8" i="8"/>
  <c r="T10" i="8"/>
  <c r="U11" i="8"/>
  <c r="Q6" i="8"/>
  <c r="P7" i="8"/>
  <c r="S6" i="8" s="1"/>
  <c r="Q7" i="8"/>
  <c r="R7" i="8" s="1"/>
  <c r="T6" i="8" l="1"/>
  <c r="R6" i="8"/>
  <c r="T7" i="8"/>
</calcChain>
</file>

<file path=xl/connections.xml><?xml version="1.0" encoding="utf-8"?>
<connections xmlns="http://schemas.openxmlformats.org/spreadsheetml/2006/main">
  <connection id="1" name="back_threshold" type="6" refreshedVersion="5" deleted="1" background="1" saveData="1">
    <textPr codePage="437" sourceFile="Y:\Experiments\Data\Drop_06333_DropletJumpWedge_water_Type_2mL_320grit_Surfaces_4Deg_FullAngle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" name="back_threshold_manual" type="6" refreshedVersion="5" deleted="1" background="1" saveData="1">
    <textPr codePage="437" sourceFile="Y:\Experiments\Data\Drop_06334_DropletJumpWedge_water_Type_2mL_320grit_Surfaces_4Deg_FullAngle_dry_1\Raw\back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" name="back_threshold_manual1" type="6" refreshedVersion="5" deleted="1" background="1" saveData="1">
    <textPr codePage="437" sourceFile="Y:\Experiments\Data\Drop_06334_DropletJumpWedge_water_Type_2mL_320grit_Surfaces_4Deg_FullAngle_dry_1\Raw\back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" name="back_threshold_manual11" type="6" refreshedVersion="5" deleted="1" background="1" saveData="1">
    <textPr codePage="437" sourceFile="Y:\Experiments\Data\Drop_06334_DropletJumpWedge_water_Type_2mL_320grit_Surfaces_4Deg_FullAngle_dry_1\Raw\back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" name="back_threshold_manual2" type="6" refreshedVersion="5" deleted="1" background="1" saveData="1">
    <textPr codePage="437" sourceFile="Y:\Experiments\Data\Drop_06334_DropletJumpWedge_water_Type_2mL_320grit_Surfaces_4Deg_FullAngle_dry_1\Raw\back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" name="back_threshold1" type="6" refreshedVersion="5" deleted="1" background="1" saveData="1">
    <textPr codePage="437" sourceFile="Y:\Experiments\Data\Drop_06333_DropletJumpWedge_water_Type_2mL_320grit_Surfaces_4Deg_FullAngle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" name="back_threshold11" type="6" refreshedVersion="5" deleted="1" background="1" saveData="1">
    <textPr codePage="437" sourceFile="Y:\Experiments\Data\Drop_06263_DropletJumpWedge_water_Type_3mL_L_42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8" name="back_threshold111" type="6" refreshedVersion="5" deleted="1" background="1" saveData="1">
    <textPr codePage="437" sourceFile="Y:\Experiments\Data\Drop_06263_DropletJumpWedge_water_Type_3mL_L_42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9" name="back_threshold1112" type="6" refreshedVersion="5" deleted="1" background="1" saveData="1">
    <textPr codePage="437" sourceFile="Y:\Experiments\Data\Drop_06263_DropletJumpWedge_water_Type_3mL_L_42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0" name="back_threshold2" type="6" refreshedVersion="5" deleted="1" background="1" saveData="1">
    <textPr codePage="437" sourceFile="Y:\Experiments\Data\Drop_06283_DropletJumpWedge_water_Type_6mL_L_400grit_U_320grit_Surfaces_6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1" name="back_threshold21" type="6" refreshedVersion="5" deleted="1" background="1" saveData="1">
    <textPr codePage="437" sourceFile="Y:\Experiments\Data\Drop_06264_DropletJumpWedge_water_Type_4mL_L_42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2" name="back_threshold211" type="6" refreshedVersion="5" deleted="1" background="1" saveData="1">
    <textPr codePage="437" sourceFile="Y:\Experiments\Data\Drop_06264_DropletJumpWedge_water_Type_4mL_L_42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3" name="back_threshold23" type="6" refreshedVersion="5" deleted="1" background="1" saveData="1">
    <textPr codePage="437" sourceFile="Y:\Experiments\Data\Drop_06283_DropletJumpWedge_water_Type_6mL_L_400grit_U_320grit_Surfaces_6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4" name="back_threshold3" type="6" refreshedVersion="5" deleted="1" background="1" saveData="1">
    <textPr codePage="437" sourceFile="Y:\Experiments\Data\Drop_06287_DropletJumpWedge_water_Type_6mL_L_400grit_U_320grit_Surfaces_4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5" name="back_threshold31" type="6" refreshedVersion="5" deleted="1" background="1" saveData="1">
    <textPr codePage="437" sourceFile="Y:\Experiments\Data\Drop_06278_DropletJumpWedge_water_Type_2mL_L_400grit_U_320grit_Surfaces_6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6" name="back_threshold311" type="6" refreshedVersion="5" deleted="1" background="1" saveData="1">
    <textPr codePage="437" sourceFile="Y:\Experiments\Data\Drop_06278_DropletJumpWedge_water_Type_2mL_L_400grit_U_320grit_Surfaces_6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7" name="back_threshold4" type="6" refreshedVersion="5" deleted="1" background="1" saveData="1">
    <textPr codePage="437" sourceFile="Y:\Experiments\Data\Drop_06288_DropletJumpWedge_water_Type_2mL_L_40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8" name="back_threshold41" type="6" refreshedVersion="5" deleted="1" background="1" saveData="1">
    <textPr codePage="437" sourceFile="Y:\Experiments\Data\Drop_06281_DropletJumpWedge_water_Type_3mL_L_400grit_U_320grit_Surfaces_6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9" name="back_threshold411" type="6" refreshedVersion="5" deleted="1" background="1" saveData="1">
    <textPr codePage="437" sourceFile="Y:\Experiments\Data\Drop_06281_DropletJumpWedge_water_Type_3mL_L_400grit_U_320grit_Surfaces_6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0" name="back_threshold4112" type="6" refreshedVersion="5" deleted="1" background="1" saveData="1">
    <textPr codePage="437" sourceFile="Y:\Experiments\Data\Drop_06281_DropletJumpWedge_water_Type_3mL_L_400grit_U_320grit_Surfaces_6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1" name="back_threshold5" type="6" refreshedVersion="5" deleted="1" background="1" saveData="1">
    <textPr codePage="437" sourceFile="Y:\Experiments\Data\Drop_06291_DropletJumpWedge_water_Type_4mL_L_40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2" name="back_threshold51" type="6" refreshedVersion="5" deleted="1" background="1" saveData="1">
    <textPr codePage="437" sourceFile="Y:\Experiments\Data\Drop_06282_DropletJumpWedge_water_Type_4mL_L_400grit_U_320grit_Surfaces_6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3" name="back_threshold511" type="6" refreshedVersion="5" deleted="1" background="1" saveData="1">
    <textPr codePage="437" sourceFile="Y:\Experiments\Data\Drop_06282_DropletJumpWedge_water_Type_4mL_L_400grit_U_320grit_Surfaces_6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4" name="back_threshold5112" type="6" refreshedVersion="5" deleted="1" background="1" saveData="1">
    <textPr codePage="437" sourceFile="Y:\Experiments\Data\Drop_06282_DropletJumpWedge_water_Type_4mL_L_400grit_U_320grit_Surfaces_6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5" name="back_threshold6" type="6" refreshedVersion="5" deleted="1" background="1" saveData="1">
    <textPr codePage="437" sourceFile="Y:\Experiments\Data\Drop_06292_DropletJumpWedge_water_Type_6mL_L_40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6" name="back_threshold61" type="6" refreshedVersion="5" deleted="1" background="1" saveData="1">
    <textPr codePage="437" sourceFile="Y:\Experiments\Data\Drop_06284_DropletJumpWedge_water_Type_2mL_L_400grit_U_320grit_Surfaces_4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7" name="back_threshold611" type="6" refreshedVersion="5" deleted="1" background="1" saveData="1">
    <textPr codePage="437" sourceFile="Y:\Experiments\Data\Drop_06284_DropletJumpWedge_water_Type_2mL_L_400grit_U_320grit_Surfaces_4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8" name="back_threshold63" type="6" refreshedVersion="5" deleted="1" background="1" saveData="1">
    <textPr codePage="437" sourceFile="Y:\Experiments\Data\Drop_06292_DropletJumpWedge_water_Type_6mL_L_40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9" name="back_threshold71" type="6" refreshedVersion="5" deleted="1" background="1" saveData="1">
    <textPr codePage="437" sourceFile="Y:\Experiments\Data\Drop_06285_DropletJumpWedge_water_Type_3mL_L_400grit_U_320grit_Surfaces_4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0" name="back_threshold711" type="6" refreshedVersion="5" deleted="1" background="1" saveData="1">
    <textPr codePage="437" sourceFile="Y:\Experiments\Data\Drop_06285_DropletJumpWedge_water_Type_3mL_L_400grit_U_320grit_Surfaces_4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1" name="back_threshold81" type="6" refreshedVersion="5" deleted="1" background="1" saveData="1">
    <textPr codePage="437" sourceFile="Y:\Experiments\Data\Drop_06286_DropletJumpWedge_water_Type_4mL_L_400grit_U_320grit_Surfaces_4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2" name="back_threshold811" type="6" refreshedVersion="5" deleted="1" background="1" saveData="1">
    <textPr codePage="437" sourceFile="Y:\Experiments\Data\Drop_06286_DropletJumpWedge_water_Type_4mL_L_400grit_U_320grit_Surfaces_4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3" name="back_threshold8112" type="6" refreshedVersion="5" deleted="1" background="1" saveData="1">
    <textPr codePage="437" sourceFile="Y:\Experiments\Data\Drop_06286_DropletJumpWedge_water_Type_4mL_L_400grit_U_320grit_Surfaces_4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4" name="back_threshold9" type="6" refreshedVersion="5" deleted="1" background="1" saveData="1">
    <textPr codePage="437" sourceFile="Y:\Experiments\Data\Drop_06262_DropletJumpWedge_water_Type_2mL_L_42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5" name="back_threshold91" type="6" refreshedVersion="5" deleted="1" background="1" saveData="1">
    <textPr codePage="437" sourceFile="Y:\Experiments\Data\Drop_06262_DropletJumpWedge_water_Type_2mL_L_42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6" name="back_threshold912" type="6" refreshedVersion="5" deleted="1" background="1" saveData="1">
    <textPr codePage="437" sourceFile="Y:\Experiments\Data\Drop_06262_DropletJumpWedge_water_Type_2mL_L_42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7" name="front_threshold" type="6" refreshedVersion="5" deleted="1" background="1" saveData="1">
    <textPr codePage="437" sourceFile="Y:\Experiments\Data\Drop_06283_DropletJumpWedge_water_Type_6mL_L_400grit_U_320grit_Surfaces_6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8" name="front_threshold_manual" type="6" refreshedVersion="5" deleted="1" background="1" saveData="1">
    <textPr codePage="437" sourceFile="Y:\Experiments\Data\Drop_06333_DropletJumpWedge_water_Type_2mL_320grit_Surfaces_4Deg_FullAngle_dry_1\Raw\front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9" name="front_threshold_manual1" type="6" refreshedVersion="5" deleted="1" background="1" saveData="1">
    <textPr codePage="437" sourceFile="Y:\Experiments\Data\Drop_06334_DropletJumpWedge_water_Type_2mL_320grit_Surfaces_4Deg_FullAngle_dry_1\Raw\front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0" name="front_threshold_manual11" type="6" refreshedVersion="5" deleted="1" background="1" saveData="1">
    <textPr codePage="437" sourceFile="Y:\Experiments\Data\Drop_06334_DropletJumpWedge_water_Type_2mL_320grit_Surfaces_4Deg_FullAngle_dry_1\Raw\front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1" name="front_threshold_manual112" type="6" refreshedVersion="5" deleted="1" background="1" saveData="1">
    <textPr codePage="437" sourceFile="Y:\Experiments\Data\Drop_06334_DropletJumpWedge_water_Type_2mL_320grit_Surfaces_4Deg_FullAngle_dry_1\Raw\front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2" name="front_threshold_manual2" type="6" refreshedVersion="5" deleted="1" background="1" saveData="1">
    <textPr codePage="437" sourceFile="Y:\Experiments\Data\Drop_06334_DropletJumpWedge_water_Type_2mL_320grit_Surfaces_4Deg_FullAngle_dry_1\Raw\front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3" name="front_threshold_manual21" type="6" refreshedVersion="5" deleted="1" background="1" saveData="1">
    <textPr codePage="437" sourceFile="Y:\Experiments\Data\Drop_06334_DropletJumpWedge_water_Type_2mL_320grit_Surfaces_4Deg_FullAngle_dry_1\Raw\front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4" name="front_threshold_manual212" type="6" refreshedVersion="5" deleted="1" background="1" saveData="1">
    <textPr codePage="437" sourceFile="Y:\Experiments\Data\Drop_06334_DropletJumpWedge_water_Type_2mL_320grit_Surfaces_4Deg_FullAngle_dry_1\Raw\front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5" name="front_threshold_manual3" type="6" refreshedVersion="5" deleted="1" background="1" saveData="1">
    <textPr codePage="437" sourceFile="Y:\Experiments\Data\Drop_06333_DropletJumpWedge_water_Type_2mL_320grit_Surfaces_4Deg_FullAngle_dry_1\Raw\front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6" name="front_threshold_manual32" type="6" refreshedVersion="5" deleted="1" background="1" saveData="1">
    <textPr codePage="437" sourceFile="Y:\Experiments\Data\Drop_06333_DropletJumpWedge_water_Type_2mL_320grit_Surfaces_4Deg_FullAngle_dry_1\Raw\front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7" name="front_threshold11" type="6" refreshedVersion="5" deleted="1" background="1" saveData="1">
    <textPr codePage="437" sourceFile="Y:\Experiments\Data\Drop_06263_DropletJumpWedge_water_Type_3mL_L_42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8" name="front_threshold111" type="6" refreshedVersion="5" deleted="1" background="1" saveData="1">
    <textPr codePage="437" sourceFile="Y:\Experiments\Data\Drop_06263_DropletJumpWedge_water_Type_3mL_L_42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9" name="front_threshold1112" type="6" refreshedVersion="5" deleted="1" background="1" saveData="1">
    <textPr codePage="437" sourceFile="Y:\Experiments\Data\Drop_06263_DropletJumpWedge_water_Type_3mL_L_42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0" name="front_threshold2" type="6" refreshedVersion="5" deleted="1" background="1" saveData="1">
    <textPr codePage="437" sourceFile="Y:\Experiments\Data\Drop_06287_DropletJumpWedge_water_Type_6mL_L_400grit_U_320grit_Surfaces_4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1" name="front_threshold21" type="6" refreshedVersion="5" deleted="1" background="1" saveData="1">
    <textPr codePage="437" sourceFile="Y:\Experiments\Data\Drop_06264_DropletJumpWedge_water_Type_4mL_L_42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2" name="front_threshold211" type="6" refreshedVersion="5" deleted="1" background="1" saveData="1">
    <textPr codePage="437" sourceFile="Y:\Experiments\Data\Drop_06264_DropletJumpWedge_water_Type_4mL_L_42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3" name="front_threshold3" type="6" refreshedVersion="5" deleted="1" background="1" saveData="1">
    <textPr codePage="437" sourceFile="Y:\Experiments\Data\Drop_06288_DropletJumpWedge_water_Type_2mL_L_40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4" name="front_threshold31" type="6" refreshedVersion="5" deleted="1" background="1" saveData="1">
    <textPr codePage="437" sourceFile="Y:\Experiments\Data\Drop_06278_DropletJumpWedge_water_Type_2mL_L_400grit_U_320grit_Surfaces_6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5" name="front_threshold311" type="6" refreshedVersion="5" deleted="1" background="1" saveData="1">
    <textPr codePage="437" sourceFile="Y:\Experiments\Data\Drop_06278_DropletJumpWedge_water_Type_2mL_L_400grit_U_320grit_Surfaces_6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6" name="front_threshold4" type="6" refreshedVersion="5" deleted="1" background="1" saveData="1">
    <textPr codePage="437" sourceFile="Y:\Experiments\Data\Drop_06290_DropletJumpWedge_water_Type_3mL_L_40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7" name="front_threshold41" type="6" refreshedVersion="5" deleted="1" background="1" saveData="1">
    <textPr codePage="437" sourceFile="Y:\Experiments\Data\Drop_06281_DropletJumpWedge_water_Type_3mL_L_400grit_U_320grit_Surfaces_6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8" name="front_threshold411" type="6" refreshedVersion="5" deleted="1" background="1" saveData="1">
    <textPr codePage="437" sourceFile="Y:\Experiments\Data\Drop_06281_DropletJumpWedge_water_Type_3mL_L_400grit_U_320grit_Surfaces_6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9" name="front_threshold4112" type="6" refreshedVersion="5" deleted="1" background="1" saveData="1">
    <textPr codePage="437" sourceFile="Y:\Experiments\Data\Drop_06281_DropletJumpWedge_water_Type_3mL_L_400grit_U_320grit_Surfaces_6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0" name="front_threshold5" type="6" refreshedVersion="5" deleted="1" background="1" saveData="1">
    <textPr codePage="437" sourceFile="Y:\Experiments\Data\Drop_06291_DropletJumpWedge_water_Type_4mL_L_40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1" name="front_threshold51" type="6" refreshedVersion="5" deleted="1" background="1" saveData="1">
    <textPr codePage="437" sourceFile="Y:\Experiments\Data\Drop_06282_DropletJumpWedge_water_Type_4mL_L_400grit_U_320grit_Surfaces_6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2" name="front_threshold511" type="6" refreshedVersion="5" deleted="1" background="1" saveData="1">
    <textPr codePage="437" sourceFile="Y:\Experiments\Data\Drop_06282_DropletJumpWedge_water_Type_4mL_L_400grit_U_320grit_Surfaces_6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3" name="front_threshold5112" type="6" refreshedVersion="5" deleted="1" background="1" saveData="1">
    <textPr codePage="437" sourceFile="Y:\Experiments\Data\Drop_06282_DropletJumpWedge_water_Type_4mL_L_400grit_U_320grit_Surfaces_6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4" name="front_threshold6" type="6" refreshedVersion="5" deleted="1" background="1" saveData="1">
    <textPr codePage="437" sourceFile="Y:\Experiments\Data\Drop_06292_DropletJumpWedge_water_Type_6mL_L_40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5" name="front_threshold61" type="6" refreshedVersion="5" deleted="1" background="1" saveData="1">
    <textPr codePage="437" sourceFile="Y:\Experiments\Data\Drop_06284_DropletJumpWedge_water_Type_2mL_L_400grit_U_320grit_Surfaces_4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6" name="front_threshold611" type="6" refreshedVersion="5" deleted="1" background="1" saveData="1">
    <textPr codePage="437" sourceFile="Y:\Experiments\Data\Drop_06284_DropletJumpWedge_water_Type_2mL_L_400grit_U_320grit_Surfaces_4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7" name="front_threshold71" type="6" refreshedVersion="5" deleted="1" background="1" saveData="1">
    <textPr codePage="437" sourceFile="Y:\Experiments\Data\Drop_06285_DropletJumpWedge_water_Type_3mL_L_400grit_U_320grit_Surfaces_4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8" name="front_threshold711" type="6" refreshedVersion="5" deleted="1" background="1" saveData="1">
    <textPr codePage="437" sourceFile="Y:\Experiments\Data\Drop_06285_DropletJumpWedge_water_Type_3mL_L_400grit_U_320grit_Surfaces_4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9" name="front_threshold81" type="6" refreshedVersion="5" deleted="1" background="1" saveData="1">
    <textPr codePage="437" sourceFile="Y:\Experiments\Data\Drop_06286_DropletJumpWedge_water_Type_4mL_L_400grit_U_320grit_Surfaces_4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0" name="front_threshold811" type="6" refreshedVersion="5" deleted="1" background="1" saveData="1">
    <textPr codePage="437" sourceFile="Y:\Experiments\Data\Drop_06286_DropletJumpWedge_water_Type_4mL_L_400grit_U_320grit_Surfaces_4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1" name="front_threshold8112" type="6" refreshedVersion="5" deleted="1" background="1" saveData="1">
    <textPr codePage="437" sourceFile="Y:\Experiments\Data\Drop_06286_DropletJumpWedge_water_Type_4mL_L_400grit_U_320grit_Surfaces_4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2" name="front_threshold9" type="6" refreshedVersion="5" deleted="1" background="1" saveData="1">
    <textPr codePage="437" sourceFile="Y:\Experiments\Data\Drop_06262_DropletJumpWedge_water_Type_2mL_L_42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3" name="front_threshold91" type="6" refreshedVersion="5" deleted="1" background="1" saveData="1">
    <textPr codePage="437" sourceFile="Y:\Experiments\Data\Drop_06262_DropletJumpWedge_water_Type_2mL_L_42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4" name="front_threshold912" type="6" refreshedVersion="5" deleted="1" background="1" saveData="1">
    <textPr codePage="437" sourceFile="Y:\Experiments\Data\Drop_06262_DropletJumpWedge_water_Type_2mL_L_42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5" name="snake_tracking" type="6" refreshedVersion="5" background="1" saveData="1">
    <textPr codePage="437" sourceFile="Y:\Experiments\Data\Drop_06384_DropletJumpWedge_water_Type_2mL_onLasercut_4deg_FullAngle_TopView_dry_1\Raw\snake_tracking.txt" space="1" comma="1" semicolon="1" consecutive="1" delimiter="_x0000_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<sst xmlns="http://schemas.openxmlformats.org/spreadsheetml/2006/main" count="1886" uniqueCount="138">
  <si>
    <t>DropletJumpInWedge</t>
  </si>
  <si>
    <t>Drop Number</t>
  </si>
  <si>
    <t>Scale Length (mm)</t>
  </si>
  <si>
    <t>Pixel Length (pxl)</t>
  </si>
  <si>
    <t>Scale Factor (mm/pxl)</t>
  </si>
  <si>
    <t>Drop Volume (mL)</t>
  </si>
  <si>
    <t>Surface Inclination (°)</t>
  </si>
  <si>
    <t>Average Inclination</t>
  </si>
  <si>
    <t>Log-Log Slope</t>
  </si>
  <si>
    <t>Drop_06262</t>
  </si>
  <si>
    <t>Drop_06263</t>
  </si>
  <si>
    <t>Drop_06264</t>
  </si>
  <si>
    <t>Drop_06278</t>
  </si>
  <si>
    <t>Drop_06281</t>
  </si>
  <si>
    <t>Drop_06282</t>
  </si>
  <si>
    <t>Drop_06284</t>
  </si>
  <si>
    <t>Drop_06285</t>
  </si>
  <si>
    <t>Drop_06286</t>
  </si>
  <si>
    <t xml:space="preserve"> </t>
  </si>
  <si>
    <t>Front X (PXL)</t>
  </si>
  <si>
    <t>Front Y</t>
  </si>
  <si>
    <t>Back X (PXL)</t>
  </si>
  <si>
    <t>Back Y</t>
  </si>
  <si>
    <t>Average X (PXL)</t>
  </si>
  <si>
    <t>Average y (PXL)</t>
  </si>
  <si>
    <t>Radius (PXL)</t>
  </si>
  <si>
    <t>Zeroed-Ave X (PXL)</t>
  </si>
  <si>
    <t>time s</t>
  </si>
  <si>
    <t>log(t)</t>
  </si>
  <si>
    <t>log(X)</t>
  </si>
  <si>
    <t>Back Y (PXL)</t>
  </si>
  <si>
    <t>time (s)</t>
  </si>
  <si>
    <t>Name</t>
  </si>
  <si>
    <t>2mL 1.19deg</t>
  </si>
  <si>
    <t>3mL 1.19deg</t>
  </si>
  <si>
    <t>4mL 1.19deg</t>
  </si>
  <si>
    <t>3mL 7.66deg</t>
  </si>
  <si>
    <t>4mL 7.66deg</t>
  </si>
  <si>
    <t>2mL 3.99eg</t>
  </si>
  <si>
    <t>3mL 3.99deg</t>
  </si>
  <si>
    <t>4mL 3.99deg</t>
  </si>
  <si>
    <t>2mL 7.66eg</t>
  </si>
  <si>
    <t>Volume (mL)</t>
  </si>
  <si>
    <t>1-g Radius (mm)</t>
  </si>
  <si>
    <t>1-g Diameter (mm)</t>
  </si>
  <si>
    <t>Drop_06333</t>
  </si>
  <si>
    <t>X front</t>
  </si>
  <si>
    <t>Y front</t>
  </si>
  <si>
    <t>X Back</t>
  </si>
  <si>
    <t>Y Back</t>
  </si>
  <si>
    <t>Ave X</t>
  </si>
  <si>
    <t>Ave Y</t>
  </si>
  <si>
    <t>R</t>
  </si>
  <si>
    <t>time</t>
  </si>
  <si>
    <t>log(time)</t>
  </si>
  <si>
    <t>log(zeroed)</t>
  </si>
  <si>
    <t>Drop_06334</t>
  </si>
  <si>
    <t>Drop_06335</t>
  </si>
  <si>
    <t>2mL 4.00deg</t>
  </si>
  <si>
    <t>2ml 4deg</t>
  </si>
  <si>
    <t>starting frame</t>
  </si>
  <si>
    <t>H (pxl)</t>
  </si>
  <si>
    <t>H/2 (mm)</t>
  </si>
  <si>
    <t>Xo</t>
  </si>
  <si>
    <t>Xi</t>
  </si>
  <si>
    <t xml:space="preserve"> X (MM) (from wedge corner)</t>
  </si>
  <si>
    <t>increment</t>
  </si>
  <si>
    <t>alpha rad</t>
  </si>
  <si>
    <t>alpha deg</t>
  </si>
  <si>
    <t>X zeroed</t>
  </si>
  <si>
    <t>Y zeroed</t>
  </si>
  <si>
    <t>Radies of x and y</t>
  </si>
  <si>
    <t>t*</t>
  </si>
  <si>
    <t>x*</t>
  </si>
  <si>
    <t>x* mm</t>
  </si>
  <si>
    <t>Xf</t>
  </si>
  <si>
    <t>HalfAngle (rad)</t>
  </si>
  <si>
    <t>Starting Frame</t>
  </si>
  <si>
    <t>(3V)/(4PI)^(2/3)</t>
  </si>
  <si>
    <t>θs L-SHS-2</t>
  </si>
  <si>
    <t>θs U-SHS-1</t>
  </si>
  <si>
    <t>θs U-SHS-2</t>
  </si>
  <si>
    <t>Correction Angle</t>
  </si>
  <si>
    <t>Trial 1</t>
  </si>
  <si>
    <t>Trial 2</t>
  </si>
  <si>
    <t>Trial 3</t>
  </si>
  <si>
    <t>Trial 4</t>
  </si>
  <si>
    <t>Trial 5</t>
  </si>
  <si>
    <t>Left</t>
  </si>
  <si>
    <t>Right</t>
  </si>
  <si>
    <t>Side</t>
  </si>
  <si>
    <t>average</t>
  </si>
  <si>
    <t>average both</t>
  </si>
  <si>
    <t>average each</t>
  </si>
  <si>
    <t>θs L-SHS-1</t>
  </si>
  <si>
    <t>stdv</t>
  </si>
  <si>
    <t>Drop_06283</t>
  </si>
  <si>
    <t>Drop_06287</t>
  </si>
  <si>
    <t>Drop_06288</t>
  </si>
  <si>
    <t>Drop_06290</t>
  </si>
  <si>
    <t>Drop_06291</t>
  </si>
  <si>
    <t>Drop_06292</t>
  </si>
  <si>
    <t>6mL 7.66deg</t>
  </si>
  <si>
    <t>6mL 3.99deg</t>
  </si>
  <si>
    <t>2mL 3.14deg</t>
  </si>
  <si>
    <t>3mL 3.14deg</t>
  </si>
  <si>
    <t>4mL 3.14deg</t>
  </si>
  <si>
    <t>6mL 3.14deg</t>
  </si>
  <si>
    <t>6ml 7.66deg</t>
  </si>
  <si>
    <t>t_ref</t>
  </si>
  <si>
    <t>X_initial</t>
  </si>
  <si>
    <t>X_Inscribe</t>
  </si>
  <si>
    <t>2mL 7.66deg</t>
  </si>
  <si>
    <t>2mL 3.99deg</t>
  </si>
  <si>
    <t>log(x)</t>
  </si>
  <si>
    <t xml:space="preserve">t* </t>
  </si>
  <si>
    <t>Time adjuster</t>
  </si>
  <si>
    <t>Spherical radius</t>
  </si>
  <si>
    <t>Re No.</t>
  </si>
  <si>
    <t xml:space="preserve"> u (mm/s) </t>
  </si>
  <si>
    <t xml:space="preserve"> a (mm/s^2)</t>
  </si>
  <si>
    <t>a (mm/s^2)</t>
  </si>
  <si>
    <t xml:space="preserve"> x (mm)</t>
  </si>
  <si>
    <t>References for adjustment</t>
  </si>
  <si>
    <t>Frame</t>
  </si>
  <si>
    <t>Ave. X</t>
  </si>
  <si>
    <t>Ave. Y</t>
  </si>
  <si>
    <t>Ave Centroid</t>
  </si>
  <si>
    <t>Ave Threshold</t>
  </si>
  <si>
    <t>X (center)</t>
  </si>
  <si>
    <t>Y (center)</t>
  </si>
  <si>
    <t xml:space="preserve"> X (ave thresh)</t>
  </si>
  <si>
    <t>Ave Y (ave thresh)</t>
  </si>
  <si>
    <t>Drop_06384</t>
  </si>
  <si>
    <t>s</t>
  </si>
  <si>
    <t>scale</t>
  </si>
  <si>
    <t>x0</t>
  </si>
  <si>
    <t>Stop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</si>
</sst>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11" x14ac:knownFonts="1">
    <font>
      <sz val="12"/>
      <color theme="1"/>
      <name val="Times New Roman"/>
      <family val="2"/>
    </font>
    <font>
      <b/>
      <sz val="12"/>
      <color rgb="FFFA7D00"/>
      <name val="Times New Roman"/>
      <family val="2"/>
    </font>
    <font>
      <b/>
      <sz val="16"/>
      <color theme="1"/>
      <name val="Times New Roman"/>
      <family val="1"/>
    </font>
    <font>
      <b/>
      <sz val="12"/>
      <color theme="1"/>
      <name val="Times New Roman"/>
      <family val="1"/>
    </font>
    <font>
      <u/>
      <sz val="12"/>
      <color theme="10"/>
      <name val="Times New Roman"/>
      <family val="2"/>
    </font>
    <font>
      <sz val="12"/>
      <name val="Times New Roman"/>
      <family val="2"/>
    </font>
    <font>
      <sz val="12"/>
      <color theme="1"/>
      <name val="Times New Roman"/>
      <family val="1"/>
    </font>
    <font>
      <sz val="12"/>
      <color rgb="FF3F3F76"/>
      <name val="Times New Roman"/>
      <family val="2"/>
    </font>
    <font>
      <b/>
      <sz val="14"/>
      <color theme="1"/>
      <name val="Times New Roman"/>
      <family val="1"/>
    </font>
    <font>
      <b/>
      <sz val="12"/>
      <name val="Times New Roman"/>
      <family val="1"/>
    </font>
    <font>
      <b/>
      <sz val="12"/>
      <color rgb="FFFF0000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C99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/>
        <bgColor indexed="64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7F7F7F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1" fillId="2" borderId="1" applyNumberFormat="0" applyAlignment="0" applyProtection="0"/>
    <xf numFmtId="0" fontId="4" fillId="0" borderId="0" applyNumberFormat="0" applyFill="0" applyBorder="0" applyAlignment="0" applyProtection="0"/>
    <xf numFmtId="0" fontId="7" fillId="6" borderId="1" applyNumberFormat="0" applyAlignment="0" applyProtection="0"/>
  </cellStyleXfs>
  <cellXfs count="118">
    <xf numFmtId="0" fontId="0" fillId="0" borderId="0" xfId="0"/>
    <xf numFmtId="0" fontId="0" fillId="0" borderId="0" xfId="0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0" fillId="4" borderId="0" xfId="0" applyFill="1"/>
    <xf numFmtId="0" fontId="0" fillId="4" borderId="0" xfId="0" applyFill="1" applyAlignment="1">
      <alignment horizontal="center"/>
    </xf>
    <xf numFmtId="0" fontId="0" fillId="0" borderId="0" xfId="0" applyFill="1"/>
    <xf numFmtId="0" fontId="4" fillId="0" borderId="0" xfId="2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0" applyFont="1" applyFill="1" applyBorder="1" applyAlignment="1">
      <alignment horizontal="center"/>
    </xf>
    <xf numFmtId="0" fontId="5" fillId="0" borderId="0" xfId="2" applyFont="1" applyAlignment="1">
      <alignment horizontal="center" vertical="center"/>
    </xf>
    <xf numFmtId="0" fontId="6" fillId="0" borderId="0" xfId="0" applyFont="1" applyFill="1" applyBorder="1" applyAlignment="1"/>
    <xf numFmtId="0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0" xfId="0" applyNumberFormat="1"/>
    <xf numFmtId="0" fontId="3" fillId="0" borderId="2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0" fontId="3" fillId="0" borderId="0" xfId="0" applyFont="1"/>
    <xf numFmtId="0" fontId="0" fillId="0" borderId="0" xfId="0" applyAlignment="1">
      <alignment horizontal="center" vertical="center"/>
    </xf>
    <xf numFmtId="0" fontId="3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 vertical="center"/>
    </xf>
    <xf numFmtId="0" fontId="0" fillId="4" borderId="0" xfId="0" applyNumberFormat="1" applyFill="1" applyAlignment="1">
      <alignment horizont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7" fillId="6" borderId="1" xfId="3" applyAlignment="1">
      <alignment horizontal="center" vertical="center"/>
    </xf>
    <xf numFmtId="0" fontId="6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3" borderId="8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2" fillId="3" borderId="10" xfId="0" applyFont="1" applyFill="1" applyBorder="1" applyAlignment="1">
      <alignment horizontal="center"/>
    </xf>
    <xf numFmtId="0" fontId="2" fillId="7" borderId="0" xfId="0" applyFont="1" applyFill="1" applyAlignment="1">
      <alignment horizontal="center"/>
    </xf>
    <xf numFmtId="0" fontId="0" fillId="7" borderId="0" xfId="0" applyFill="1" applyBorder="1" applyAlignment="1">
      <alignment horizontal="center"/>
    </xf>
    <xf numFmtId="0" fontId="0" fillId="7" borderId="0" xfId="0" applyFill="1"/>
    <xf numFmtId="0" fontId="2" fillId="7" borderId="0" xfId="0" applyFont="1" applyFill="1" applyBorder="1" applyAlignment="1">
      <alignment horizontal="center"/>
    </xf>
    <xf numFmtId="0" fontId="3" fillId="7" borderId="0" xfId="0" applyFont="1" applyFill="1" applyBorder="1" applyAlignment="1">
      <alignment horizontal="center" vertical="center"/>
    </xf>
    <xf numFmtId="0" fontId="0" fillId="7" borderId="0" xfId="0" applyFill="1" applyBorder="1" applyAlignment="1">
      <alignment horizontal="center" vertical="center"/>
    </xf>
    <xf numFmtId="0" fontId="0" fillId="7" borderId="0" xfId="0" applyFill="1" applyAlignment="1">
      <alignment horizontal="center"/>
    </xf>
    <xf numFmtId="0" fontId="0" fillId="7" borderId="0" xfId="0" applyNumberFormat="1" applyFill="1" applyAlignment="1">
      <alignment horizontal="center"/>
    </xf>
    <xf numFmtId="0" fontId="3" fillId="7" borderId="0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 vertical="center"/>
    </xf>
    <xf numFmtId="0" fontId="9" fillId="0" borderId="3" xfId="1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5" borderId="0" xfId="0" applyFill="1" applyAlignment="1">
      <alignment horizontal="center" vertical="center"/>
    </xf>
    <xf numFmtId="0" fontId="4" fillId="5" borderId="0" xfId="2" applyFill="1" applyAlignment="1">
      <alignment horizontal="center" vertical="center"/>
    </xf>
    <xf numFmtId="0" fontId="0" fillId="5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/>
    </xf>
    <xf numFmtId="0" fontId="2" fillId="7" borderId="5" xfId="0" applyFont="1" applyFill="1" applyBorder="1" applyAlignment="1">
      <alignment horizontal="center"/>
    </xf>
    <xf numFmtId="0" fontId="0" fillId="3" borderId="5" xfId="0" applyFill="1" applyBorder="1"/>
    <xf numFmtId="0" fontId="3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 indent="2"/>
    </xf>
    <xf numFmtId="0" fontId="6" fillId="0" borderId="0" xfId="0" applyFon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3" borderId="5" xfId="0" applyFont="1" applyFill="1" applyBorder="1" applyAlignment="1">
      <alignment horizontal="center"/>
    </xf>
    <xf numFmtId="0" fontId="10" fillId="0" borderId="2" xfId="0" applyFon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0" fontId="3" fillId="9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2" fillId="0" borderId="0" xfId="0" applyFont="1" applyAlignment="1">
      <alignment horizontal="center"/>
    </xf>
    <xf numFmtId="0" fontId="2" fillId="5" borderId="0" xfId="0" applyFont="1" applyFill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/>
    </xf>
  </cellXfs>
  <cellStyles count="4">
    <cellStyle name="Calculation" xfId="1" builtinId="22"/>
    <cellStyle name="Hyperlink" xfId="2" builtinId="8"/>
    <cellStyle name="Input" xfId="3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4.xml"/><Relationship Id="rId13" Type="http://schemas.openxmlformats.org/officeDocument/2006/relationships/chartsheet" Target="chartsheets/sheet9.xml"/><Relationship Id="rId18" Type="http://schemas.openxmlformats.org/officeDocument/2006/relationships/worksheet" Target="worksheets/sheet7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chartsheet" Target="chartsheets/sheet3.xml"/><Relationship Id="rId12" Type="http://schemas.openxmlformats.org/officeDocument/2006/relationships/chartsheet" Target="chartsheets/sheet8.xml"/><Relationship Id="rId17" Type="http://schemas.openxmlformats.org/officeDocument/2006/relationships/chartsheet" Target="chartsheets/sheet11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10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chartsheet" Target="chartsheets/sheet7.xml"/><Relationship Id="rId24" Type="http://schemas.openxmlformats.org/officeDocument/2006/relationships/calcChain" Target="calcChain.xml"/><Relationship Id="rId5" Type="http://schemas.openxmlformats.org/officeDocument/2006/relationships/chartsheet" Target="chartsheets/sheet2.xml"/><Relationship Id="rId15" Type="http://schemas.openxmlformats.org/officeDocument/2006/relationships/worksheet" Target="worksheets/sheet6.xml"/><Relationship Id="rId23" Type="http://schemas.openxmlformats.org/officeDocument/2006/relationships/sharedStrings" Target="sharedStrings.xml"/><Relationship Id="rId10" Type="http://schemas.openxmlformats.org/officeDocument/2006/relationships/chartsheet" Target="chartsheets/sheet6.xml"/><Relationship Id="rId19" Type="http://schemas.openxmlformats.org/officeDocument/2006/relationships/chartsheet" Target="chartsheets/sheet12.xml"/><Relationship Id="rId4" Type="http://schemas.openxmlformats.org/officeDocument/2006/relationships/chartsheet" Target="chartsheets/sheet1.xml"/><Relationship Id="rId9" Type="http://schemas.openxmlformats.org/officeDocument/2006/relationships/chartsheet" Target="chartsheets/sheet5.xml"/><Relationship Id="rId14" Type="http://schemas.openxmlformats.org/officeDocument/2006/relationships/worksheet" Target="worksheets/sheet5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SlopeResults!$E$24:$E$41</c:f>
              <c:numCache>
                <c:formatCode>General</c:formatCode>
                <c:ptCount val="18"/>
                <c:pt idx="0">
                  <c:v>1.2170000000000001</c:v>
                </c:pt>
                <c:pt idx="1">
                  <c:v>1.2050000000000001</c:v>
                </c:pt>
                <c:pt idx="2">
                  <c:v>1.149</c:v>
                </c:pt>
                <c:pt idx="3">
                  <c:v>7.7019999999999964</c:v>
                </c:pt>
                <c:pt idx="4">
                  <c:v>7.5960000000000232</c:v>
                </c:pt>
                <c:pt idx="5">
                  <c:v>7.6880000000000264</c:v>
                </c:pt>
                <c:pt idx="6">
                  <c:v>4.1649999999999769</c:v>
                </c:pt>
                <c:pt idx="7">
                  <c:v>3.9200000000000137</c:v>
                </c:pt>
                <c:pt idx="8">
                  <c:v>3.8750000000000031</c:v>
                </c:pt>
                <c:pt idx="9">
                  <c:v>3.9609999999999999</c:v>
                </c:pt>
                <c:pt idx="10">
                  <c:v>3.8249999999999997</c:v>
                </c:pt>
                <c:pt idx="11">
                  <c:v>4.2240000000000002</c:v>
                </c:pt>
                <c:pt idx="12">
                  <c:v>7.6560000000000077</c:v>
                </c:pt>
                <c:pt idx="13">
                  <c:v>3.9619999999999775</c:v>
                </c:pt>
                <c:pt idx="14">
                  <c:v>2.6609999999999756</c:v>
                </c:pt>
                <c:pt idx="15">
                  <c:v>3.0619999999999994</c:v>
                </c:pt>
                <c:pt idx="16">
                  <c:v>2.9029999999999894</c:v>
                </c:pt>
                <c:pt idx="17" formatCode="0.0">
                  <c:v>3.1209999999999747</c:v>
                </c:pt>
              </c:numCache>
            </c:numRef>
          </c:xVal>
          <c:yVal>
            <c:numRef>
              <c:f>SlopeResults!$G$24:$G$41</c:f>
              <c:numCache>
                <c:formatCode>General</c:formatCode>
                <c:ptCount val="18"/>
                <c:pt idx="0">
                  <c:v>1.28</c:v>
                </c:pt>
                <c:pt idx="1">
                  <c:v>1.25</c:v>
                </c:pt>
                <c:pt idx="2">
                  <c:v>1.21</c:v>
                </c:pt>
                <c:pt idx="3">
                  <c:v>1.1599999999999999</c:v>
                </c:pt>
                <c:pt idx="4">
                  <c:v>1.17</c:v>
                </c:pt>
                <c:pt idx="5">
                  <c:v>1.1399999999999999</c:v>
                </c:pt>
                <c:pt idx="6">
                  <c:v>1.28</c:v>
                </c:pt>
                <c:pt idx="7">
                  <c:v>1.27</c:v>
                </c:pt>
                <c:pt idx="8">
                  <c:v>1.32</c:v>
                </c:pt>
                <c:pt idx="9">
                  <c:v>1.31</c:v>
                </c:pt>
                <c:pt idx="10">
                  <c:v>1.29</c:v>
                </c:pt>
                <c:pt idx="11">
                  <c:v>1.32</c:v>
                </c:pt>
                <c:pt idx="12">
                  <c:v>1.21</c:v>
                </c:pt>
                <c:pt idx="13">
                  <c:v>1.52</c:v>
                </c:pt>
                <c:pt idx="14">
                  <c:v>1.49</c:v>
                </c:pt>
                <c:pt idx="15">
                  <c:v>1.65</c:v>
                </c:pt>
                <c:pt idx="16">
                  <c:v>1.46</c:v>
                </c:pt>
                <c:pt idx="17">
                  <c:v>1.48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260744"/>
        <c:axId val="401261136"/>
      </c:scatterChart>
      <c:valAx>
        <c:axId val="401260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8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α</a:t>
                </a:r>
                <a:r>
                  <a:rPr lang="en-US" sz="18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(°)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01261136"/>
        <c:crosses val="autoZero"/>
        <c:crossBetween val="midCat"/>
      </c:valAx>
      <c:valAx>
        <c:axId val="401261136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8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slope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?/?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01260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SlopeResults!$F$24:$F$41</c:f>
              <c:numCache>
                <c:formatCode>General</c:formatCode>
                <c:ptCount val="1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6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6</c:v>
                </c:pt>
                <c:pt idx="17">
                  <c:v>2</c:v>
                </c:pt>
              </c:numCache>
            </c:numRef>
          </c:xVal>
          <c:yVal>
            <c:numRef>
              <c:f>SlopeResults!$G$24:$G$41</c:f>
              <c:numCache>
                <c:formatCode>General</c:formatCode>
                <c:ptCount val="18"/>
                <c:pt idx="0">
                  <c:v>1.28</c:v>
                </c:pt>
                <c:pt idx="1">
                  <c:v>1.25</c:v>
                </c:pt>
                <c:pt idx="2">
                  <c:v>1.21</c:v>
                </c:pt>
                <c:pt idx="3">
                  <c:v>1.1599999999999999</c:v>
                </c:pt>
                <c:pt idx="4">
                  <c:v>1.17</c:v>
                </c:pt>
                <c:pt idx="5">
                  <c:v>1.1399999999999999</c:v>
                </c:pt>
                <c:pt idx="6">
                  <c:v>1.28</c:v>
                </c:pt>
                <c:pt idx="7">
                  <c:v>1.27</c:v>
                </c:pt>
                <c:pt idx="8">
                  <c:v>1.32</c:v>
                </c:pt>
                <c:pt idx="9">
                  <c:v>1.31</c:v>
                </c:pt>
                <c:pt idx="10">
                  <c:v>1.29</c:v>
                </c:pt>
                <c:pt idx="11">
                  <c:v>1.32</c:v>
                </c:pt>
                <c:pt idx="12">
                  <c:v>1.21</c:v>
                </c:pt>
                <c:pt idx="13">
                  <c:v>1.52</c:v>
                </c:pt>
                <c:pt idx="14">
                  <c:v>1.49</c:v>
                </c:pt>
                <c:pt idx="15">
                  <c:v>1.65</c:v>
                </c:pt>
                <c:pt idx="16">
                  <c:v>1.46</c:v>
                </c:pt>
                <c:pt idx="17">
                  <c:v>1.48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261920"/>
        <c:axId val="401262312"/>
      </c:scatterChart>
      <c:valAx>
        <c:axId val="401261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8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</a:t>
                </a:r>
                <a:r>
                  <a:rPr lang="en-US" sz="18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01262312"/>
        <c:crosses val="autoZero"/>
        <c:crossBetween val="midCat"/>
      </c:valAx>
      <c:valAx>
        <c:axId val="401262312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8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slope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?/?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01261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TrackingData!$E$2</c:f>
              <c:strCache>
                <c:ptCount val="1"/>
                <c:pt idx="0">
                  <c:v>2mL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TrackingData!$R$6:$R$118</c:f>
              <c:numCache>
                <c:formatCode>General</c:formatCode>
                <c:ptCount val="113"/>
                <c:pt idx="0">
                  <c:v>0.1</c:v>
                </c:pt>
                <c:pt idx="1">
                  <c:v>0.11666666666666667</c:v>
                </c:pt>
                <c:pt idx="2">
                  <c:v>0.13333333333333333</c:v>
                </c:pt>
                <c:pt idx="3">
                  <c:v>0.15</c:v>
                </c:pt>
                <c:pt idx="4">
                  <c:v>0.16666666666666666</c:v>
                </c:pt>
                <c:pt idx="5">
                  <c:v>0.18333333333333332</c:v>
                </c:pt>
                <c:pt idx="6">
                  <c:v>0.2</c:v>
                </c:pt>
                <c:pt idx="7">
                  <c:v>0.21666666666666667</c:v>
                </c:pt>
                <c:pt idx="8">
                  <c:v>0.23333333333333334</c:v>
                </c:pt>
                <c:pt idx="9">
                  <c:v>0.25</c:v>
                </c:pt>
                <c:pt idx="10">
                  <c:v>0.26666666666666666</c:v>
                </c:pt>
                <c:pt idx="11">
                  <c:v>0.28333333333333333</c:v>
                </c:pt>
                <c:pt idx="12">
                  <c:v>0.3</c:v>
                </c:pt>
                <c:pt idx="13">
                  <c:v>0.31666666666666665</c:v>
                </c:pt>
                <c:pt idx="14">
                  <c:v>0.33333333333333331</c:v>
                </c:pt>
                <c:pt idx="15">
                  <c:v>0.35</c:v>
                </c:pt>
                <c:pt idx="16">
                  <c:v>0.36666666666666664</c:v>
                </c:pt>
                <c:pt idx="17">
                  <c:v>0.3833333333333333</c:v>
                </c:pt>
                <c:pt idx="18">
                  <c:v>0.4</c:v>
                </c:pt>
                <c:pt idx="19">
                  <c:v>0.41666666666666669</c:v>
                </c:pt>
                <c:pt idx="20">
                  <c:v>0.43333333333333335</c:v>
                </c:pt>
                <c:pt idx="21">
                  <c:v>0.45</c:v>
                </c:pt>
                <c:pt idx="22">
                  <c:v>0.46666666666666667</c:v>
                </c:pt>
                <c:pt idx="23">
                  <c:v>0.48333333333333334</c:v>
                </c:pt>
                <c:pt idx="24">
                  <c:v>0.5</c:v>
                </c:pt>
                <c:pt idx="25">
                  <c:v>0.51666666666666661</c:v>
                </c:pt>
                <c:pt idx="26">
                  <c:v>0.53333333333333333</c:v>
                </c:pt>
                <c:pt idx="27">
                  <c:v>0.55000000000000004</c:v>
                </c:pt>
                <c:pt idx="28">
                  <c:v>0.56666666666666665</c:v>
                </c:pt>
                <c:pt idx="29">
                  <c:v>0.58333333333333337</c:v>
                </c:pt>
                <c:pt idx="30">
                  <c:v>0.6</c:v>
                </c:pt>
                <c:pt idx="31">
                  <c:v>0.6166666666666667</c:v>
                </c:pt>
                <c:pt idx="32">
                  <c:v>0.6333333333333333</c:v>
                </c:pt>
                <c:pt idx="33">
                  <c:v>0.65</c:v>
                </c:pt>
                <c:pt idx="34">
                  <c:v>0.66666666666666663</c:v>
                </c:pt>
                <c:pt idx="35">
                  <c:v>0.68333333333333335</c:v>
                </c:pt>
                <c:pt idx="36">
                  <c:v>0.7</c:v>
                </c:pt>
                <c:pt idx="37">
                  <c:v>0.71666666666666667</c:v>
                </c:pt>
                <c:pt idx="38">
                  <c:v>0.73333333333333328</c:v>
                </c:pt>
                <c:pt idx="39">
                  <c:v>0.75</c:v>
                </c:pt>
                <c:pt idx="40">
                  <c:v>0.76666666666666661</c:v>
                </c:pt>
                <c:pt idx="41">
                  <c:v>0.78333333333333333</c:v>
                </c:pt>
                <c:pt idx="42">
                  <c:v>0.8</c:v>
                </c:pt>
                <c:pt idx="43">
                  <c:v>0.81666666666666665</c:v>
                </c:pt>
                <c:pt idx="44">
                  <c:v>0.83333333333333337</c:v>
                </c:pt>
                <c:pt idx="45">
                  <c:v>0.85</c:v>
                </c:pt>
                <c:pt idx="46">
                  <c:v>0.8666666666666667</c:v>
                </c:pt>
                <c:pt idx="47">
                  <c:v>0.8833333333333333</c:v>
                </c:pt>
                <c:pt idx="48">
                  <c:v>0.9</c:v>
                </c:pt>
                <c:pt idx="49">
                  <c:v>0.91666666666666663</c:v>
                </c:pt>
                <c:pt idx="50">
                  <c:v>0.93333333333333335</c:v>
                </c:pt>
                <c:pt idx="51">
                  <c:v>0.95</c:v>
                </c:pt>
                <c:pt idx="52">
                  <c:v>0.96666666666666667</c:v>
                </c:pt>
                <c:pt idx="53">
                  <c:v>0.98333333333333328</c:v>
                </c:pt>
                <c:pt idx="54">
                  <c:v>1</c:v>
                </c:pt>
                <c:pt idx="55">
                  <c:v>1.0166666666666666</c:v>
                </c:pt>
                <c:pt idx="56">
                  <c:v>1.0333333333333332</c:v>
                </c:pt>
                <c:pt idx="57">
                  <c:v>1.05</c:v>
                </c:pt>
                <c:pt idx="58">
                  <c:v>1.0666666666666667</c:v>
                </c:pt>
                <c:pt idx="59">
                  <c:v>1.0833333333333333</c:v>
                </c:pt>
                <c:pt idx="60">
                  <c:v>1.1000000000000001</c:v>
                </c:pt>
                <c:pt idx="61">
                  <c:v>1.1166666666666667</c:v>
                </c:pt>
                <c:pt idx="62">
                  <c:v>1.1333333333333333</c:v>
                </c:pt>
                <c:pt idx="63">
                  <c:v>1.1499999999999999</c:v>
                </c:pt>
                <c:pt idx="64">
                  <c:v>1.1666666666666667</c:v>
                </c:pt>
                <c:pt idx="65">
                  <c:v>1.1833333333333333</c:v>
                </c:pt>
                <c:pt idx="66">
                  <c:v>1.2</c:v>
                </c:pt>
                <c:pt idx="67">
                  <c:v>1.2166666666666666</c:v>
                </c:pt>
                <c:pt idx="68">
                  <c:v>1.2333333333333334</c:v>
                </c:pt>
                <c:pt idx="69">
                  <c:v>1.25</c:v>
                </c:pt>
                <c:pt idx="70">
                  <c:v>1.2666666666666666</c:v>
                </c:pt>
                <c:pt idx="71">
                  <c:v>1.2833333333333332</c:v>
                </c:pt>
                <c:pt idx="72">
                  <c:v>1.3</c:v>
                </c:pt>
                <c:pt idx="73">
                  <c:v>1.3166666666666667</c:v>
                </c:pt>
                <c:pt idx="74">
                  <c:v>1.3333333333333333</c:v>
                </c:pt>
                <c:pt idx="75">
                  <c:v>1.35</c:v>
                </c:pt>
                <c:pt idx="76">
                  <c:v>1.3666666666666667</c:v>
                </c:pt>
                <c:pt idx="77">
                  <c:v>1.3833333333333333</c:v>
                </c:pt>
                <c:pt idx="78">
                  <c:v>1.4</c:v>
                </c:pt>
                <c:pt idx="79">
                  <c:v>1.4166666666666667</c:v>
                </c:pt>
                <c:pt idx="80">
                  <c:v>1.4333333333333333</c:v>
                </c:pt>
                <c:pt idx="81">
                  <c:v>1.45</c:v>
                </c:pt>
                <c:pt idx="82">
                  <c:v>1.4666666666666666</c:v>
                </c:pt>
                <c:pt idx="83">
                  <c:v>1.4833333333333334</c:v>
                </c:pt>
                <c:pt idx="84">
                  <c:v>1.5</c:v>
                </c:pt>
                <c:pt idx="85">
                  <c:v>1.5166666666666666</c:v>
                </c:pt>
                <c:pt idx="86">
                  <c:v>1.5333333333333332</c:v>
                </c:pt>
                <c:pt idx="87">
                  <c:v>1.55</c:v>
                </c:pt>
                <c:pt idx="88">
                  <c:v>1.5666666666666667</c:v>
                </c:pt>
                <c:pt idx="89">
                  <c:v>1.5833333333333333</c:v>
                </c:pt>
                <c:pt idx="90">
                  <c:v>1.6</c:v>
                </c:pt>
                <c:pt idx="91">
                  <c:v>1.6166666666666667</c:v>
                </c:pt>
                <c:pt idx="92">
                  <c:v>1.6333333333333333</c:v>
                </c:pt>
                <c:pt idx="93">
                  <c:v>1.65</c:v>
                </c:pt>
                <c:pt idx="94">
                  <c:v>1.6666666666666667</c:v>
                </c:pt>
                <c:pt idx="95">
                  <c:v>1.6833333333333333</c:v>
                </c:pt>
                <c:pt idx="96">
                  <c:v>1.7</c:v>
                </c:pt>
                <c:pt idx="97">
                  <c:v>1.7166666666666666</c:v>
                </c:pt>
                <c:pt idx="98">
                  <c:v>1.7333333333333334</c:v>
                </c:pt>
                <c:pt idx="99">
                  <c:v>1.75</c:v>
                </c:pt>
                <c:pt idx="100">
                  <c:v>1.7666666666666666</c:v>
                </c:pt>
                <c:pt idx="101">
                  <c:v>1.7833333333333332</c:v>
                </c:pt>
                <c:pt idx="102">
                  <c:v>1.8</c:v>
                </c:pt>
                <c:pt idx="103">
                  <c:v>1.8166666666666667</c:v>
                </c:pt>
                <c:pt idx="104">
                  <c:v>1.8333333333333333</c:v>
                </c:pt>
                <c:pt idx="105">
                  <c:v>1.8499999999999999</c:v>
                </c:pt>
                <c:pt idx="106">
                  <c:v>1.8666666666666667</c:v>
                </c:pt>
                <c:pt idx="107">
                  <c:v>1.8833333333333333</c:v>
                </c:pt>
                <c:pt idx="108">
                  <c:v>1.9</c:v>
                </c:pt>
                <c:pt idx="109">
                  <c:v>1.9166666666666667</c:v>
                </c:pt>
                <c:pt idx="110">
                  <c:v>1.9333333333333333</c:v>
                </c:pt>
                <c:pt idx="111">
                  <c:v>1.95</c:v>
                </c:pt>
                <c:pt idx="112">
                  <c:v>1.9666666666666666</c:v>
                </c:pt>
              </c:numCache>
            </c:numRef>
          </c:xVal>
          <c:yVal>
            <c:numRef>
              <c:f>TrackingData!$S$6:$S$118</c:f>
              <c:numCache>
                <c:formatCode>General</c:formatCode>
                <c:ptCount val="113"/>
                <c:pt idx="0">
                  <c:v>261.30473429340645</c:v>
                </c:pt>
                <c:pt idx="1">
                  <c:v>261.51184223806723</c:v>
                </c:pt>
                <c:pt idx="2">
                  <c:v>261.56996187345089</c:v>
                </c:pt>
                <c:pt idx="3">
                  <c:v>261.8604632249365</c:v>
                </c:pt>
                <c:pt idx="4">
                  <c:v>262.2131806607108</c:v>
                </c:pt>
                <c:pt idx="5">
                  <c:v>262.4600922323495</c:v>
                </c:pt>
                <c:pt idx="6">
                  <c:v>262.76392698281154</c:v>
                </c:pt>
                <c:pt idx="7">
                  <c:v>262.86451976136789</c:v>
                </c:pt>
                <c:pt idx="8">
                  <c:v>263.30844345129691</c:v>
                </c:pt>
                <c:pt idx="9">
                  <c:v>263.55526493829188</c:v>
                </c:pt>
                <c:pt idx="10">
                  <c:v>263.72000721812077</c:v>
                </c:pt>
                <c:pt idx="11">
                  <c:v>264.16762240468597</c:v>
                </c:pt>
                <c:pt idx="12">
                  <c:v>264.33559472417886</c:v>
                </c:pt>
                <c:pt idx="13">
                  <c:v>264.46257018977724</c:v>
                </c:pt>
                <c:pt idx="14">
                  <c:v>264.9582968932242</c:v>
                </c:pt>
                <c:pt idx="15">
                  <c:v>265.12653530556429</c:v>
                </c:pt>
                <c:pt idx="16">
                  <c:v>265.53703974430357</c:v>
                </c:pt>
                <c:pt idx="17">
                  <c:v>265.78516417758834</c:v>
                </c:pt>
                <c:pt idx="18">
                  <c:v>266.11606180421137</c:v>
                </c:pt>
                <c:pt idx="19">
                  <c:v>266.48309561293803</c:v>
                </c:pt>
                <c:pt idx="20">
                  <c:v>266.77379594977265</c:v>
                </c:pt>
                <c:pt idx="21">
                  <c:v>267.23511397029523</c:v>
                </c:pt>
                <c:pt idx="22">
                  <c:v>267.56432994755534</c:v>
                </c:pt>
                <c:pt idx="23">
                  <c:v>267.85576516388699</c:v>
                </c:pt>
                <c:pt idx="24">
                  <c:v>268.26959926285804</c:v>
                </c:pt>
                <c:pt idx="25">
                  <c:v>268.51970450956185</c:v>
                </c:pt>
                <c:pt idx="26">
                  <c:v>269.05455750289923</c:v>
                </c:pt>
                <c:pt idx="27">
                  <c:v>269.30296317772996</c:v>
                </c:pt>
                <c:pt idx="28">
                  <c:v>269.67691765593912</c:v>
                </c:pt>
                <c:pt idx="29">
                  <c:v>270.08767408676147</c:v>
                </c:pt>
                <c:pt idx="30">
                  <c:v>270.45928029574566</c:v>
                </c:pt>
                <c:pt idx="31">
                  <c:v>270.83251013572658</c:v>
                </c:pt>
                <c:pt idx="32">
                  <c:v>271.28811062825378</c:v>
                </c:pt>
                <c:pt idx="33">
                  <c:v>271.62004066576787</c:v>
                </c:pt>
                <c:pt idx="34">
                  <c:v>272.11648314643747</c:v>
                </c:pt>
                <c:pt idx="35">
                  <c:v>272.32357766824316</c:v>
                </c:pt>
                <c:pt idx="36">
                  <c:v>272.77918732178068</c:v>
                </c:pt>
                <c:pt idx="37">
                  <c:v>273.27736495196763</c:v>
                </c:pt>
                <c:pt idx="38">
                  <c:v>273.69152093485405</c:v>
                </c:pt>
                <c:pt idx="39">
                  <c:v>274.14783176168845</c:v>
                </c:pt>
                <c:pt idx="40">
                  <c:v>274.68448458700669</c:v>
                </c:pt>
                <c:pt idx="41">
                  <c:v>275.05769989323886</c:v>
                </c:pt>
                <c:pt idx="42">
                  <c:v>275.38904912223813</c:v>
                </c:pt>
                <c:pt idx="43">
                  <c:v>275.84465605974088</c:v>
                </c:pt>
                <c:pt idx="44">
                  <c:v>276.38424084592492</c:v>
                </c:pt>
                <c:pt idx="45">
                  <c:v>276.75698573286371</c:v>
                </c:pt>
                <c:pt idx="46">
                  <c:v>277.29539908124138</c:v>
                </c:pt>
                <c:pt idx="47">
                  <c:v>277.75166114497318</c:v>
                </c:pt>
                <c:pt idx="48">
                  <c:v>278.29006076774874</c:v>
                </c:pt>
                <c:pt idx="49">
                  <c:v>278.66215941249982</c:v>
                </c:pt>
                <c:pt idx="50">
                  <c:v>279.24262586368729</c:v>
                </c:pt>
                <c:pt idx="51">
                  <c:v>279.7799238396442</c:v>
                </c:pt>
                <c:pt idx="52">
                  <c:v>280.35979075560755</c:v>
                </c:pt>
                <c:pt idx="53">
                  <c:v>280.81540194854995</c:v>
                </c:pt>
                <c:pt idx="54">
                  <c:v>281.43669185632842</c:v>
                </c:pt>
                <c:pt idx="55">
                  <c:v>281.89230575679301</c:v>
                </c:pt>
                <c:pt idx="56">
                  <c:v>282.39031673560771</c:v>
                </c:pt>
                <c:pt idx="57">
                  <c:v>283.01158350388636</c:v>
                </c:pt>
                <c:pt idx="58">
                  <c:v>283.5933983965121</c:v>
                </c:pt>
                <c:pt idx="59">
                  <c:v>284.25603266790722</c:v>
                </c:pt>
                <c:pt idx="60">
                  <c:v>284.8339834096833</c:v>
                </c:pt>
                <c:pt idx="61">
                  <c:v>285.45707283147516</c:v>
                </c:pt>
                <c:pt idx="62">
                  <c:v>286.03564303891079</c:v>
                </c:pt>
                <c:pt idx="63">
                  <c:v>286.48960537916417</c:v>
                </c:pt>
                <c:pt idx="64">
                  <c:v>286.98732196544529</c:v>
                </c:pt>
                <c:pt idx="65">
                  <c:v>287.52620324370639</c:v>
                </c:pt>
                <c:pt idx="66">
                  <c:v>288.02281508095717</c:v>
                </c:pt>
                <c:pt idx="67">
                  <c:v>288.68553252497651</c:v>
                </c:pt>
                <c:pt idx="68">
                  <c:v>289.43246372425074</c:v>
                </c:pt>
                <c:pt idx="69">
                  <c:v>290.01135978564469</c:v>
                </c:pt>
                <c:pt idx="70">
                  <c:v>290.75621224281645</c:v>
                </c:pt>
                <c:pt idx="71">
                  <c:v>291.29467982349979</c:v>
                </c:pt>
                <c:pt idx="72">
                  <c:v>291.83382227811524</c:v>
                </c:pt>
                <c:pt idx="73">
                  <c:v>292.41334036001876</c:v>
                </c:pt>
                <c:pt idx="74">
                  <c:v>292.99357637249864</c:v>
                </c:pt>
                <c:pt idx="75">
                  <c:v>293.69737026242564</c:v>
                </c:pt>
                <c:pt idx="76">
                  <c:v>294.23583532840894</c:v>
                </c:pt>
                <c:pt idx="77">
                  <c:v>295.10515695361164</c:v>
                </c:pt>
                <c:pt idx="78">
                  <c:v>295.80931567797171</c:v>
                </c:pt>
                <c:pt idx="79">
                  <c:v>296.47205360407344</c:v>
                </c:pt>
                <c:pt idx="80">
                  <c:v>297.13462420710437</c:v>
                </c:pt>
                <c:pt idx="81">
                  <c:v>297.75582669355299</c:v>
                </c:pt>
                <c:pt idx="82">
                  <c:v>298.33572746438097</c:v>
                </c:pt>
                <c:pt idx="83">
                  <c:v>298.91590198994948</c:v>
                </c:pt>
                <c:pt idx="84">
                  <c:v>299.53695063193243</c:v>
                </c:pt>
                <c:pt idx="85">
                  <c:v>300.15853798597021</c:v>
                </c:pt>
                <c:pt idx="86">
                  <c:v>300.94625531459479</c:v>
                </c:pt>
                <c:pt idx="87">
                  <c:v>301.60966441326025</c:v>
                </c:pt>
                <c:pt idx="88">
                  <c:v>302.35522169990361</c:v>
                </c:pt>
                <c:pt idx="89">
                  <c:v>303.10078010373269</c:v>
                </c:pt>
                <c:pt idx="90">
                  <c:v>303.72173576483289</c:v>
                </c:pt>
                <c:pt idx="91">
                  <c:v>304.30132127105963</c:v>
                </c:pt>
                <c:pt idx="92">
                  <c:v>304.92292619653045</c:v>
                </c:pt>
                <c:pt idx="93">
                  <c:v>305.62678287891202</c:v>
                </c:pt>
                <c:pt idx="94">
                  <c:v>306.28980038280611</c:v>
                </c:pt>
                <c:pt idx="95">
                  <c:v>307.0344686299581</c:v>
                </c:pt>
                <c:pt idx="96">
                  <c:v>307.78005241543951</c:v>
                </c:pt>
                <c:pt idx="97">
                  <c:v>308.60907748737066</c:v>
                </c:pt>
                <c:pt idx="98">
                  <c:v>309.31380327652323</c:v>
                </c:pt>
                <c:pt idx="99">
                  <c:v>309.97573582803801</c:v>
                </c:pt>
                <c:pt idx="100">
                  <c:v>310.68011965974205</c:v>
                </c:pt>
                <c:pt idx="101">
                  <c:v>311.42595233631869</c:v>
                </c:pt>
                <c:pt idx="102">
                  <c:v>311.96442134865185</c:v>
                </c:pt>
                <c:pt idx="103">
                  <c:v>312.70952695131172</c:v>
                </c:pt>
                <c:pt idx="104">
                  <c:v>313.49652808154752</c:v>
                </c:pt>
                <c:pt idx="105">
                  <c:v>314.15947708532514</c:v>
                </c:pt>
                <c:pt idx="106">
                  <c:v>314.94583589637278</c:v>
                </c:pt>
                <c:pt idx="107">
                  <c:v>315.52565749293382</c:v>
                </c:pt>
                <c:pt idx="108">
                  <c:v>316.22990178826257</c:v>
                </c:pt>
                <c:pt idx="109">
                  <c:v>316.89264553522503</c:v>
                </c:pt>
                <c:pt idx="110">
                  <c:v>317.59681080961241</c:v>
                </c:pt>
                <c:pt idx="111">
                  <c:v>318.2181331462466</c:v>
                </c:pt>
                <c:pt idx="112">
                  <c:v>318.96364560070776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TrackingData!$W$2</c:f>
              <c:strCache>
                <c:ptCount val="1"/>
                <c:pt idx="0">
                  <c:v>3mL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TrackingData!$AK$6:$AK$108</c:f>
              <c:numCache>
                <c:formatCode>General</c:formatCode>
                <c:ptCount val="103"/>
                <c:pt idx="0">
                  <c:v>0.11666666666666667</c:v>
                </c:pt>
                <c:pt idx="1">
                  <c:v>0.13333333333333333</c:v>
                </c:pt>
                <c:pt idx="2">
                  <c:v>0.15</c:v>
                </c:pt>
                <c:pt idx="3">
                  <c:v>0.16666666666666666</c:v>
                </c:pt>
                <c:pt idx="4">
                  <c:v>0.18333333333333332</c:v>
                </c:pt>
                <c:pt idx="5">
                  <c:v>0.2</c:v>
                </c:pt>
                <c:pt idx="6">
                  <c:v>0.21666666666666667</c:v>
                </c:pt>
                <c:pt idx="7">
                  <c:v>0.23333333333333334</c:v>
                </c:pt>
                <c:pt idx="8">
                  <c:v>0.25</c:v>
                </c:pt>
                <c:pt idx="9">
                  <c:v>0.26666666666666666</c:v>
                </c:pt>
                <c:pt idx="10">
                  <c:v>0.28333333333333333</c:v>
                </c:pt>
                <c:pt idx="11">
                  <c:v>0.3</c:v>
                </c:pt>
                <c:pt idx="12">
                  <c:v>0.31666666666666665</c:v>
                </c:pt>
                <c:pt idx="13">
                  <c:v>0.33333333333333331</c:v>
                </c:pt>
                <c:pt idx="14">
                  <c:v>0.35</c:v>
                </c:pt>
                <c:pt idx="15">
                  <c:v>0.36666666666666664</c:v>
                </c:pt>
                <c:pt idx="16">
                  <c:v>0.3833333333333333</c:v>
                </c:pt>
                <c:pt idx="17">
                  <c:v>0.4</c:v>
                </c:pt>
                <c:pt idx="18">
                  <c:v>0.41666666666666669</c:v>
                </c:pt>
                <c:pt idx="19">
                  <c:v>0.43333333333333335</c:v>
                </c:pt>
                <c:pt idx="20">
                  <c:v>0.45</c:v>
                </c:pt>
                <c:pt idx="21">
                  <c:v>0.46666666666666667</c:v>
                </c:pt>
                <c:pt idx="22">
                  <c:v>0.48333333333333334</c:v>
                </c:pt>
                <c:pt idx="23">
                  <c:v>0.5</c:v>
                </c:pt>
                <c:pt idx="24">
                  <c:v>0.51666666666666661</c:v>
                </c:pt>
                <c:pt idx="25">
                  <c:v>0.53333333333333333</c:v>
                </c:pt>
                <c:pt idx="26">
                  <c:v>0.55000000000000004</c:v>
                </c:pt>
                <c:pt idx="27">
                  <c:v>0.56666666666666665</c:v>
                </c:pt>
                <c:pt idx="28">
                  <c:v>0.58333333333333337</c:v>
                </c:pt>
                <c:pt idx="29">
                  <c:v>0.6</c:v>
                </c:pt>
                <c:pt idx="30">
                  <c:v>0.6166666666666667</c:v>
                </c:pt>
                <c:pt idx="31">
                  <c:v>0.6333333333333333</c:v>
                </c:pt>
                <c:pt idx="32">
                  <c:v>0.65</c:v>
                </c:pt>
                <c:pt idx="33">
                  <c:v>0.66666666666666663</c:v>
                </c:pt>
                <c:pt idx="34">
                  <c:v>0.68333333333333335</c:v>
                </c:pt>
                <c:pt idx="35">
                  <c:v>0.7</c:v>
                </c:pt>
                <c:pt idx="36">
                  <c:v>0.71666666666666667</c:v>
                </c:pt>
                <c:pt idx="37">
                  <c:v>0.73333333333333328</c:v>
                </c:pt>
                <c:pt idx="38">
                  <c:v>0.75</c:v>
                </c:pt>
                <c:pt idx="39">
                  <c:v>0.76666666666666661</c:v>
                </c:pt>
                <c:pt idx="40">
                  <c:v>0.78333333333333333</c:v>
                </c:pt>
                <c:pt idx="41">
                  <c:v>0.8</c:v>
                </c:pt>
                <c:pt idx="42">
                  <c:v>0.81666666666666665</c:v>
                </c:pt>
                <c:pt idx="43">
                  <c:v>0.83333333333333337</c:v>
                </c:pt>
                <c:pt idx="44">
                  <c:v>0.85</c:v>
                </c:pt>
                <c:pt idx="45">
                  <c:v>0.8666666666666667</c:v>
                </c:pt>
                <c:pt idx="46">
                  <c:v>0.8833333333333333</c:v>
                </c:pt>
                <c:pt idx="47">
                  <c:v>0.9</c:v>
                </c:pt>
                <c:pt idx="48">
                  <c:v>0.91666666666666663</c:v>
                </c:pt>
                <c:pt idx="49">
                  <c:v>0.93333333333333335</c:v>
                </c:pt>
                <c:pt idx="50">
                  <c:v>0.95</c:v>
                </c:pt>
                <c:pt idx="51">
                  <c:v>0.96666666666666667</c:v>
                </c:pt>
                <c:pt idx="52">
                  <c:v>0.98333333333333328</c:v>
                </c:pt>
                <c:pt idx="53">
                  <c:v>1</c:v>
                </c:pt>
                <c:pt idx="54">
                  <c:v>1.0166666666666666</c:v>
                </c:pt>
                <c:pt idx="55">
                  <c:v>1.0333333333333332</c:v>
                </c:pt>
                <c:pt idx="56">
                  <c:v>1.05</c:v>
                </c:pt>
                <c:pt idx="57">
                  <c:v>1.0666666666666667</c:v>
                </c:pt>
                <c:pt idx="58">
                  <c:v>1.0833333333333333</c:v>
                </c:pt>
                <c:pt idx="59">
                  <c:v>1.1000000000000001</c:v>
                </c:pt>
                <c:pt idx="60">
                  <c:v>1.1166666666666667</c:v>
                </c:pt>
                <c:pt idx="61">
                  <c:v>1.1333333333333333</c:v>
                </c:pt>
                <c:pt idx="62">
                  <c:v>1.1499999999999999</c:v>
                </c:pt>
                <c:pt idx="63">
                  <c:v>1.1666666666666667</c:v>
                </c:pt>
                <c:pt idx="64">
                  <c:v>1.1833333333333333</c:v>
                </c:pt>
                <c:pt idx="65">
                  <c:v>1.2</c:v>
                </c:pt>
                <c:pt idx="66">
                  <c:v>1.2166666666666666</c:v>
                </c:pt>
                <c:pt idx="67">
                  <c:v>1.2333333333333334</c:v>
                </c:pt>
                <c:pt idx="68">
                  <c:v>1.25</c:v>
                </c:pt>
                <c:pt idx="69">
                  <c:v>1.2666666666666666</c:v>
                </c:pt>
                <c:pt idx="70">
                  <c:v>1.2833333333333332</c:v>
                </c:pt>
                <c:pt idx="71">
                  <c:v>1.3</c:v>
                </c:pt>
                <c:pt idx="72">
                  <c:v>1.3166666666666667</c:v>
                </c:pt>
                <c:pt idx="73">
                  <c:v>1.3333333333333333</c:v>
                </c:pt>
                <c:pt idx="74">
                  <c:v>1.35</c:v>
                </c:pt>
                <c:pt idx="75">
                  <c:v>1.3666666666666667</c:v>
                </c:pt>
                <c:pt idx="76">
                  <c:v>1.3833333333333333</c:v>
                </c:pt>
                <c:pt idx="77">
                  <c:v>1.4</c:v>
                </c:pt>
                <c:pt idx="78">
                  <c:v>1.4166666666666667</c:v>
                </c:pt>
                <c:pt idx="79">
                  <c:v>1.4333333333333333</c:v>
                </c:pt>
                <c:pt idx="80">
                  <c:v>1.45</c:v>
                </c:pt>
                <c:pt idx="81">
                  <c:v>1.4666666666666666</c:v>
                </c:pt>
                <c:pt idx="82">
                  <c:v>1.4833333333333334</c:v>
                </c:pt>
                <c:pt idx="83">
                  <c:v>1.5</c:v>
                </c:pt>
                <c:pt idx="84">
                  <c:v>1.5166666666666666</c:v>
                </c:pt>
                <c:pt idx="85">
                  <c:v>1.5333333333333332</c:v>
                </c:pt>
                <c:pt idx="86">
                  <c:v>1.55</c:v>
                </c:pt>
                <c:pt idx="87">
                  <c:v>1.5666666666666667</c:v>
                </c:pt>
                <c:pt idx="88">
                  <c:v>1.5833333333333333</c:v>
                </c:pt>
                <c:pt idx="89">
                  <c:v>1.6</c:v>
                </c:pt>
                <c:pt idx="90">
                  <c:v>1.6166666666666667</c:v>
                </c:pt>
                <c:pt idx="91">
                  <c:v>1.6333333333333333</c:v>
                </c:pt>
                <c:pt idx="92">
                  <c:v>1.65</c:v>
                </c:pt>
                <c:pt idx="93">
                  <c:v>1.6666666666666667</c:v>
                </c:pt>
                <c:pt idx="94">
                  <c:v>1.6833333333333333</c:v>
                </c:pt>
                <c:pt idx="95">
                  <c:v>1.7</c:v>
                </c:pt>
                <c:pt idx="96">
                  <c:v>1.7166666666666666</c:v>
                </c:pt>
                <c:pt idx="97">
                  <c:v>1.7333333333333334</c:v>
                </c:pt>
                <c:pt idx="98">
                  <c:v>1.75</c:v>
                </c:pt>
                <c:pt idx="99">
                  <c:v>1.7666666666666666</c:v>
                </c:pt>
                <c:pt idx="100">
                  <c:v>1.7833333333333332</c:v>
                </c:pt>
                <c:pt idx="101">
                  <c:v>1.8</c:v>
                </c:pt>
                <c:pt idx="102">
                  <c:v>1.8166666666666667</c:v>
                </c:pt>
              </c:numCache>
            </c:numRef>
          </c:xVal>
          <c:yVal>
            <c:numRef>
              <c:f>TrackingData!$AL$6:$AL$109</c:f>
              <c:numCache>
                <c:formatCode>General</c:formatCode>
                <c:ptCount val="104"/>
                <c:pt idx="0">
                  <c:v>284.63035975243389</c:v>
                </c:pt>
                <c:pt idx="1">
                  <c:v>285.12751370495164</c:v>
                </c:pt>
                <c:pt idx="2">
                  <c:v>285.13406986440981</c:v>
                </c:pt>
                <c:pt idx="3">
                  <c:v>285.39169267714158</c:v>
                </c:pt>
                <c:pt idx="4">
                  <c:v>285.82272237370245</c:v>
                </c:pt>
                <c:pt idx="5">
                  <c:v>286.14510437320854</c:v>
                </c:pt>
                <c:pt idx="6">
                  <c:v>286.56828411452358</c:v>
                </c:pt>
                <c:pt idx="7">
                  <c:v>287.00635559863736</c:v>
                </c:pt>
                <c:pt idx="8">
                  <c:v>287.32228126233161</c:v>
                </c:pt>
                <c:pt idx="9">
                  <c:v>287.65984899398319</c:v>
                </c:pt>
                <c:pt idx="10">
                  <c:v>288.03000091703706</c:v>
                </c:pt>
                <c:pt idx="11">
                  <c:v>288.34895509092127</c:v>
                </c:pt>
                <c:pt idx="12">
                  <c:v>288.71636863096398</c:v>
                </c:pt>
                <c:pt idx="13">
                  <c:v>289.05138764434167</c:v>
                </c:pt>
                <c:pt idx="14">
                  <c:v>289.41926111784664</c:v>
                </c:pt>
                <c:pt idx="15">
                  <c:v>289.79608841073866</c:v>
                </c:pt>
                <c:pt idx="16">
                  <c:v>290.17294710663316</c:v>
                </c:pt>
                <c:pt idx="17">
                  <c:v>290.49899068437156</c:v>
                </c:pt>
                <c:pt idx="18">
                  <c:v>290.90847188209432</c:v>
                </c:pt>
                <c:pt idx="19">
                  <c:v>291.46637658401562</c:v>
                </c:pt>
                <c:pt idx="20">
                  <c:v>291.98027900594525</c:v>
                </c:pt>
                <c:pt idx="21">
                  <c:v>292.54305469008642</c:v>
                </c:pt>
                <c:pt idx="22">
                  <c:v>293.10368822123638</c:v>
                </c:pt>
                <c:pt idx="23">
                  <c:v>293.66645228839025</c:v>
                </c:pt>
                <c:pt idx="24">
                  <c:v>293.98974907557186</c:v>
                </c:pt>
                <c:pt idx="25">
                  <c:v>294.55064478451942</c:v>
                </c:pt>
                <c:pt idx="26">
                  <c:v>295.11157518177396</c:v>
                </c:pt>
                <c:pt idx="27">
                  <c:v>295.67015772078895</c:v>
                </c:pt>
                <c:pt idx="28">
                  <c:v>296.13878552424751</c:v>
                </c:pt>
                <c:pt idx="29">
                  <c:v>296.51540104994109</c:v>
                </c:pt>
                <c:pt idx="30">
                  <c:v>296.98038187459201</c:v>
                </c:pt>
                <c:pt idx="31">
                  <c:v>297.49581090211632</c:v>
                </c:pt>
                <c:pt idx="32">
                  <c:v>298.01132814800826</c:v>
                </c:pt>
                <c:pt idx="33">
                  <c:v>298.57233726669676</c:v>
                </c:pt>
                <c:pt idx="34">
                  <c:v>299.13336268133548</c:v>
                </c:pt>
                <c:pt idx="35">
                  <c:v>299.88400011212275</c:v>
                </c:pt>
                <c:pt idx="36">
                  <c:v>300.44365136472152</c:v>
                </c:pt>
                <c:pt idx="37">
                  <c:v>301.05143194663276</c:v>
                </c:pt>
                <c:pt idx="38">
                  <c:v>301.65922733902488</c:v>
                </c:pt>
                <c:pt idx="39">
                  <c:v>302.40453267681397</c:v>
                </c:pt>
                <c:pt idx="40">
                  <c:v>303.01244743637824</c:v>
                </c:pt>
                <c:pt idx="41">
                  <c:v>303.71326294692892</c:v>
                </c:pt>
                <c:pt idx="42">
                  <c:v>304.32253965855938</c:v>
                </c:pt>
                <c:pt idx="43">
                  <c:v>304.93125426448574</c:v>
                </c:pt>
                <c:pt idx="44">
                  <c:v>305.49327238607145</c:v>
                </c:pt>
                <c:pt idx="45">
                  <c:v>306.05535074007258</c:v>
                </c:pt>
                <c:pt idx="46">
                  <c:v>306.75493408782893</c:v>
                </c:pt>
                <c:pt idx="47">
                  <c:v>307.40772700876005</c:v>
                </c:pt>
                <c:pt idx="48">
                  <c:v>308.10972816012378</c:v>
                </c:pt>
                <c:pt idx="49">
                  <c:v>308.85796932447067</c:v>
                </c:pt>
                <c:pt idx="50">
                  <c:v>309.65249818549989</c:v>
                </c:pt>
                <c:pt idx="51">
                  <c:v>310.49429219637494</c:v>
                </c:pt>
                <c:pt idx="52">
                  <c:v>311.3838360672915</c:v>
                </c:pt>
                <c:pt idx="53">
                  <c:v>312.13076220705813</c:v>
                </c:pt>
                <c:pt idx="54">
                  <c:v>313.02011063223597</c:v>
                </c:pt>
                <c:pt idx="55">
                  <c:v>313.76941887921021</c:v>
                </c:pt>
                <c:pt idx="56">
                  <c:v>314.563393349948</c:v>
                </c:pt>
                <c:pt idx="57">
                  <c:v>315.35770875848038</c:v>
                </c:pt>
                <c:pt idx="58">
                  <c:v>316.1057449570564</c:v>
                </c:pt>
                <c:pt idx="59">
                  <c:v>316.94780327161061</c:v>
                </c:pt>
                <c:pt idx="60">
                  <c:v>317.74351208955653</c:v>
                </c:pt>
                <c:pt idx="61">
                  <c:v>318.49113281573187</c:v>
                </c:pt>
                <c:pt idx="62">
                  <c:v>319.05297953147328</c:v>
                </c:pt>
                <c:pt idx="63">
                  <c:v>319.89444066474738</c:v>
                </c:pt>
                <c:pt idx="64">
                  <c:v>320.78335224838247</c:v>
                </c:pt>
                <c:pt idx="65">
                  <c:v>321.7186909790737</c:v>
                </c:pt>
                <c:pt idx="66">
                  <c:v>322.74724953257601</c:v>
                </c:pt>
                <c:pt idx="67">
                  <c:v>323.54229614298737</c:v>
                </c:pt>
                <c:pt idx="68">
                  <c:v>324.33764630882297</c:v>
                </c:pt>
                <c:pt idx="69">
                  <c:v>325.31946122551653</c:v>
                </c:pt>
                <c:pt idx="70">
                  <c:v>326.30157989415358</c:v>
                </c:pt>
                <c:pt idx="71">
                  <c:v>327.19044674171499</c:v>
                </c:pt>
                <c:pt idx="72">
                  <c:v>328.03225837506136</c:v>
                </c:pt>
                <c:pt idx="73">
                  <c:v>328.82730332305812</c:v>
                </c:pt>
                <c:pt idx="74">
                  <c:v>329.4813882987076</c:v>
                </c:pt>
                <c:pt idx="75">
                  <c:v>330.32321383183165</c:v>
                </c:pt>
                <c:pt idx="76">
                  <c:v>331.2119719541048</c:v>
                </c:pt>
                <c:pt idx="77">
                  <c:v>332.10056280840604</c:v>
                </c:pt>
                <c:pt idx="78">
                  <c:v>333.12945780371717</c:v>
                </c:pt>
                <c:pt idx="79">
                  <c:v>334.11125361594929</c:v>
                </c:pt>
                <c:pt idx="80">
                  <c:v>334.9530828224888</c:v>
                </c:pt>
                <c:pt idx="81">
                  <c:v>335.88844862177655</c:v>
                </c:pt>
                <c:pt idx="82">
                  <c:v>337.05765589078584</c:v>
                </c:pt>
                <c:pt idx="83">
                  <c:v>337.99302172100607</c:v>
                </c:pt>
                <c:pt idx="84">
                  <c:v>339.06869244129302</c:v>
                </c:pt>
                <c:pt idx="85">
                  <c:v>339.91050192809564</c:v>
                </c:pt>
                <c:pt idx="86">
                  <c:v>340.75233150437475</c:v>
                </c:pt>
                <c:pt idx="87">
                  <c:v>341.68777436954929</c:v>
                </c:pt>
                <c:pt idx="88">
                  <c:v>342.52969727416507</c:v>
                </c:pt>
                <c:pt idx="89">
                  <c:v>343.41842281217919</c:v>
                </c:pt>
                <c:pt idx="90">
                  <c:v>344.3536561643337</c:v>
                </c:pt>
                <c:pt idx="91">
                  <c:v>345.24225163427707</c:v>
                </c:pt>
                <c:pt idx="92">
                  <c:v>346.2248629492841</c:v>
                </c:pt>
                <c:pt idx="93">
                  <c:v>347.30074996183225</c:v>
                </c:pt>
                <c:pt idx="94">
                  <c:v>348.32963896550018</c:v>
                </c:pt>
                <c:pt idx="95">
                  <c:v>349.45165891666903</c:v>
                </c:pt>
                <c:pt idx="96">
                  <c:v>350.34043417622451</c:v>
                </c:pt>
                <c:pt idx="97">
                  <c:v>351.18225617354398</c:v>
                </c:pt>
                <c:pt idx="98">
                  <c:v>352.16405819764844</c:v>
                </c:pt>
                <c:pt idx="99">
                  <c:v>353.09942085385921</c:v>
                </c:pt>
                <c:pt idx="100">
                  <c:v>353.8944791868048</c:v>
                </c:pt>
                <c:pt idx="101">
                  <c:v>354.92337830441841</c:v>
                </c:pt>
                <c:pt idx="102">
                  <c:v>355.76520493475891</c:v>
                </c:pt>
                <c:pt idx="103">
                  <c:v>356.2328864259909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TrackingData!$AP$2</c:f>
              <c:strCache>
                <c:ptCount val="1"/>
                <c:pt idx="0">
                  <c:v>4mL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TrackingData!$BD$6:$BD$107</c:f>
              <c:numCache>
                <c:formatCode>General</c:formatCode>
                <c:ptCount val="102"/>
                <c:pt idx="0">
                  <c:v>0.15</c:v>
                </c:pt>
                <c:pt idx="1">
                  <c:v>0.16666666666666666</c:v>
                </c:pt>
                <c:pt idx="2">
                  <c:v>0.18333333333333332</c:v>
                </c:pt>
                <c:pt idx="3">
                  <c:v>0.2</c:v>
                </c:pt>
                <c:pt idx="4">
                  <c:v>0.21666666666666667</c:v>
                </c:pt>
                <c:pt idx="5">
                  <c:v>0.23333333333333334</c:v>
                </c:pt>
                <c:pt idx="6">
                  <c:v>0.25</c:v>
                </c:pt>
                <c:pt idx="7">
                  <c:v>0.26666666666666666</c:v>
                </c:pt>
                <c:pt idx="8">
                  <c:v>0.28333333333333333</c:v>
                </c:pt>
                <c:pt idx="9">
                  <c:v>0.3</c:v>
                </c:pt>
                <c:pt idx="10">
                  <c:v>0.31666666666666665</c:v>
                </c:pt>
                <c:pt idx="11">
                  <c:v>0.33333333333333331</c:v>
                </c:pt>
                <c:pt idx="12">
                  <c:v>0.35</c:v>
                </c:pt>
                <c:pt idx="13">
                  <c:v>0.36666666666666664</c:v>
                </c:pt>
                <c:pt idx="14">
                  <c:v>0.3833333333333333</c:v>
                </c:pt>
                <c:pt idx="15">
                  <c:v>0.4</c:v>
                </c:pt>
                <c:pt idx="16">
                  <c:v>0.41666666666666669</c:v>
                </c:pt>
                <c:pt idx="17">
                  <c:v>0.43333333333333335</c:v>
                </c:pt>
                <c:pt idx="18">
                  <c:v>0.45</c:v>
                </c:pt>
                <c:pt idx="19">
                  <c:v>0.46666666666666667</c:v>
                </c:pt>
                <c:pt idx="20">
                  <c:v>0.48333333333333334</c:v>
                </c:pt>
                <c:pt idx="21">
                  <c:v>0.5</c:v>
                </c:pt>
                <c:pt idx="22">
                  <c:v>0.51666666666666661</c:v>
                </c:pt>
                <c:pt idx="23">
                  <c:v>0.53333333333333333</c:v>
                </c:pt>
                <c:pt idx="24">
                  <c:v>0.55000000000000004</c:v>
                </c:pt>
                <c:pt idx="25">
                  <c:v>0.56666666666666665</c:v>
                </c:pt>
                <c:pt idx="26">
                  <c:v>0.58333333333333337</c:v>
                </c:pt>
                <c:pt idx="27">
                  <c:v>0.6</c:v>
                </c:pt>
                <c:pt idx="28">
                  <c:v>0.6166666666666667</c:v>
                </c:pt>
                <c:pt idx="29">
                  <c:v>0.6333333333333333</c:v>
                </c:pt>
                <c:pt idx="30">
                  <c:v>0.65</c:v>
                </c:pt>
                <c:pt idx="31">
                  <c:v>0.66666666666666663</c:v>
                </c:pt>
                <c:pt idx="32">
                  <c:v>0.68333333333333335</c:v>
                </c:pt>
                <c:pt idx="33">
                  <c:v>0.7</c:v>
                </c:pt>
                <c:pt idx="34">
                  <c:v>0.71666666666666667</c:v>
                </c:pt>
                <c:pt idx="35">
                  <c:v>0.73333333333333328</c:v>
                </c:pt>
                <c:pt idx="36">
                  <c:v>0.75</c:v>
                </c:pt>
                <c:pt idx="37">
                  <c:v>0.76666666666666661</c:v>
                </c:pt>
                <c:pt idx="38">
                  <c:v>0.78333333333333333</c:v>
                </c:pt>
                <c:pt idx="39">
                  <c:v>0.8</c:v>
                </c:pt>
                <c:pt idx="40">
                  <c:v>0.81666666666666665</c:v>
                </c:pt>
                <c:pt idx="41">
                  <c:v>0.83333333333333337</c:v>
                </c:pt>
                <c:pt idx="42">
                  <c:v>0.85</c:v>
                </c:pt>
                <c:pt idx="43">
                  <c:v>0.8666666666666667</c:v>
                </c:pt>
                <c:pt idx="44">
                  <c:v>0.8833333333333333</c:v>
                </c:pt>
                <c:pt idx="45">
                  <c:v>0.9</c:v>
                </c:pt>
                <c:pt idx="46">
                  <c:v>0.91666666666666663</c:v>
                </c:pt>
                <c:pt idx="47">
                  <c:v>0.93333333333333335</c:v>
                </c:pt>
                <c:pt idx="48">
                  <c:v>0.95</c:v>
                </c:pt>
                <c:pt idx="49">
                  <c:v>0.96666666666666667</c:v>
                </c:pt>
                <c:pt idx="50">
                  <c:v>0.98333333333333328</c:v>
                </c:pt>
                <c:pt idx="51">
                  <c:v>1</c:v>
                </c:pt>
                <c:pt idx="52">
                  <c:v>1.0166666666666666</c:v>
                </c:pt>
                <c:pt idx="53">
                  <c:v>1.0333333333333332</c:v>
                </c:pt>
                <c:pt idx="54">
                  <c:v>1.05</c:v>
                </c:pt>
                <c:pt idx="55">
                  <c:v>1.0666666666666667</c:v>
                </c:pt>
                <c:pt idx="56">
                  <c:v>1.0833333333333333</c:v>
                </c:pt>
                <c:pt idx="57">
                  <c:v>1.1000000000000001</c:v>
                </c:pt>
                <c:pt idx="58">
                  <c:v>1.1166666666666667</c:v>
                </c:pt>
                <c:pt idx="59">
                  <c:v>1.1333333333333333</c:v>
                </c:pt>
                <c:pt idx="60">
                  <c:v>1.1499999999999999</c:v>
                </c:pt>
                <c:pt idx="61">
                  <c:v>1.1666666666666667</c:v>
                </c:pt>
                <c:pt idx="62">
                  <c:v>1.1833333333333333</c:v>
                </c:pt>
                <c:pt idx="63">
                  <c:v>1.2</c:v>
                </c:pt>
                <c:pt idx="64">
                  <c:v>1.2166666666666666</c:v>
                </c:pt>
                <c:pt idx="65">
                  <c:v>1.2333333333333334</c:v>
                </c:pt>
                <c:pt idx="66">
                  <c:v>1.25</c:v>
                </c:pt>
                <c:pt idx="67">
                  <c:v>1.2666666666666666</c:v>
                </c:pt>
                <c:pt idx="68">
                  <c:v>1.2833333333333332</c:v>
                </c:pt>
                <c:pt idx="69">
                  <c:v>1.3</c:v>
                </c:pt>
                <c:pt idx="70">
                  <c:v>1.3166666666666667</c:v>
                </c:pt>
                <c:pt idx="71">
                  <c:v>1.3333333333333333</c:v>
                </c:pt>
                <c:pt idx="72">
                  <c:v>1.35</c:v>
                </c:pt>
                <c:pt idx="73">
                  <c:v>1.3666666666666667</c:v>
                </c:pt>
                <c:pt idx="74">
                  <c:v>1.3833333333333333</c:v>
                </c:pt>
                <c:pt idx="75">
                  <c:v>1.4</c:v>
                </c:pt>
                <c:pt idx="76">
                  <c:v>1.4166666666666667</c:v>
                </c:pt>
                <c:pt idx="77">
                  <c:v>1.4333333333333333</c:v>
                </c:pt>
                <c:pt idx="78">
                  <c:v>1.45</c:v>
                </c:pt>
                <c:pt idx="79">
                  <c:v>1.4666666666666666</c:v>
                </c:pt>
                <c:pt idx="80">
                  <c:v>1.4833333333333334</c:v>
                </c:pt>
                <c:pt idx="81">
                  <c:v>1.5</c:v>
                </c:pt>
                <c:pt idx="82">
                  <c:v>1.5166666666666666</c:v>
                </c:pt>
                <c:pt idx="83">
                  <c:v>1.5333333333333332</c:v>
                </c:pt>
                <c:pt idx="84">
                  <c:v>1.55</c:v>
                </c:pt>
                <c:pt idx="85">
                  <c:v>1.5666666666666667</c:v>
                </c:pt>
                <c:pt idx="86">
                  <c:v>1.5833333333333333</c:v>
                </c:pt>
                <c:pt idx="87">
                  <c:v>1.6</c:v>
                </c:pt>
                <c:pt idx="88">
                  <c:v>1.6166666666666667</c:v>
                </c:pt>
                <c:pt idx="89">
                  <c:v>1.6333333333333333</c:v>
                </c:pt>
                <c:pt idx="90">
                  <c:v>1.65</c:v>
                </c:pt>
                <c:pt idx="91">
                  <c:v>1.6666666666666667</c:v>
                </c:pt>
                <c:pt idx="92">
                  <c:v>1.6833333333333333</c:v>
                </c:pt>
                <c:pt idx="93">
                  <c:v>1.7</c:v>
                </c:pt>
                <c:pt idx="94">
                  <c:v>1.7166666666666666</c:v>
                </c:pt>
                <c:pt idx="95">
                  <c:v>1.7333333333333334</c:v>
                </c:pt>
                <c:pt idx="96">
                  <c:v>1.75</c:v>
                </c:pt>
                <c:pt idx="97">
                  <c:v>1.7666666666666666</c:v>
                </c:pt>
                <c:pt idx="98">
                  <c:v>1.7833333333333332</c:v>
                </c:pt>
                <c:pt idx="99">
                  <c:v>1.8</c:v>
                </c:pt>
                <c:pt idx="100">
                  <c:v>1.8166666666666667</c:v>
                </c:pt>
                <c:pt idx="101">
                  <c:v>1.8333333333333333</c:v>
                </c:pt>
              </c:numCache>
            </c:numRef>
          </c:xVal>
          <c:yVal>
            <c:numRef>
              <c:f>TrackingData!$BE$6:$BE$107</c:f>
              <c:numCache>
                <c:formatCode>General</c:formatCode>
                <c:ptCount val="102"/>
                <c:pt idx="0">
                  <c:v>283.31879176404539</c:v>
                </c:pt>
                <c:pt idx="1">
                  <c:v>283.60699993268832</c:v>
                </c:pt>
                <c:pt idx="2">
                  <c:v>283.89667668036697</c:v>
                </c:pt>
                <c:pt idx="3">
                  <c:v>284.06104128550948</c:v>
                </c:pt>
                <c:pt idx="4">
                  <c:v>284.34892977484878</c:v>
                </c:pt>
                <c:pt idx="5">
                  <c:v>284.60110496417695</c:v>
                </c:pt>
                <c:pt idx="6">
                  <c:v>284.8015769341186</c:v>
                </c:pt>
                <c:pt idx="7">
                  <c:v>285.13038596694395</c:v>
                </c:pt>
                <c:pt idx="8">
                  <c:v>285.2539037535052</c:v>
                </c:pt>
                <c:pt idx="9">
                  <c:v>285.58365878306302</c:v>
                </c:pt>
                <c:pt idx="10">
                  <c:v>285.7891474952707</c:v>
                </c:pt>
                <c:pt idx="11">
                  <c:v>286.0361830683932</c:v>
                </c:pt>
                <c:pt idx="12">
                  <c:v>286.32467322788665</c:v>
                </c:pt>
                <c:pt idx="13">
                  <c:v>286.61285672435002</c:v>
                </c:pt>
                <c:pt idx="14">
                  <c:v>286.90175394575476</c:v>
                </c:pt>
                <c:pt idx="15">
                  <c:v>287.27329042846787</c:v>
                </c:pt>
                <c:pt idx="16">
                  <c:v>287.5192037353421</c:v>
                </c:pt>
                <c:pt idx="17">
                  <c:v>287.84852580208064</c:v>
                </c:pt>
                <c:pt idx="18">
                  <c:v>288.17872792317019</c:v>
                </c:pt>
                <c:pt idx="19">
                  <c:v>288.59033126599491</c:v>
                </c:pt>
                <c:pt idx="20">
                  <c:v>288.91887020143645</c:v>
                </c:pt>
                <c:pt idx="21">
                  <c:v>289.45475183824226</c:v>
                </c:pt>
                <c:pt idx="22">
                  <c:v>289.82458300749192</c:v>
                </c:pt>
                <c:pt idx="23">
                  <c:v>290.15393865780266</c:v>
                </c:pt>
                <c:pt idx="24">
                  <c:v>290.64797636551333</c:v>
                </c:pt>
                <c:pt idx="25">
                  <c:v>290.89499685479734</c:v>
                </c:pt>
                <c:pt idx="26">
                  <c:v>291.22403732354002</c:v>
                </c:pt>
                <c:pt idx="27">
                  <c:v>291.59458588240818</c:v>
                </c:pt>
                <c:pt idx="28">
                  <c:v>292.04777042644525</c:v>
                </c:pt>
                <c:pt idx="29">
                  <c:v>292.45947888633697</c:v>
                </c:pt>
                <c:pt idx="30">
                  <c:v>292.87163249778052</c:v>
                </c:pt>
                <c:pt idx="31">
                  <c:v>293.40742198825285</c:v>
                </c:pt>
                <c:pt idx="32">
                  <c:v>293.69502103406387</c:v>
                </c:pt>
                <c:pt idx="33">
                  <c:v>294.23022871184008</c:v>
                </c:pt>
                <c:pt idx="34">
                  <c:v>294.68362147358829</c:v>
                </c:pt>
                <c:pt idx="35">
                  <c:v>295.13597222411749</c:v>
                </c:pt>
                <c:pt idx="36">
                  <c:v>295.63049938327435</c:v>
                </c:pt>
                <c:pt idx="37">
                  <c:v>296.16490549060006</c:v>
                </c:pt>
                <c:pt idx="38">
                  <c:v>296.65928454201043</c:v>
                </c:pt>
                <c:pt idx="39">
                  <c:v>297.0302551680922</c:v>
                </c:pt>
                <c:pt idx="40">
                  <c:v>297.52429191336074</c:v>
                </c:pt>
                <c:pt idx="41">
                  <c:v>297.93651284118368</c:v>
                </c:pt>
                <c:pt idx="42">
                  <c:v>298.51287418268691</c:v>
                </c:pt>
                <c:pt idx="43">
                  <c:v>299.04807046594289</c:v>
                </c:pt>
                <c:pt idx="44">
                  <c:v>299.50093131150834</c:v>
                </c:pt>
                <c:pt idx="45">
                  <c:v>299.99496366051989</c:v>
                </c:pt>
                <c:pt idx="46">
                  <c:v>300.44703687138457</c:v>
                </c:pt>
                <c:pt idx="47">
                  <c:v>300.89992394914253</c:v>
                </c:pt>
                <c:pt idx="48">
                  <c:v>301.43473379303089</c:v>
                </c:pt>
                <c:pt idx="49">
                  <c:v>301.84664273664487</c:v>
                </c:pt>
                <c:pt idx="50">
                  <c:v>302.34070912998936</c:v>
                </c:pt>
                <c:pt idx="51">
                  <c:v>302.87594799377422</c:v>
                </c:pt>
                <c:pt idx="52">
                  <c:v>303.53470387302349</c:v>
                </c:pt>
                <c:pt idx="53">
                  <c:v>304.0287710183037</c:v>
                </c:pt>
                <c:pt idx="54">
                  <c:v>304.56401063568717</c:v>
                </c:pt>
                <c:pt idx="55">
                  <c:v>305.1408888541593</c:v>
                </c:pt>
                <c:pt idx="56">
                  <c:v>305.6346803723884</c:v>
                </c:pt>
                <c:pt idx="57">
                  <c:v>306.21134727718095</c:v>
                </c:pt>
                <c:pt idx="58">
                  <c:v>306.82892064810329</c:v>
                </c:pt>
                <c:pt idx="59">
                  <c:v>307.32273274911216</c:v>
                </c:pt>
                <c:pt idx="60">
                  <c:v>307.89914163397526</c:v>
                </c:pt>
                <c:pt idx="61">
                  <c:v>308.43461499416401</c:v>
                </c:pt>
                <c:pt idx="62">
                  <c:v>309.05248740304449</c:v>
                </c:pt>
                <c:pt idx="63">
                  <c:v>309.58719810678866</c:v>
                </c:pt>
                <c:pt idx="64">
                  <c:v>310.12265740429973</c:v>
                </c:pt>
                <c:pt idx="65">
                  <c:v>310.74001857244798</c:v>
                </c:pt>
                <c:pt idx="66">
                  <c:v>311.39898486781686</c:v>
                </c:pt>
                <c:pt idx="67">
                  <c:v>311.8102576131468</c:v>
                </c:pt>
                <c:pt idx="68">
                  <c:v>312.26324354864914</c:v>
                </c:pt>
                <c:pt idx="69">
                  <c:v>312.92214562872709</c:v>
                </c:pt>
                <c:pt idx="70">
                  <c:v>313.45758165535648</c:v>
                </c:pt>
                <c:pt idx="71">
                  <c:v>314.19834819775446</c:v>
                </c:pt>
                <c:pt idx="72">
                  <c:v>314.73391383485716</c:v>
                </c:pt>
                <c:pt idx="73">
                  <c:v>315.35149444472711</c:v>
                </c:pt>
                <c:pt idx="74">
                  <c:v>315.96907536945605</c:v>
                </c:pt>
                <c:pt idx="75">
                  <c:v>316.54517838751957</c:v>
                </c:pt>
                <c:pt idx="76">
                  <c:v>317.20406300015236</c:v>
                </c:pt>
                <c:pt idx="77">
                  <c:v>317.82164790334036</c:v>
                </c:pt>
                <c:pt idx="78">
                  <c:v>318.43923294824862</c:v>
                </c:pt>
                <c:pt idx="79">
                  <c:v>319.01564577820392</c:v>
                </c:pt>
                <c:pt idx="80">
                  <c:v>319.67440343433663</c:v>
                </c:pt>
                <c:pt idx="81">
                  <c:v>320.16847176729135</c:v>
                </c:pt>
                <c:pt idx="82">
                  <c:v>320.74504344543055</c:v>
                </c:pt>
                <c:pt idx="83">
                  <c:v>321.36262649593334</c:v>
                </c:pt>
                <c:pt idx="84">
                  <c:v>321.98040704483094</c:v>
                </c:pt>
                <c:pt idx="85">
                  <c:v>322.55662091863098</c:v>
                </c:pt>
                <c:pt idx="86">
                  <c:v>323.25697343909206</c:v>
                </c:pt>
                <c:pt idx="87">
                  <c:v>323.91572256975593</c:v>
                </c:pt>
                <c:pt idx="88">
                  <c:v>324.57447209634228</c:v>
                </c:pt>
                <c:pt idx="89">
                  <c:v>325.10997002672764</c:v>
                </c:pt>
                <c:pt idx="90">
                  <c:v>325.72706481455737</c:v>
                </c:pt>
                <c:pt idx="91">
                  <c:v>326.42720710643385</c:v>
                </c:pt>
                <c:pt idx="92">
                  <c:v>327.1269170957089</c:v>
                </c:pt>
                <c:pt idx="93">
                  <c:v>327.74432759437315</c:v>
                </c:pt>
                <c:pt idx="94">
                  <c:v>328.3619123416895</c:v>
                </c:pt>
                <c:pt idx="95">
                  <c:v>328.97921875912675</c:v>
                </c:pt>
                <c:pt idx="96">
                  <c:v>329.59695396560949</c:v>
                </c:pt>
                <c:pt idx="97">
                  <c:v>330.37923054044086</c:v>
                </c:pt>
                <c:pt idx="98">
                  <c:v>330.99694181519243</c:v>
                </c:pt>
                <c:pt idx="99">
                  <c:v>331.61440426037535</c:v>
                </c:pt>
                <c:pt idx="100">
                  <c:v>332.14976777456008</c:v>
                </c:pt>
                <c:pt idx="101">
                  <c:v>332.68500850516409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TrackingData!$DN$2</c:f>
              <c:strCache>
                <c:ptCount val="1"/>
                <c:pt idx="0">
                  <c:v>2mL 3.99eg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8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TrackingData!$EB$6:$EB$83</c:f>
              <c:numCache>
                <c:formatCode>General</c:formatCode>
                <c:ptCount val="78"/>
                <c:pt idx="0">
                  <c:v>0.15</c:v>
                </c:pt>
                <c:pt idx="1">
                  <c:v>0.16666666666666666</c:v>
                </c:pt>
                <c:pt idx="2">
                  <c:v>0.18333333333333332</c:v>
                </c:pt>
                <c:pt idx="3">
                  <c:v>0.2</c:v>
                </c:pt>
                <c:pt idx="4">
                  <c:v>0.21666666666666667</c:v>
                </c:pt>
                <c:pt idx="5">
                  <c:v>0.23333333333333334</c:v>
                </c:pt>
                <c:pt idx="6">
                  <c:v>0.25</c:v>
                </c:pt>
                <c:pt idx="7">
                  <c:v>0.26666666666666666</c:v>
                </c:pt>
                <c:pt idx="8">
                  <c:v>0.28333333333333333</c:v>
                </c:pt>
                <c:pt idx="9">
                  <c:v>0.3</c:v>
                </c:pt>
                <c:pt idx="10">
                  <c:v>0.31666666666666665</c:v>
                </c:pt>
                <c:pt idx="11">
                  <c:v>0.33333333333333331</c:v>
                </c:pt>
                <c:pt idx="12">
                  <c:v>0.35</c:v>
                </c:pt>
                <c:pt idx="13">
                  <c:v>0.36666666666666664</c:v>
                </c:pt>
                <c:pt idx="14">
                  <c:v>0.3833333333333333</c:v>
                </c:pt>
                <c:pt idx="15">
                  <c:v>0.4</c:v>
                </c:pt>
                <c:pt idx="16">
                  <c:v>0.41666666666666669</c:v>
                </c:pt>
                <c:pt idx="17">
                  <c:v>0.43333333333333335</c:v>
                </c:pt>
                <c:pt idx="18">
                  <c:v>0.45</c:v>
                </c:pt>
                <c:pt idx="19">
                  <c:v>0.46666666666666667</c:v>
                </c:pt>
                <c:pt idx="20">
                  <c:v>0.48333333333333334</c:v>
                </c:pt>
                <c:pt idx="21">
                  <c:v>0.5</c:v>
                </c:pt>
                <c:pt idx="22">
                  <c:v>0.51666666666666661</c:v>
                </c:pt>
                <c:pt idx="23">
                  <c:v>0.53333333333333333</c:v>
                </c:pt>
                <c:pt idx="24">
                  <c:v>0.55000000000000004</c:v>
                </c:pt>
                <c:pt idx="25">
                  <c:v>0.56666666666666665</c:v>
                </c:pt>
                <c:pt idx="26">
                  <c:v>0.58333333333333337</c:v>
                </c:pt>
                <c:pt idx="27">
                  <c:v>0.6</c:v>
                </c:pt>
                <c:pt idx="28">
                  <c:v>0.6166666666666667</c:v>
                </c:pt>
                <c:pt idx="29">
                  <c:v>0.6333333333333333</c:v>
                </c:pt>
                <c:pt idx="30">
                  <c:v>0.65</c:v>
                </c:pt>
                <c:pt idx="31">
                  <c:v>0.66666666666666663</c:v>
                </c:pt>
                <c:pt idx="32">
                  <c:v>0.68333333333333335</c:v>
                </c:pt>
                <c:pt idx="33">
                  <c:v>0.7</c:v>
                </c:pt>
                <c:pt idx="34">
                  <c:v>0.71666666666666667</c:v>
                </c:pt>
                <c:pt idx="35">
                  <c:v>0.73333333333333328</c:v>
                </c:pt>
                <c:pt idx="36">
                  <c:v>0.75</c:v>
                </c:pt>
                <c:pt idx="37">
                  <c:v>0.76666666666666661</c:v>
                </c:pt>
                <c:pt idx="38">
                  <c:v>0.78333333333333333</c:v>
                </c:pt>
                <c:pt idx="39">
                  <c:v>0.8</c:v>
                </c:pt>
                <c:pt idx="40">
                  <c:v>0.81666666666666665</c:v>
                </c:pt>
                <c:pt idx="41">
                  <c:v>0.83333333333333337</c:v>
                </c:pt>
                <c:pt idx="42">
                  <c:v>0.85</c:v>
                </c:pt>
                <c:pt idx="43">
                  <c:v>0.8666666666666667</c:v>
                </c:pt>
                <c:pt idx="44">
                  <c:v>0.8833333333333333</c:v>
                </c:pt>
                <c:pt idx="45">
                  <c:v>0.9</c:v>
                </c:pt>
                <c:pt idx="46">
                  <c:v>0.91666666666666663</c:v>
                </c:pt>
                <c:pt idx="47">
                  <c:v>0.93333333333333335</c:v>
                </c:pt>
                <c:pt idx="48">
                  <c:v>0.95</c:v>
                </c:pt>
                <c:pt idx="49">
                  <c:v>0.96666666666666667</c:v>
                </c:pt>
                <c:pt idx="50">
                  <c:v>0.98333333333333328</c:v>
                </c:pt>
                <c:pt idx="51">
                  <c:v>1</c:v>
                </c:pt>
                <c:pt idx="52">
                  <c:v>1.0166666666666666</c:v>
                </c:pt>
                <c:pt idx="53">
                  <c:v>1.0333333333333332</c:v>
                </c:pt>
                <c:pt idx="54">
                  <c:v>1.05</c:v>
                </c:pt>
                <c:pt idx="55">
                  <c:v>1.0666666666666667</c:v>
                </c:pt>
                <c:pt idx="56">
                  <c:v>1.0833333333333333</c:v>
                </c:pt>
                <c:pt idx="57">
                  <c:v>1.1000000000000001</c:v>
                </c:pt>
                <c:pt idx="58">
                  <c:v>1.1166666666666667</c:v>
                </c:pt>
                <c:pt idx="59">
                  <c:v>1.1333333333333333</c:v>
                </c:pt>
                <c:pt idx="60">
                  <c:v>1.1499999999999999</c:v>
                </c:pt>
                <c:pt idx="61">
                  <c:v>1.1666666666666667</c:v>
                </c:pt>
                <c:pt idx="62">
                  <c:v>1.1833333333333333</c:v>
                </c:pt>
                <c:pt idx="63">
                  <c:v>1.2</c:v>
                </c:pt>
                <c:pt idx="64">
                  <c:v>1.2166666666666666</c:v>
                </c:pt>
                <c:pt idx="65">
                  <c:v>1.2333333333333334</c:v>
                </c:pt>
                <c:pt idx="66">
                  <c:v>1.25</c:v>
                </c:pt>
                <c:pt idx="67">
                  <c:v>1.2666666666666666</c:v>
                </c:pt>
                <c:pt idx="68">
                  <c:v>1.2833333333333332</c:v>
                </c:pt>
                <c:pt idx="69">
                  <c:v>1.3</c:v>
                </c:pt>
                <c:pt idx="70">
                  <c:v>1.3166666666666667</c:v>
                </c:pt>
                <c:pt idx="71">
                  <c:v>1.3333333333333333</c:v>
                </c:pt>
                <c:pt idx="72">
                  <c:v>1.35</c:v>
                </c:pt>
                <c:pt idx="73">
                  <c:v>1.3666666666666667</c:v>
                </c:pt>
                <c:pt idx="74">
                  <c:v>1.3833333333333333</c:v>
                </c:pt>
                <c:pt idx="75">
                  <c:v>1.4</c:v>
                </c:pt>
                <c:pt idx="76">
                  <c:v>1.4166666666666667</c:v>
                </c:pt>
                <c:pt idx="77">
                  <c:v>1.4333333333333333</c:v>
                </c:pt>
              </c:numCache>
            </c:numRef>
          </c:xVal>
          <c:yVal>
            <c:numRef>
              <c:f>TrackingData!$EC$6:$EC$84</c:f>
              <c:numCache>
                <c:formatCode>General</c:formatCode>
                <c:ptCount val="79"/>
                <c:pt idx="0">
                  <c:v>87.824490343048879</c:v>
                </c:pt>
                <c:pt idx="1">
                  <c:v>88.310574186098719</c:v>
                </c:pt>
                <c:pt idx="2">
                  <c:v>88.933136992201696</c:v>
                </c:pt>
                <c:pt idx="3">
                  <c:v>89.382906236687759</c:v>
                </c:pt>
                <c:pt idx="4">
                  <c:v>90.089429212546818</c:v>
                </c:pt>
                <c:pt idx="5">
                  <c:v>90.669223100222723</c:v>
                </c:pt>
                <c:pt idx="6">
                  <c:v>91.414227308494588</c:v>
                </c:pt>
                <c:pt idx="7">
                  <c:v>92.036258128439641</c:v>
                </c:pt>
                <c:pt idx="8">
                  <c:v>92.7962366959203</c:v>
                </c:pt>
                <c:pt idx="9">
                  <c:v>93.458782276986312</c:v>
                </c:pt>
                <c:pt idx="10">
                  <c:v>94.413226737949728</c:v>
                </c:pt>
                <c:pt idx="11">
                  <c:v>95.082174530052896</c:v>
                </c:pt>
                <c:pt idx="12">
                  <c:v>96.031637435529674</c:v>
                </c:pt>
                <c:pt idx="13">
                  <c:v>96.845670770736319</c:v>
                </c:pt>
                <c:pt idx="14">
                  <c:v>97.707594935400152</c:v>
                </c:pt>
                <c:pt idx="15">
                  <c:v>98.707024713176878</c:v>
                </c:pt>
                <c:pt idx="16">
                  <c:v>99.754320386081687</c:v>
                </c:pt>
                <c:pt idx="17">
                  <c:v>100.70879834074958</c:v>
                </c:pt>
                <c:pt idx="18">
                  <c:v>101.6610600796861</c:v>
                </c:pt>
                <c:pt idx="19">
                  <c:v>102.75632312309243</c:v>
                </c:pt>
                <c:pt idx="20">
                  <c:v>103.80409682138972</c:v>
                </c:pt>
                <c:pt idx="21">
                  <c:v>104.80434165261445</c:v>
                </c:pt>
                <c:pt idx="22">
                  <c:v>105.89836670274968</c:v>
                </c:pt>
                <c:pt idx="23">
                  <c:v>107.08941782303992</c:v>
                </c:pt>
                <c:pt idx="24">
                  <c:v>108.23912146828141</c:v>
                </c:pt>
                <c:pt idx="25">
                  <c:v>109.42994661745766</c:v>
                </c:pt>
                <c:pt idx="26">
                  <c:v>110.71612964875509</c:v>
                </c:pt>
                <c:pt idx="27">
                  <c:v>111.95630600477382</c:v>
                </c:pt>
                <c:pt idx="28">
                  <c:v>113.19491680819726</c:v>
                </c:pt>
                <c:pt idx="29">
                  <c:v>114.48123188623505</c:v>
                </c:pt>
                <c:pt idx="30">
                  <c:v>115.76902729889937</c:v>
                </c:pt>
                <c:pt idx="31">
                  <c:v>117.10446668241482</c:v>
                </c:pt>
                <c:pt idx="32">
                  <c:v>118.3894417399168</c:v>
                </c:pt>
                <c:pt idx="33">
                  <c:v>119.7711894579906</c:v>
                </c:pt>
                <c:pt idx="34">
                  <c:v>121.10792571786872</c:v>
                </c:pt>
                <c:pt idx="35">
                  <c:v>122.54004523929291</c:v>
                </c:pt>
                <c:pt idx="36">
                  <c:v>124.01564659933666</c:v>
                </c:pt>
                <c:pt idx="37">
                  <c:v>125.34975860023469</c:v>
                </c:pt>
                <c:pt idx="38">
                  <c:v>126.7315530628253</c:v>
                </c:pt>
                <c:pt idx="39">
                  <c:v>128.06694416427749</c:v>
                </c:pt>
                <c:pt idx="40">
                  <c:v>129.44998727723791</c:v>
                </c:pt>
                <c:pt idx="41">
                  <c:v>130.87825372788097</c:v>
                </c:pt>
                <c:pt idx="42">
                  <c:v>132.3577744371828</c:v>
                </c:pt>
                <c:pt idx="43">
                  <c:v>133.78725053881399</c:v>
                </c:pt>
                <c:pt idx="44">
                  <c:v>135.36087695249685</c:v>
                </c:pt>
                <c:pt idx="45">
                  <c:v>136.84043461650117</c:v>
                </c:pt>
                <c:pt idx="46">
                  <c:v>138.36518682382109</c:v>
                </c:pt>
                <c:pt idx="47">
                  <c:v>139.74701938603832</c:v>
                </c:pt>
                <c:pt idx="48">
                  <c:v>141.22534569717581</c:v>
                </c:pt>
                <c:pt idx="49">
                  <c:v>142.74685618815229</c:v>
                </c:pt>
                <c:pt idx="50">
                  <c:v>144.18081538788869</c:v>
                </c:pt>
                <c:pt idx="51">
                  <c:v>145.70922213813398</c:v>
                </c:pt>
                <c:pt idx="52">
                  <c:v>147.23276366864224</c:v>
                </c:pt>
                <c:pt idx="53">
                  <c:v>148.80521622336673</c:v>
                </c:pt>
                <c:pt idx="54">
                  <c:v>150.23954424381921</c:v>
                </c:pt>
                <c:pt idx="55">
                  <c:v>151.71539948898101</c:v>
                </c:pt>
                <c:pt idx="56">
                  <c:v>153.14488275808844</c:v>
                </c:pt>
                <c:pt idx="57">
                  <c:v>154.76385006491091</c:v>
                </c:pt>
                <c:pt idx="58">
                  <c:v>156.28981210514522</c:v>
                </c:pt>
                <c:pt idx="59">
                  <c:v>157.86122120873748</c:v>
                </c:pt>
                <c:pt idx="60">
                  <c:v>159.43375978572067</c:v>
                </c:pt>
                <c:pt idx="61">
                  <c:v>160.91100820636652</c:v>
                </c:pt>
                <c:pt idx="62">
                  <c:v>162.43907579338992</c:v>
                </c:pt>
                <c:pt idx="63">
                  <c:v>163.87562867633596</c:v>
                </c:pt>
                <c:pt idx="64">
                  <c:v>165.40161734658889</c:v>
                </c:pt>
                <c:pt idx="65">
                  <c:v>166.87870892199447</c:v>
                </c:pt>
                <c:pt idx="66">
                  <c:v>168.54889192571011</c:v>
                </c:pt>
                <c:pt idx="67">
                  <c:v>170.02597732987789</c:v>
                </c:pt>
                <c:pt idx="68">
                  <c:v>171.55072961377022</c:v>
                </c:pt>
                <c:pt idx="69">
                  <c:v>172.98141536730941</c:v>
                </c:pt>
                <c:pt idx="70">
                  <c:v>174.55504803836757</c:v>
                </c:pt>
                <c:pt idx="71">
                  <c:v>175.98573603162799</c:v>
                </c:pt>
                <c:pt idx="72">
                  <c:v>177.51172180684938</c:v>
                </c:pt>
                <c:pt idx="73">
                  <c:v>179.13056623070622</c:v>
                </c:pt>
                <c:pt idx="74">
                  <c:v>180.60889495326103</c:v>
                </c:pt>
                <c:pt idx="75">
                  <c:v>182.1813314565029</c:v>
                </c:pt>
                <c:pt idx="76">
                  <c:v>183.65620756875944</c:v>
                </c:pt>
                <c:pt idx="77">
                  <c:v>185.03701731156423</c:v>
                </c:pt>
                <c:pt idx="78">
                  <c:v>185.75180339988316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TrackingData!$EG$2</c:f>
              <c:strCache>
                <c:ptCount val="1"/>
                <c:pt idx="0">
                  <c:v>3mL 3.99deg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8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TrackingData!$EU$6:$EU$70</c:f>
              <c:numCache>
                <c:formatCode>General</c:formatCode>
                <c:ptCount val="65"/>
                <c:pt idx="0">
                  <c:v>0.15</c:v>
                </c:pt>
                <c:pt idx="1">
                  <c:v>0.16666666666666666</c:v>
                </c:pt>
                <c:pt idx="2">
                  <c:v>0.18333333333333332</c:v>
                </c:pt>
                <c:pt idx="3">
                  <c:v>0.2</c:v>
                </c:pt>
                <c:pt idx="4">
                  <c:v>0.21666666666666667</c:v>
                </c:pt>
                <c:pt idx="5">
                  <c:v>0.23333333333333334</c:v>
                </c:pt>
                <c:pt idx="6">
                  <c:v>0.25</c:v>
                </c:pt>
                <c:pt idx="7">
                  <c:v>0.26666666666666666</c:v>
                </c:pt>
                <c:pt idx="8">
                  <c:v>0.28333333333333333</c:v>
                </c:pt>
                <c:pt idx="9">
                  <c:v>0.3</c:v>
                </c:pt>
                <c:pt idx="10">
                  <c:v>0.31666666666666665</c:v>
                </c:pt>
                <c:pt idx="11">
                  <c:v>0.33333333333333331</c:v>
                </c:pt>
                <c:pt idx="12">
                  <c:v>0.35</c:v>
                </c:pt>
                <c:pt idx="13">
                  <c:v>0.36666666666666664</c:v>
                </c:pt>
                <c:pt idx="14">
                  <c:v>0.3833333333333333</c:v>
                </c:pt>
                <c:pt idx="15">
                  <c:v>0.4</c:v>
                </c:pt>
                <c:pt idx="16">
                  <c:v>0.41666666666666669</c:v>
                </c:pt>
                <c:pt idx="17">
                  <c:v>0.43333333333333335</c:v>
                </c:pt>
                <c:pt idx="18">
                  <c:v>0.45</c:v>
                </c:pt>
                <c:pt idx="19">
                  <c:v>0.46666666666666667</c:v>
                </c:pt>
                <c:pt idx="20">
                  <c:v>0.48333333333333334</c:v>
                </c:pt>
                <c:pt idx="21">
                  <c:v>0.5</c:v>
                </c:pt>
                <c:pt idx="22">
                  <c:v>0.51666666666666661</c:v>
                </c:pt>
                <c:pt idx="23">
                  <c:v>0.53333333333333333</c:v>
                </c:pt>
                <c:pt idx="24">
                  <c:v>0.55000000000000004</c:v>
                </c:pt>
                <c:pt idx="25">
                  <c:v>0.56666666666666665</c:v>
                </c:pt>
                <c:pt idx="26">
                  <c:v>0.58333333333333337</c:v>
                </c:pt>
                <c:pt idx="27">
                  <c:v>0.6</c:v>
                </c:pt>
                <c:pt idx="28">
                  <c:v>0.6166666666666667</c:v>
                </c:pt>
                <c:pt idx="29">
                  <c:v>0.6333333333333333</c:v>
                </c:pt>
                <c:pt idx="30">
                  <c:v>0.65</c:v>
                </c:pt>
                <c:pt idx="31">
                  <c:v>0.66666666666666663</c:v>
                </c:pt>
                <c:pt idx="32">
                  <c:v>0.68333333333333335</c:v>
                </c:pt>
                <c:pt idx="33">
                  <c:v>0.7</c:v>
                </c:pt>
                <c:pt idx="34">
                  <c:v>0.71666666666666667</c:v>
                </c:pt>
                <c:pt idx="35">
                  <c:v>0.73333333333333328</c:v>
                </c:pt>
                <c:pt idx="36">
                  <c:v>0.75</c:v>
                </c:pt>
                <c:pt idx="37">
                  <c:v>0.76666666666666661</c:v>
                </c:pt>
                <c:pt idx="38">
                  <c:v>0.78333333333333333</c:v>
                </c:pt>
                <c:pt idx="39">
                  <c:v>0.8</c:v>
                </c:pt>
                <c:pt idx="40">
                  <c:v>0.81666666666666665</c:v>
                </c:pt>
                <c:pt idx="41">
                  <c:v>0.83333333333333337</c:v>
                </c:pt>
                <c:pt idx="42">
                  <c:v>0.85</c:v>
                </c:pt>
                <c:pt idx="43">
                  <c:v>0.8666666666666667</c:v>
                </c:pt>
                <c:pt idx="44">
                  <c:v>0.8833333333333333</c:v>
                </c:pt>
                <c:pt idx="45">
                  <c:v>0.9</c:v>
                </c:pt>
                <c:pt idx="46">
                  <c:v>0.91666666666666663</c:v>
                </c:pt>
                <c:pt idx="47">
                  <c:v>0.93333333333333335</c:v>
                </c:pt>
                <c:pt idx="48">
                  <c:v>0.95</c:v>
                </c:pt>
                <c:pt idx="49">
                  <c:v>0.96666666666666667</c:v>
                </c:pt>
                <c:pt idx="50">
                  <c:v>0.98333333333333328</c:v>
                </c:pt>
                <c:pt idx="51">
                  <c:v>1</c:v>
                </c:pt>
                <c:pt idx="52">
                  <c:v>1.0166666666666666</c:v>
                </c:pt>
                <c:pt idx="53">
                  <c:v>1.0333333333333332</c:v>
                </c:pt>
                <c:pt idx="54">
                  <c:v>1.05</c:v>
                </c:pt>
                <c:pt idx="55">
                  <c:v>1.0666666666666667</c:v>
                </c:pt>
                <c:pt idx="56">
                  <c:v>1.0833333333333333</c:v>
                </c:pt>
                <c:pt idx="57">
                  <c:v>1.1000000000000001</c:v>
                </c:pt>
                <c:pt idx="58">
                  <c:v>1.1166666666666667</c:v>
                </c:pt>
                <c:pt idx="59">
                  <c:v>1.1333333333333333</c:v>
                </c:pt>
                <c:pt idx="60">
                  <c:v>1.1499999999999999</c:v>
                </c:pt>
                <c:pt idx="61">
                  <c:v>1.1666666666666667</c:v>
                </c:pt>
                <c:pt idx="62">
                  <c:v>1.1833333333333333</c:v>
                </c:pt>
                <c:pt idx="63">
                  <c:v>1.2</c:v>
                </c:pt>
                <c:pt idx="64">
                  <c:v>1.2166666666666666</c:v>
                </c:pt>
              </c:numCache>
            </c:numRef>
          </c:xVal>
          <c:yVal>
            <c:numRef>
              <c:f>TrackingData!$EV$6:$EV$70</c:f>
              <c:numCache>
                <c:formatCode>General</c:formatCode>
                <c:ptCount val="65"/>
                <c:pt idx="0">
                  <c:v>87.969391071988582</c:v>
                </c:pt>
                <c:pt idx="1">
                  <c:v>88.755942397351575</c:v>
                </c:pt>
                <c:pt idx="2">
                  <c:v>89.258508585312683</c:v>
                </c:pt>
                <c:pt idx="3">
                  <c:v>89.91325402224561</c:v>
                </c:pt>
                <c:pt idx="4">
                  <c:v>90.556838716523089</c:v>
                </c:pt>
                <c:pt idx="5">
                  <c:v>91.263674087872118</c:v>
                </c:pt>
                <c:pt idx="6">
                  <c:v>92.132801347061815</c:v>
                </c:pt>
                <c:pt idx="7">
                  <c:v>92.828215991692929</c:v>
                </c:pt>
                <c:pt idx="8">
                  <c:v>93.826223251587123</c:v>
                </c:pt>
                <c:pt idx="9">
                  <c:v>94.61033263933254</c:v>
                </c:pt>
                <c:pt idx="10">
                  <c:v>95.699788049435497</c:v>
                </c:pt>
                <c:pt idx="11">
                  <c:v>96.571588700032905</c:v>
                </c:pt>
                <c:pt idx="12">
                  <c:v>97.660068774557814</c:v>
                </c:pt>
                <c:pt idx="13">
                  <c:v>98.620835762855691</c:v>
                </c:pt>
                <c:pt idx="14">
                  <c:v>99.848299326956564</c:v>
                </c:pt>
                <c:pt idx="15">
                  <c:v>100.98350199119237</c:v>
                </c:pt>
                <c:pt idx="16">
                  <c:v>102.20408127661165</c:v>
                </c:pt>
                <c:pt idx="17">
                  <c:v>103.42328860407805</c:v>
                </c:pt>
                <c:pt idx="18">
                  <c:v>104.60067072011024</c:v>
                </c:pt>
                <c:pt idx="19">
                  <c:v>105.99751279230892</c:v>
                </c:pt>
                <c:pt idx="20">
                  <c:v>107.2681171742033</c:v>
                </c:pt>
                <c:pt idx="21">
                  <c:v>108.57943734000162</c:v>
                </c:pt>
                <c:pt idx="22">
                  <c:v>110.05863594908234</c:v>
                </c:pt>
                <c:pt idx="23">
                  <c:v>111.36549721491198</c:v>
                </c:pt>
                <c:pt idx="24">
                  <c:v>112.93811475011898</c:v>
                </c:pt>
                <c:pt idx="25">
                  <c:v>114.37856531199229</c:v>
                </c:pt>
                <c:pt idx="26">
                  <c:v>115.9049045595747</c:v>
                </c:pt>
                <c:pt idx="27">
                  <c:v>117.47373673114515</c:v>
                </c:pt>
                <c:pt idx="28">
                  <c:v>119.00140775983041</c:v>
                </c:pt>
                <c:pt idx="29">
                  <c:v>120.52685732762214</c:v>
                </c:pt>
                <c:pt idx="30">
                  <c:v>122.1864530506576</c:v>
                </c:pt>
                <c:pt idx="31">
                  <c:v>123.62688868444738</c:v>
                </c:pt>
                <c:pt idx="32">
                  <c:v>125.32901862916844</c:v>
                </c:pt>
                <c:pt idx="33">
                  <c:v>126.99111865277024</c:v>
                </c:pt>
                <c:pt idx="34">
                  <c:v>128.64838716326784</c:v>
                </c:pt>
                <c:pt idx="35">
                  <c:v>130.34932267650979</c:v>
                </c:pt>
                <c:pt idx="36">
                  <c:v>132.0917656944649</c:v>
                </c:pt>
                <c:pt idx="37">
                  <c:v>133.75133531980424</c:v>
                </c:pt>
                <c:pt idx="38">
                  <c:v>135.4960198797769</c:v>
                </c:pt>
                <c:pt idx="39">
                  <c:v>137.19921062760872</c:v>
                </c:pt>
                <c:pt idx="40">
                  <c:v>138.85665737463725</c:v>
                </c:pt>
                <c:pt idx="41">
                  <c:v>140.51413528603604</c:v>
                </c:pt>
                <c:pt idx="42">
                  <c:v>142.30060644502436</c:v>
                </c:pt>
                <c:pt idx="43">
                  <c:v>144.08905964219716</c:v>
                </c:pt>
                <c:pt idx="44">
                  <c:v>145.8396383441567</c:v>
                </c:pt>
                <c:pt idx="45">
                  <c:v>147.58868842818632</c:v>
                </c:pt>
                <c:pt idx="46">
                  <c:v>149.3758158564458</c:v>
                </c:pt>
                <c:pt idx="47">
                  <c:v>151.25134361484453</c:v>
                </c:pt>
                <c:pt idx="48">
                  <c:v>153.1279409141936</c:v>
                </c:pt>
                <c:pt idx="49">
                  <c:v>154.87065599921686</c:v>
                </c:pt>
                <c:pt idx="50">
                  <c:v>156.66099823323907</c:v>
                </c:pt>
                <c:pt idx="51">
                  <c:v>158.5347232086163</c:v>
                </c:pt>
                <c:pt idx="52">
                  <c:v>160.28235112767098</c:v>
                </c:pt>
                <c:pt idx="53">
                  <c:v>162.11436647743344</c:v>
                </c:pt>
                <c:pt idx="54">
                  <c:v>163.99096248719763</c:v>
                </c:pt>
                <c:pt idx="55">
                  <c:v>165.86661777247821</c:v>
                </c:pt>
                <c:pt idx="56">
                  <c:v>167.74415478871117</c:v>
                </c:pt>
                <c:pt idx="57">
                  <c:v>169.5325667866525</c:v>
                </c:pt>
                <c:pt idx="58">
                  <c:v>171.32009465165621</c:v>
                </c:pt>
                <c:pt idx="59">
                  <c:v>173.32666703387588</c:v>
                </c:pt>
                <c:pt idx="60">
                  <c:v>175.0760625832188</c:v>
                </c:pt>
                <c:pt idx="61">
                  <c:v>176.99532713789563</c:v>
                </c:pt>
                <c:pt idx="62">
                  <c:v>178.78375010356589</c:v>
                </c:pt>
                <c:pt idx="63">
                  <c:v>180.70682774361788</c:v>
                </c:pt>
                <c:pt idx="64">
                  <c:v>182.4933179010913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TrackingData!$EZ$2</c:f>
              <c:strCache>
                <c:ptCount val="1"/>
                <c:pt idx="0">
                  <c:v>4mL 3.99deg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8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TrackingData!$FN$6:$FN$69</c:f>
              <c:numCache>
                <c:formatCode>General</c:formatCode>
                <c:ptCount val="64"/>
                <c:pt idx="0">
                  <c:v>0.21666666666666667</c:v>
                </c:pt>
                <c:pt idx="1">
                  <c:v>0.23333333333333334</c:v>
                </c:pt>
                <c:pt idx="2">
                  <c:v>0.25</c:v>
                </c:pt>
                <c:pt idx="3">
                  <c:v>0.26666666666666666</c:v>
                </c:pt>
                <c:pt idx="4">
                  <c:v>0.28333333333333333</c:v>
                </c:pt>
                <c:pt idx="5">
                  <c:v>0.3</c:v>
                </c:pt>
                <c:pt idx="6">
                  <c:v>0.31666666666666665</c:v>
                </c:pt>
                <c:pt idx="7">
                  <c:v>0.33333333333333331</c:v>
                </c:pt>
                <c:pt idx="8">
                  <c:v>0.35</c:v>
                </c:pt>
                <c:pt idx="9">
                  <c:v>0.36666666666666664</c:v>
                </c:pt>
                <c:pt idx="10">
                  <c:v>0.3833333333333333</c:v>
                </c:pt>
                <c:pt idx="11">
                  <c:v>0.4</c:v>
                </c:pt>
                <c:pt idx="12">
                  <c:v>0.41666666666666669</c:v>
                </c:pt>
                <c:pt idx="13">
                  <c:v>0.43333333333333335</c:v>
                </c:pt>
                <c:pt idx="14">
                  <c:v>0.45</c:v>
                </c:pt>
                <c:pt idx="15">
                  <c:v>0.46666666666666667</c:v>
                </c:pt>
                <c:pt idx="16">
                  <c:v>0.48333333333333334</c:v>
                </c:pt>
                <c:pt idx="17">
                  <c:v>0.5</c:v>
                </c:pt>
                <c:pt idx="18">
                  <c:v>0.51666666666666661</c:v>
                </c:pt>
                <c:pt idx="19">
                  <c:v>0.53333333333333333</c:v>
                </c:pt>
                <c:pt idx="20">
                  <c:v>0.55000000000000004</c:v>
                </c:pt>
                <c:pt idx="21">
                  <c:v>0.56666666666666665</c:v>
                </c:pt>
                <c:pt idx="22">
                  <c:v>0.58333333333333337</c:v>
                </c:pt>
                <c:pt idx="23">
                  <c:v>0.6</c:v>
                </c:pt>
                <c:pt idx="24">
                  <c:v>0.6166666666666667</c:v>
                </c:pt>
                <c:pt idx="25">
                  <c:v>0.6333333333333333</c:v>
                </c:pt>
                <c:pt idx="26">
                  <c:v>0.65</c:v>
                </c:pt>
                <c:pt idx="27">
                  <c:v>0.66666666666666663</c:v>
                </c:pt>
                <c:pt idx="28">
                  <c:v>0.68333333333333335</c:v>
                </c:pt>
                <c:pt idx="29">
                  <c:v>0.7</c:v>
                </c:pt>
                <c:pt idx="30">
                  <c:v>0.71666666666666667</c:v>
                </c:pt>
                <c:pt idx="31">
                  <c:v>0.73333333333333328</c:v>
                </c:pt>
                <c:pt idx="32">
                  <c:v>0.75</c:v>
                </c:pt>
                <c:pt idx="33">
                  <c:v>0.76666666666666661</c:v>
                </c:pt>
                <c:pt idx="34">
                  <c:v>0.78333333333333333</c:v>
                </c:pt>
                <c:pt idx="35">
                  <c:v>0.8</c:v>
                </c:pt>
                <c:pt idx="36">
                  <c:v>0.81666666666666665</c:v>
                </c:pt>
                <c:pt idx="37">
                  <c:v>0.83333333333333337</c:v>
                </c:pt>
                <c:pt idx="38">
                  <c:v>0.85</c:v>
                </c:pt>
                <c:pt idx="39">
                  <c:v>0.8666666666666667</c:v>
                </c:pt>
                <c:pt idx="40">
                  <c:v>0.8833333333333333</c:v>
                </c:pt>
                <c:pt idx="41">
                  <c:v>0.9</c:v>
                </c:pt>
                <c:pt idx="42">
                  <c:v>0.91666666666666663</c:v>
                </c:pt>
                <c:pt idx="43">
                  <c:v>0.93333333333333335</c:v>
                </c:pt>
                <c:pt idx="44">
                  <c:v>0.95</c:v>
                </c:pt>
                <c:pt idx="45">
                  <c:v>0.96666666666666667</c:v>
                </c:pt>
                <c:pt idx="46">
                  <c:v>0.98333333333333328</c:v>
                </c:pt>
                <c:pt idx="47">
                  <c:v>1</c:v>
                </c:pt>
                <c:pt idx="48">
                  <c:v>1.0166666666666666</c:v>
                </c:pt>
                <c:pt idx="49">
                  <c:v>1.0333333333333332</c:v>
                </c:pt>
                <c:pt idx="50">
                  <c:v>1.05</c:v>
                </c:pt>
                <c:pt idx="51">
                  <c:v>1.0666666666666667</c:v>
                </c:pt>
                <c:pt idx="52">
                  <c:v>1.0833333333333333</c:v>
                </c:pt>
                <c:pt idx="53">
                  <c:v>1.1000000000000001</c:v>
                </c:pt>
                <c:pt idx="54">
                  <c:v>1.1166666666666667</c:v>
                </c:pt>
                <c:pt idx="55">
                  <c:v>1.1333333333333333</c:v>
                </c:pt>
                <c:pt idx="56">
                  <c:v>1.1499999999999999</c:v>
                </c:pt>
                <c:pt idx="57">
                  <c:v>1.1666666666666667</c:v>
                </c:pt>
                <c:pt idx="58">
                  <c:v>1.1833333333333333</c:v>
                </c:pt>
                <c:pt idx="59">
                  <c:v>1.2</c:v>
                </c:pt>
                <c:pt idx="60">
                  <c:v>1.2166666666666666</c:v>
                </c:pt>
                <c:pt idx="61">
                  <c:v>1.2333333333333334</c:v>
                </c:pt>
                <c:pt idx="62">
                  <c:v>1.25</c:v>
                </c:pt>
                <c:pt idx="63">
                  <c:v>1.2666666666666666</c:v>
                </c:pt>
              </c:numCache>
            </c:numRef>
          </c:xVal>
          <c:yVal>
            <c:numRef>
              <c:f>TrackingData!$FO$6:$FO$69</c:f>
              <c:numCache>
                <c:formatCode>General</c:formatCode>
                <c:ptCount val="64"/>
                <c:pt idx="0">
                  <c:v>88.174238468984015</c:v>
                </c:pt>
                <c:pt idx="1">
                  <c:v>88.759802819352004</c:v>
                </c:pt>
                <c:pt idx="2">
                  <c:v>89.146561933850975</c:v>
                </c:pt>
                <c:pt idx="3">
                  <c:v>89.982086434814931</c:v>
                </c:pt>
                <c:pt idx="4">
                  <c:v>90.59309301572182</c:v>
                </c:pt>
                <c:pt idx="5">
                  <c:v>91.213335284205456</c:v>
                </c:pt>
                <c:pt idx="6">
                  <c:v>92.028723523193506</c:v>
                </c:pt>
                <c:pt idx="7">
                  <c:v>93.091592674837131</c:v>
                </c:pt>
                <c:pt idx="8">
                  <c:v>93.883870573651947</c:v>
                </c:pt>
                <c:pt idx="9">
                  <c:v>95.000275737295922</c:v>
                </c:pt>
                <c:pt idx="10">
                  <c:v>95.888991221382611</c:v>
                </c:pt>
                <c:pt idx="11">
                  <c:v>97.17821733477129</c:v>
                </c:pt>
                <c:pt idx="12">
                  <c:v>98.158653331903608</c:v>
                </c:pt>
                <c:pt idx="13">
                  <c:v>99.400338685803277</c:v>
                </c:pt>
                <c:pt idx="14">
                  <c:v>100.55718056234892</c:v>
                </c:pt>
                <c:pt idx="15">
                  <c:v>101.7615546560759</c:v>
                </c:pt>
                <c:pt idx="16">
                  <c:v>103.13820045374554</c:v>
                </c:pt>
                <c:pt idx="17">
                  <c:v>104.29919797471821</c:v>
                </c:pt>
                <c:pt idx="18">
                  <c:v>105.7231076150005</c:v>
                </c:pt>
                <c:pt idx="19">
                  <c:v>106.96911789367141</c:v>
                </c:pt>
                <c:pt idx="20">
                  <c:v>108.39869981869111</c:v>
                </c:pt>
                <c:pt idx="21">
                  <c:v>109.77658480147728</c:v>
                </c:pt>
                <c:pt idx="22">
                  <c:v>111.1115726463741</c:v>
                </c:pt>
                <c:pt idx="23">
                  <c:v>112.5827338265555</c:v>
                </c:pt>
                <c:pt idx="24">
                  <c:v>114.09705406797595</c:v>
                </c:pt>
                <c:pt idx="25">
                  <c:v>115.7422821441763</c:v>
                </c:pt>
                <c:pt idx="26">
                  <c:v>117.43342742436678</c:v>
                </c:pt>
                <c:pt idx="27">
                  <c:v>119.03674967989407</c:v>
                </c:pt>
                <c:pt idx="28">
                  <c:v>120.73282534558534</c:v>
                </c:pt>
                <c:pt idx="29">
                  <c:v>122.55734807123157</c:v>
                </c:pt>
                <c:pt idx="30">
                  <c:v>124.24725852480273</c:v>
                </c:pt>
                <c:pt idx="31">
                  <c:v>125.9384617675061</c:v>
                </c:pt>
                <c:pt idx="32">
                  <c:v>127.67529749385666</c:v>
                </c:pt>
                <c:pt idx="33">
                  <c:v>129.36654479229952</c:v>
                </c:pt>
                <c:pt idx="34">
                  <c:v>130.97326137978865</c:v>
                </c:pt>
                <c:pt idx="35">
                  <c:v>132.57658597959477</c:v>
                </c:pt>
                <c:pt idx="36">
                  <c:v>134.31223928165798</c:v>
                </c:pt>
                <c:pt idx="37">
                  <c:v>136.13479936161337</c:v>
                </c:pt>
                <c:pt idx="38">
                  <c:v>137.97019943203679</c:v>
                </c:pt>
                <c:pt idx="39">
                  <c:v>139.83314877871015</c:v>
                </c:pt>
                <c:pt idx="40">
                  <c:v>141.66012648640208</c:v>
                </c:pt>
                <c:pt idx="41">
                  <c:v>143.661777573807</c:v>
                </c:pt>
                <c:pt idx="42">
                  <c:v>145.53213202232118</c:v>
                </c:pt>
                <c:pt idx="43">
                  <c:v>147.4449200080912</c:v>
                </c:pt>
                <c:pt idx="44">
                  <c:v>149.26789373309222</c:v>
                </c:pt>
                <c:pt idx="45">
                  <c:v>151.18274803829297</c:v>
                </c:pt>
                <c:pt idx="46">
                  <c:v>153.0540243259581</c:v>
                </c:pt>
                <c:pt idx="47">
                  <c:v>154.7918115400702</c:v>
                </c:pt>
                <c:pt idx="48">
                  <c:v>156.53066673913247</c:v>
                </c:pt>
                <c:pt idx="49">
                  <c:v>158.44449904106261</c:v>
                </c:pt>
                <c:pt idx="50">
                  <c:v>160.31802583949298</c:v>
                </c:pt>
                <c:pt idx="51">
                  <c:v>162.32081540659885</c:v>
                </c:pt>
                <c:pt idx="52">
                  <c:v>164.32260811654689</c:v>
                </c:pt>
                <c:pt idx="53">
                  <c:v>166.2851369547418</c:v>
                </c:pt>
                <c:pt idx="54">
                  <c:v>168.37912227080889</c:v>
                </c:pt>
                <c:pt idx="55">
                  <c:v>170.29398130038408</c:v>
                </c:pt>
                <c:pt idx="56">
                  <c:v>172.20774372469759</c:v>
                </c:pt>
                <c:pt idx="57">
                  <c:v>174.07919386951772</c:v>
                </c:pt>
                <c:pt idx="58">
                  <c:v>176.08197154648619</c:v>
                </c:pt>
                <c:pt idx="59">
                  <c:v>177.99170190021007</c:v>
                </c:pt>
                <c:pt idx="60">
                  <c:v>179.95408337106485</c:v>
                </c:pt>
                <c:pt idx="61">
                  <c:v>181.82142174122146</c:v>
                </c:pt>
                <c:pt idx="62">
                  <c:v>183.86980870031391</c:v>
                </c:pt>
                <c:pt idx="63">
                  <c:v>185.73825019219527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TrackingData!$BI$2</c:f>
              <c:strCache>
                <c:ptCount val="1"/>
                <c:pt idx="0">
                  <c:v>2mL 7.66eg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TrackingData!$BW$6:$BW$118</c:f>
              <c:numCache>
                <c:formatCode>General</c:formatCode>
                <c:ptCount val="113"/>
                <c:pt idx="0">
                  <c:v>0.28333333333333333</c:v>
                </c:pt>
                <c:pt idx="1">
                  <c:v>0.3</c:v>
                </c:pt>
                <c:pt idx="2">
                  <c:v>0.31666666666666665</c:v>
                </c:pt>
                <c:pt idx="3">
                  <c:v>0.33333333333333331</c:v>
                </c:pt>
                <c:pt idx="4">
                  <c:v>0.35</c:v>
                </c:pt>
                <c:pt idx="5">
                  <c:v>0.36666666666666664</c:v>
                </c:pt>
                <c:pt idx="6">
                  <c:v>0.3833333333333333</c:v>
                </c:pt>
                <c:pt idx="7">
                  <c:v>0.4</c:v>
                </c:pt>
                <c:pt idx="8">
                  <c:v>0.41666666666666669</c:v>
                </c:pt>
                <c:pt idx="9">
                  <c:v>0.43333333333333335</c:v>
                </c:pt>
                <c:pt idx="10">
                  <c:v>0.45</c:v>
                </c:pt>
                <c:pt idx="11">
                  <c:v>0.46666666666666667</c:v>
                </c:pt>
                <c:pt idx="12">
                  <c:v>0.48333333333333334</c:v>
                </c:pt>
                <c:pt idx="13">
                  <c:v>0.5</c:v>
                </c:pt>
                <c:pt idx="14">
                  <c:v>0.51666666666666661</c:v>
                </c:pt>
                <c:pt idx="15">
                  <c:v>0.53333333333333333</c:v>
                </c:pt>
                <c:pt idx="16">
                  <c:v>0.55000000000000004</c:v>
                </c:pt>
                <c:pt idx="17">
                  <c:v>0.56666666666666665</c:v>
                </c:pt>
                <c:pt idx="18">
                  <c:v>0.58333333333333337</c:v>
                </c:pt>
                <c:pt idx="19">
                  <c:v>0.6</c:v>
                </c:pt>
                <c:pt idx="20">
                  <c:v>0.6166666666666667</c:v>
                </c:pt>
                <c:pt idx="21">
                  <c:v>0.6333333333333333</c:v>
                </c:pt>
                <c:pt idx="22">
                  <c:v>0.65</c:v>
                </c:pt>
                <c:pt idx="23">
                  <c:v>0.66666666666666663</c:v>
                </c:pt>
                <c:pt idx="24">
                  <c:v>0.68333333333333335</c:v>
                </c:pt>
                <c:pt idx="25">
                  <c:v>0.7</c:v>
                </c:pt>
                <c:pt idx="26">
                  <c:v>0.71666666666666667</c:v>
                </c:pt>
                <c:pt idx="27">
                  <c:v>0.73333333333333328</c:v>
                </c:pt>
                <c:pt idx="28">
                  <c:v>0.75</c:v>
                </c:pt>
                <c:pt idx="29">
                  <c:v>0.76666666666666661</c:v>
                </c:pt>
                <c:pt idx="30">
                  <c:v>0.78333333333333333</c:v>
                </c:pt>
                <c:pt idx="31">
                  <c:v>0.8</c:v>
                </c:pt>
                <c:pt idx="32">
                  <c:v>0.81666666666666665</c:v>
                </c:pt>
                <c:pt idx="33">
                  <c:v>0.83333333333333337</c:v>
                </c:pt>
                <c:pt idx="34">
                  <c:v>0.85</c:v>
                </c:pt>
                <c:pt idx="35">
                  <c:v>0.8666666666666667</c:v>
                </c:pt>
                <c:pt idx="36">
                  <c:v>0.8833333333333333</c:v>
                </c:pt>
                <c:pt idx="37">
                  <c:v>0.9</c:v>
                </c:pt>
                <c:pt idx="38">
                  <c:v>0.91666666666666663</c:v>
                </c:pt>
                <c:pt idx="39">
                  <c:v>0.93333333333333335</c:v>
                </c:pt>
                <c:pt idx="40">
                  <c:v>0.95</c:v>
                </c:pt>
                <c:pt idx="41">
                  <c:v>0.96666666666666667</c:v>
                </c:pt>
                <c:pt idx="42">
                  <c:v>0.98333333333333328</c:v>
                </c:pt>
                <c:pt idx="43">
                  <c:v>1</c:v>
                </c:pt>
                <c:pt idx="44">
                  <c:v>1.0166666666666666</c:v>
                </c:pt>
                <c:pt idx="45">
                  <c:v>1.0333333333333332</c:v>
                </c:pt>
                <c:pt idx="46">
                  <c:v>1.05</c:v>
                </c:pt>
                <c:pt idx="47">
                  <c:v>1.0666666666666667</c:v>
                </c:pt>
                <c:pt idx="48">
                  <c:v>1.0833333333333333</c:v>
                </c:pt>
                <c:pt idx="49">
                  <c:v>1.1000000000000001</c:v>
                </c:pt>
                <c:pt idx="50">
                  <c:v>1.1166666666666667</c:v>
                </c:pt>
                <c:pt idx="51">
                  <c:v>1.1333333333333333</c:v>
                </c:pt>
                <c:pt idx="52">
                  <c:v>1.1499999999999999</c:v>
                </c:pt>
                <c:pt idx="53">
                  <c:v>1.1666666666666667</c:v>
                </c:pt>
                <c:pt idx="54">
                  <c:v>1.1833333333333333</c:v>
                </c:pt>
                <c:pt idx="55">
                  <c:v>1.2</c:v>
                </c:pt>
                <c:pt idx="56">
                  <c:v>1.2166666666666666</c:v>
                </c:pt>
                <c:pt idx="57">
                  <c:v>1.2333333333333334</c:v>
                </c:pt>
                <c:pt idx="58">
                  <c:v>1.25</c:v>
                </c:pt>
                <c:pt idx="59">
                  <c:v>1.2666666666666666</c:v>
                </c:pt>
                <c:pt idx="60">
                  <c:v>1.2833333333333332</c:v>
                </c:pt>
                <c:pt idx="61">
                  <c:v>1.3</c:v>
                </c:pt>
                <c:pt idx="62">
                  <c:v>1.3166666666666667</c:v>
                </c:pt>
                <c:pt idx="63">
                  <c:v>1.3333333333333333</c:v>
                </c:pt>
                <c:pt idx="64">
                  <c:v>1.35</c:v>
                </c:pt>
                <c:pt idx="65">
                  <c:v>1.3666666666666667</c:v>
                </c:pt>
                <c:pt idx="66">
                  <c:v>1.3833333333333333</c:v>
                </c:pt>
                <c:pt idx="67">
                  <c:v>1.4</c:v>
                </c:pt>
                <c:pt idx="68">
                  <c:v>1.4166666666666667</c:v>
                </c:pt>
                <c:pt idx="69">
                  <c:v>1.4333333333333333</c:v>
                </c:pt>
                <c:pt idx="70">
                  <c:v>1.45</c:v>
                </c:pt>
                <c:pt idx="71">
                  <c:v>1.4666666666666666</c:v>
                </c:pt>
                <c:pt idx="72">
                  <c:v>1.4833333333333334</c:v>
                </c:pt>
                <c:pt idx="73">
                  <c:v>1.5</c:v>
                </c:pt>
                <c:pt idx="74">
                  <c:v>1.5166666666666666</c:v>
                </c:pt>
                <c:pt idx="75">
                  <c:v>1.5333333333333332</c:v>
                </c:pt>
                <c:pt idx="76">
                  <c:v>1.55</c:v>
                </c:pt>
                <c:pt idx="77">
                  <c:v>1.5666666666666667</c:v>
                </c:pt>
                <c:pt idx="78">
                  <c:v>1.5833333333333333</c:v>
                </c:pt>
                <c:pt idx="79">
                  <c:v>1.6</c:v>
                </c:pt>
                <c:pt idx="80">
                  <c:v>1.6166666666666667</c:v>
                </c:pt>
                <c:pt idx="81">
                  <c:v>1.6333333333333333</c:v>
                </c:pt>
                <c:pt idx="82">
                  <c:v>1.65</c:v>
                </c:pt>
                <c:pt idx="83">
                  <c:v>1.6666666666666667</c:v>
                </c:pt>
                <c:pt idx="84">
                  <c:v>1.6833333333333333</c:v>
                </c:pt>
                <c:pt idx="85">
                  <c:v>1.7</c:v>
                </c:pt>
                <c:pt idx="86">
                  <c:v>1.7166666666666666</c:v>
                </c:pt>
                <c:pt idx="87">
                  <c:v>1.7333333333333334</c:v>
                </c:pt>
                <c:pt idx="88">
                  <c:v>1.75</c:v>
                </c:pt>
                <c:pt idx="89">
                  <c:v>1.7666666666666666</c:v>
                </c:pt>
                <c:pt idx="90">
                  <c:v>1.7833333333333332</c:v>
                </c:pt>
                <c:pt idx="91">
                  <c:v>1.8</c:v>
                </c:pt>
                <c:pt idx="92">
                  <c:v>1.8166666666666667</c:v>
                </c:pt>
                <c:pt idx="93">
                  <c:v>1.8333333333333333</c:v>
                </c:pt>
                <c:pt idx="94">
                  <c:v>1.8499999999999999</c:v>
                </c:pt>
                <c:pt idx="95">
                  <c:v>1.8666666666666667</c:v>
                </c:pt>
                <c:pt idx="96">
                  <c:v>1.8833333333333333</c:v>
                </c:pt>
                <c:pt idx="97">
                  <c:v>1.9</c:v>
                </c:pt>
                <c:pt idx="98">
                  <c:v>1.9166666666666667</c:v>
                </c:pt>
                <c:pt idx="99">
                  <c:v>1.9333333333333333</c:v>
                </c:pt>
                <c:pt idx="100">
                  <c:v>1.95</c:v>
                </c:pt>
                <c:pt idx="101">
                  <c:v>1.9666666666666666</c:v>
                </c:pt>
                <c:pt idx="102">
                  <c:v>1.9833333333333334</c:v>
                </c:pt>
                <c:pt idx="103">
                  <c:v>2</c:v>
                </c:pt>
                <c:pt idx="104">
                  <c:v>2.0166666666666666</c:v>
                </c:pt>
                <c:pt idx="105">
                  <c:v>2.0333333333333332</c:v>
                </c:pt>
                <c:pt idx="106">
                  <c:v>2.0499999999999998</c:v>
                </c:pt>
                <c:pt idx="107">
                  <c:v>2.0666666666666664</c:v>
                </c:pt>
                <c:pt idx="108">
                  <c:v>2.0833333333333335</c:v>
                </c:pt>
                <c:pt idx="109">
                  <c:v>2.1</c:v>
                </c:pt>
                <c:pt idx="110">
                  <c:v>2.1166666666666667</c:v>
                </c:pt>
                <c:pt idx="111">
                  <c:v>2.1333333333333333</c:v>
                </c:pt>
                <c:pt idx="112">
                  <c:v>2.15</c:v>
                </c:pt>
              </c:numCache>
            </c:numRef>
          </c:xVal>
          <c:yVal>
            <c:numRef>
              <c:f>TrackingData!$BX$6:$BX$118</c:f>
              <c:numCache>
                <c:formatCode>General</c:formatCode>
                <c:ptCount val="113"/>
                <c:pt idx="0">
                  <c:v>49.708516565394042</c:v>
                </c:pt>
                <c:pt idx="1">
                  <c:v>50.349836253013486</c:v>
                </c:pt>
                <c:pt idx="2">
                  <c:v>51.013233971125992</c:v>
                </c:pt>
                <c:pt idx="3">
                  <c:v>51.435322671339399</c:v>
                </c:pt>
                <c:pt idx="4">
                  <c:v>52.146843667661123</c:v>
                </c:pt>
                <c:pt idx="5">
                  <c:v>52.866649769822132</c:v>
                </c:pt>
                <c:pt idx="6">
                  <c:v>53.585127717007886</c:v>
                </c:pt>
                <c:pt idx="7">
                  <c:v>54.444691284714075</c:v>
                </c:pt>
                <c:pt idx="8">
                  <c:v>55.110892173862538</c:v>
                </c:pt>
                <c:pt idx="9">
                  <c:v>55.922849552820047</c:v>
                </c:pt>
                <c:pt idx="10">
                  <c:v>56.831529099535636</c:v>
                </c:pt>
                <c:pt idx="11">
                  <c:v>57.549216217848496</c:v>
                </c:pt>
                <c:pt idx="12">
                  <c:v>58.40950717703123</c:v>
                </c:pt>
                <c:pt idx="13">
                  <c:v>59.508800984341434</c:v>
                </c:pt>
                <c:pt idx="14">
                  <c:v>60.375029549046616</c:v>
                </c:pt>
                <c:pt idx="15">
                  <c:v>61.1871636168691</c:v>
                </c:pt>
                <c:pt idx="16">
                  <c:v>62.190475292947824</c:v>
                </c:pt>
                <c:pt idx="17">
                  <c:v>63.002736646316535</c:v>
                </c:pt>
                <c:pt idx="18">
                  <c:v>63.816416001562033</c:v>
                </c:pt>
                <c:pt idx="19">
                  <c:v>64.914090801253721</c:v>
                </c:pt>
                <c:pt idx="20">
                  <c:v>65.86982924706939</c:v>
                </c:pt>
                <c:pt idx="21">
                  <c:v>67.064546372682429</c:v>
                </c:pt>
                <c:pt idx="22">
                  <c:v>67.973622025904191</c:v>
                </c:pt>
                <c:pt idx="23">
                  <c:v>68.931770358508658</c:v>
                </c:pt>
                <c:pt idx="24">
                  <c:v>69.840972906458276</c:v>
                </c:pt>
                <c:pt idx="25">
                  <c:v>70.892192397774181</c:v>
                </c:pt>
                <c:pt idx="26">
                  <c:v>71.992517292261169</c:v>
                </c:pt>
                <c:pt idx="27">
                  <c:v>73.091536217146654</c:v>
                </c:pt>
                <c:pt idx="28">
                  <c:v>74.193204874883406</c:v>
                </c:pt>
                <c:pt idx="29">
                  <c:v>75.292180000622835</c:v>
                </c:pt>
                <c:pt idx="30">
                  <c:v>76.344738129829523</c:v>
                </c:pt>
                <c:pt idx="31">
                  <c:v>77.39730788748524</c:v>
                </c:pt>
                <c:pt idx="32">
                  <c:v>78.497667754226597</c:v>
                </c:pt>
                <c:pt idx="33">
                  <c:v>79.644402438914454</c:v>
                </c:pt>
                <c:pt idx="34">
                  <c:v>80.791173496848273</c:v>
                </c:pt>
                <c:pt idx="35">
                  <c:v>81.892890907503684</c:v>
                </c:pt>
                <c:pt idx="36">
                  <c:v>83.096856566924401</c:v>
                </c:pt>
                <c:pt idx="37">
                  <c:v>84.052235392709633</c:v>
                </c:pt>
                <c:pt idx="38">
                  <c:v>85.248211445179578</c:v>
                </c:pt>
                <c:pt idx="39">
                  <c:v>86.442477503050782</c:v>
                </c:pt>
                <c:pt idx="40">
                  <c:v>87.684565101568793</c:v>
                </c:pt>
                <c:pt idx="41">
                  <c:v>88.687824243100835</c:v>
                </c:pt>
                <c:pt idx="42">
                  <c:v>90.025546847948476</c:v>
                </c:pt>
                <c:pt idx="43">
                  <c:v>91.124424713465487</c:v>
                </c:pt>
                <c:pt idx="44">
                  <c:v>92.124971690682685</c:v>
                </c:pt>
                <c:pt idx="45">
                  <c:v>93.131142904767984</c:v>
                </c:pt>
                <c:pt idx="46">
                  <c:v>94.52269756831457</c:v>
                </c:pt>
                <c:pt idx="47">
                  <c:v>95.524463673353836</c:v>
                </c:pt>
                <c:pt idx="48">
                  <c:v>96.580192226560243</c:v>
                </c:pt>
                <c:pt idx="49">
                  <c:v>97.731710208192737</c:v>
                </c:pt>
                <c:pt idx="50">
                  <c:v>98.887162938503565</c:v>
                </c:pt>
                <c:pt idx="51">
                  <c:v>100.08507497845785</c:v>
                </c:pt>
                <c:pt idx="52">
                  <c:v>101.23329755102758</c:v>
                </c:pt>
                <c:pt idx="53">
                  <c:v>102.38152014043794</c:v>
                </c:pt>
                <c:pt idx="54">
                  <c:v>103.43619801655549</c:v>
                </c:pt>
                <c:pt idx="55">
                  <c:v>104.53666164702287</c:v>
                </c:pt>
                <c:pt idx="56">
                  <c:v>105.58353907699998</c:v>
                </c:pt>
                <c:pt idx="57">
                  <c:v>106.77952317675582</c:v>
                </c:pt>
                <c:pt idx="58">
                  <c:v>107.92587896622308</c:v>
                </c:pt>
                <c:pt idx="59">
                  <c:v>109.07409671442592</c:v>
                </c:pt>
                <c:pt idx="60">
                  <c:v>110.17641988745305</c:v>
                </c:pt>
                <c:pt idx="61">
                  <c:v>111.22359730880184</c:v>
                </c:pt>
                <c:pt idx="62">
                  <c:v>112.41957744557928</c:v>
                </c:pt>
                <c:pt idx="63">
                  <c:v>113.42271214691434</c:v>
                </c:pt>
                <c:pt idx="64">
                  <c:v>114.61694791747158</c:v>
                </c:pt>
                <c:pt idx="65">
                  <c:v>115.67496569651843</c:v>
                </c:pt>
                <c:pt idx="66">
                  <c:v>116.72055939144005</c:v>
                </c:pt>
                <c:pt idx="67">
                  <c:v>117.77322120094158</c:v>
                </c:pt>
                <c:pt idx="68">
                  <c:v>118.92142504814996</c:v>
                </c:pt>
                <c:pt idx="69">
                  <c:v>120.06962951911854</c:v>
                </c:pt>
                <c:pt idx="70">
                  <c:v>121.26911701611778</c:v>
                </c:pt>
                <c:pt idx="71">
                  <c:v>122.27767988820602</c:v>
                </c:pt>
                <c:pt idx="72">
                  <c:v>123.23483906700503</c:v>
                </c:pt>
                <c:pt idx="73">
                  <c:v>124.34103418365882</c:v>
                </c:pt>
                <c:pt idx="74">
                  <c:v>125.58283652782038</c:v>
                </c:pt>
                <c:pt idx="75">
                  <c:v>126.73105851408184</c:v>
                </c:pt>
                <c:pt idx="76">
                  <c:v>127.64439887377259</c:v>
                </c:pt>
                <c:pt idx="77">
                  <c:v>128.69710281638731</c:v>
                </c:pt>
                <c:pt idx="78">
                  <c:v>129.70006237612102</c:v>
                </c:pt>
                <c:pt idx="79">
                  <c:v>130.98768749970478</c:v>
                </c:pt>
                <c:pt idx="80">
                  <c:v>132.08624609921114</c:v>
                </c:pt>
                <c:pt idx="81">
                  <c:v>133.23259246331637</c:v>
                </c:pt>
                <c:pt idx="82">
                  <c:v>134.19163183687078</c:v>
                </c:pt>
                <c:pt idx="83">
                  <c:v>135.29020664133088</c:v>
                </c:pt>
                <c:pt idx="84">
                  <c:v>136.34289697247326</c:v>
                </c:pt>
                <c:pt idx="85">
                  <c:v>137.59044149038863</c:v>
                </c:pt>
                <c:pt idx="86">
                  <c:v>138.64704386825906</c:v>
                </c:pt>
                <c:pt idx="87">
                  <c:v>139.69974650123638</c:v>
                </c:pt>
                <c:pt idx="88">
                  <c:v>140.70077203418441</c:v>
                </c:pt>
                <c:pt idx="89">
                  <c:v>141.76141371937339</c:v>
                </c:pt>
                <c:pt idx="90">
                  <c:v>142.90963616518184</c:v>
                </c:pt>
                <c:pt idx="91">
                  <c:v>143.96031876009783</c:v>
                </c:pt>
                <c:pt idx="92">
                  <c:v>145.05680484733003</c:v>
                </c:pt>
                <c:pt idx="93">
                  <c:v>146.10755079784789</c:v>
                </c:pt>
                <c:pt idx="94">
                  <c:v>147.21597939413508</c:v>
                </c:pt>
                <c:pt idx="95">
                  <c:v>148.3226656115495</c:v>
                </c:pt>
                <c:pt idx="96">
                  <c:v>149.37537580142171</c:v>
                </c:pt>
                <c:pt idx="97">
                  <c:v>150.43020715201189</c:v>
                </c:pt>
                <c:pt idx="98">
                  <c:v>151.43094149088938</c:v>
                </c:pt>
                <c:pt idx="99">
                  <c:v>152.4815722798331</c:v>
                </c:pt>
                <c:pt idx="100">
                  <c:v>153.57794571172445</c:v>
                </c:pt>
                <c:pt idx="101">
                  <c:v>154.6286374178965</c:v>
                </c:pt>
                <c:pt idx="102">
                  <c:v>155.77686033077049</c:v>
                </c:pt>
                <c:pt idx="103">
                  <c:v>156.97085065472891</c:v>
                </c:pt>
                <c:pt idx="104">
                  <c:v>157.92410631770389</c:v>
                </c:pt>
                <c:pt idx="105">
                  <c:v>158.97487118777164</c:v>
                </c:pt>
                <c:pt idx="106">
                  <c:v>159.88236315159156</c:v>
                </c:pt>
                <c:pt idx="107">
                  <c:v>161.02680766723932</c:v>
                </c:pt>
                <c:pt idx="108">
                  <c:v>161.97844329419027</c:v>
                </c:pt>
                <c:pt idx="109">
                  <c:v>163.02932024460145</c:v>
                </c:pt>
                <c:pt idx="110">
                  <c:v>164.03067406823925</c:v>
                </c:pt>
                <c:pt idx="111">
                  <c:v>165.17713244858709</c:v>
                </c:pt>
                <c:pt idx="112">
                  <c:v>166.27583593154688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TrackingData!$CB$2</c:f>
              <c:strCache>
                <c:ptCount val="1"/>
                <c:pt idx="0">
                  <c:v>3mL 7.66deg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TrackingData!$CP$6:$CP$117</c:f>
              <c:numCache>
                <c:formatCode>General</c:formatCode>
                <c:ptCount val="112"/>
                <c:pt idx="0">
                  <c:v>0.1</c:v>
                </c:pt>
                <c:pt idx="1">
                  <c:v>0.11666666666666667</c:v>
                </c:pt>
                <c:pt idx="2">
                  <c:v>0.13333333333333333</c:v>
                </c:pt>
                <c:pt idx="3">
                  <c:v>0.15</c:v>
                </c:pt>
                <c:pt idx="4">
                  <c:v>0.16666666666666666</c:v>
                </c:pt>
                <c:pt idx="5">
                  <c:v>0.18333333333333332</c:v>
                </c:pt>
                <c:pt idx="6">
                  <c:v>0.2</c:v>
                </c:pt>
                <c:pt idx="7">
                  <c:v>0.21666666666666667</c:v>
                </c:pt>
                <c:pt idx="8">
                  <c:v>0.23333333333333334</c:v>
                </c:pt>
                <c:pt idx="9">
                  <c:v>0.25</c:v>
                </c:pt>
                <c:pt idx="10">
                  <c:v>0.26666666666666666</c:v>
                </c:pt>
                <c:pt idx="11">
                  <c:v>0.28333333333333333</c:v>
                </c:pt>
                <c:pt idx="12">
                  <c:v>0.3</c:v>
                </c:pt>
                <c:pt idx="13">
                  <c:v>0.31666666666666665</c:v>
                </c:pt>
                <c:pt idx="14">
                  <c:v>0.33333333333333331</c:v>
                </c:pt>
                <c:pt idx="15">
                  <c:v>0.35</c:v>
                </c:pt>
                <c:pt idx="16">
                  <c:v>0.36666666666666664</c:v>
                </c:pt>
                <c:pt idx="17">
                  <c:v>0.3833333333333333</c:v>
                </c:pt>
                <c:pt idx="18">
                  <c:v>0.4</c:v>
                </c:pt>
                <c:pt idx="19">
                  <c:v>0.41666666666666669</c:v>
                </c:pt>
                <c:pt idx="20">
                  <c:v>0.43333333333333335</c:v>
                </c:pt>
                <c:pt idx="21">
                  <c:v>0.45</c:v>
                </c:pt>
                <c:pt idx="22">
                  <c:v>0.46666666666666667</c:v>
                </c:pt>
                <c:pt idx="23">
                  <c:v>0.48333333333333334</c:v>
                </c:pt>
                <c:pt idx="24">
                  <c:v>0.5</c:v>
                </c:pt>
                <c:pt idx="25">
                  <c:v>0.51666666666666661</c:v>
                </c:pt>
                <c:pt idx="26">
                  <c:v>0.53333333333333333</c:v>
                </c:pt>
                <c:pt idx="27">
                  <c:v>0.55000000000000004</c:v>
                </c:pt>
                <c:pt idx="28">
                  <c:v>0.56666666666666665</c:v>
                </c:pt>
                <c:pt idx="29">
                  <c:v>0.58333333333333337</c:v>
                </c:pt>
                <c:pt idx="30">
                  <c:v>0.6</c:v>
                </c:pt>
                <c:pt idx="31">
                  <c:v>0.6166666666666667</c:v>
                </c:pt>
                <c:pt idx="32">
                  <c:v>0.6333333333333333</c:v>
                </c:pt>
                <c:pt idx="33">
                  <c:v>0.65</c:v>
                </c:pt>
                <c:pt idx="34">
                  <c:v>0.66666666666666663</c:v>
                </c:pt>
                <c:pt idx="35">
                  <c:v>0.68333333333333335</c:v>
                </c:pt>
                <c:pt idx="36">
                  <c:v>0.7</c:v>
                </c:pt>
                <c:pt idx="37">
                  <c:v>0.71666666666666667</c:v>
                </c:pt>
                <c:pt idx="38">
                  <c:v>0.73333333333333328</c:v>
                </c:pt>
                <c:pt idx="39">
                  <c:v>0.75</c:v>
                </c:pt>
                <c:pt idx="40">
                  <c:v>0.76666666666666661</c:v>
                </c:pt>
                <c:pt idx="41">
                  <c:v>0.78333333333333333</c:v>
                </c:pt>
                <c:pt idx="42">
                  <c:v>0.8</c:v>
                </c:pt>
                <c:pt idx="43">
                  <c:v>0.81666666666666665</c:v>
                </c:pt>
                <c:pt idx="44">
                  <c:v>0.83333333333333337</c:v>
                </c:pt>
                <c:pt idx="45">
                  <c:v>0.85</c:v>
                </c:pt>
                <c:pt idx="46">
                  <c:v>0.8666666666666667</c:v>
                </c:pt>
                <c:pt idx="47">
                  <c:v>0.8833333333333333</c:v>
                </c:pt>
                <c:pt idx="48">
                  <c:v>0.9</c:v>
                </c:pt>
                <c:pt idx="49">
                  <c:v>0.91666666666666663</c:v>
                </c:pt>
                <c:pt idx="50">
                  <c:v>0.93333333333333335</c:v>
                </c:pt>
                <c:pt idx="51">
                  <c:v>0.95</c:v>
                </c:pt>
                <c:pt idx="52">
                  <c:v>0.96666666666666667</c:v>
                </c:pt>
                <c:pt idx="53">
                  <c:v>0.98333333333333328</c:v>
                </c:pt>
                <c:pt idx="54">
                  <c:v>1</c:v>
                </c:pt>
                <c:pt idx="55">
                  <c:v>1.0166666666666666</c:v>
                </c:pt>
                <c:pt idx="56">
                  <c:v>1.0333333333333332</c:v>
                </c:pt>
                <c:pt idx="57">
                  <c:v>1.05</c:v>
                </c:pt>
                <c:pt idx="58">
                  <c:v>1.0666666666666667</c:v>
                </c:pt>
                <c:pt idx="59">
                  <c:v>1.0833333333333333</c:v>
                </c:pt>
                <c:pt idx="60">
                  <c:v>1.1000000000000001</c:v>
                </c:pt>
                <c:pt idx="61">
                  <c:v>1.1166666666666667</c:v>
                </c:pt>
                <c:pt idx="62">
                  <c:v>1.1333333333333333</c:v>
                </c:pt>
                <c:pt idx="63">
                  <c:v>1.1499999999999999</c:v>
                </c:pt>
                <c:pt idx="64">
                  <c:v>1.1666666666666667</c:v>
                </c:pt>
                <c:pt idx="65">
                  <c:v>1.1833333333333333</c:v>
                </c:pt>
                <c:pt idx="66">
                  <c:v>1.2</c:v>
                </c:pt>
                <c:pt idx="67">
                  <c:v>1.2166666666666666</c:v>
                </c:pt>
                <c:pt idx="68">
                  <c:v>1.2333333333333334</c:v>
                </c:pt>
                <c:pt idx="69">
                  <c:v>1.25</c:v>
                </c:pt>
                <c:pt idx="70">
                  <c:v>1.2666666666666666</c:v>
                </c:pt>
                <c:pt idx="71">
                  <c:v>1.2833333333333332</c:v>
                </c:pt>
                <c:pt idx="72">
                  <c:v>1.3</c:v>
                </c:pt>
                <c:pt idx="73">
                  <c:v>1.3166666666666667</c:v>
                </c:pt>
                <c:pt idx="74">
                  <c:v>1.3333333333333333</c:v>
                </c:pt>
                <c:pt idx="75">
                  <c:v>1.35</c:v>
                </c:pt>
                <c:pt idx="76">
                  <c:v>1.3666666666666667</c:v>
                </c:pt>
                <c:pt idx="77">
                  <c:v>1.3833333333333333</c:v>
                </c:pt>
                <c:pt idx="78">
                  <c:v>1.4</c:v>
                </c:pt>
                <c:pt idx="79">
                  <c:v>1.4166666666666667</c:v>
                </c:pt>
                <c:pt idx="80">
                  <c:v>1.4333333333333333</c:v>
                </c:pt>
                <c:pt idx="81">
                  <c:v>1.45</c:v>
                </c:pt>
                <c:pt idx="82">
                  <c:v>1.4666666666666666</c:v>
                </c:pt>
                <c:pt idx="83">
                  <c:v>1.4833333333333334</c:v>
                </c:pt>
                <c:pt idx="84">
                  <c:v>1.5</c:v>
                </c:pt>
                <c:pt idx="85">
                  <c:v>1.5166666666666666</c:v>
                </c:pt>
                <c:pt idx="86">
                  <c:v>1.5333333333333332</c:v>
                </c:pt>
                <c:pt idx="87">
                  <c:v>1.55</c:v>
                </c:pt>
                <c:pt idx="88">
                  <c:v>1.5666666666666667</c:v>
                </c:pt>
                <c:pt idx="89">
                  <c:v>1.5833333333333333</c:v>
                </c:pt>
                <c:pt idx="90">
                  <c:v>1.6</c:v>
                </c:pt>
                <c:pt idx="91">
                  <c:v>1.6166666666666667</c:v>
                </c:pt>
                <c:pt idx="92">
                  <c:v>1.6333333333333333</c:v>
                </c:pt>
                <c:pt idx="93">
                  <c:v>1.65</c:v>
                </c:pt>
                <c:pt idx="94">
                  <c:v>1.6666666666666667</c:v>
                </c:pt>
                <c:pt idx="95">
                  <c:v>1.6833333333333333</c:v>
                </c:pt>
                <c:pt idx="96">
                  <c:v>1.7</c:v>
                </c:pt>
                <c:pt idx="97">
                  <c:v>1.7166666666666666</c:v>
                </c:pt>
                <c:pt idx="98">
                  <c:v>1.7333333333333334</c:v>
                </c:pt>
                <c:pt idx="99">
                  <c:v>1.75</c:v>
                </c:pt>
                <c:pt idx="100">
                  <c:v>1.7666666666666666</c:v>
                </c:pt>
                <c:pt idx="101">
                  <c:v>1.7833333333333332</c:v>
                </c:pt>
                <c:pt idx="102">
                  <c:v>1.8</c:v>
                </c:pt>
                <c:pt idx="103">
                  <c:v>1.8166666666666667</c:v>
                </c:pt>
                <c:pt idx="104">
                  <c:v>1.8333333333333333</c:v>
                </c:pt>
                <c:pt idx="105">
                  <c:v>1.8499999999999999</c:v>
                </c:pt>
                <c:pt idx="106">
                  <c:v>1.8666666666666667</c:v>
                </c:pt>
                <c:pt idx="107">
                  <c:v>1.8833333333333333</c:v>
                </c:pt>
                <c:pt idx="108">
                  <c:v>1.9</c:v>
                </c:pt>
                <c:pt idx="109">
                  <c:v>1.9166666666666667</c:v>
                </c:pt>
                <c:pt idx="110">
                  <c:v>1.9333333333333333</c:v>
                </c:pt>
                <c:pt idx="111">
                  <c:v>1.95</c:v>
                </c:pt>
              </c:numCache>
            </c:numRef>
          </c:xVal>
          <c:yVal>
            <c:numRef>
              <c:f>TrackingData!$CQ$6:$CQ$117</c:f>
              <c:numCache>
                <c:formatCode>General</c:formatCode>
                <c:ptCount val="112"/>
                <c:pt idx="0">
                  <c:v>56.461338061569982</c:v>
                </c:pt>
                <c:pt idx="1">
                  <c:v>56.861911813208735</c:v>
                </c:pt>
                <c:pt idx="2">
                  <c:v>57.721526711241879</c:v>
                </c:pt>
                <c:pt idx="3">
                  <c:v>58.35084066904853</c:v>
                </c:pt>
                <c:pt idx="4">
                  <c:v>58.833652342552163</c:v>
                </c:pt>
                <c:pt idx="5">
                  <c:v>59.527832592238717</c:v>
                </c:pt>
                <c:pt idx="6">
                  <c:v>60.112677898928602</c:v>
                </c:pt>
                <c:pt idx="7">
                  <c:v>60.749590761065441</c:v>
                </c:pt>
                <c:pt idx="8">
                  <c:v>61.334528075748338</c:v>
                </c:pt>
                <c:pt idx="9">
                  <c:v>62.113170087565692</c:v>
                </c:pt>
                <c:pt idx="10">
                  <c:v>62.746532676850912</c:v>
                </c:pt>
                <c:pt idx="11">
                  <c:v>63.227638565232482</c:v>
                </c:pt>
                <c:pt idx="12">
                  <c:v>64.141989135524071</c:v>
                </c:pt>
                <c:pt idx="13">
                  <c:v>64.924983410291404</c:v>
                </c:pt>
                <c:pt idx="14">
                  <c:v>65.609377192710269</c:v>
                </c:pt>
                <c:pt idx="15">
                  <c:v>66.530903032362289</c:v>
                </c:pt>
                <c:pt idx="16">
                  <c:v>67.406629656221924</c:v>
                </c:pt>
                <c:pt idx="17">
                  <c:v>68.1909773195041</c:v>
                </c:pt>
                <c:pt idx="18">
                  <c:v>69.018204278048017</c:v>
                </c:pt>
                <c:pt idx="19">
                  <c:v>69.988009148461671</c:v>
                </c:pt>
                <c:pt idx="20">
                  <c:v>70.667013162266954</c:v>
                </c:pt>
                <c:pt idx="21">
                  <c:v>71.399997080626932</c:v>
                </c:pt>
                <c:pt idx="22">
                  <c:v>72.272961488726722</c:v>
                </c:pt>
                <c:pt idx="23">
                  <c:v>73.157384656932052</c:v>
                </c:pt>
                <c:pt idx="24">
                  <c:v>73.984605039273475</c:v>
                </c:pt>
                <c:pt idx="25">
                  <c:v>74.805910307746814</c:v>
                </c:pt>
                <c:pt idx="26">
                  <c:v>75.870268859162977</c:v>
                </c:pt>
                <c:pt idx="27">
                  <c:v>76.840524057769443</c:v>
                </c:pt>
                <c:pt idx="28">
                  <c:v>77.956460356739868</c:v>
                </c:pt>
                <c:pt idx="29">
                  <c:v>78.878420552107684</c:v>
                </c:pt>
                <c:pt idx="30">
                  <c:v>79.804907756041246</c:v>
                </c:pt>
                <c:pt idx="31">
                  <c:v>80.636972755888664</c:v>
                </c:pt>
                <c:pt idx="32">
                  <c:v>81.558716061936991</c:v>
                </c:pt>
                <c:pt idx="33">
                  <c:v>82.575280629804269</c:v>
                </c:pt>
                <c:pt idx="34">
                  <c:v>83.351691263763399</c:v>
                </c:pt>
                <c:pt idx="35">
                  <c:v>84.567064262415968</c:v>
                </c:pt>
                <c:pt idx="36">
                  <c:v>85.636855051957752</c:v>
                </c:pt>
                <c:pt idx="37">
                  <c:v>86.75303133671332</c:v>
                </c:pt>
                <c:pt idx="38">
                  <c:v>87.82075071738592</c:v>
                </c:pt>
                <c:pt idx="39">
                  <c:v>88.795547256134398</c:v>
                </c:pt>
                <c:pt idx="40">
                  <c:v>89.768275766760524</c:v>
                </c:pt>
                <c:pt idx="41">
                  <c:v>90.593308003971387</c:v>
                </c:pt>
                <c:pt idx="42">
                  <c:v>91.75812084303567</c:v>
                </c:pt>
                <c:pt idx="43">
                  <c:v>92.787943372829886</c:v>
                </c:pt>
                <c:pt idx="44">
                  <c:v>93.904019694431327</c:v>
                </c:pt>
                <c:pt idx="45">
                  <c:v>95.026865338122946</c:v>
                </c:pt>
                <c:pt idx="46">
                  <c:v>96.099004664157604</c:v>
                </c:pt>
                <c:pt idx="47">
                  <c:v>97.214962407396385</c:v>
                </c:pt>
                <c:pt idx="48">
                  <c:v>98.233941343912065</c:v>
                </c:pt>
                <c:pt idx="49">
                  <c:v>99.204447672627424</c:v>
                </c:pt>
                <c:pt idx="50">
                  <c:v>100.22571214415468</c:v>
                </c:pt>
                <c:pt idx="51">
                  <c:v>101.29331877600234</c:v>
                </c:pt>
                <c:pt idx="52">
                  <c:v>102.36529394138336</c:v>
                </c:pt>
                <c:pt idx="53">
                  <c:v>103.42867952292721</c:v>
                </c:pt>
                <c:pt idx="54">
                  <c:v>104.64203225071422</c:v>
                </c:pt>
                <c:pt idx="55">
                  <c:v>105.70982607306105</c:v>
                </c:pt>
                <c:pt idx="56">
                  <c:v>106.72721803568993</c:v>
                </c:pt>
                <c:pt idx="57">
                  <c:v>107.70377321430527</c:v>
                </c:pt>
                <c:pt idx="58">
                  <c:v>108.82012855785275</c:v>
                </c:pt>
                <c:pt idx="59">
                  <c:v>109.79282800389771</c:v>
                </c:pt>
                <c:pt idx="60">
                  <c:v>110.95967906243402</c:v>
                </c:pt>
                <c:pt idx="61">
                  <c:v>112.12850131947451</c:v>
                </c:pt>
                <c:pt idx="62">
                  <c:v>113.30583614101144</c:v>
                </c:pt>
                <c:pt idx="63">
                  <c:v>114.13749442917717</c:v>
                </c:pt>
                <c:pt idx="64">
                  <c:v>115.35058833991459</c:v>
                </c:pt>
                <c:pt idx="65">
                  <c:v>116.2703859939344</c:v>
                </c:pt>
                <c:pt idx="66">
                  <c:v>117.38655529992778</c:v>
                </c:pt>
                <c:pt idx="67">
                  <c:v>118.59982744028909</c:v>
                </c:pt>
                <c:pt idx="68">
                  <c:v>119.52194375854452</c:v>
                </c:pt>
                <c:pt idx="69">
                  <c:v>120.83646658351773</c:v>
                </c:pt>
                <c:pt idx="70">
                  <c:v>121.85983364720292</c:v>
                </c:pt>
                <c:pt idx="71">
                  <c:v>122.88109328366568</c:v>
                </c:pt>
                <c:pt idx="72">
                  <c:v>123.95303320307104</c:v>
                </c:pt>
                <c:pt idx="73">
                  <c:v>125.02282378291915</c:v>
                </c:pt>
                <c:pt idx="74">
                  <c:v>126.09046242288326</c:v>
                </c:pt>
                <c:pt idx="75">
                  <c:v>127.25519521757926</c:v>
                </c:pt>
                <c:pt idx="76">
                  <c:v>128.32289851504456</c:v>
                </c:pt>
                <c:pt idx="77">
                  <c:v>129.39063064250024</c:v>
                </c:pt>
                <c:pt idx="78">
                  <c:v>130.45839035194905</c:v>
                </c:pt>
                <c:pt idx="79">
                  <c:v>131.47764017699882</c:v>
                </c:pt>
                <c:pt idx="80">
                  <c:v>132.5474198418913</c:v>
                </c:pt>
                <c:pt idx="81">
                  <c:v>133.61719981844419</c:v>
                </c:pt>
                <c:pt idx="82">
                  <c:v>134.73354138259148</c:v>
                </c:pt>
                <c:pt idx="83">
                  <c:v>135.80137066085479</c:v>
                </c:pt>
                <c:pt idx="84">
                  <c:v>136.91968301791371</c:v>
                </c:pt>
                <c:pt idx="85">
                  <c:v>137.93522866226587</c:v>
                </c:pt>
                <c:pt idx="86">
                  <c:v>139.00314787352684</c:v>
                </c:pt>
                <c:pt idx="87">
                  <c:v>140.0280924324793</c:v>
                </c:pt>
                <c:pt idx="88">
                  <c:v>141.1464009632985</c:v>
                </c:pt>
                <c:pt idx="89">
                  <c:v>142.22198977994407</c:v>
                </c:pt>
                <c:pt idx="90">
                  <c:v>143.19077929923651</c:v>
                </c:pt>
                <c:pt idx="91">
                  <c:v>144.367629437207</c:v>
                </c:pt>
                <c:pt idx="92">
                  <c:v>145.44590219360603</c:v>
                </c:pt>
                <c:pt idx="93">
                  <c:v>146.46500197092755</c:v>
                </c:pt>
                <c:pt idx="94">
                  <c:v>147.53265458884434</c:v>
                </c:pt>
                <c:pt idx="95">
                  <c:v>148.56262530308845</c:v>
                </c:pt>
                <c:pt idx="96">
                  <c:v>149.58389056437775</c:v>
                </c:pt>
                <c:pt idx="97">
                  <c:v>150.70444783364761</c:v>
                </c:pt>
                <c:pt idx="98">
                  <c:v>151.77199765871637</c:v>
                </c:pt>
                <c:pt idx="99">
                  <c:v>152.79104602616502</c:v>
                </c:pt>
                <c:pt idx="100">
                  <c:v>153.66673073915086</c:v>
                </c:pt>
                <c:pt idx="101">
                  <c:v>154.78285215779132</c:v>
                </c:pt>
                <c:pt idx="102">
                  <c:v>155.85705877105073</c:v>
                </c:pt>
                <c:pt idx="103">
                  <c:v>156.93364896144035</c:v>
                </c:pt>
                <c:pt idx="104">
                  <c:v>157.95491563245034</c:v>
                </c:pt>
                <c:pt idx="105">
                  <c:v>159.02241522383838</c:v>
                </c:pt>
                <c:pt idx="106">
                  <c:v>160.09680444112092</c:v>
                </c:pt>
                <c:pt idx="107">
                  <c:v>161.07902367283012</c:v>
                </c:pt>
                <c:pt idx="108">
                  <c:v>162.10271166420998</c:v>
                </c:pt>
                <c:pt idx="109">
                  <c:v>163.12397504049187</c:v>
                </c:pt>
                <c:pt idx="110">
                  <c:v>164.19375427407994</c:v>
                </c:pt>
                <c:pt idx="111">
                  <c:v>165.21501783129909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TrackingData!$CU$2</c:f>
              <c:strCache>
                <c:ptCount val="1"/>
                <c:pt idx="0">
                  <c:v>4mL 7.66deg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TrackingData!$DI$6:$DI$89</c:f>
              <c:numCache>
                <c:formatCode>General</c:formatCode>
                <c:ptCount val="84"/>
                <c:pt idx="0">
                  <c:v>0.1</c:v>
                </c:pt>
                <c:pt idx="1">
                  <c:v>0.11666666666666667</c:v>
                </c:pt>
                <c:pt idx="2">
                  <c:v>0.13333333333333333</c:v>
                </c:pt>
                <c:pt idx="3">
                  <c:v>0.15</c:v>
                </c:pt>
                <c:pt idx="4">
                  <c:v>0.16666666666666666</c:v>
                </c:pt>
                <c:pt idx="5">
                  <c:v>0.18333333333333332</c:v>
                </c:pt>
                <c:pt idx="6">
                  <c:v>0.2</c:v>
                </c:pt>
                <c:pt idx="7">
                  <c:v>0.21666666666666667</c:v>
                </c:pt>
                <c:pt idx="8">
                  <c:v>0.23333333333333334</c:v>
                </c:pt>
                <c:pt idx="9">
                  <c:v>0.25</c:v>
                </c:pt>
                <c:pt idx="10">
                  <c:v>0.26666666666666666</c:v>
                </c:pt>
                <c:pt idx="11">
                  <c:v>0.28333333333333333</c:v>
                </c:pt>
                <c:pt idx="12">
                  <c:v>0.3</c:v>
                </c:pt>
                <c:pt idx="13">
                  <c:v>0.31666666666666665</c:v>
                </c:pt>
                <c:pt idx="14">
                  <c:v>0.33333333333333331</c:v>
                </c:pt>
                <c:pt idx="15">
                  <c:v>0.35</c:v>
                </c:pt>
                <c:pt idx="16">
                  <c:v>0.36666666666666664</c:v>
                </c:pt>
                <c:pt idx="17">
                  <c:v>0.3833333333333333</c:v>
                </c:pt>
                <c:pt idx="18">
                  <c:v>0.4</c:v>
                </c:pt>
                <c:pt idx="19">
                  <c:v>0.41666666666666669</c:v>
                </c:pt>
                <c:pt idx="20">
                  <c:v>0.43333333333333335</c:v>
                </c:pt>
                <c:pt idx="21">
                  <c:v>0.45</c:v>
                </c:pt>
                <c:pt idx="22">
                  <c:v>0.46666666666666667</c:v>
                </c:pt>
                <c:pt idx="23">
                  <c:v>0.48333333333333334</c:v>
                </c:pt>
                <c:pt idx="24">
                  <c:v>0.5</c:v>
                </c:pt>
                <c:pt idx="25">
                  <c:v>0.51666666666666661</c:v>
                </c:pt>
                <c:pt idx="26">
                  <c:v>0.53333333333333333</c:v>
                </c:pt>
                <c:pt idx="27">
                  <c:v>0.55000000000000004</c:v>
                </c:pt>
                <c:pt idx="28">
                  <c:v>0.56666666666666665</c:v>
                </c:pt>
                <c:pt idx="29">
                  <c:v>0.58333333333333337</c:v>
                </c:pt>
                <c:pt idx="30">
                  <c:v>0.6</c:v>
                </c:pt>
                <c:pt idx="31">
                  <c:v>0.6166666666666667</c:v>
                </c:pt>
                <c:pt idx="32">
                  <c:v>0.6333333333333333</c:v>
                </c:pt>
                <c:pt idx="33">
                  <c:v>0.65</c:v>
                </c:pt>
                <c:pt idx="34">
                  <c:v>0.66666666666666663</c:v>
                </c:pt>
                <c:pt idx="35">
                  <c:v>0.68333333333333335</c:v>
                </c:pt>
                <c:pt idx="36">
                  <c:v>0.7</c:v>
                </c:pt>
                <c:pt idx="37">
                  <c:v>0.71666666666666667</c:v>
                </c:pt>
                <c:pt idx="38">
                  <c:v>0.73333333333333328</c:v>
                </c:pt>
                <c:pt idx="39">
                  <c:v>0.75</c:v>
                </c:pt>
                <c:pt idx="40">
                  <c:v>0.76666666666666661</c:v>
                </c:pt>
                <c:pt idx="41">
                  <c:v>0.78333333333333333</c:v>
                </c:pt>
                <c:pt idx="42">
                  <c:v>0.8</c:v>
                </c:pt>
                <c:pt idx="43">
                  <c:v>0.81666666666666665</c:v>
                </c:pt>
                <c:pt idx="44">
                  <c:v>0.83333333333333337</c:v>
                </c:pt>
                <c:pt idx="45">
                  <c:v>0.85</c:v>
                </c:pt>
                <c:pt idx="46">
                  <c:v>0.8666666666666667</c:v>
                </c:pt>
                <c:pt idx="47">
                  <c:v>0.8833333333333333</c:v>
                </c:pt>
                <c:pt idx="48">
                  <c:v>0.9</c:v>
                </c:pt>
                <c:pt idx="49">
                  <c:v>0.91666666666666663</c:v>
                </c:pt>
                <c:pt idx="50">
                  <c:v>0.93333333333333335</c:v>
                </c:pt>
                <c:pt idx="51">
                  <c:v>0.95</c:v>
                </c:pt>
                <c:pt idx="52">
                  <c:v>0.96666666666666667</c:v>
                </c:pt>
                <c:pt idx="53">
                  <c:v>0.98333333333333328</c:v>
                </c:pt>
                <c:pt idx="54">
                  <c:v>1</c:v>
                </c:pt>
                <c:pt idx="55">
                  <c:v>1.0166666666666666</c:v>
                </c:pt>
                <c:pt idx="56">
                  <c:v>1.0333333333333332</c:v>
                </c:pt>
                <c:pt idx="57">
                  <c:v>1.05</c:v>
                </c:pt>
                <c:pt idx="58">
                  <c:v>1.0666666666666667</c:v>
                </c:pt>
                <c:pt idx="59">
                  <c:v>1.0833333333333333</c:v>
                </c:pt>
                <c:pt idx="60">
                  <c:v>1.1000000000000001</c:v>
                </c:pt>
                <c:pt idx="61">
                  <c:v>1.1166666666666667</c:v>
                </c:pt>
                <c:pt idx="62">
                  <c:v>1.1333333333333333</c:v>
                </c:pt>
                <c:pt idx="63">
                  <c:v>1.1499999999999999</c:v>
                </c:pt>
                <c:pt idx="64">
                  <c:v>1.1666666666666667</c:v>
                </c:pt>
                <c:pt idx="65">
                  <c:v>1.1833333333333333</c:v>
                </c:pt>
                <c:pt idx="66">
                  <c:v>1.2</c:v>
                </c:pt>
                <c:pt idx="67">
                  <c:v>1.2166666666666666</c:v>
                </c:pt>
                <c:pt idx="68">
                  <c:v>1.2333333333333334</c:v>
                </c:pt>
                <c:pt idx="69">
                  <c:v>1.25</c:v>
                </c:pt>
                <c:pt idx="70">
                  <c:v>1.2666666666666666</c:v>
                </c:pt>
                <c:pt idx="71">
                  <c:v>1.2833333333333332</c:v>
                </c:pt>
                <c:pt idx="72">
                  <c:v>1.3</c:v>
                </c:pt>
                <c:pt idx="73">
                  <c:v>1.3166666666666667</c:v>
                </c:pt>
                <c:pt idx="74">
                  <c:v>1.3333333333333333</c:v>
                </c:pt>
                <c:pt idx="75">
                  <c:v>1.35</c:v>
                </c:pt>
                <c:pt idx="76">
                  <c:v>1.3666666666666667</c:v>
                </c:pt>
                <c:pt idx="77">
                  <c:v>1.3833333333333333</c:v>
                </c:pt>
                <c:pt idx="78">
                  <c:v>1.4</c:v>
                </c:pt>
                <c:pt idx="79">
                  <c:v>1.4166666666666667</c:v>
                </c:pt>
                <c:pt idx="80">
                  <c:v>1.4333333333333333</c:v>
                </c:pt>
                <c:pt idx="81">
                  <c:v>1.45</c:v>
                </c:pt>
                <c:pt idx="82">
                  <c:v>1.4666666666666666</c:v>
                </c:pt>
                <c:pt idx="83">
                  <c:v>1.4833333333333334</c:v>
                </c:pt>
              </c:numCache>
            </c:numRef>
          </c:xVal>
          <c:yVal>
            <c:numRef>
              <c:f>TrackingData!$DJ$6:$DJ$89</c:f>
              <c:numCache>
                <c:formatCode>General</c:formatCode>
                <c:ptCount val="84"/>
                <c:pt idx="0">
                  <c:v>57.490129649614907</c:v>
                </c:pt>
                <c:pt idx="1">
                  <c:v>58.258487607448231</c:v>
                </c:pt>
                <c:pt idx="2">
                  <c:v>59.244061820696977</c:v>
                </c:pt>
                <c:pt idx="3">
                  <c:v>60.069364285390854</c:v>
                </c:pt>
                <c:pt idx="4">
                  <c:v>60.727366608664013</c:v>
                </c:pt>
                <c:pt idx="5">
                  <c:v>61.77054437424156</c:v>
                </c:pt>
                <c:pt idx="6">
                  <c:v>62.675060072888293</c:v>
                </c:pt>
                <c:pt idx="7">
                  <c:v>63.48289899192833</c:v>
                </c:pt>
                <c:pt idx="8">
                  <c:v>64.338958346483594</c:v>
                </c:pt>
                <c:pt idx="9">
                  <c:v>65.432819366400693</c:v>
                </c:pt>
                <c:pt idx="10">
                  <c:v>66.383880244116952</c:v>
                </c:pt>
                <c:pt idx="11">
                  <c:v>67.146716972095149</c:v>
                </c:pt>
                <c:pt idx="12">
                  <c:v>68.240410038577238</c:v>
                </c:pt>
                <c:pt idx="13">
                  <c:v>69.431140916891778</c:v>
                </c:pt>
                <c:pt idx="14">
                  <c:v>70.42867963538302</c:v>
                </c:pt>
                <c:pt idx="15">
                  <c:v>71.571874094635788</c:v>
                </c:pt>
                <c:pt idx="16">
                  <c:v>72.617925459299457</c:v>
                </c:pt>
                <c:pt idx="17">
                  <c:v>73.806662567697259</c:v>
                </c:pt>
                <c:pt idx="18">
                  <c:v>74.851218062478964</c:v>
                </c:pt>
                <c:pt idx="19">
                  <c:v>75.806968241502773</c:v>
                </c:pt>
                <c:pt idx="20">
                  <c:v>76.850855250576032</c:v>
                </c:pt>
                <c:pt idx="21">
                  <c:v>78.139129312976848</c:v>
                </c:pt>
                <c:pt idx="22">
                  <c:v>79.235320923489866</c:v>
                </c:pt>
                <c:pt idx="23">
                  <c:v>80.376256305726457</c:v>
                </c:pt>
                <c:pt idx="24">
                  <c:v>81.70614718619052</c:v>
                </c:pt>
                <c:pt idx="25">
                  <c:v>83.087440939677805</c:v>
                </c:pt>
                <c:pt idx="26">
                  <c:v>84.511377063698234</c:v>
                </c:pt>
                <c:pt idx="27">
                  <c:v>85.798656576960866</c:v>
                </c:pt>
                <c:pt idx="28">
                  <c:v>86.93851346376718</c:v>
                </c:pt>
                <c:pt idx="29">
                  <c:v>88.318508835696363</c:v>
                </c:pt>
                <c:pt idx="30">
                  <c:v>89.649804461813915</c:v>
                </c:pt>
                <c:pt idx="31">
                  <c:v>90.696968295402698</c:v>
                </c:pt>
                <c:pt idx="32">
                  <c:v>91.996953971309182</c:v>
                </c:pt>
                <c:pt idx="33">
                  <c:v>93.283821571730215</c:v>
                </c:pt>
                <c:pt idx="34">
                  <c:v>94.662010748970246</c:v>
                </c:pt>
                <c:pt idx="35">
                  <c:v>96.043913171093976</c:v>
                </c:pt>
                <c:pt idx="36">
                  <c:v>97.561197484673698</c:v>
                </c:pt>
                <c:pt idx="37">
                  <c:v>99.033054580054113</c:v>
                </c:pt>
                <c:pt idx="38">
                  <c:v>100.4100614082318</c:v>
                </c:pt>
                <c:pt idx="39">
                  <c:v>101.64750691717711</c:v>
                </c:pt>
                <c:pt idx="40">
                  <c:v>102.88804350650065</c:v>
                </c:pt>
                <c:pt idx="41">
                  <c:v>104.27139547380898</c:v>
                </c:pt>
                <c:pt idx="42">
                  <c:v>105.60392906511672</c:v>
                </c:pt>
                <c:pt idx="43">
                  <c:v>107.02823534631169</c:v>
                </c:pt>
                <c:pt idx="44">
                  <c:v>108.31323291808599</c:v>
                </c:pt>
                <c:pt idx="45">
                  <c:v>109.83589664362992</c:v>
                </c:pt>
                <c:pt idx="46">
                  <c:v>111.26349393750529</c:v>
                </c:pt>
                <c:pt idx="47">
                  <c:v>112.74533860068223</c:v>
                </c:pt>
                <c:pt idx="48">
                  <c:v>114.31909229580643</c:v>
                </c:pt>
                <c:pt idx="49">
                  <c:v>115.41967796097975</c:v>
                </c:pt>
                <c:pt idx="50">
                  <c:v>116.84530910379166</c:v>
                </c:pt>
                <c:pt idx="51">
                  <c:v>118.08090079137216</c:v>
                </c:pt>
                <c:pt idx="52">
                  <c:v>119.50847357544359</c:v>
                </c:pt>
                <c:pt idx="53">
                  <c:v>121.02228434467648</c:v>
                </c:pt>
                <c:pt idx="54">
                  <c:v>122.54009029158837</c:v>
                </c:pt>
                <c:pt idx="55">
                  <c:v>124.0596983635717</c:v>
                </c:pt>
                <c:pt idx="56">
                  <c:v>125.44281917827223</c:v>
                </c:pt>
                <c:pt idx="57">
                  <c:v>126.91640326629656</c:v>
                </c:pt>
                <c:pt idx="58">
                  <c:v>128.19838647375255</c:v>
                </c:pt>
                <c:pt idx="59">
                  <c:v>129.53239670823609</c:v>
                </c:pt>
                <c:pt idx="60">
                  <c:v>130.95849899246224</c:v>
                </c:pt>
                <c:pt idx="61">
                  <c:v>132.48116715458553</c:v>
                </c:pt>
                <c:pt idx="62">
                  <c:v>133.82822215250815</c:v>
                </c:pt>
                <c:pt idx="63">
                  <c:v>135.35262512933025</c:v>
                </c:pt>
                <c:pt idx="64">
                  <c:v>136.82773884584162</c:v>
                </c:pt>
                <c:pt idx="65">
                  <c:v>138.25015837892525</c:v>
                </c:pt>
                <c:pt idx="66">
                  <c:v>139.58102486714793</c:v>
                </c:pt>
                <c:pt idx="67">
                  <c:v>140.90871785270761</c:v>
                </c:pt>
                <c:pt idx="68">
                  <c:v>142.28568672673325</c:v>
                </c:pt>
                <c:pt idx="69">
                  <c:v>143.85589038851637</c:v>
                </c:pt>
                <c:pt idx="70">
                  <c:v>145.25976680960426</c:v>
                </c:pt>
                <c:pt idx="71">
                  <c:v>146.73485991094677</c:v>
                </c:pt>
                <c:pt idx="72">
                  <c:v>148.11304806369938</c:v>
                </c:pt>
                <c:pt idx="73">
                  <c:v>149.48946077228069</c:v>
                </c:pt>
                <c:pt idx="74">
                  <c:v>150.91704435933252</c:v>
                </c:pt>
                <c:pt idx="75">
                  <c:v>152.25505353670738</c:v>
                </c:pt>
                <c:pt idx="76">
                  <c:v>153.63697344895004</c:v>
                </c:pt>
                <c:pt idx="77">
                  <c:v>155.02276033015832</c:v>
                </c:pt>
                <c:pt idx="78">
                  <c:v>156.63468369763891</c:v>
                </c:pt>
                <c:pt idx="79">
                  <c:v>158.29619361498342</c:v>
                </c:pt>
                <c:pt idx="80">
                  <c:v>159.81882520211664</c:v>
                </c:pt>
                <c:pt idx="81">
                  <c:v>161.10749680055019</c:v>
                </c:pt>
                <c:pt idx="82">
                  <c:v>162.20055641233873</c:v>
                </c:pt>
                <c:pt idx="83">
                  <c:v>163.7688889555954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TrackingData!$GF$2</c:f>
              <c:strCache>
                <c:ptCount val="1"/>
                <c:pt idx="0">
                  <c:v>2ml 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xVal>
            <c:numRef>
              <c:f>TrackingData!$GF$6:$GF$115</c:f>
              <c:numCache>
                <c:formatCode>General</c:formatCode>
                <c:ptCount val="110"/>
                <c:pt idx="0">
                  <c:v>8.3333333333333329E-2</c:v>
                </c:pt>
                <c:pt idx="1">
                  <c:v>0.1</c:v>
                </c:pt>
                <c:pt idx="2">
                  <c:v>0.11666666666666667</c:v>
                </c:pt>
                <c:pt idx="3">
                  <c:v>0.13333333333333333</c:v>
                </c:pt>
                <c:pt idx="4">
                  <c:v>0.15</c:v>
                </c:pt>
                <c:pt idx="5">
                  <c:v>0.16666666666666666</c:v>
                </c:pt>
                <c:pt idx="6">
                  <c:v>0.18333333333333332</c:v>
                </c:pt>
                <c:pt idx="7">
                  <c:v>0.2</c:v>
                </c:pt>
                <c:pt idx="8">
                  <c:v>0.21666666666666667</c:v>
                </c:pt>
                <c:pt idx="9">
                  <c:v>0.23333333333333334</c:v>
                </c:pt>
                <c:pt idx="10">
                  <c:v>0.25</c:v>
                </c:pt>
                <c:pt idx="11">
                  <c:v>0.26666666666666666</c:v>
                </c:pt>
                <c:pt idx="12">
                  <c:v>0.28333333333333333</c:v>
                </c:pt>
                <c:pt idx="13">
                  <c:v>0.3</c:v>
                </c:pt>
                <c:pt idx="14">
                  <c:v>0.31666666666666665</c:v>
                </c:pt>
                <c:pt idx="15">
                  <c:v>0.33333333333333331</c:v>
                </c:pt>
                <c:pt idx="16">
                  <c:v>0.35</c:v>
                </c:pt>
                <c:pt idx="17">
                  <c:v>0.36666666666666664</c:v>
                </c:pt>
                <c:pt idx="18">
                  <c:v>0.3833333333333333</c:v>
                </c:pt>
                <c:pt idx="19">
                  <c:v>0.4</c:v>
                </c:pt>
                <c:pt idx="20">
                  <c:v>0.41666666666666669</c:v>
                </c:pt>
                <c:pt idx="21">
                  <c:v>0.43333333333333335</c:v>
                </c:pt>
                <c:pt idx="22">
                  <c:v>0.45</c:v>
                </c:pt>
                <c:pt idx="23">
                  <c:v>0.46666666666666667</c:v>
                </c:pt>
                <c:pt idx="24">
                  <c:v>0.48333333333333334</c:v>
                </c:pt>
                <c:pt idx="25">
                  <c:v>0.5</c:v>
                </c:pt>
                <c:pt idx="26">
                  <c:v>0.51666666666666661</c:v>
                </c:pt>
                <c:pt idx="27">
                  <c:v>0.53333333333333333</c:v>
                </c:pt>
                <c:pt idx="28">
                  <c:v>0.55000000000000004</c:v>
                </c:pt>
                <c:pt idx="29">
                  <c:v>0.56666666666666665</c:v>
                </c:pt>
                <c:pt idx="30">
                  <c:v>0.58333333333333337</c:v>
                </c:pt>
                <c:pt idx="31">
                  <c:v>0.6</c:v>
                </c:pt>
                <c:pt idx="32">
                  <c:v>0.6166666666666667</c:v>
                </c:pt>
                <c:pt idx="33">
                  <c:v>0.6333333333333333</c:v>
                </c:pt>
                <c:pt idx="34">
                  <c:v>0.65</c:v>
                </c:pt>
                <c:pt idx="35">
                  <c:v>0.66666666666666663</c:v>
                </c:pt>
                <c:pt idx="36">
                  <c:v>0.68333333333333335</c:v>
                </c:pt>
                <c:pt idx="37">
                  <c:v>0.7</c:v>
                </c:pt>
                <c:pt idx="38">
                  <c:v>0.71666666666666667</c:v>
                </c:pt>
                <c:pt idx="39">
                  <c:v>0.73333333333333328</c:v>
                </c:pt>
                <c:pt idx="40">
                  <c:v>0.75</c:v>
                </c:pt>
                <c:pt idx="41">
                  <c:v>0.76666666666666661</c:v>
                </c:pt>
                <c:pt idx="42">
                  <c:v>0.78333333333333333</c:v>
                </c:pt>
                <c:pt idx="43">
                  <c:v>0.8</c:v>
                </c:pt>
                <c:pt idx="44">
                  <c:v>0.81666666666666665</c:v>
                </c:pt>
                <c:pt idx="45">
                  <c:v>0.83333333333333337</c:v>
                </c:pt>
                <c:pt idx="46">
                  <c:v>0.85</c:v>
                </c:pt>
                <c:pt idx="47">
                  <c:v>0.8666666666666667</c:v>
                </c:pt>
                <c:pt idx="48">
                  <c:v>0.8833333333333333</c:v>
                </c:pt>
                <c:pt idx="49">
                  <c:v>0.9</c:v>
                </c:pt>
                <c:pt idx="50">
                  <c:v>0.91666666666666663</c:v>
                </c:pt>
                <c:pt idx="51">
                  <c:v>0.93333333333333335</c:v>
                </c:pt>
                <c:pt idx="52">
                  <c:v>0.95</c:v>
                </c:pt>
                <c:pt idx="53">
                  <c:v>0.96666666666666667</c:v>
                </c:pt>
                <c:pt idx="54">
                  <c:v>0.98333333333333328</c:v>
                </c:pt>
                <c:pt idx="55">
                  <c:v>1</c:v>
                </c:pt>
                <c:pt idx="56">
                  <c:v>1.0166666666666666</c:v>
                </c:pt>
                <c:pt idx="57">
                  <c:v>1.0333333333333332</c:v>
                </c:pt>
                <c:pt idx="58">
                  <c:v>1.05</c:v>
                </c:pt>
                <c:pt idx="59">
                  <c:v>1.0666666666666667</c:v>
                </c:pt>
                <c:pt idx="60">
                  <c:v>1.0833333333333333</c:v>
                </c:pt>
                <c:pt idx="61">
                  <c:v>1.1000000000000001</c:v>
                </c:pt>
                <c:pt idx="62">
                  <c:v>1.1166666666666667</c:v>
                </c:pt>
                <c:pt idx="63">
                  <c:v>1.1333333333333333</c:v>
                </c:pt>
                <c:pt idx="64">
                  <c:v>1.1499999999999999</c:v>
                </c:pt>
                <c:pt idx="65">
                  <c:v>1.1666666666666667</c:v>
                </c:pt>
                <c:pt idx="66">
                  <c:v>1.1833333333333333</c:v>
                </c:pt>
                <c:pt idx="67">
                  <c:v>1.2</c:v>
                </c:pt>
                <c:pt idx="68">
                  <c:v>1.2166666666666666</c:v>
                </c:pt>
                <c:pt idx="69">
                  <c:v>1.2333333333333334</c:v>
                </c:pt>
                <c:pt idx="70">
                  <c:v>1.25</c:v>
                </c:pt>
                <c:pt idx="71">
                  <c:v>1.2666666666666666</c:v>
                </c:pt>
                <c:pt idx="72">
                  <c:v>1.2833333333333332</c:v>
                </c:pt>
                <c:pt idx="73">
                  <c:v>1.3</c:v>
                </c:pt>
                <c:pt idx="74">
                  <c:v>1.3166666666666667</c:v>
                </c:pt>
                <c:pt idx="75">
                  <c:v>1.3333333333333333</c:v>
                </c:pt>
                <c:pt idx="76">
                  <c:v>1.35</c:v>
                </c:pt>
                <c:pt idx="77">
                  <c:v>1.3666666666666667</c:v>
                </c:pt>
                <c:pt idx="78">
                  <c:v>1.3833333333333333</c:v>
                </c:pt>
                <c:pt idx="79">
                  <c:v>1.4</c:v>
                </c:pt>
                <c:pt idx="80">
                  <c:v>1.4166666666666667</c:v>
                </c:pt>
                <c:pt idx="81">
                  <c:v>1.4333333333333333</c:v>
                </c:pt>
                <c:pt idx="82">
                  <c:v>1.45</c:v>
                </c:pt>
                <c:pt idx="83">
                  <c:v>1.4666666666666666</c:v>
                </c:pt>
                <c:pt idx="84">
                  <c:v>1.4833333333333334</c:v>
                </c:pt>
                <c:pt idx="85">
                  <c:v>1.5</c:v>
                </c:pt>
                <c:pt idx="86">
                  <c:v>1.5166666666666666</c:v>
                </c:pt>
                <c:pt idx="87">
                  <c:v>1.5333333333333332</c:v>
                </c:pt>
                <c:pt idx="88">
                  <c:v>1.55</c:v>
                </c:pt>
                <c:pt idx="89">
                  <c:v>1.5666666666666667</c:v>
                </c:pt>
                <c:pt idx="90">
                  <c:v>1.5833333333333333</c:v>
                </c:pt>
                <c:pt idx="91">
                  <c:v>1.6</c:v>
                </c:pt>
                <c:pt idx="92">
                  <c:v>1.6166666666666667</c:v>
                </c:pt>
                <c:pt idx="93">
                  <c:v>1.6333333333333333</c:v>
                </c:pt>
                <c:pt idx="94">
                  <c:v>1.65</c:v>
                </c:pt>
                <c:pt idx="95">
                  <c:v>1.6666666666666667</c:v>
                </c:pt>
                <c:pt idx="96">
                  <c:v>1.6833333333333333</c:v>
                </c:pt>
                <c:pt idx="97">
                  <c:v>1.7</c:v>
                </c:pt>
                <c:pt idx="98">
                  <c:v>1.7166666666666666</c:v>
                </c:pt>
                <c:pt idx="99">
                  <c:v>1.7333333333333334</c:v>
                </c:pt>
                <c:pt idx="100">
                  <c:v>1.75</c:v>
                </c:pt>
                <c:pt idx="101">
                  <c:v>1.7666666666666666</c:v>
                </c:pt>
                <c:pt idx="102">
                  <c:v>1.7833333333333332</c:v>
                </c:pt>
                <c:pt idx="103">
                  <c:v>1.8</c:v>
                </c:pt>
                <c:pt idx="104">
                  <c:v>1.8166666666666667</c:v>
                </c:pt>
                <c:pt idx="105">
                  <c:v>1.8333333333333333</c:v>
                </c:pt>
                <c:pt idx="106">
                  <c:v>1.8499999999999999</c:v>
                </c:pt>
                <c:pt idx="107">
                  <c:v>1.8666666666666667</c:v>
                </c:pt>
                <c:pt idx="108">
                  <c:v>1.8833333333333333</c:v>
                </c:pt>
                <c:pt idx="109">
                  <c:v>1.9</c:v>
                </c:pt>
              </c:numCache>
            </c:numRef>
          </c:xVal>
          <c:yVal>
            <c:numRef>
              <c:f>TrackingData!$GG$6:$GG$115</c:f>
              <c:numCache>
                <c:formatCode>General</c:formatCode>
                <c:ptCount val="110"/>
                <c:pt idx="0">
                  <c:v>57.844084650441616</c:v>
                </c:pt>
                <c:pt idx="1">
                  <c:v>58.467992811160357</c:v>
                </c:pt>
                <c:pt idx="2">
                  <c:v>59.031150883935531</c:v>
                </c:pt>
                <c:pt idx="3">
                  <c:v>59.719963909035691</c:v>
                </c:pt>
                <c:pt idx="4">
                  <c:v>60.429354098295455</c:v>
                </c:pt>
                <c:pt idx="5">
                  <c:v>61.351869226650898</c:v>
                </c:pt>
                <c:pt idx="6">
                  <c:v>62.16033884470864</c:v>
                </c:pt>
                <c:pt idx="7">
                  <c:v>62.969633539520942</c:v>
                </c:pt>
                <c:pt idx="8">
                  <c:v>63.779415817911186</c:v>
                </c:pt>
                <c:pt idx="9">
                  <c:v>64.527186642341263</c:v>
                </c:pt>
                <c:pt idx="10">
                  <c:v>65.275142530219128</c:v>
                </c:pt>
                <c:pt idx="11">
                  <c:v>66.14417388702006</c:v>
                </c:pt>
                <c:pt idx="12">
                  <c:v>67.020838420925799</c:v>
                </c:pt>
                <c:pt idx="13">
                  <c:v>67.83363172287757</c:v>
                </c:pt>
                <c:pt idx="14">
                  <c:v>68.457127413089438</c:v>
                </c:pt>
                <c:pt idx="15">
                  <c:v>69.14526436970344</c:v>
                </c:pt>
                <c:pt idx="16">
                  <c:v>69.960920854753624</c:v>
                </c:pt>
                <c:pt idx="17">
                  <c:v>70.895849696199534</c:v>
                </c:pt>
                <c:pt idx="18">
                  <c:v>72.074115453098131</c:v>
                </c:pt>
                <c:pt idx="19">
                  <c:v>72.947302066101969</c:v>
                </c:pt>
                <c:pt idx="20">
                  <c:v>74.07337388217519</c:v>
                </c:pt>
                <c:pt idx="21">
                  <c:v>75.202304065476909</c:v>
                </c:pt>
                <c:pt idx="22">
                  <c:v>76.447013152236536</c:v>
                </c:pt>
                <c:pt idx="23">
                  <c:v>77.63859734910281</c:v>
                </c:pt>
                <c:pt idx="24">
                  <c:v>78.883115232555028</c:v>
                </c:pt>
                <c:pt idx="25">
                  <c:v>80.13472629911243</c:v>
                </c:pt>
                <c:pt idx="26">
                  <c:v>81.317048646027004</c:v>
                </c:pt>
                <c:pt idx="27">
                  <c:v>82.506220133411887</c:v>
                </c:pt>
                <c:pt idx="28">
                  <c:v>83.6956498369385</c:v>
                </c:pt>
                <c:pt idx="29">
                  <c:v>85.196961289611508</c:v>
                </c:pt>
                <c:pt idx="30">
                  <c:v>86.568331224390022</c:v>
                </c:pt>
                <c:pt idx="31">
                  <c:v>88.131982472085653</c:v>
                </c:pt>
                <c:pt idx="32">
                  <c:v>89.505994625428315</c:v>
                </c:pt>
                <c:pt idx="33">
                  <c:v>91.132084656690523</c:v>
                </c:pt>
                <c:pt idx="34">
                  <c:v>92.685207894078971</c:v>
                </c:pt>
                <c:pt idx="35">
                  <c:v>94.443890233267211</c:v>
                </c:pt>
                <c:pt idx="36">
                  <c:v>96.064405258670902</c:v>
                </c:pt>
                <c:pt idx="37">
                  <c:v>97.693407067599537</c:v>
                </c:pt>
                <c:pt idx="38">
                  <c:v>99.313847898726976</c:v>
                </c:pt>
                <c:pt idx="39">
                  <c:v>100.87769493568604</c:v>
                </c:pt>
                <c:pt idx="40">
                  <c:v>102.56333043485353</c:v>
                </c:pt>
                <c:pt idx="41">
                  <c:v>104.49827490418453</c:v>
                </c:pt>
                <c:pt idx="42">
                  <c:v>106.3085782312579</c:v>
                </c:pt>
                <c:pt idx="43">
                  <c:v>108.18121777060702</c:v>
                </c:pt>
                <c:pt idx="44">
                  <c:v>110.05386624136179</c:v>
                </c:pt>
                <c:pt idx="45">
                  <c:v>112.05118466693048</c:v>
                </c:pt>
                <c:pt idx="46">
                  <c:v>113.92385024809464</c:v>
                </c:pt>
                <c:pt idx="47">
                  <c:v>115.60952393936549</c:v>
                </c:pt>
                <c:pt idx="48">
                  <c:v>117.36302657662245</c:v>
                </c:pt>
                <c:pt idx="49">
                  <c:v>119.29799334700532</c:v>
                </c:pt>
                <c:pt idx="50">
                  <c:v>121.29256915253916</c:v>
                </c:pt>
                <c:pt idx="51">
                  <c:v>123.4145764982206</c:v>
                </c:pt>
                <c:pt idx="52">
                  <c:v>125.3522738644924</c:v>
                </c:pt>
                <c:pt idx="53">
                  <c:v>127.41465661059229</c:v>
                </c:pt>
                <c:pt idx="54">
                  <c:v>129.15730597754722</c:v>
                </c:pt>
                <c:pt idx="55">
                  <c:v>131.03805872378553</c:v>
                </c:pt>
                <c:pt idx="56">
                  <c:v>133.09770313091144</c:v>
                </c:pt>
                <c:pt idx="57">
                  <c:v>135.15735806792492</c:v>
                </c:pt>
                <c:pt idx="58">
                  <c:v>137.09508400311765</c:v>
                </c:pt>
                <c:pt idx="59">
                  <c:v>139.21706583420192</c:v>
                </c:pt>
                <c:pt idx="60">
                  <c:v>141.52338122714826</c:v>
                </c:pt>
                <c:pt idx="61">
                  <c:v>143.52609904303716</c:v>
                </c:pt>
                <c:pt idx="62">
                  <c:v>145.52893308820245</c:v>
                </c:pt>
                <c:pt idx="63">
                  <c:v>147.33648472679107</c:v>
                </c:pt>
                <c:pt idx="64">
                  <c:v>149.27422278778278</c:v>
                </c:pt>
                <c:pt idx="65">
                  <c:v>151.52361969780279</c:v>
                </c:pt>
                <c:pt idx="66">
                  <c:v>153.70517269671916</c:v>
                </c:pt>
                <c:pt idx="67">
                  <c:v>155.77032137774182</c:v>
                </c:pt>
                <c:pt idx="68">
                  <c:v>157.88954316285475</c:v>
                </c:pt>
                <c:pt idx="69">
                  <c:v>159.82726982964974</c:v>
                </c:pt>
                <c:pt idx="70">
                  <c:v>161.8869204876404</c:v>
                </c:pt>
                <c:pt idx="71">
                  <c:v>163.82465165602912</c:v>
                </c:pt>
                <c:pt idx="72">
                  <c:v>165.94938459564912</c:v>
                </c:pt>
                <c:pt idx="73">
                  <c:v>168.13094859270646</c:v>
                </c:pt>
                <c:pt idx="74">
                  <c:v>170.31799380216876</c:v>
                </c:pt>
                <c:pt idx="75">
                  <c:v>172.56737669494248</c:v>
                </c:pt>
                <c:pt idx="76">
                  <c:v>174.38045943106584</c:v>
                </c:pt>
                <c:pt idx="77">
                  <c:v>176.30998463225615</c:v>
                </c:pt>
                <c:pt idx="78">
                  <c:v>178.43741425997069</c:v>
                </c:pt>
                <c:pt idx="79">
                  <c:v>180.68135046948214</c:v>
                </c:pt>
                <c:pt idx="80">
                  <c:v>182.80877754834358</c:v>
                </c:pt>
                <c:pt idx="81">
                  <c:v>184.86843063024571</c:v>
                </c:pt>
                <c:pt idx="82">
                  <c:v>186.8684883895902</c:v>
                </c:pt>
                <c:pt idx="83">
                  <c:v>188.99599111196113</c:v>
                </c:pt>
                <c:pt idx="84">
                  <c:v>191.23985153371984</c:v>
                </c:pt>
                <c:pt idx="85">
                  <c:v>192.99337916338249</c:v>
                </c:pt>
                <c:pt idx="86">
                  <c:v>195.23723231881092</c:v>
                </c:pt>
                <c:pt idx="87">
                  <c:v>197.35921283225218</c:v>
                </c:pt>
                <c:pt idx="88">
                  <c:v>199.35382776915242</c:v>
                </c:pt>
                <c:pt idx="89">
                  <c:v>201.35386603103319</c:v>
                </c:pt>
                <c:pt idx="90">
                  <c:v>203.28617696280838</c:v>
                </c:pt>
                <c:pt idx="91">
                  <c:v>205.47052514363349</c:v>
                </c:pt>
                <c:pt idx="92">
                  <c:v>207.66568854429704</c:v>
                </c:pt>
                <c:pt idx="93">
                  <c:v>209.7931994443847</c:v>
                </c:pt>
                <c:pt idx="94">
                  <c:v>211.85006084260982</c:v>
                </c:pt>
                <c:pt idx="95">
                  <c:v>213.84464439454479</c:v>
                </c:pt>
                <c:pt idx="96">
                  <c:v>215.90702755801487</c:v>
                </c:pt>
                <c:pt idx="97">
                  <c:v>217.90984815571363</c:v>
                </c:pt>
                <c:pt idx="98">
                  <c:v>220.09414589043593</c:v>
                </c:pt>
                <c:pt idx="99">
                  <c:v>222.28679528370589</c:v>
                </c:pt>
                <c:pt idx="100">
                  <c:v>224.09430393587354</c:v>
                </c:pt>
                <c:pt idx="101">
                  <c:v>225.89910710327388</c:v>
                </c:pt>
                <c:pt idx="102">
                  <c:v>227.96149734559896</c:v>
                </c:pt>
                <c:pt idx="103">
                  <c:v>230.2704711349316</c:v>
                </c:pt>
                <c:pt idx="104">
                  <c:v>232.33286043357197</c:v>
                </c:pt>
                <c:pt idx="105">
                  <c:v>234.39251139413989</c:v>
                </c:pt>
                <c:pt idx="106">
                  <c:v>236.31677368271369</c:v>
                </c:pt>
                <c:pt idx="107">
                  <c:v>238.18684031221807</c:v>
                </c:pt>
                <c:pt idx="108">
                  <c:v>240.24916003992263</c:v>
                </c:pt>
                <c:pt idx="109">
                  <c:v>242.49849297278644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TrackingData!$GY$2</c:f>
              <c:strCache>
                <c:ptCount val="1"/>
                <c:pt idx="0">
                  <c:v>2ml 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xVal>
            <c:numRef>
              <c:f>TrackingData!$GY$6:$GY$102</c:f>
              <c:numCache>
                <c:formatCode>General</c:formatCode>
                <c:ptCount val="97"/>
                <c:pt idx="0">
                  <c:v>0.11666666666666667</c:v>
                </c:pt>
                <c:pt idx="1">
                  <c:v>0.13333333333333333</c:v>
                </c:pt>
                <c:pt idx="2">
                  <c:v>0.15</c:v>
                </c:pt>
                <c:pt idx="3">
                  <c:v>0.16666666666666666</c:v>
                </c:pt>
                <c:pt idx="4">
                  <c:v>0.18333333333333332</c:v>
                </c:pt>
                <c:pt idx="5">
                  <c:v>0.2</c:v>
                </c:pt>
                <c:pt idx="6">
                  <c:v>0.21666666666666667</c:v>
                </c:pt>
                <c:pt idx="7">
                  <c:v>0.23333333333333334</c:v>
                </c:pt>
                <c:pt idx="8">
                  <c:v>0.25</c:v>
                </c:pt>
                <c:pt idx="9">
                  <c:v>0.26666666666666666</c:v>
                </c:pt>
                <c:pt idx="10">
                  <c:v>0.28333333333333333</c:v>
                </c:pt>
                <c:pt idx="11">
                  <c:v>0.3</c:v>
                </c:pt>
                <c:pt idx="12">
                  <c:v>0.31666666666666665</c:v>
                </c:pt>
                <c:pt idx="13">
                  <c:v>0.33333333333333331</c:v>
                </c:pt>
                <c:pt idx="14">
                  <c:v>0.35</c:v>
                </c:pt>
                <c:pt idx="15">
                  <c:v>0.36666666666666664</c:v>
                </c:pt>
                <c:pt idx="16">
                  <c:v>0.3833333333333333</c:v>
                </c:pt>
                <c:pt idx="17">
                  <c:v>0.4</c:v>
                </c:pt>
                <c:pt idx="18">
                  <c:v>0.41666666666666669</c:v>
                </c:pt>
                <c:pt idx="19">
                  <c:v>0.43333333333333335</c:v>
                </c:pt>
                <c:pt idx="20">
                  <c:v>0.45</c:v>
                </c:pt>
                <c:pt idx="21">
                  <c:v>0.46666666666666667</c:v>
                </c:pt>
                <c:pt idx="22">
                  <c:v>0.48333333333333334</c:v>
                </c:pt>
                <c:pt idx="23">
                  <c:v>0.5</c:v>
                </c:pt>
                <c:pt idx="24">
                  <c:v>0.51666666666666661</c:v>
                </c:pt>
                <c:pt idx="25">
                  <c:v>0.53333333333333333</c:v>
                </c:pt>
                <c:pt idx="26">
                  <c:v>0.55000000000000004</c:v>
                </c:pt>
                <c:pt idx="27">
                  <c:v>0.56666666666666665</c:v>
                </c:pt>
                <c:pt idx="28">
                  <c:v>0.58333333333333337</c:v>
                </c:pt>
                <c:pt idx="29">
                  <c:v>0.6</c:v>
                </c:pt>
                <c:pt idx="30">
                  <c:v>0.6166666666666667</c:v>
                </c:pt>
                <c:pt idx="31">
                  <c:v>0.6333333333333333</c:v>
                </c:pt>
                <c:pt idx="32">
                  <c:v>0.65</c:v>
                </c:pt>
                <c:pt idx="33">
                  <c:v>0.66666666666666663</c:v>
                </c:pt>
                <c:pt idx="34">
                  <c:v>0.68333333333333335</c:v>
                </c:pt>
                <c:pt idx="35">
                  <c:v>0.7</c:v>
                </c:pt>
                <c:pt idx="36">
                  <c:v>0.71666666666666667</c:v>
                </c:pt>
                <c:pt idx="37">
                  <c:v>0.73333333333333328</c:v>
                </c:pt>
                <c:pt idx="38">
                  <c:v>0.75</c:v>
                </c:pt>
                <c:pt idx="39">
                  <c:v>0.76666666666666661</c:v>
                </c:pt>
                <c:pt idx="40">
                  <c:v>0.78333333333333333</c:v>
                </c:pt>
                <c:pt idx="41">
                  <c:v>0.8</c:v>
                </c:pt>
                <c:pt idx="42">
                  <c:v>0.81666666666666665</c:v>
                </c:pt>
                <c:pt idx="43">
                  <c:v>0.83333333333333337</c:v>
                </c:pt>
                <c:pt idx="44">
                  <c:v>0.85</c:v>
                </c:pt>
                <c:pt idx="45">
                  <c:v>0.8666666666666667</c:v>
                </c:pt>
                <c:pt idx="46">
                  <c:v>0.8833333333333333</c:v>
                </c:pt>
                <c:pt idx="47">
                  <c:v>0.9</c:v>
                </c:pt>
                <c:pt idx="48">
                  <c:v>0.91666666666666663</c:v>
                </c:pt>
                <c:pt idx="49">
                  <c:v>0.93333333333333335</c:v>
                </c:pt>
                <c:pt idx="50">
                  <c:v>0.95</c:v>
                </c:pt>
                <c:pt idx="51">
                  <c:v>0.96666666666666667</c:v>
                </c:pt>
                <c:pt idx="52">
                  <c:v>0.98333333333333328</c:v>
                </c:pt>
                <c:pt idx="53">
                  <c:v>1</c:v>
                </c:pt>
                <c:pt idx="54">
                  <c:v>1.0166666666666666</c:v>
                </c:pt>
                <c:pt idx="55">
                  <c:v>1.0333333333333332</c:v>
                </c:pt>
                <c:pt idx="56">
                  <c:v>1.05</c:v>
                </c:pt>
                <c:pt idx="57">
                  <c:v>1.0666666666666667</c:v>
                </c:pt>
                <c:pt idx="58">
                  <c:v>1.0833333333333333</c:v>
                </c:pt>
                <c:pt idx="59">
                  <c:v>1.1000000000000001</c:v>
                </c:pt>
                <c:pt idx="60">
                  <c:v>1.1166666666666667</c:v>
                </c:pt>
                <c:pt idx="61">
                  <c:v>1.1333333333333333</c:v>
                </c:pt>
                <c:pt idx="62">
                  <c:v>1.1499999999999999</c:v>
                </c:pt>
                <c:pt idx="63">
                  <c:v>1.1666666666666667</c:v>
                </c:pt>
                <c:pt idx="64">
                  <c:v>1.1833333333333333</c:v>
                </c:pt>
                <c:pt idx="65">
                  <c:v>1.2</c:v>
                </c:pt>
                <c:pt idx="66">
                  <c:v>1.2166666666666666</c:v>
                </c:pt>
                <c:pt idx="67">
                  <c:v>1.2333333333333334</c:v>
                </c:pt>
                <c:pt idx="68">
                  <c:v>1.25</c:v>
                </c:pt>
                <c:pt idx="69">
                  <c:v>1.2666666666666666</c:v>
                </c:pt>
                <c:pt idx="70">
                  <c:v>1.2833333333333332</c:v>
                </c:pt>
                <c:pt idx="71">
                  <c:v>1.3</c:v>
                </c:pt>
                <c:pt idx="72">
                  <c:v>1.3166666666666667</c:v>
                </c:pt>
                <c:pt idx="73">
                  <c:v>1.3333333333333333</c:v>
                </c:pt>
                <c:pt idx="74">
                  <c:v>1.35</c:v>
                </c:pt>
                <c:pt idx="75">
                  <c:v>1.3666666666666667</c:v>
                </c:pt>
                <c:pt idx="76">
                  <c:v>1.3833333333333333</c:v>
                </c:pt>
                <c:pt idx="77">
                  <c:v>1.4</c:v>
                </c:pt>
                <c:pt idx="78">
                  <c:v>1.4166666666666667</c:v>
                </c:pt>
                <c:pt idx="79">
                  <c:v>1.4333333333333333</c:v>
                </c:pt>
                <c:pt idx="80">
                  <c:v>1.45</c:v>
                </c:pt>
                <c:pt idx="81">
                  <c:v>1.4666666666666666</c:v>
                </c:pt>
                <c:pt idx="82">
                  <c:v>1.4833333333333334</c:v>
                </c:pt>
                <c:pt idx="83">
                  <c:v>1.5</c:v>
                </c:pt>
                <c:pt idx="84">
                  <c:v>1.5166666666666666</c:v>
                </c:pt>
                <c:pt idx="85">
                  <c:v>1.5333333333333332</c:v>
                </c:pt>
                <c:pt idx="86">
                  <c:v>1.55</c:v>
                </c:pt>
                <c:pt idx="87">
                  <c:v>1.5666666666666667</c:v>
                </c:pt>
                <c:pt idx="88">
                  <c:v>1.5833333333333333</c:v>
                </c:pt>
                <c:pt idx="89">
                  <c:v>1.6</c:v>
                </c:pt>
                <c:pt idx="90">
                  <c:v>1.6166666666666667</c:v>
                </c:pt>
                <c:pt idx="91">
                  <c:v>1.6333333333333333</c:v>
                </c:pt>
                <c:pt idx="92">
                  <c:v>1.65</c:v>
                </c:pt>
                <c:pt idx="93">
                  <c:v>1.6666666666666667</c:v>
                </c:pt>
                <c:pt idx="94">
                  <c:v>1.6833333333333333</c:v>
                </c:pt>
                <c:pt idx="95">
                  <c:v>1.7</c:v>
                </c:pt>
                <c:pt idx="96">
                  <c:v>1.7166666666666666</c:v>
                </c:pt>
              </c:numCache>
            </c:numRef>
          </c:xVal>
          <c:yVal>
            <c:numRef>
              <c:f>TrackingData!$GZ$6:$GZ$102</c:f>
              <c:numCache>
                <c:formatCode>General</c:formatCode>
                <c:ptCount val="97"/>
                <c:pt idx="0">
                  <c:v>69.285054344716343</c:v>
                </c:pt>
                <c:pt idx="1">
                  <c:v>70.012605651341218</c:v>
                </c:pt>
                <c:pt idx="2">
                  <c:v>70.883154785072691</c:v>
                </c:pt>
                <c:pt idx="3">
                  <c:v>71.747990576663398</c:v>
                </c:pt>
                <c:pt idx="4">
                  <c:v>72.739769900998809</c:v>
                </c:pt>
                <c:pt idx="5">
                  <c:v>73.664500870359007</c:v>
                </c:pt>
                <c:pt idx="6">
                  <c:v>74.83950101909447</c:v>
                </c:pt>
                <c:pt idx="7">
                  <c:v>75.717524808414382</c:v>
                </c:pt>
                <c:pt idx="8">
                  <c:v>76.893872827342605</c:v>
                </c:pt>
                <c:pt idx="9">
                  <c:v>78.071474186547874</c:v>
                </c:pt>
                <c:pt idx="10">
                  <c:v>79.134445867623015</c:v>
                </c:pt>
                <c:pt idx="11">
                  <c:v>80.188406329863966</c:v>
                </c:pt>
                <c:pt idx="12">
                  <c:v>81.370925572574848</c:v>
                </c:pt>
                <c:pt idx="13">
                  <c:v>82.615494491172853</c:v>
                </c:pt>
                <c:pt idx="14">
                  <c:v>84.046190679451954</c:v>
                </c:pt>
                <c:pt idx="15">
                  <c:v>85.535298576271444</c:v>
                </c:pt>
                <c:pt idx="16">
                  <c:v>87.035638969953752</c:v>
                </c:pt>
                <c:pt idx="17">
                  <c:v>88.834992833070046</c:v>
                </c:pt>
                <c:pt idx="18">
                  <c:v>90.762372082489847</c:v>
                </c:pt>
                <c:pt idx="19">
                  <c:v>92.689841772682797</c:v>
                </c:pt>
                <c:pt idx="20">
                  <c:v>94.437913861752406</c:v>
                </c:pt>
                <c:pt idx="21">
                  <c:v>95.868797381152689</c:v>
                </c:pt>
                <c:pt idx="22">
                  <c:v>97.610014600473988</c:v>
                </c:pt>
                <c:pt idx="23">
                  <c:v>99.347994284871987</c:v>
                </c:pt>
                <c:pt idx="24">
                  <c:v>101.15463376555094</c:v>
                </c:pt>
                <c:pt idx="25">
                  <c:v>102.8276594763804</c:v>
                </c:pt>
                <c:pt idx="26">
                  <c:v>104.63418362780683</c:v>
                </c:pt>
                <c:pt idx="27">
                  <c:v>106.93436888981455</c:v>
                </c:pt>
                <c:pt idx="28">
                  <c:v>109.23176244951543</c:v>
                </c:pt>
                <c:pt idx="29">
                  <c:v>111.4165954144641</c:v>
                </c:pt>
                <c:pt idx="30">
                  <c:v>113.47146594857946</c:v>
                </c:pt>
                <c:pt idx="31">
                  <c:v>115.46740423965429</c:v>
                </c:pt>
                <c:pt idx="32">
                  <c:v>117.32680955316403</c:v>
                </c:pt>
                <c:pt idx="33">
                  <c:v>119.07123150164398</c:v>
                </c:pt>
                <c:pt idx="34">
                  <c:v>121.06401752092285</c:v>
                </c:pt>
                <c:pt idx="35">
                  <c:v>123.17205538514293</c:v>
                </c:pt>
                <c:pt idx="36">
                  <c:v>125.66150031432429</c:v>
                </c:pt>
                <c:pt idx="37">
                  <c:v>128.02676342847414</c:v>
                </c:pt>
                <c:pt idx="38">
                  <c:v>130.39497005935223</c:v>
                </c:pt>
                <c:pt idx="39">
                  <c:v>132.69231512179414</c:v>
                </c:pt>
                <c:pt idx="40">
                  <c:v>134.8092067747844</c:v>
                </c:pt>
                <c:pt idx="41">
                  <c:v>136.61861252023215</c:v>
                </c:pt>
                <c:pt idx="42">
                  <c:v>138.67346403743545</c:v>
                </c:pt>
                <c:pt idx="43">
                  <c:v>141.03282810236277</c:v>
                </c:pt>
                <c:pt idx="44">
                  <c:v>143.46018775103067</c:v>
                </c:pt>
                <c:pt idx="45">
                  <c:v>145.9438933749463</c:v>
                </c:pt>
                <c:pt idx="46">
                  <c:v>148.68455582576692</c:v>
                </c:pt>
                <c:pt idx="47">
                  <c:v>150.79298836015238</c:v>
                </c:pt>
                <c:pt idx="48">
                  <c:v>152.72078107608496</c:v>
                </c:pt>
                <c:pt idx="49">
                  <c:v>154.84321121225651</c:v>
                </c:pt>
                <c:pt idx="50">
                  <c:v>157.0165493322034</c:v>
                </c:pt>
                <c:pt idx="51">
                  <c:v>159.44388086599599</c:v>
                </c:pt>
                <c:pt idx="52">
                  <c:v>162.05750342775136</c:v>
                </c:pt>
                <c:pt idx="53">
                  <c:v>164.73603590314127</c:v>
                </c:pt>
                <c:pt idx="54">
                  <c:v>166.97427189078053</c:v>
                </c:pt>
                <c:pt idx="55">
                  <c:v>168.9048537085342</c:v>
                </c:pt>
                <c:pt idx="56">
                  <c:v>171.02750176481024</c:v>
                </c:pt>
                <c:pt idx="57">
                  <c:v>173.20070516348054</c:v>
                </c:pt>
                <c:pt idx="58">
                  <c:v>175.94140027959091</c:v>
                </c:pt>
                <c:pt idx="59">
                  <c:v>178.41952052191698</c:v>
                </c:pt>
                <c:pt idx="60">
                  <c:v>180.91173197233064</c:v>
                </c:pt>
                <c:pt idx="61">
                  <c:v>183.02302375129398</c:v>
                </c:pt>
                <c:pt idx="62">
                  <c:v>185.01566765030987</c:v>
                </c:pt>
                <c:pt idx="63">
                  <c:v>187.1946115589331</c:v>
                </c:pt>
                <c:pt idx="64">
                  <c:v>189.67852177407022</c:v>
                </c:pt>
                <c:pt idx="65">
                  <c:v>192.2976647621997</c:v>
                </c:pt>
                <c:pt idx="66">
                  <c:v>194.91128833853281</c:v>
                </c:pt>
                <c:pt idx="67">
                  <c:v>197.20887715075071</c:v>
                </c:pt>
                <c:pt idx="68">
                  <c:v>199.08010742640883</c:v>
                </c:pt>
                <c:pt idx="69">
                  <c:v>201.01351214024044</c:v>
                </c:pt>
                <c:pt idx="70">
                  <c:v>203.62714020744727</c:v>
                </c:pt>
                <c:pt idx="71">
                  <c:v>206.30002802077698</c:v>
                </c:pt>
                <c:pt idx="72">
                  <c:v>208.84048529320245</c:v>
                </c:pt>
                <c:pt idx="73">
                  <c:v>211.08424038433179</c:v>
                </c:pt>
                <c:pt idx="74">
                  <c:v>213.07412919757425</c:v>
                </c:pt>
                <c:pt idx="75">
                  <c:v>215.0667657129261</c:v>
                </c:pt>
                <c:pt idx="76">
                  <c:v>217.55896466835844</c:v>
                </c:pt>
                <c:pt idx="77">
                  <c:v>220.17539132853219</c:v>
                </c:pt>
                <c:pt idx="78">
                  <c:v>222.71857455307747</c:v>
                </c:pt>
                <c:pt idx="79">
                  <c:v>224.89204368189837</c:v>
                </c:pt>
                <c:pt idx="80">
                  <c:v>226.81985022198717</c:v>
                </c:pt>
                <c:pt idx="81">
                  <c:v>229.05549152798179</c:v>
                </c:pt>
                <c:pt idx="82">
                  <c:v>231.54756982887326</c:v>
                </c:pt>
                <c:pt idx="83">
                  <c:v>234.04241835104807</c:v>
                </c:pt>
                <c:pt idx="84">
                  <c:v>236.40218691438895</c:v>
                </c:pt>
                <c:pt idx="85">
                  <c:v>238.45419466831339</c:v>
                </c:pt>
                <c:pt idx="86">
                  <c:v>240.44410582937147</c:v>
                </c:pt>
                <c:pt idx="87">
                  <c:v>242.62571831725191</c:v>
                </c:pt>
                <c:pt idx="88">
                  <c:v>245.17182867435901</c:v>
                </c:pt>
                <c:pt idx="89">
                  <c:v>247.53435497199203</c:v>
                </c:pt>
                <c:pt idx="90">
                  <c:v>250.08055763414299</c:v>
                </c:pt>
                <c:pt idx="91">
                  <c:v>252.07312478206282</c:v>
                </c:pt>
                <c:pt idx="92">
                  <c:v>254.13315374179373</c:v>
                </c:pt>
                <c:pt idx="93">
                  <c:v>256.24193394820736</c:v>
                </c:pt>
                <c:pt idx="94">
                  <c:v>258.54768631856041</c:v>
                </c:pt>
                <c:pt idx="95">
                  <c:v>260.91829097515597</c:v>
                </c:pt>
                <c:pt idx="96">
                  <c:v>263.03239076992736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TrackingData!$HR$2</c:f>
              <c:strCache>
                <c:ptCount val="1"/>
                <c:pt idx="0">
                  <c:v>2ml 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xVal>
            <c:numRef>
              <c:f>TrackingData!$HR$6:$HR$103</c:f>
              <c:numCache>
                <c:formatCode>General</c:formatCode>
                <c:ptCount val="98"/>
                <c:pt idx="0">
                  <c:v>0.1</c:v>
                </c:pt>
                <c:pt idx="1">
                  <c:v>0.11666666666666667</c:v>
                </c:pt>
                <c:pt idx="2">
                  <c:v>0.13333333333333333</c:v>
                </c:pt>
                <c:pt idx="3">
                  <c:v>0.15</c:v>
                </c:pt>
                <c:pt idx="4">
                  <c:v>0.16666666666666666</c:v>
                </c:pt>
                <c:pt idx="5">
                  <c:v>0.18333333333333332</c:v>
                </c:pt>
                <c:pt idx="6">
                  <c:v>0.2</c:v>
                </c:pt>
                <c:pt idx="7">
                  <c:v>0.21666666666666667</c:v>
                </c:pt>
                <c:pt idx="8">
                  <c:v>0.23333333333333334</c:v>
                </c:pt>
                <c:pt idx="9">
                  <c:v>0.25</c:v>
                </c:pt>
                <c:pt idx="10">
                  <c:v>0.26666666666666666</c:v>
                </c:pt>
                <c:pt idx="11">
                  <c:v>0.28333333333333333</c:v>
                </c:pt>
                <c:pt idx="12">
                  <c:v>0.3</c:v>
                </c:pt>
                <c:pt idx="13">
                  <c:v>0.31666666666666665</c:v>
                </c:pt>
                <c:pt idx="14">
                  <c:v>0.33333333333333331</c:v>
                </c:pt>
                <c:pt idx="15">
                  <c:v>0.35</c:v>
                </c:pt>
                <c:pt idx="16">
                  <c:v>0.36666666666666664</c:v>
                </c:pt>
                <c:pt idx="17">
                  <c:v>0.3833333333333333</c:v>
                </c:pt>
                <c:pt idx="18">
                  <c:v>0.4</c:v>
                </c:pt>
                <c:pt idx="19">
                  <c:v>0.41666666666666669</c:v>
                </c:pt>
                <c:pt idx="20">
                  <c:v>0.43333333333333335</c:v>
                </c:pt>
                <c:pt idx="21">
                  <c:v>0.45</c:v>
                </c:pt>
                <c:pt idx="22">
                  <c:v>0.46666666666666667</c:v>
                </c:pt>
                <c:pt idx="23">
                  <c:v>0.48333333333333334</c:v>
                </c:pt>
                <c:pt idx="24">
                  <c:v>0.5</c:v>
                </c:pt>
                <c:pt idx="25">
                  <c:v>0.51666666666666661</c:v>
                </c:pt>
                <c:pt idx="26">
                  <c:v>0.53333333333333333</c:v>
                </c:pt>
                <c:pt idx="27">
                  <c:v>0.55000000000000004</c:v>
                </c:pt>
                <c:pt idx="28">
                  <c:v>0.56666666666666665</c:v>
                </c:pt>
                <c:pt idx="29">
                  <c:v>0.58333333333333337</c:v>
                </c:pt>
                <c:pt idx="30">
                  <c:v>0.6</c:v>
                </c:pt>
                <c:pt idx="31">
                  <c:v>0.6166666666666667</c:v>
                </c:pt>
                <c:pt idx="32">
                  <c:v>0.6333333333333333</c:v>
                </c:pt>
                <c:pt idx="33">
                  <c:v>0.65</c:v>
                </c:pt>
                <c:pt idx="34">
                  <c:v>0.66666666666666663</c:v>
                </c:pt>
                <c:pt idx="35">
                  <c:v>0.68333333333333335</c:v>
                </c:pt>
                <c:pt idx="36">
                  <c:v>0.7</c:v>
                </c:pt>
                <c:pt idx="37">
                  <c:v>0.71666666666666667</c:v>
                </c:pt>
                <c:pt idx="38">
                  <c:v>0.73333333333333328</c:v>
                </c:pt>
                <c:pt idx="39">
                  <c:v>0.75</c:v>
                </c:pt>
                <c:pt idx="40">
                  <c:v>0.76666666666666661</c:v>
                </c:pt>
                <c:pt idx="41">
                  <c:v>0.78333333333333333</c:v>
                </c:pt>
                <c:pt idx="42">
                  <c:v>0.8</c:v>
                </c:pt>
                <c:pt idx="43">
                  <c:v>0.81666666666666665</c:v>
                </c:pt>
                <c:pt idx="44">
                  <c:v>0.83333333333333337</c:v>
                </c:pt>
                <c:pt idx="45">
                  <c:v>0.85</c:v>
                </c:pt>
                <c:pt idx="46">
                  <c:v>0.8666666666666667</c:v>
                </c:pt>
                <c:pt idx="47">
                  <c:v>0.8833333333333333</c:v>
                </c:pt>
                <c:pt idx="48">
                  <c:v>0.9</c:v>
                </c:pt>
                <c:pt idx="49">
                  <c:v>0.91666666666666663</c:v>
                </c:pt>
                <c:pt idx="50">
                  <c:v>0.93333333333333335</c:v>
                </c:pt>
                <c:pt idx="51">
                  <c:v>0.95</c:v>
                </c:pt>
                <c:pt idx="52">
                  <c:v>0.96666666666666667</c:v>
                </c:pt>
                <c:pt idx="53">
                  <c:v>0.98333333333333328</c:v>
                </c:pt>
                <c:pt idx="54">
                  <c:v>1</c:v>
                </c:pt>
                <c:pt idx="55">
                  <c:v>1.0166666666666666</c:v>
                </c:pt>
                <c:pt idx="56">
                  <c:v>1.0333333333333332</c:v>
                </c:pt>
                <c:pt idx="57">
                  <c:v>1.05</c:v>
                </c:pt>
                <c:pt idx="58">
                  <c:v>1.0666666666666667</c:v>
                </c:pt>
                <c:pt idx="59">
                  <c:v>1.0833333333333333</c:v>
                </c:pt>
                <c:pt idx="60">
                  <c:v>1.1000000000000001</c:v>
                </c:pt>
                <c:pt idx="61">
                  <c:v>1.1166666666666667</c:v>
                </c:pt>
                <c:pt idx="62">
                  <c:v>1.1333333333333333</c:v>
                </c:pt>
                <c:pt idx="63">
                  <c:v>1.1499999999999999</c:v>
                </c:pt>
                <c:pt idx="64">
                  <c:v>1.1666666666666667</c:v>
                </c:pt>
                <c:pt idx="65">
                  <c:v>1.1833333333333333</c:v>
                </c:pt>
                <c:pt idx="66">
                  <c:v>1.2</c:v>
                </c:pt>
                <c:pt idx="67">
                  <c:v>1.2166666666666666</c:v>
                </c:pt>
                <c:pt idx="68">
                  <c:v>1.2333333333333334</c:v>
                </c:pt>
                <c:pt idx="69">
                  <c:v>1.25</c:v>
                </c:pt>
                <c:pt idx="70">
                  <c:v>1.2666666666666666</c:v>
                </c:pt>
                <c:pt idx="71">
                  <c:v>1.2833333333333332</c:v>
                </c:pt>
                <c:pt idx="72">
                  <c:v>1.3</c:v>
                </c:pt>
                <c:pt idx="73">
                  <c:v>1.3166666666666667</c:v>
                </c:pt>
                <c:pt idx="74">
                  <c:v>1.3333333333333333</c:v>
                </c:pt>
                <c:pt idx="75">
                  <c:v>1.35</c:v>
                </c:pt>
                <c:pt idx="76">
                  <c:v>1.3666666666666667</c:v>
                </c:pt>
                <c:pt idx="77">
                  <c:v>1.3833333333333333</c:v>
                </c:pt>
                <c:pt idx="78">
                  <c:v>1.4</c:v>
                </c:pt>
                <c:pt idx="79">
                  <c:v>1.4166666666666667</c:v>
                </c:pt>
                <c:pt idx="80">
                  <c:v>1.4333333333333333</c:v>
                </c:pt>
                <c:pt idx="81">
                  <c:v>1.45</c:v>
                </c:pt>
                <c:pt idx="82">
                  <c:v>1.4666666666666666</c:v>
                </c:pt>
                <c:pt idx="83">
                  <c:v>1.4833333333333334</c:v>
                </c:pt>
                <c:pt idx="84">
                  <c:v>1.5</c:v>
                </c:pt>
                <c:pt idx="85">
                  <c:v>1.5166666666666666</c:v>
                </c:pt>
                <c:pt idx="86">
                  <c:v>1.5333333333333332</c:v>
                </c:pt>
                <c:pt idx="87">
                  <c:v>1.55</c:v>
                </c:pt>
                <c:pt idx="88">
                  <c:v>1.5666666666666667</c:v>
                </c:pt>
                <c:pt idx="89">
                  <c:v>1.5833333333333333</c:v>
                </c:pt>
                <c:pt idx="90">
                  <c:v>1.6</c:v>
                </c:pt>
                <c:pt idx="91">
                  <c:v>1.6166666666666667</c:v>
                </c:pt>
                <c:pt idx="92">
                  <c:v>1.6333333333333333</c:v>
                </c:pt>
                <c:pt idx="93">
                  <c:v>1.65</c:v>
                </c:pt>
                <c:pt idx="94">
                  <c:v>1.6666666666666667</c:v>
                </c:pt>
                <c:pt idx="95">
                  <c:v>1.6833333333333333</c:v>
                </c:pt>
                <c:pt idx="96">
                  <c:v>1.7</c:v>
                </c:pt>
                <c:pt idx="97">
                  <c:v>1.7166666666666666</c:v>
                </c:pt>
              </c:numCache>
            </c:numRef>
          </c:xVal>
          <c:yVal>
            <c:numRef>
              <c:f>TrackingData!$HS$6:$HS$103</c:f>
              <c:numCache>
                <c:formatCode>General</c:formatCode>
                <c:ptCount val="98"/>
                <c:pt idx="0">
                  <c:v>66.229855810660922</c:v>
                </c:pt>
                <c:pt idx="1">
                  <c:v>66.732189684919376</c:v>
                </c:pt>
                <c:pt idx="2">
                  <c:v>67.477549484926996</c:v>
                </c:pt>
                <c:pt idx="3">
                  <c:v>68.604883045301776</c:v>
                </c:pt>
                <c:pt idx="4">
                  <c:v>69.534469160819455</c:v>
                </c:pt>
                <c:pt idx="5">
                  <c:v>70.598450203781766</c:v>
                </c:pt>
                <c:pt idx="6">
                  <c:v>71.778314803007945</c:v>
                </c:pt>
                <c:pt idx="7">
                  <c:v>72.712463491439507</c:v>
                </c:pt>
                <c:pt idx="8">
                  <c:v>73.713165145139243</c:v>
                </c:pt>
                <c:pt idx="9">
                  <c:v>74.644971842139455</c:v>
                </c:pt>
                <c:pt idx="10">
                  <c:v>75.767892742735754</c:v>
                </c:pt>
                <c:pt idx="11">
                  <c:v>77.017760841301893</c:v>
                </c:pt>
                <c:pt idx="12">
                  <c:v>78.327657524689684</c:v>
                </c:pt>
                <c:pt idx="13">
                  <c:v>79.637560030342968</c:v>
                </c:pt>
                <c:pt idx="14">
                  <c:v>81.134221872043213</c:v>
                </c:pt>
                <c:pt idx="15">
                  <c:v>82.636563564256591</c:v>
                </c:pt>
                <c:pt idx="16">
                  <c:v>84.257650997838567</c:v>
                </c:pt>
                <c:pt idx="17">
                  <c:v>86.003226558717969</c:v>
                </c:pt>
                <c:pt idx="18">
                  <c:v>87.624343838881884</c:v>
                </c:pt>
                <c:pt idx="19">
                  <c:v>89.245469367713909</c:v>
                </c:pt>
                <c:pt idx="20">
                  <c:v>90.861243372924108</c:v>
                </c:pt>
                <c:pt idx="21">
                  <c:v>92.671754890915807</c:v>
                </c:pt>
                <c:pt idx="22">
                  <c:v>94.357861566077403</c:v>
                </c:pt>
                <c:pt idx="23">
                  <c:v>96.165751745264046</c:v>
                </c:pt>
                <c:pt idx="24">
                  <c:v>98.035900152227413</c:v>
                </c:pt>
                <c:pt idx="25">
                  <c:v>100.02550641879057</c:v>
                </c:pt>
                <c:pt idx="26">
                  <c:v>102.09014028261456</c:v>
                </c:pt>
                <c:pt idx="27">
                  <c:v>104.08479186683473</c:v>
                </c:pt>
                <c:pt idx="28">
                  <c:v>106.14438372346508</c:v>
                </c:pt>
                <c:pt idx="29">
                  <c:v>108.07951599086405</c:v>
                </c:pt>
                <c:pt idx="30">
                  <c:v>110.00656971681029</c:v>
                </c:pt>
                <c:pt idx="31">
                  <c:v>111.93901108820202</c:v>
                </c:pt>
                <c:pt idx="32">
                  <c:v>114.05575036334936</c:v>
                </c:pt>
                <c:pt idx="33">
                  <c:v>116.1750040198703</c:v>
                </c:pt>
                <c:pt idx="34">
                  <c:v>118.23200434329526</c:v>
                </c:pt>
                <c:pt idx="35">
                  <c:v>120.41353369336855</c:v>
                </c:pt>
                <c:pt idx="36">
                  <c:v>122.78917019003985</c:v>
                </c:pt>
                <c:pt idx="37">
                  <c:v>124.97064329413102</c:v>
                </c:pt>
                <c:pt idx="38">
                  <c:v>127.15212760773328</c:v>
                </c:pt>
                <c:pt idx="39">
                  <c:v>129.3336219683151</c:v>
                </c:pt>
                <c:pt idx="40">
                  <c:v>131.52012017955909</c:v>
                </c:pt>
                <c:pt idx="41">
                  <c:v>133.70158532420263</c:v>
                </c:pt>
                <c:pt idx="42">
                  <c:v>135.94283911438814</c:v>
                </c:pt>
                <c:pt idx="43">
                  <c:v>138.37833493344255</c:v>
                </c:pt>
                <c:pt idx="44">
                  <c:v>140.68184737549907</c:v>
                </c:pt>
                <c:pt idx="45">
                  <c:v>142.86581075896203</c:v>
                </c:pt>
                <c:pt idx="46">
                  <c:v>145.234080131707</c:v>
                </c:pt>
                <c:pt idx="47">
                  <c:v>147.42055704551643</c:v>
                </c:pt>
                <c:pt idx="48">
                  <c:v>149.54231415951452</c:v>
                </c:pt>
                <c:pt idx="49">
                  <c:v>151.91054069202553</c:v>
                </c:pt>
                <c:pt idx="50">
                  <c:v>154.21403182404063</c:v>
                </c:pt>
                <c:pt idx="51">
                  <c:v>156.70929068003929</c:v>
                </c:pt>
                <c:pt idx="52">
                  <c:v>159.08257316732298</c:v>
                </c:pt>
                <c:pt idx="53">
                  <c:v>161.39110001993816</c:v>
                </c:pt>
                <c:pt idx="54">
                  <c:v>163.57774214100729</c:v>
                </c:pt>
                <c:pt idx="55">
                  <c:v>165.88630545065905</c:v>
                </c:pt>
                <c:pt idx="56">
                  <c:v>168.19222967752353</c:v>
                </c:pt>
                <c:pt idx="57">
                  <c:v>170.43332438957552</c:v>
                </c:pt>
                <c:pt idx="58">
                  <c:v>173.11281920944771</c:v>
                </c:pt>
                <c:pt idx="59">
                  <c:v>175.35654392184836</c:v>
                </c:pt>
                <c:pt idx="60">
                  <c:v>177.60280334330258</c:v>
                </c:pt>
                <c:pt idx="61">
                  <c:v>179.8490724905422</c:v>
                </c:pt>
                <c:pt idx="62">
                  <c:v>182.28470376980729</c:v>
                </c:pt>
                <c:pt idx="63">
                  <c:v>184.59325658609112</c:v>
                </c:pt>
                <c:pt idx="64">
                  <c:v>187.1508201278391</c:v>
                </c:pt>
                <c:pt idx="65">
                  <c:v>189.583884345424</c:v>
                </c:pt>
                <c:pt idx="66">
                  <c:v>191.83020165937324</c:v>
                </c:pt>
                <c:pt idx="67">
                  <c:v>194.00639212891025</c:v>
                </c:pt>
                <c:pt idx="68">
                  <c:v>196.26330876337423</c:v>
                </c:pt>
                <c:pt idx="69">
                  <c:v>198.81818583938576</c:v>
                </c:pt>
                <c:pt idx="70">
                  <c:v>201.24329086064239</c:v>
                </c:pt>
                <c:pt idx="71">
                  <c:v>203.54664463486014</c:v>
                </c:pt>
                <c:pt idx="72">
                  <c:v>205.85778009592562</c:v>
                </c:pt>
                <c:pt idx="73">
                  <c:v>208.22339124590343</c:v>
                </c:pt>
                <c:pt idx="74">
                  <c:v>210.34516600944445</c:v>
                </c:pt>
                <c:pt idx="75">
                  <c:v>212.77821319168726</c:v>
                </c:pt>
                <c:pt idx="76">
                  <c:v>215.26835902503387</c:v>
                </c:pt>
                <c:pt idx="77">
                  <c:v>217.51721012263835</c:v>
                </c:pt>
                <c:pt idx="78">
                  <c:v>219.88800683580124</c:v>
                </c:pt>
                <c:pt idx="79">
                  <c:v>222.00719572076167</c:v>
                </c:pt>
                <c:pt idx="80">
                  <c:v>224.24578560134185</c:v>
                </c:pt>
                <c:pt idx="81">
                  <c:v>226.74361756251369</c:v>
                </c:pt>
                <c:pt idx="82">
                  <c:v>229.11440236234654</c:v>
                </c:pt>
                <c:pt idx="83">
                  <c:v>231.60969809778234</c:v>
                </c:pt>
                <c:pt idx="84">
                  <c:v>233.72889508908003</c:v>
                </c:pt>
                <c:pt idx="85">
                  <c:v>235.84809587731567</c:v>
                </c:pt>
                <c:pt idx="86">
                  <c:v>238.27857312694445</c:v>
                </c:pt>
                <c:pt idx="87">
                  <c:v>240.52741587208598</c:v>
                </c:pt>
                <c:pt idx="88">
                  <c:v>243.0279408715779</c:v>
                </c:pt>
                <c:pt idx="89">
                  <c:v>245.40408466615747</c:v>
                </c:pt>
                <c:pt idx="90">
                  <c:v>247.64773490033249</c:v>
                </c:pt>
                <c:pt idx="91">
                  <c:v>249.75640019550002</c:v>
                </c:pt>
                <c:pt idx="92">
                  <c:v>251.93275056789844</c:v>
                </c:pt>
                <c:pt idx="93">
                  <c:v>254.32179729266113</c:v>
                </c:pt>
                <c:pt idx="94">
                  <c:v>256.68464880043587</c:v>
                </c:pt>
                <c:pt idx="95">
                  <c:v>258.8660774575493</c:v>
                </c:pt>
                <c:pt idx="96">
                  <c:v>261.04751061541816</c:v>
                </c:pt>
                <c:pt idx="97">
                  <c:v>263.36134051560049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035120"/>
        <c:axId val="403035512"/>
      </c:scatterChart>
      <c:valAx>
        <c:axId val="403035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8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 </a:t>
                </a:r>
                <a:r>
                  <a:rPr lang="en-US" sz="1800" i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</a:t>
                </a:r>
                <a:endParaRPr lang="en-US" sz="1800" i="1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03035512"/>
        <c:crosses val="autoZero"/>
        <c:crossBetween val="midCat"/>
      </c:valAx>
      <c:valAx>
        <c:axId val="4030355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8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</a:t>
                </a:r>
                <a:r>
                  <a:rPr lang="en-US" sz="180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1800" i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mm</a:t>
                </a:r>
                <a:endParaRPr lang="en-US" sz="1800" i="1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03035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2756610777817101"/>
          <c:y val="1.7776023376757957E-2"/>
          <c:w val="0.28422862690855233"/>
          <c:h val="0.197551275706980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782579632177425E-2"/>
          <c:y val="2.9990404824857059E-2"/>
          <c:w val="0.78948428196061726"/>
          <c:h val="0.844020400632728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TrackingData!$E$2</c:f>
              <c:strCache>
                <c:ptCount val="1"/>
                <c:pt idx="0">
                  <c:v>2mL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TrackingData!$T$9:$T$119</c:f>
              <c:numCache>
                <c:formatCode>General</c:formatCode>
                <c:ptCount val="111"/>
                <c:pt idx="0">
                  <c:v>-0.82390874094431876</c:v>
                </c:pt>
                <c:pt idx="1">
                  <c:v>-0.77815125038364363</c:v>
                </c:pt>
                <c:pt idx="2">
                  <c:v>-0.7367585652254186</c:v>
                </c:pt>
                <c:pt idx="3">
                  <c:v>-0.69897000433601875</c:v>
                </c:pt>
                <c:pt idx="4">
                  <c:v>-0.6642078980768068</c:v>
                </c:pt>
                <c:pt idx="5">
                  <c:v>-0.63202321470540557</c:v>
                </c:pt>
                <c:pt idx="6">
                  <c:v>-0.6020599913279624</c:v>
                </c:pt>
                <c:pt idx="7">
                  <c:v>-0.57403126772771884</c:v>
                </c:pt>
                <c:pt idx="8">
                  <c:v>-0.54770232900536975</c:v>
                </c:pt>
                <c:pt idx="9">
                  <c:v>-0.52287874528033762</c:v>
                </c:pt>
                <c:pt idx="10">
                  <c:v>-0.49939764943081472</c:v>
                </c:pt>
                <c:pt idx="11">
                  <c:v>-0.47712125471966244</c:v>
                </c:pt>
                <c:pt idx="12">
                  <c:v>-0.45593195564972439</c:v>
                </c:pt>
                <c:pt idx="13">
                  <c:v>-0.43572856956143741</c:v>
                </c:pt>
                <c:pt idx="14">
                  <c:v>-0.41642341436605079</c:v>
                </c:pt>
                <c:pt idx="15">
                  <c:v>-0.3979400086720376</c:v>
                </c:pt>
                <c:pt idx="16">
                  <c:v>-0.38021124171160603</c:v>
                </c:pt>
                <c:pt idx="17">
                  <c:v>-0.36317790241282566</c:v>
                </c:pt>
                <c:pt idx="18">
                  <c:v>-0.34678748622465633</c:v>
                </c:pt>
                <c:pt idx="19">
                  <c:v>-0.33099321904142442</c:v>
                </c:pt>
                <c:pt idx="20">
                  <c:v>-0.31575325248468755</c:v>
                </c:pt>
                <c:pt idx="21">
                  <c:v>-0.3010299956639812</c:v>
                </c:pt>
                <c:pt idx="22">
                  <c:v>-0.28678955654937099</c:v>
                </c:pt>
                <c:pt idx="23">
                  <c:v>-0.27300127206373764</c:v>
                </c:pt>
                <c:pt idx="24">
                  <c:v>-0.25963731050575611</c:v>
                </c:pt>
                <c:pt idx="25">
                  <c:v>-0.24667233334138852</c:v>
                </c:pt>
                <c:pt idx="26">
                  <c:v>-0.23408320603336796</c:v>
                </c:pt>
                <c:pt idx="27">
                  <c:v>-0.22184874961635639</c:v>
                </c:pt>
                <c:pt idx="28">
                  <c:v>-0.20994952631664862</c:v>
                </c:pt>
                <c:pt idx="29">
                  <c:v>-0.19836765376683349</c:v>
                </c:pt>
                <c:pt idx="30">
                  <c:v>-0.18708664335714442</c:v>
                </c:pt>
                <c:pt idx="31">
                  <c:v>-0.17609125905568127</c:v>
                </c:pt>
                <c:pt idx="32">
                  <c:v>-0.16536739366390812</c:v>
                </c:pt>
                <c:pt idx="33">
                  <c:v>-0.15490195998574319</c:v>
                </c:pt>
                <c:pt idx="34">
                  <c:v>-0.1446827948040571</c:v>
                </c:pt>
                <c:pt idx="35">
                  <c:v>-0.13469857389745624</c:v>
                </c:pt>
                <c:pt idx="36">
                  <c:v>-0.12493873660829995</c:v>
                </c:pt>
                <c:pt idx="37">
                  <c:v>-0.11539341870206959</c:v>
                </c:pt>
                <c:pt idx="38">
                  <c:v>-0.10605339244792618</c:v>
                </c:pt>
                <c:pt idx="39">
                  <c:v>-9.6910013008056392E-2</c:v>
                </c:pt>
                <c:pt idx="40">
                  <c:v>-8.795517035512998E-2</c:v>
                </c:pt>
                <c:pt idx="41">
                  <c:v>-7.9181246047624804E-2</c:v>
                </c:pt>
                <c:pt idx="42">
                  <c:v>-7.0581074285707285E-2</c:v>
                </c:pt>
                <c:pt idx="43">
                  <c:v>-6.2147906748844461E-2</c:v>
                </c:pt>
                <c:pt idx="44">
                  <c:v>-5.3875380782854601E-2</c:v>
                </c:pt>
                <c:pt idx="45">
                  <c:v>-4.5757490560675115E-2</c:v>
                </c:pt>
                <c:pt idx="46">
                  <c:v>-3.7788560889399803E-2</c:v>
                </c:pt>
                <c:pt idx="47">
                  <c:v>-2.9963223377443209E-2</c:v>
                </c:pt>
                <c:pt idx="48">
                  <c:v>-2.2276394711152253E-2</c:v>
                </c:pt>
                <c:pt idx="49">
                  <c:v>-1.4723256820706347E-2</c:v>
                </c:pt>
                <c:pt idx="50">
                  <c:v>-7.2992387414994656E-3</c:v>
                </c:pt>
                <c:pt idx="51">
                  <c:v>0</c:v>
                </c:pt>
                <c:pt idx="52">
                  <c:v>7.1785846271233758E-3</c:v>
                </c:pt>
                <c:pt idx="53">
                  <c:v>1.4240439114610193E-2</c:v>
                </c:pt>
                <c:pt idx="54">
                  <c:v>2.1189299069938092E-2</c:v>
                </c:pt>
                <c:pt idx="55">
                  <c:v>2.8028723600243534E-2</c:v>
                </c:pt>
                <c:pt idx="56">
                  <c:v>3.476210625921191E-2</c:v>
                </c:pt>
                <c:pt idx="57">
                  <c:v>4.1392685158225077E-2</c:v>
                </c:pt>
                <c:pt idx="58">
                  <c:v>4.7923552317182816E-2</c:v>
                </c:pt>
                <c:pt idx="59">
                  <c:v>5.4357662322592676E-2</c:v>
                </c:pt>
                <c:pt idx="60">
                  <c:v>6.069784035361165E-2</c:v>
                </c:pt>
                <c:pt idx="61">
                  <c:v>6.6946789630613221E-2</c:v>
                </c:pt>
                <c:pt idx="62">
                  <c:v>7.3107098335431664E-2</c:v>
                </c:pt>
                <c:pt idx="63">
                  <c:v>7.9181246047624818E-2</c:v>
                </c:pt>
                <c:pt idx="64">
                  <c:v>8.5171609736812232E-2</c:v>
                </c:pt>
                <c:pt idx="65">
                  <c:v>9.1080469347332577E-2</c:v>
                </c:pt>
                <c:pt idx="66">
                  <c:v>9.691001300805642E-2</c:v>
                </c:pt>
                <c:pt idx="67">
                  <c:v>0.10266234189714769</c:v>
                </c:pt>
                <c:pt idx="68">
                  <c:v>0.10833947478883819</c:v>
                </c:pt>
                <c:pt idx="69">
                  <c:v>0.11394335230683679</c:v>
                </c:pt>
                <c:pt idx="70">
                  <c:v>0.11947584090679779</c:v>
                </c:pt>
                <c:pt idx="71">
                  <c:v>0.12493873660829993</c:v>
                </c:pt>
                <c:pt idx="72">
                  <c:v>0.13033376849500614</c:v>
                </c:pt>
                <c:pt idx="73">
                  <c:v>0.13566260200007307</c:v>
                </c:pt>
                <c:pt idx="74">
                  <c:v>0.14092684199243027</c:v>
                </c:pt>
                <c:pt idx="75">
                  <c:v>0.14612803567823801</c:v>
                </c:pt>
                <c:pt idx="76">
                  <c:v>0.15126767533064914</c:v>
                </c:pt>
                <c:pt idx="77">
                  <c:v>0.1563472008599241</c:v>
                </c:pt>
                <c:pt idx="78">
                  <c:v>0.16136800223497488</c:v>
                </c:pt>
                <c:pt idx="79">
                  <c:v>0.16633142176652496</c:v>
                </c:pt>
                <c:pt idx="80">
                  <c:v>0.17123875626126916</c:v>
                </c:pt>
                <c:pt idx="81">
                  <c:v>0.17609125905568124</c:v>
                </c:pt>
                <c:pt idx="82">
                  <c:v>0.18089014193744996</c:v>
                </c:pt>
                <c:pt idx="83">
                  <c:v>0.1856365769619116</c:v>
                </c:pt>
                <c:pt idx="84">
                  <c:v>0.1903316981702915</c:v>
                </c:pt>
                <c:pt idx="85">
                  <c:v>0.19497660321605503</c:v>
                </c:pt>
                <c:pt idx="86">
                  <c:v>0.19957235490520411</c:v>
                </c:pt>
                <c:pt idx="87">
                  <c:v>0.20411998265592479</c:v>
                </c:pt>
                <c:pt idx="88">
                  <c:v>0.20862048388260124</c:v>
                </c:pt>
                <c:pt idx="89">
                  <c:v>0.21307482530885122</c:v>
                </c:pt>
                <c:pt idx="90">
                  <c:v>0.21748394421390627</c:v>
                </c:pt>
                <c:pt idx="91">
                  <c:v>0.22184874961635639</c:v>
                </c:pt>
                <c:pt idx="92">
                  <c:v>0.22617012339899895</c:v>
                </c:pt>
                <c:pt idx="93">
                  <c:v>0.23044892137827391</c:v>
                </c:pt>
                <c:pt idx="94">
                  <c:v>0.23468597432152855</c:v>
                </c:pt>
                <c:pt idx="95">
                  <c:v>0.23888208891513674</c:v>
                </c:pt>
                <c:pt idx="96">
                  <c:v>0.24303804868629444</c:v>
                </c:pt>
                <c:pt idx="97">
                  <c:v>0.24715461488112658</c:v>
                </c:pt>
                <c:pt idx="98">
                  <c:v>0.25123252730156598</c:v>
                </c:pt>
                <c:pt idx="99">
                  <c:v>0.25527250510330607</c:v>
                </c:pt>
                <c:pt idx="100">
                  <c:v>0.25927524755698</c:v>
                </c:pt>
                <c:pt idx="101">
                  <c:v>0.2632414347745814</c:v>
                </c:pt>
                <c:pt idx="102">
                  <c:v>0.26717172840301379</c:v>
                </c:pt>
                <c:pt idx="103">
                  <c:v>0.27106677228653797</c:v>
                </c:pt>
                <c:pt idx="104">
                  <c:v>0.27492719309977609</c:v>
                </c:pt>
                <c:pt idx="105">
                  <c:v>0.27875360095282892</c:v>
                </c:pt>
                <c:pt idx="106">
                  <c:v>0.28254658996996806</c:v>
                </c:pt>
                <c:pt idx="107">
                  <c:v>0.28630673884327484</c:v>
                </c:pt>
                <c:pt idx="108">
                  <c:v>0.29003461136251801</c:v>
                </c:pt>
                <c:pt idx="109">
                  <c:v>0.29373075692248174</c:v>
                </c:pt>
                <c:pt idx="110">
                  <c:v>0.29739571100888712</c:v>
                </c:pt>
              </c:numCache>
            </c:numRef>
          </c:xVal>
          <c:yVal>
            <c:numRef>
              <c:f>TrackingData!$U$9:$U$119</c:f>
              <c:numCache>
                <c:formatCode>General</c:formatCode>
                <c:ptCount val="111"/>
                <c:pt idx="0">
                  <c:v>2.4180699317989571</c:v>
                </c:pt>
                <c:pt idx="1">
                  <c:v>2.41865451856818</c:v>
                </c:pt>
                <c:pt idx="2">
                  <c:v>2.4190632771100646</c:v>
                </c:pt>
                <c:pt idx="3">
                  <c:v>2.4195657437354585</c:v>
                </c:pt>
                <c:pt idx="4">
                  <c:v>2.4197319709990333</c:v>
                </c:pt>
                <c:pt idx="5">
                  <c:v>2.4204647857506267</c:v>
                </c:pt>
                <c:pt idx="6">
                  <c:v>2.4208716963650874</c:v>
                </c:pt>
                <c:pt idx="7">
                  <c:v>2.4211430789584769</c:v>
                </c:pt>
                <c:pt idx="8">
                  <c:v>2.4218795874168033</c:v>
                </c:pt>
                <c:pt idx="9">
                  <c:v>2.4221556480028519</c:v>
                </c:pt>
                <c:pt idx="10">
                  <c:v>2.4223642143283999</c:v>
                </c:pt>
                <c:pt idx="11">
                  <c:v>2.4231775235428445</c:v>
                </c:pt>
                <c:pt idx="12">
                  <c:v>2.4234531964621158</c:v>
                </c:pt>
                <c:pt idx="13">
                  <c:v>2.4241251093518814</c:v>
                </c:pt>
                <c:pt idx="14">
                  <c:v>2.424530735464395</c:v>
                </c:pt>
                <c:pt idx="15">
                  <c:v>2.4250710877886101</c:v>
                </c:pt>
                <c:pt idx="16">
                  <c:v>2.4256696647139235</c:v>
                </c:pt>
                <c:pt idx="17">
                  <c:v>2.4261431684479717</c:v>
                </c:pt>
                <c:pt idx="18">
                  <c:v>2.4268935226717776</c:v>
                </c:pt>
                <c:pt idx="19">
                  <c:v>2.4274282154504059</c:v>
                </c:pt>
                <c:pt idx="20">
                  <c:v>2.4279009982986421</c:v>
                </c:pt>
                <c:pt idx="21">
                  <c:v>2.4285714605197084</c:v>
                </c:pt>
                <c:pt idx="22">
                  <c:v>2.4289761605971321</c:v>
                </c:pt>
                <c:pt idx="23">
                  <c:v>2.4298403529392743</c:v>
                </c:pt>
                <c:pt idx="24">
                  <c:v>2.4302411320400181</c:v>
                </c:pt>
                <c:pt idx="25">
                  <c:v>2.4308437756569856</c:v>
                </c:pt>
                <c:pt idx="26">
                  <c:v>2.431504764867753</c:v>
                </c:pt>
                <c:pt idx="27">
                  <c:v>2.4321018880228031</c:v>
                </c:pt>
                <c:pt idx="28">
                  <c:v>2.4327007948916628</c:v>
                </c:pt>
                <c:pt idx="29">
                  <c:v>2.4334307609503627</c:v>
                </c:pt>
                <c:pt idx="30">
                  <c:v>2.4339618098995763</c:v>
                </c:pt>
                <c:pt idx="31">
                  <c:v>2.4347548494707816</c:v>
                </c:pt>
                <c:pt idx="32">
                  <c:v>2.4350852440132251</c:v>
                </c:pt>
                <c:pt idx="33">
                  <c:v>2.4358112311746147</c:v>
                </c:pt>
                <c:pt idx="34">
                  <c:v>2.4366036613905808</c:v>
                </c:pt>
                <c:pt idx="35">
                  <c:v>2.4372613430139043</c:v>
                </c:pt>
                <c:pt idx="36">
                  <c:v>2.4379848153930985</c:v>
                </c:pt>
                <c:pt idx="37">
                  <c:v>2.4388341292110702</c:v>
                </c:pt>
                <c:pt idx="38">
                  <c:v>2.4394238069819805</c:v>
                </c:pt>
                <c:pt idx="39">
                  <c:v>2.4399466664933729</c:v>
                </c:pt>
                <c:pt idx="40">
                  <c:v>2.4406645747855227</c:v>
                </c:pt>
                <c:pt idx="41">
                  <c:v>2.4415132763694083</c:v>
                </c:pt>
                <c:pt idx="42">
                  <c:v>2.4420985918884117</c:v>
                </c:pt>
                <c:pt idx="43">
                  <c:v>2.4429426637711353</c:v>
                </c:pt>
                <c:pt idx="44">
                  <c:v>2.4436566649988212</c:v>
                </c:pt>
                <c:pt idx="45">
                  <c:v>2.4444976956232853</c:v>
                </c:pt>
                <c:pt idx="46">
                  <c:v>2.4450779982285269</c:v>
                </c:pt>
                <c:pt idx="47">
                  <c:v>2.4459817132505117</c:v>
                </c:pt>
                <c:pt idx="48">
                  <c:v>2.4468165476165802</c:v>
                </c:pt>
                <c:pt idx="49">
                  <c:v>2.447715727179252</c:v>
                </c:pt>
                <c:pt idx="50">
                  <c:v>2.4484209239628472</c:v>
                </c:pt>
                <c:pt idx="51">
                  <c:v>2.4493807172349547</c:v>
                </c:pt>
                <c:pt idx="52">
                  <c:v>2.4500832219767075</c:v>
                </c:pt>
                <c:pt idx="53">
                  <c:v>2.4508498005228478</c:v>
                </c:pt>
                <c:pt idx="54">
                  <c:v>2.4518042113153387</c:v>
                </c:pt>
                <c:pt idx="55">
                  <c:v>2.4526961169435526</c:v>
                </c:pt>
                <c:pt idx="56">
                  <c:v>2.4537096903398319</c:v>
                </c:pt>
                <c:pt idx="57">
                  <c:v>2.4545918035281384</c:v>
                </c:pt>
                <c:pt idx="58">
                  <c:v>2.455540808084081</c:v>
                </c:pt>
                <c:pt idx="59">
                  <c:v>2.4564201541451918</c:v>
                </c:pt>
                <c:pt idx="60">
                  <c:v>2.4571088692061469</c:v>
                </c:pt>
                <c:pt idx="61">
                  <c:v>2.4578627116396925</c:v>
                </c:pt>
                <c:pt idx="62">
                  <c:v>2.4586774295668259</c:v>
                </c:pt>
                <c:pt idx="63">
                  <c:v>2.4594268907846306</c:v>
                </c:pt>
                <c:pt idx="64">
                  <c:v>2.46042501975877</c:v>
                </c:pt>
                <c:pt idx="65">
                  <c:v>2.4615472414533333</c:v>
                </c:pt>
                <c:pt idx="66">
                  <c:v>2.4624150096079114</c:v>
                </c:pt>
                <c:pt idx="67">
                  <c:v>2.463529002554238</c:v>
                </c:pt>
                <c:pt idx="68">
                  <c:v>2.4643325527897124</c:v>
                </c:pt>
                <c:pt idx="69">
                  <c:v>2.4651356233269053</c:v>
                </c:pt>
                <c:pt idx="70">
                  <c:v>2.4659971819403479</c:v>
                </c:pt>
                <c:pt idx="71">
                  <c:v>2.4668580989324069</c:v>
                </c:pt>
                <c:pt idx="72">
                  <c:v>2.4679000579098265</c:v>
                </c:pt>
                <c:pt idx="73">
                  <c:v>2.468695564848423</c:v>
                </c:pt>
                <c:pt idx="74">
                  <c:v>2.4699767988490886</c:v>
                </c:pt>
                <c:pt idx="75">
                  <c:v>2.4710118467529392</c:v>
                </c:pt>
                <c:pt idx="76">
                  <c:v>2.4719837616545597</c:v>
                </c:pt>
                <c:pt idx="77">
                  <c:v>2.4729532617866243</c:v>
                </c:pt>
                <c:pt idx="78">
                  <c:v>2.4738602688150948</c:v>
                </c:pt>
                <c:pt idx="79">
                  <c:v>2.4747052658042863</c:v>
                </c:pt>
                <c:pt idx="80">
                  <c:v>2.4755490196320658</c:v>
                </c:pt>
                <c:pt idx="81">
                  <c:v>2.4764504042402216</c:v>
                </c:pt>
                <c:pt idx="82">
                  <c:v>2.4773507013399221</c:v>
                </c:pt>
                <c:pt idx="83">
                  <c:v>2.4784889437521</c:v>
                </c:pt>
                <c:pt idx="84">
                  <c:v>2.4794452534248719</c:v>
                </c:pt>
                <c:pt idx="85">
                  <c:v>2.4805174733086615</c:v>
                </c:pt>
                <c:pt idx="86">
                  <c:v>2.4815870541317611</c:v>
                </c:pt>
                <c:pt idx="87">
                  <c:v>2.4824758731989474</c:v>
                </c:pt>
                <c:pt idx="88">
                  <c:v>2.4833038380613695</c:v>
                </c:pt>
                <c:pt idx="89">
                  <c:v>2.4841900788302138</c:v>
                </c:pt>
                <c:pt idx="90">
                  <c:v>2.4851914099391554</c:v>
                </c:pt>
                <c:pt idx="91">
                  <c:v>2.4861325348045527</c:v>
                </c:pt>
                <c:pt idx="92">
                  <c:v>2.4871871334429687</c:v>
                </c:pt>
                <c:pt idx="93">
                  <c:v>2.488240469275091</c:v>
                </c:pt>
                <c:pt idx="94">
                  <c:v>2.4894086963372857</c:v>
                </c:pt>
                <c:pt idx="95">
                  <c:v>2.4903993010347545</c:v>
                </c:pt>
                <c:pt idx="96">
                  <c:v>2.491327699613572</c:v>
                </c:pt>
                <c:pt idx="97">
                  <c:v>2.4923134637528577</c:v>
                </c:pt>
                <c:pt idx="98">
                  <c:v>2.4933548011891227</c:v>
                </c:pt>
                <c:pt idx="99">
                  <c:v>2.4941050667972036</c:v>
                </c:pt>
                <c:pt idx="100">
                  <c:v>2.4951411125808201</c:v>
                </c:pt>
                <c:pt idx="101">
                  <c:v>2.4962327354589999</c:v>
                </c:pt>
                <c:pt idx="102">
                  <c:v>2.4971501653850163</c:v>
                </c:pt>
                <c:pt idx="103">
                  <c:v>2.4982358706341925</c:v>
                </c:pt>
                <c:pt idx="104">
                  <c:v>2.4990346803932635</c:v>
                </c:pt>
                <c:pt idx="105">
                  <c:v>2.500002933172579</c:v>
                </c:pt>
                <c:pt idx="106">
                  <c:v>2.5009121601731588</c:v>
                </c:pt>
                <c:pt idx="107">
                  <c:v>2.5018761327514656</c:v>
                </c:pt>
                <c:pt idx="108">
                  <c:v>2.5027249235851525</c:v>
                </c:pt>
                <c:pt idx="109">
                  <c:v>2.5037411864592745</c:v>
                </c:pt>
                <c:pt idx="110">
                  <c:v>2.5037411864592745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TrackingData!$W$2</c:f>
              <c:strCache>
                <c:ptCount val="1"/>
                <c:pt idx="0">
                  <c:v>3mL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TrackingData!$AM$7:$AM$109</c:f>
              <c:numCache>
                <c:formatCode>General</c:formatCode>
                <c:ptCount val="103"/>
                <c:pt idx="0">
                  <c:v>-0.87506126339170009</c:v>
                </c:pt>
                <c:pt idx="1">
                  <c:v>-0.82390874094431876</c:v>
                </c:pt>
                <c:pt idx="2">
                  <c:v>-0.77815125038364363</c:v>
                </c:pt>
                <c:pt idx="3">
                  <c:v>-0.7367585652254186</c:v>
                </c:pt>
                <c:pt idx="4">
                  <c:v>-0.69897000433601875</c:v>
                </c:pt>
                <c:pt idx="5">
                  <c:v>-0.6642078980768068</c:v>
                </c:pt>
                <c:pt idx="6">
                  <c:v>-0.63202321470540557</c:v>
                </c:pt>
                <c:pt idx="7">
                  <c:v>-0.6020599913279624</c:v>
                </c:pt>
                <c:pt idx="8">
                  <c:v>-0.57403126772771884</c:v>
                </c:pt>
                <c:pt idx="9">
                  <c:v>-0.54770232900536975</c:v>
                </c:pt>
                <c:pt idx="10">
                  <c:v>-0.52287874528033762</c:v>
                </c:pt>
                <c:pt idx="11">
                  <c:v>-0.49939764943081472</c:v>
                </c:pt>
                <c:pt idx="12">
                  <c:v>-0.47712125471966244</c:v>
                </c:pt>
                <c:pt idx="13">
                  <c:v>-0.45593195564972439</c:v>
                </c:pt>
                <c:pt idx="14">
                  <c:v>-0.43572856956143741</c:v>
                </c:pt>
                <c:pt idx="15">
                  <c:v>-0.41642341436605079</c:v>
                </c:pt>
                <c:pt idx="16">
                  <c:v>-0.3979400086720376</c:v>
                </c:pt>
                <c:pt idx="17">
                  <c:v>-0.38021124171160603</c:v>
                </c:pt>
                <c:pt idx="18">
                  <c:v>-0.36317790241282566</c:v>
                </c:pt>
                <c:pt idx="19">
                  <c:v>-0.34678748622465633</c:v>
                </c:pt>
                <c:pt idx="20">
                  <c:v>-0.33099321904142442</c:v>
                </c:pt>
                <c:pt idx="21">
                  <c:v>-0.31575325248468755</c:v>
                </c:pt>
                <c:pt idx="22">
                  <c:v>-0.3010299956639812</c:v>
                </c:pt>
                <c:pt idx="23">
                  <c:v>-0.28678955654937099</c:v>
                </c:pt>
                <c:pt idx="24">
                  <c:v>-0.27300127206373764</c:v>
                </c:pt>
                <c:pt idx="25">
                  <c:v>-0.25963731050575611</c:v>
                </c:pt>
                <c:pt idx="26">
                  <c:v>-0.24667233334138852</c:v>
                </c:pt>
                <c:pt idx="27">
                  <c:v>-0.23408320603336796</c:v>
                </c:pt>
                <c:pt idx="28">
                  <c:v>-0.22184874961635639</c:v>
                </c:pt>
                <c:pt idx="29">
                  <c:v>-0.20994952631664862</c:v>
                </c:pt>
                <c:pt idx="30">
                  <c:v>-0.19836765376683349</c:v>
                </c:pt>
                <c:pt idx="31">
                  <c:v>-0.18708664335714442</c:v>
                </c:pt>
                <c:pt idx="32">
                  <c:v>-0.17609125905568127</c:v>
                </c:pt>
                <c:pt idx="33">
                  <c:v>-0.16536739366390812</c:v>
                </c:pt>
                <c:pt idx="34">
                  <c:v>-0.15490195998574319</c:v>
                </c:pt>
                <c:pt idx="35">
                  <c:v>-0.1446827948040571</c:v>
                </c:pt>
                <c:pt idx="36">
                  <c:v>-0.13469857389745624</c:v>
                </c:pt>
                <c:pt idx="37">
                  <c:v>-0.12493873660829995</c:v>
                </c:pt>
                <c:pt idx="38">
                  <c:v>-0.11539341870206959</c:v>
                </c:pt>
                <c:pt idx="39">
                  <c:v>-0.10605339244792618</c:v>
                </c:pt>
                <c:pt idx="40">
                  <c:v>-9.6910013008056392E-2</c:v>
                </c:pt>
                <c:pt idx="41">
                  <c:v>-8.795517035512998E-2</c:v>
                </c:pt>
                <c:pt idx="42">
                  <c:v>-7.9181246047624804E-2</c:v>
                </c:pt>
                <c:pt idx="43">
                  <c:v>-7.0581074285707285E-2</c:v>
                </c:pt>
                <c:pt idx="44">
                  <c:v>-6.2147906748844461E-2</c:v>
                </c:pt>
                <c:pt idx="45">
                  <c:v>-5.3875380782854601E-2</c:v>
                </c:pt>
                <c:pt idx="46">
                  <c:v>-4.5757490560675115E-2</c:v>
                </c:pt>
                <c:pt idx="47">
                  <c:v>-3.7788560889399803E-2</c:v>
                </c:pt>
                <c:pt idx="48">
                  <c:v>-2.9963223377443209E-2</c:v>
                </c:pt>
                <c:pt idx="49">
                  <c:v>-2.2276394711152253E-2</c:v>
                </c:pt>
                <c:pt idx="50">
                  <c:v>-1.4723256820706347E-2</c:v>
                </c:pt>
                <c:pt idx="51">
                  <c:v>-7.2992387414994656E-3</c:v>
                </c:pt>
                <c:pt idx="52">
                  <c:v>0</c:v>
                </c:pt>
                <c:pt idx="53">
                  <c:v>7.1785846271233758E-3</c:v>
                </c:pt>
                <c:pt idx="54">
                  <c:v>1.4240439114610193E-2</c:v>
                </c:pt>
                <c:pt idx="55">
                  <c:v>2.1189299069938092E-2</c:v>
                </c:pt>
                <c:pt idx="56">
                  <c:v>2.8028723600243534E-2</c:v>
                </c:pt>
                <c:pt idx="57">
                  <c:v>3.476210625921191E-2</c:v>
                </c:pt>
                <c:pt idx="58">
                  <c:v>4.1392685158225077E-2</c:v>
                </c:pt>
                <c:pt idx="59">
                  <c:v>4.7923552317182816E-2</c:v>
                </c:pt>
                <c:pt idx="60">
                  <c:v>5.4357662322592676E-2</c:v>
                </c:pt>
                <c:pt idx="61">
                  <c:v>6.069784035361165E-2</c:v>
                </c:pt>
                <c:pt idx="62">
                  <c:v>6.6946789630613221E-2</c:v>
                </c:pt>
                <c:pt idx="63">
                  <c:v>7.3107098335431664E-2</c:v>
                </c:pt>
                <c:pt idx="64">
                  <c:v>7.9181246047624818E-2</c:v>
                </c:pt>
                <c:pt idx="65">
                  <c:v>8.5171609736812232E-2</c:v>
                </c:pt>
                <c:pt idx="66">
                  <c:v>9.1080469347332577E-2</c:v>
                </c:pt>
                <c:pt idx="67">
                  <c:v>9.691001300805642E-2</c:v>
                </c:pt>
                <c:pt idx="68">
                  <c:v>0.10266234189714769</c:v>
                </c:pt>
                <c:pt idx="69">
                  <c:v>0.10833947478883819</c:v>
                </c:pt>
                <c:pt idx="70">
                  <c:v>0.11394335230683679</c:v>
                </c:pt>
                <c:pt idx="71">
                  <c:v>0.11947584090679779</c:v>
                </c:pt>
                <c:pt idx="72">
                  <c:v>0.12493873660829993</c:v>
                </c:pt>
                <c:pt idx="73">
                  <c:v>0.13033376849500614</c:v>
                </c:pt>
                <c:pt idx="74">
                  <c:v>0.13566260200007307</c:v>
                </c:pt>
                <c:pt idx="75">
                  <c:v>0.14092684199243027</c:v>
                </c:pt>
                <c:pt idx="76">
                  <c:v>0.14612803567823801</c:v>
                </c:pt>
                <c:pt idx="77">
                  <c:v>0.15126767533064914</c:v>
                </c:pt>
                <c:pt idx="78">
                  <c:v>0.1563472008599241</c:v>
                </c:pt>
                <c:pt idx="79">
                  <c:v>0.16136800223497488</c:v>
                </c:pt>
                <c:pt idx="80">
                  <c:v>0.16633142176652496</c:v>
                </c:pt>
                <c:pt idx="81">
                  <c:v>0.17123875626126916</c:v>
                </c:pt>
                <c:pt idx="82">
                  <c:v>0.17609125905568124</c:v>
                </c:pt>
                <c:pt idx="83">
                  <c:v>0.18089014193744996</c:v>
                </c:pt>
                <c:pt idx="84">
                  <c:v>0.1856365769619116</c:v>
                </c:pt>
                <c:pt idx="85">
                  <c:v>0.1903316981702915</c:v>
                </c:pt>
                <c:pt idx="86">
                  <c:v>0.19497660321605503</c:v>
                </c:pt>
                <c:pt idx="87">
                  <c:v>0.19957235490520411</c:v>
                </c:pt>
                <c:pt idx="88">
                  <c:v>0.20411998265592479</c:v>
                </c:pt>
                <c:pt idx="89">
                  <c:v>0.20862048388260124</c:v>
                </c:pt>
                <c:pt idx="90">
                  <c:v>0.21307482530885122</c:v>
                </c:pt>
                <c:pt idx="91">
                  <c:v>0.21748394421390627</c:v>
                </c:pt>
                <c:pt idx="92">
                  <c:v>0.22184874961635639</c:v>
                </c:pt>
                <c:pt idx="93">
                  <c:v>0.22617012339899895</c:v>
                </c:pt>
                <c:pt idx="94">
                  <c:v>0.23044892137827391</c:v>
                </c:pt>
                <c:pt idx="95">
                  <c:v>0.23468597432152855</c:v>
                </c:pt>
                <c:pt idx="96">
                  <c:v>0.23888208891513674</c:v>
                </c:pt>
                <c:pt idx="97">
                  <c:v>0.24303804868629444</c:v>
                </c:pt>
                <c:pt idx="98">
                  <c:v>0.24715461488112658</c:v>
                </c:pt>
                <c:pt idx="99">
                  <c:v>0.25123252730156598</c:v>
                </c:pt>
                <c:pt idx="100">
                  <c:v>0.25527250510330607</c:v>
                </c:pt>
                <c:pt idx="101">
                  <c:v>0.25927524755698</c:v>
                </c:pt>
                <c:pt idx="102">
                  <c:v>0.2632414347745814</c:v>
                </c:pt>
              </c:numCache>
            </c:numRef>
          </c:xVal>
          <c:yVal>
            <c:numRef>
              <c:f>TrackingData!$AN$7:$AN$109</c:f>
              <c:numCache>
                <c:formatCode>General</c:formatCode>
                <c:ptCount val="103"/>
                <c:pt idx="0">
                  <c:v>2.4550391270734027</c:v>
                </c:pt>
                <c:pt idx="1">
                  <c:v>2.4550491130305749</c:v>
                </c:pt>
                <c:pt idx="2">
                  <c:v>2.4554413273035562</c:v>
                </c:pt>
                <c:pt idx="3">
                  <c:v>2.4560967514292429</c:v>
                </c:pt>
                <c:pt idx="4">
                  <c:v>2.4565863200089058</c:v>
                </c:pt>
                <c:pt idx="5">
                  <c:v>2.4572281232691338</c:v>
                </c:pt>
                <c:pt idx="6">
                  <c:v>2.4578915140540465</c:v>
                </c:pt>
                <c:pt idx="7">
                  <c:v>2.4583693059573815</c:v>
                </c:pt>
                <c:pt idx="8">
                  <c:v>2.4588792481355957</c:v>
                </c:pt>
                <c:pt idx="9">
                  <c:v>2.4594377257944453</c:v>
                </c:pt>
                <c:pt idx="10">
                  <c:v>2.4599183819682819</c:v>
                </c:pt>
                <c:pt idx="11">
                  <c:v>2.4604714066884275</c:v>
                </c:pt>
                <c:pt idx="12">
                  <c:v>2.4609750586266639</c:v>
                </c:pt>
                <c:pt idx="13">
                  <c:v>2.4615274304417638</c:v>
                </c:pt>
                <c:pt idx="14">
                  <c:v>2.4620925191852026</c:v>
                </c:pt>
                <c:pt idx="15">
                  <c:v>2.4626569206104381</c:v>
                </c:pt>
                <c:pt idx="16">
                  <c:v>2.4631446278073499</c:v>
                </c:pt>
                <c:pt idx="17">
                  <c:v>2.4637563690231676</c:v>
                </c:pt>
                <c:pt idx="18">
                  <c:v>2.4645884619895138</c:v>
                </c:pt>
                <c:pt idx="19">
                  <c:v>2.4653535192287981</c:v>
                </c:pt>
                <c:pt idx="20">
                  <c:v>2.4661897919166544</c:v>
                </c:pt>
                <c:pt idx="21">
                  <c:v>2.467021283344792</c:v>
                </c:pt>
                <c:pt idx="22">
                  <c:v>2.4678543366549173</c:v>
                </c:pt>
                <c:pt idx="23">
                  <c:v>2.4683321875634223</c:v>
                </c:pt>
                <c:pt idx="24">
                  <c:v>2.4691599777630739</c:v>
                </c:pt>
                <c:pt idx="25">
                  <c:v>2.4699862441966123</c:v>
                </c:pt>
                <c:pt idx="26">
                  <c:v>2.4708074929697545</c:v>
                </c:pt>
                <c:pt idx="27">
                  <c:v>2.4714952909963652</c:v>
                </c:pt>
                <c:pt idx="28">
                  <c:v>2.4720472556001085</c:v>
                </c:pt>
                <c:pt idx="29">
                  <c:v>2.4727277613541987</c:v>
                </c:pt>
                <c:pt idx="30">
                  <c:v>2.4734808547203535</c:v>
                </c:pt>
                <c:pt idx="31">
                  <c:v>2.4742327729979432</c:v>
                </c:pt>
                <c:pt idx="32">
                  <c:v>2.4750495678600419</c:v>
                </c:pt>
                <c:pt idx="33">
                  <c:v>2.4758648530860672</c:v>
                </c:pt>
                <c:pt idx="34">
                  <c:v>2.4769532952080735</c:v>
                </c:pt>
                <c:pt idx="35">
                  <c:v>2.4777630314266426</c:v>
                </c:pt>
                <c:pt idx="36">
                  <c:v>2.4786406972632862</c:v>
                </c:pt>
                <c:pt idx="37">
                  <c:v>2.4795166143238316</c:v>
                </c:pt>
                <c:pt idx="38">
                  <c:v>2.4805882964249877</c:v>
                </c:pt>
                <c:pt idx="39">
                  <c:v>2.4814604692346416</c:v>
                </c:pt>
                <c:pt idx="40">
                  <c:v>2.482463757670307</c:v>
                </c:pt>
                <c:pt idx="41">
                  <c:v>2.4833341195840024</c:v>
                </c:pt>
                <c:pt idx="42">
                  <c:v>2.4842019401376345</c:v>
                </c:pt>
                <c:pt idx="43">
                  <c:v>2.485001650592396</c:v>
                </c:pt>
                <c:pt idx="44">
                  <c:v>2.4857999766356444</c:v>
                </c:pt>
                <c:pt idx="45">
                  <c:v>2.4867915569895347</c:v>
                </c:pt>
                <c:pt idx="46">
                  <c:v>2.4877147797385151</c:v>
                </c:pt>
                <c:pt idx="47">
                  <c:v>2.4887054108114635</c:v>
                </c:pt>
                <c:pt idx="48">
                  <c:v>2.4897588117251614</c:v>
                </c:pt>
                <c:pt idx="49">
                  <c:v>2.4908745881201768</c:v>
                </c:pt>
                <c:pt idx="50">
                  <c:v>2.4920536209686297</c:v>
                </c:pt>
                <c:pt idx="51">
                  <c:v>2.4932960645937596</c:v>
                </c:pt>
                <c:pt idx="52">
                  <c:v>2.4943365728896554</c:v>
                </c:pt>
                <c:pt idx="53">
                  <c:v>2.4955722406008785</c:v>
                </c:pt>
                <c:pt idx="54">
                  <c:v>2.4966106133770931</c:v>
                </c:pt>
                <c:pt idx="55">
                  <c:v>2.4977081811253652</c:v>
                </c:pt>
                <c:pt idx="56">
                  <c:v>2.4988034515663817</c:v>
                </c:pt>
                <c:pt idx="57">
                  <c:v>2.4998323888496268</c:v>
                </c:pt>
                <c:pt idx="58">
                  <c:v>2.5009877460738443</c:v>
                </c:pt>
                <c:pt idx="59">
                  <c:v>2.5020766915864834</c:v>
                </c:pt>
                <c:pt idx="60">
                  <c:v>2.5030973455479626</c:v>
                </c:pt>
                <c:pt idx="61">
                  <c:v>2.5038628047115381</c:v>
                </c:pt>
                <c:pt idx="62">
                  <c:v>2.5050066926955403</c:v>
                </c:pt>
                <c:pt idx="63">
                  <c:v>2.50621182153772</c:v>
                </c:pt>
                <c:pt idx="64">
                  <c:v>2.5074762929606251</c:v>
                </c:pt>
                <c:pt idx="65">
                  <c:v>2.50886254987598</c:v>
                </c:pt>
                <c:pt idx="66">
                  <c:v>2.5099310633069751</c:v>
                </c:pt>
                <c:pt idx="67">
                  <c:v>2.5109973607460225</c:v>
                </c:pt>
                <c:pt idx="68">
                  <c:v>2.5123100443763615</c:v>
                </c:pt>
                <c:pt idx="69">
                  <c:v>2.5136191765695233</c:v>
                </c:pt>
                <c:pt idx="70">
                  <c:v>2.5148006147183359</c:v>
                </c:pt>
                <c:pt idx="71">
                  <c:v>2.5159165539111146</c:v>
                </c:pt>
                <c:pt idx="72">
                  <c:v>2.5169678708821315</c:v>
                </c:pt>
                <c:pt idx="73">
                  <c:v>2.5178308872533659</c:v>
                </c:pt>
                <c:pt idx="74">
                  <c:v>2.5189390952924158</c:v>
                </c:pt>
                <c:pt idx="75">
                  <c:v>2.5201060263605375</c:v>
                </c:pt>
                <c:pt idx="76">
                  <c:v>2.5212696115947058</c:v>
                </c:pt>
                <c:pt idx="77">
                  <c:v>2.5226130379626994</c:v>
                </c:pt>
                <c:pt idx="78">
                  <c:v>2.5238911038961329</c:v>
                </c:pt>
                <c:pt idx="79">
                  <c:v>2.5249839792808269</c:v>
                </c:pt>
                <c:pt idx="80">
                  <c:v>2.5261950684856558</c:v>
                </c:pt>
                <c:pt idx="81">
                  <c:v>2.5277041961042754</c:v>
                </c:pt>
                <c:pt idx="82">
                  <c:v>2.5289077338298869</c:v>
                </c:pt>
                <c:pt idx="83">
                  <c:v>2.5302876914953152</c:v>
                </c:pt>
                <c:pt idx="84">
                  <c:v>2.5313645828206677</c:v>
                </c:pt>
                <c:pt idx="85">
                  <c:v>2.5324388360577617</c:v>
                </c:pt>
                <c:pt idx="86">
                  <c:v>2.5336294399669539</c:v>
                </c:pt>
                <c:pt idx="87">
                  <c:v>2.5346982307282446</c:v>
                </c:pt>
                <c:pt idx="88">
                  <c:v>2.5358235893428369</c:v>
                </c:pt>
                <c:pt idx="89">
                  <c:v>2.5370046984540977</c:v>
                </c:pt>
                <c:pt idx="90">
                  <c:v>2.5381239403709048</c:v>
                </c:pt>
                <c:pt idx="91">
                  <c:v>2.5393582520256941</c:v>
                </c:pt>
                <c:pt idx="92">
                  <c:v>2.5407057211280204</c:v>
                </c:pt>
                <c:pt idx="93">
                  <c:v>2.5419904296449061</c:v>
                </c:pt>
                <c:pt idx="94">
                  <c:v>2.5433871064971956</c:v>
                </c:pt>
                <c:pt idx="95">
                  <c:v>2.5444902638555784</c:v>
                </c:pt>
                <c:pt idx="96">
                  <c:v>2.5455325646355678</c:v>
                </c:pt>
                <c:pt idx="97">
                  <c:v>2.5467450298738861</c:v>
                </c:pt>
                <c:pt idx="98">
                  <c:v>2.5478970052431329</c:v>
                </c:pt>
                <c:pt idx="99">
                  <c:v>2.5488737876236462</c:v>
                </c:pt>
                <c:pt idx="100">
                  <c:v>2.5501346066572959</c:v>
                </c:pt>
                <c:pt idx="101">
                  <c:v>2.551163470325263</c:v>
                </c:pt>
                <c:pt idx="102">
                  <c:v>2.5517340098326198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TrackingData!$AP$2</c:f>
              <c:strCache>
                <c:ptCount val="1"/>
                <c:pt idx="0">
                  <c:v>4mL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TrackingData!$BF$7:$BF$108</c:f>
              <c:numCache>
                <c:formatCode>General</c:formatCode>
                <c:ptCount val="102"/>
                <c:pt idx="0">
                  <c:v>-0.77815125038364363</c:v>
                </c:pt>
                <c:pt idx="1">
                  <c:v>-0.7367585652254186</c:v>
                </c:pt>
                <c:pt idx="2">
                  <c:v>-0.69897000433601875</c:v>
                </c:pt>
                <c:pt idx="3">
                  <c:v>-0.6642078980768068</c:v>
                </c:pt>
                <c:pt idx="4">
                  <c:v>-0.63202321470540557</c:v>
                </c:pt>
                <c:pt idx="5">
                  <c:v>-0.6020599913279624</c:v>
                </c:pt>
                <c:pt idx="6">
                  <c:v>-0.57403126772771884</c:v>
                </c:pt>
                <c:pt idx="7">
                  <c:v>-0.54770232900536975</c:v>
                </c:pt>
                <c:pt idx="8">
                  <c:v>-0.52287874528033762</c:v>
                </c:pt>
                <c:pt idx="9">
                  <c:v>-0.49939764943081472</c:v>
                </c:pt>
                <c:pt idx="10">
                  <c:v>-0.47712125471966244</c:v>
                </c:pt>
                <c:pt idx="11">
                  <c:v>-0.45593195564972439</c:v>
                </c:pt>
                <c:pt idx="12">
                  <c:v>-0.43572856956143741</c:v>
                </c:pt>
                <c:pt idx="13">
                  <c:v>-0.41642341436605079</c:v>
                </c:pt>
                <c:pt idx="14">
                  <c:v>-0.3979400086720376</c:v>
                </c:pt>
                <c:pt idx="15">
                  <c:v>-0.38021124171160603</c:v>
                </c:pt>
                <c:pt idx="16">
                  <c:v>-0.36317790241282566</c:v>
                </c:pt>
                <c:pt idx="17">
                  <c:v>-0.34678748622465633</c:v>
                </c:pt>
                <c:pt idx="18">
                  <c:v>-0.33099321904142442</c:v>
                </c:pt>
                <c:pt idx="19">
                  <c:v>-0.31575325248468755</c:v>
                </c:pt>
                <c:pt idx="20">
                  <c:v>-0.3010299956639812</c:v>
                </c:pt>
                <c:pt idx="21">
                  <c:v>-0.28678955654937099</c:v>
                </c:pt>
                <c:pt idx="22">
                  <c:v>-0.27300127206373764</c:v>
                </c:pt>
                <c:pt idx="23">
                  <c:v>-0.25963731050575611</c:v>
                </c:pt>
                <c:pt idx="24">
                  <c:v>-0.24667233334138852</c:v>
                </c:pt>
                <c:pt idx="25">
                  <c:v>-0.23408320603336796</c:v>
                </c:pt>
                <c:pt idx="26">
                  <c:v>-0.22184874961635639</c:v>
                </c:pt>
                <c:pt idx="27">
                  <c:v>-0.20994952631664862</c:v>
                </c:pt>
                <c:pt idx="28">
                  <c:v>-0.19836765376683349</c:v>
                </c:pt>
                <c:pt idx="29">
                  <c:v>-0.18708664335714442</c:v>
                </c:pt>
                <c:pt idx="30">
                  <c:v>-0.17609125905568127</c:v>
                </c:pt>
                <c:pt idx="31">
                  <c:v>-0.16536739366390812</c:v>
                </c:pt>
                <c:pt idx="32">
                  <c:v>-0.15490195998574319</c:v>
                </c:pt>
                <c:pt idx="33">
                  <c:v>-0.1446827948040571</c:v>
                </c:pt>
                <c:pt idx="34">
                  <c:v>-0.13469857389745624</c:v>
                </c:pt>
                <c:pt idx="35">
                  <c:v>-0.12493873660829995</c:v>
                </c:pt>
                <c:pt idx="36">
                  <c:v>-0.11539341870206959</c:v>
                </c:pt>
                <c:pt idx="37">
                  <c:v>-0.10605339244792618</c:v>
                </c:pt>
                <c:pt idx="38">
                  <c:v>-9.6910013008056392E-2</c:v>
                </c:pt>
                <c:pt idx="39">
                  <c:v>-8.795517035512998E-2</c:v>
                </c:pt>
                <c:pt idx="40">
                  <c:v>-7.9181246047624804E-2</c:v>
                </c:pt>
                <c:pt idx="41">
                  <c:v>-7.0581074285707285E-2</c:v>
                </c:pt>
                <c:pt idx="42">
                  <c:v>-6.2147906748844461E-2</c:v>
                </c:pt>
                <c:pt idx="43">
                  <c:v>-5.3875380782854601E-2</c:v>
                </c:pt>
                <c:pt idx="44">
                  <c:v>-4.5757490560675115E-2</c:v>
                </c:pt>
                <c:pt idx="45">
                  <c:v>-3.7788560889399803E-2</c:v>
                </c:pt>
                <c:pt idx="46">
                  <c:v>-2.9963223377443209E-2</c:v>
                </c:pt>
                <c:pt idx="47">
                  <c:v>-2.2276394711152253E-2</c:v>
                </c:pt>
                <c:pt idx="48">
                  <c:v>-1.4723256820706347E-2</c:v>
                </c:pt>
                <c:pt idx="49">
                  <c:v>-7.2992387414994656E-3</c:v>
                </c:pt>
                <c:pt idx="50">
                  <c:v>0</c:v>
                </c:pt>
                <c:pt idx="51">
                  <c:v>7.1785846271233758E-3</c:v>
                </c:pt>
                <c:pt idx="52">
                  <c:v>1.4240439114610193E-2</c:v>
                </c:pt>
                <c:pt idx="53">
                  <c:v>2.1189299069938092E-2</c:v>
                </c:pt>
                <c:pt idx="54">
                  <c:v>2.8028723600243534E-2</c:v>
                </c:pt>
                <c:pt idx="55">
                  <c:v>3.476210625921191E-2</c:v>
                </c:pt>
                <c:pt idx="56">
                  <c:v>4.1392685158225077E-2</c:v>
                </c:pt>
                <c:pt idx="57">
                  <c:v>4.7923552317182816E-2</c:v>
                </c:pt>
                <c:pt idx="58">
                  <c:v>5.4357662322592676E-2</c:v>
                </c:pt>
                <c:pt idx="59">
                  <c:v>6.069784035361165E-2</c:v>
                </c:pt>
                <c:pt idx="60">
                  <c:v>6.6946789630613221E-2</c:v>
                </c:pt>
                <c:pt idx="61">
                  <c:v>7.3107098335431664E-2</c:v>
                </c:pt>
                <c:pt idx="62">
                  <c:v>7.9181246047624818E-2</c:v>
                </c:pt>
                <c:pt idx="63">
                  <c:v>8.5171609736812232E-2</c:v>
                </c:pt>
                <c:pt idx="64">
                  <c:v>9.1080469347332577E-2</c:v>
                </c:pt>
                <c:pt idx="65">
                  <c:v>9.691001300805642E-2</c:v>
                </c:pt>
                <c:pt idx="66">
                  <c:v>0.10266234189714769</c:v>
                </c:pt>
                <c:pt idx="67">
                  <c:v>0.10833947478883819</c:v>
                </c:pt>
                <c:pt idx="68">
                  <c:v>0.11394335230683679</c:v>
                </c:pt>
                <c:pt idx="69">
                  <c:v>0.11947584090679779</c:v>
                </c:pt>
                <c:pt idx="70">
                  <c:v>0.12493873660829993</c:v>
                </c:pt>
                <c:pt idx="71">
                  <c:v>0.13033376849500614</c:v>
                </c:pt>
                <c:pt idx="72">
                  <c:v>0.13566260200007307</c:v>
                </c:pt>
                <c:pt idx="73">
                  <c:v>0.14092684199243027</c:v>
                </c:pt>
                <c:pt idx="74">
                  <c:v>0.14612803567823801</c:v>
                </c:pt>
                <c:pt idx="75">
                  <c:v>0.15126767533064914</c:v>
                </c:pt>
                <c:pt idx="76">
                  <c:v>0.1563472008599241</c:v>
                </c:pt>
                <c:pt idx="77">
                  <c:v>0.16136800223497488</c:v>
                </c:pt>
                <c:pt idx="78">
                  <c:v>0.16633142176652496</c:v>
                </c:pt>
                <c:pt idx="79">
                  <c:v>0.17123875626126916</c:v>
                </c:pt>
                <c:pt idx="80">
                  <c:v>0.17609125905568124</c:v>
                </c:pt>
                <c:pt idx="81">
                  <c:v>0.18089014193744996</c:v>
                </c:pt>
                <c:pt idx="82">
                  <c:v>0.1856365769619116</c:v>
                </c:pt>
                <c:pt idx="83">
                  <c:v>0.1903316981702915</c:v>
                </c:pt>
                <c:pt idx="84">
                  <c:v>0.19497660321605503</c:v>
                </c:pt>
                <c:pt idx="85">
                  <c:v>0.19957235490520411</c:v>
                </c:pt>
                <c:pt idx="86">
                  <c:v>0.20411998265592479</c:v>
                </c:pt>
                <c:pt idx="87">
                  <c:v>0.20862048388260124</c:v>
                </c:pt>
                <c:pt idx="88">
                  <c:v>0.21307482530885122</c:v>
                </c:pt>
                <c:pt idx="89">
                  <c:v>0.21748394421390627</c:v>
                </c:pt>
                <c:pt idx="90">
                  <c:v>0.22184874961635639</c:v>
                </c:pt>
                <c:pt idx="91">
                  <c:v>0.22617012339899895</c:v>
                </c:pt>
                <c:pt idx="92">
                  <c:v>0.23044892137827391</c:v>
                </c:pt>
                <c:pt idx="93">
                  <c:v>0.23468597432152855</c:v>
                </c:pt>
                <c:pt idx="94">
                  <c:v>0.23888208891513674</c:v>
                </c:pt>
                <c:pt idx="95">
                  <c:v>0.24303804868629444</c:v>
                </c:pt>
                <c:pt idx="96">
                  <c:v>0.24715461488112658</c:v>
                </c:pt>
                <c:pt idx="97">
                  <c:v>0.25123252730156598</c:v>
                </c:pt>
                <c:pt idx="98">
                  <c:v>0.25527250510330607</c:v>
                </c:pt>
                <c:pt idx="99">
                  <c:v>0.25927524755698</c:v>
                </c:pt>
                <c:pt idx="100">
                  <c:v>0.2632414347745814</c:v>
                </c:pt>
                <c:pt idx="101">
                  <c:v>0.26717172840301379</c:v>
                </c:pt>
              </c:numCache>
            </c:numRef>
          </c:xVal>
          <c:yVal>
            <c:numRef>
              <c:f>TrackingData!$BG$7:$BG$108</c:f>
              <c:numCache>
                <c:formatCode>General</c:formatCode>
                <c:ptCount val="102"/>
                <c:pt idx="0">
                  <c:v>2.4527169458150597</c:v>
                </c:pt>
                <c:pt idx="1">
                  <c:v>2.4531603086659564</c:v>
                </c:pt>
                <c:pt idx="2">
                  <c:v>2.4534116747122949</c:v>
                </c:pt>
                <c:pt idx="3">
                  <c:v>2.4538515980049183</c:v>
                </c:pt>
                <c:pt idx="4">
                  <c:v>2.4542365819004552</c:v>
                </c:pt>
                <c:pt idx="5">
                  <c:v>2.4545423896413987</c:v>
                </c:pt>
                <c:pt idx="6">
                  <c:v>2.4550435019624994</c:v>
                </c:pt>
                <c:pt idx="7">
                  <c:v>2.4552315965328648</c:v>
                </c:pt>
                <c:pt idx="8">
                  <c:v>2.4557333533023749</c:v>
                </c:pt>
                <c:pt idx="9">
                  <c:v>2.4560457329489807</c:v>
                </c:pt>
                <c:pt idx="10">
                  <c:v>2.4564209740835756</c:v>
                </c:pt>
                <c:pt idx="11">
                  <c:v>2.4568587737464389</c:v>
                </c:pt>
                <c:pt idx="12">
                  <c:v>2.4572956678450155</c:v>
                </c:pt>
                <c:pt idx="13">
                  <c:v>2.4577332032708656</c:v>
                </c:pt>
                <c:pt idx="14">
                  <c:v>2.458295248829514</c:v>
                </c:pt>
                <c:pt idx="15">
                  <c:v>2.4586668570178691</c:v>
                </c:pt>
                <c:pt idx="16">
                  <c:v>2.4591640095852778</c:v>
                </c:pt>
                <c:pt idx="17">
                  <c:v>2.4596619199667136</c:v>
                </c:pt>
                <c:pt idx="18">
                  <c:v>2.4602817766945297</c:v>
                </c:pt>
                <c:pt idx="19">
                  <c:v>2.46077590791108</c:v>
                </c:pt>
                <c:pt idx="20">
                  <c:v>2.4615806835631715</c:v>
                </c:pt>
                <c:pt idx="21">
                  <c:v>2.4621352196848711</c:v>
                </c:pt>
                <c:pt idx="22">
                  <c:v>2.4626284702158689</c:v>
                </c:pt>
                <c:pt idx="23">
                  <c:v>2.4633673035306645</c:v>
                </c:pt>
                <c:pt idx="24">
                  <c:v>2.4637362518175676</c:v>
                </c:pt>
                <c:pt idx="25">
                  <c:v>2.4642272183269127</c:v>
                </c:pt>
                <c:pt idx="26">
                  <c:v>2.4647794560546368</c:v>
                </c:pt>
                <c:pt idx="27">
                  <c:v>2.465453895064027</c:v>
                </c:pt>
                <c:pt idx="28">
                  <c:v>2.4660657018194234</c:v>
                </c:pt>
                <c:pt idx="29">
                  <c:v>2.4666773080205902</c:v>
                </c:pt>
                <c:pt idx="30">
                  <c:v>2.4674710954914976</c:v>
                </c:pt>
                <c:pt idx="31">
                  <c:v>2.4678965840585154</c:v>
                </c:pt>
                <c:pt idx="32">
                  <c:v>2.4686872893580021</c:v>
                </c:pt>
                <c:pt idx="33">
                  <c:v>2.4693559984175808</c:v>
                </c:pt>
                <c:pt idx="34">
                  <c:v>2.4700221460852934</c:v>
                </c:pt>
                <c:pt idx="35">
                  <c:v>2.4707492369980661</c:v>
                </c:pt>
                <c:pt idx="36">
                  <c:v>2.4715335948510728</c:v>
                </c:pt>
                <c:pt idx="37">
                  <c:v>2.4722579449952766</c:v>
                </c:pt>
                <c:pt idx="38">
                  <c:v>2.4728006883183355</c:v>
                </c:pt>
                <c:pt idx="39">
                  <c:v>2.4735224302771233</c:v>
                </c:pt>
                <c:pt idx="40">
                  <c:v>2.4741237303171859</c:v>
                </c:pt>
                <c:pt idx="41">
                  <c:v>2.474963066004519</c:v>
                </c:pt>
                <c:pt idx="42">
                  <c:v>2.475741004578933</c:v>
                </c:pt>
                <c:pt idx="43">
                  <c:v>2.4763981771854975</c:v>
                </c:pt>
                <c:pt idx="44">
                  <c:v>2.4771139638103126</c:v>
                </c:pt>
                <c:pt idx="45">
                  <c:v>2.4777679251848288</c:v>
                </c:pt>
                <c:pt idx="46">
                  <c:v>2.478422077974471</c:v>
                </c:pt>
                <c:pt idx="47">
                  <c:v>2.4791932938496286</c:v>
                </c:pt>
                <c:pt idx="48">
                  <c:v>2.4797863498132853</c:v>
                </c:pt>
                <c:pt idx="49">
                  <c:v>2.4804966273637432</c:v>
                </c:pt>
                <c:pt idx="50">
                  <c:v>2.4812647864780288</c:v>
                </c:pt>
                <c:pt idx="51">
                  <c:v>2.4822083522117033</c:v>
                </c:pt>
                <c:pt idx="52">
                  <c:v>2.4829146839483855</c:v>
                </c:pt>
                <c:pt idx="53">
                  <c:v>2.4836785828287677</c:v>
                </c:pt>
                <c:pt idx="54">
                  <c:v>2.4845004069669154</c:v>
                </c:pt>
                <c:pt idx="55">
                  <c:v>2.4852026321019909</c:v>
                </c:pt>
                <c:pt idx="56">
                  <c:v>2.4860212803157156</c:v>
                </c:pt>
                <c:pt idx="57">
                  <c:v>2.4868962923236535</c:v>
                </c:pt>
                <c:pt idx="58">
                  <c:v>2.4875946863297442</c:v>
                </c:pt>
                <c:pt idx="59">
                  <c:v>2.4884084781719618</c:v>
                </c:pt>
                <c:pt idx="60">
                  <c:v>2.489163112107057</c:v>
                </c:pt>
                <c:pt idx="61">
                  <c:v>2.4900322433527569</c:v>
                </c:pt>
                <c:pt idx="62">
                  <c:v>2.4907829936564272</c:v>
                </c:pt>
                <c:pt idx="63">
                  <c:v>2.4915334967313627</c:v>
                </c:pt>
                <c:pt idx="64">
                  <c:v>2.4923971873586446</c:v>
                </c:pt>
                <c:pt idx="65">
                  <c:v>2.4933171924741564</c:v>
                </c:pt>
                <c:pt idx="66">
                  <c:v>2.493890398061005</c:v>
                </c:pt>
                <c:pt idx="67">
                  <c:v>2.4945208665117629</c:v>
                </c:pt>
                <c:pt idx="68">
                  <c:v>2.4954362994326149</c:v>
                </c:pt>
                <c:pt idx="69">
                  <c:v>2.4961787786613852</c:v>
                </c:pt>
                <c:pt idx="70">
                  <c:v>2.4972038975388173</c:v>
                </c:pt>
                <c:pt idx="71">
                  <c:v>2.4979435423977385</c:v>
                </c:pt>
                <c:pt idx="72">
                  <c:v>2.4987948934474948</c:v>
                </c:pt>
                <c:pt idx="73">
                  <c:v>2.4996445792841926</c:v>
                </c:pt>
                <c:pt idx="74">
                  <c:v>2.5004357027393667</c:v>
                </c:pt>
                <c:pt idx="75">
                  <c:v>2.5013387414679031</c:v>
                </c:pt>
                <c:pt idx="76">
                  <c:v>2.5021834751393661</c:v>
                </c:pt>
                <c:pt idx="77">
                  <c:v>2.5030265691261717</c:v>
                </c:pt>
                <c:pt idx="78">
                  <c:v>2.5038119830838665</c:v>
                </c:pt>
                <c:pt idx="79">
                  <c:v>2.5047078633837851</c:v>
                </c:pt>
                <c:pt idx="80">
                  <c:v>2.505378563024736</c:v>
                </c:pt>
                <c:pt idx="81">
                  <c:v>2.5061599538359576</c:v>
                </c:pt>
                <c:pt idx="82">
                  <c:v>2.5069953682258221</c:v>
                </c:pt>
                <c:pt idx="83">
                  <c:v>2.5078294450771832</c:v>
                </c:pt>
                <c:pt idx="84">
                  <c:v>2.5086059608135916</c:v>
                </c:pt>
                <c:pt idx="85">
                  <c:v>2.5095479024416845</c:v>
                </c:pt>
                <c:pt idx="86">
                  <c:v>2.5104320287745048</c:v>
                </c:pt>
                <c:pt idx="87">
                  <c:v>2.511314359409913</c:v>
                </c:pt>
                <c:pt idx="88">
                  <c:v>2.512030288047955</c:v>
                </c:pt>
                <c:pt idx="89">
                  <c:v>2.5128538457962999</c:v>
                </c:pt>
                <c:pt idx="90">
                  <c:v>2.5137863492355077</c:v>
                </c:pt>
                <c:pt idx="91">
                  <c:v>2.5147162807962693</c:v>
                </c:pt>
                <c:pt idx="92">
                  <c:v>2.515535183914277</c:v>
                </c:pt>
                <c:pt idx="93">
                  <c:v>2.5163527762819635</c:v>
                </c:pt>
                <c:pt idx="94">
                  <c:v>2.5171684649308634</c:v>
                </c:pt>
                <c:pt idx="95">
                  <c:v>2.5179831894266549</c:v>
                </c:pt>
                <c:pt idx="96">
                  <c:v>2.5190127373614253</c:v>
                </c:pt>
                <c:pt idx="97">
                  <c:v>2.5198239812109993</c:v>
                </c:pt>
                <c:pt idx="98">
                  <c:v>2.5206333866397905</c:v>
                </c:pt>
                <c:pt idx="99">
                  <c:v>2.5213339531368568</c:v>
                </c:pt>
                <c:pt idx="100">
                  <c:v>2.5220332310756932</c:v>
                </c:pt>
                <c:pt idx="101">
                  <c:v>2.5220332310756932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TrackingData!$DN$2</c:f>
              <c:strCache>
                <c:ptCount val="1"/>
                <c:pt idx="0">
                  <c:v>2mL 3.99eg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TrackingData!$ED$7:$ED$84</c:f>
              <c:numCache>
                <c:formatCode>General</c:formatCode>
                <c:ptCount val="78"/>
                <c:pt idx="0">
                  <c:v>-0.77815125038364363</c:v>
                </c:pt>
                <c:pt idx="1">
                  <c:v>-0.7367585652254186</c:v>
                </c:pt>
                <c:pt idx="2">
                  <c:v>-0.69897000433601875</c:v>
                </c:pt>
                <c:pt idx="3">
                  <c:v>-0.6642078980768068</c:v>
                </c:pt>
                <c:pt idx="4">
                  <c:v>-0.63202321470540557</c:v>
                </c:pt>
                <c:pt idx="5">
                  <c:v>-0.6020599913279624</c:v>
                </c:pt>
                <c:pt idx="6">
                  <c:v>-0.57403126772771884</c:v>
                </c:pt>
                <c:pt idx="7">
                  <c:v>-0.54770232900536975</c:v>
                </c:pt>
                <c:pt idx="8">
                  <c:v>-0.52287874528033762</c:v>
                </c:pt>
                <c:pt idx="9">
                  <c:v>-0.49939764943081472</c:v>
                </c:pt>
                <c:pt idx="10">
                  <c:v>-0.47712125471966244</c:v>
                </c:pt>
                <c:pt idx="11">
                  <c:v>-0.45593195564972439</c:v>
                </c:pt>
                <c:pt idx="12">
                  <c:v>-0.43572856956143741</c:v>
                </c:pt>
                <c:pt idx="13">
                  <c:v>-0.41642341436605079</c:v>
                </c:pt>
                <c:pt idx="14">
                  <c:v>-0.3979400086720376</c:v>
                </c:pt>
                <c:pt idx="15">
                  <c:v>-0.38021124171160603</c:v>
                </c:pt>
                <c:pt idx="16">
                  <c:v>-0.36317790241282566</c:v>
                </c:pt>
                <c:pt idx="17">
                  <c:v>-0.34678748622465633</c:v>
                </c:pt>
                <c:pt idx="18">
                  <c:v>-0.33099321904142442</c:v>
                </c:pt>
                <c:pt idx="19">
                  <c:v>-0.31575325248468755</c:v>
                </c:pt>
                <c:pt idx="20">
                  <c:v>-0.3010299956639812</c:v>
                </c:pt>
                <c:pt idx="21">
                  <c:v>-0.28678955654937099</c:v>
                </c:pt>
                <c:pt idx="22">
                  <c:v>-0.27300127206373764</c:v>
                </c:pt>
                <c:pt idx="23">
                  <c:v>-0.25963731050575611</c:v>
                </c:pt>
                <c:pt idx="24">
                  <c:v>-0.24667233334138852</c:v>
                </c:pt>
                <c:pt idx="25">
                  <c:v>-0.23408320603336796</c:v>
                </c:pt>
                <c:pt idx="26">
                  <c:v>-0.22184874961635639</c:v>
                </c:pt>
                <c:pt idx="27">
                  <c:v>-0.20994952631664862</c:v>
                </c:pt>
                <c:pt idx="28">
                  <c:v>-0.19836765376683349</c:v>
                </c:pt>
                <c:pt idx="29">
                  <c:v>-0.18708664335714442</c:v>
                </c:pt>
                <c:pt idx="30">
                  <c:v>-0.17609125905568127</c:v>
                </c:pt>
                <c:pt idx="31">
                  <c:v>-0.16536739366390812</c:v>
                </c:pt>
                <c:pt idx="32">
                  <c:v>-0.15490195998574319</c:v>
                </c:pt>
                <c:pt idx="33">
                  <c:v>-0.1446827948040571</c:v>
                </c:pt>
                <c:pt idx="34">
                  <c:v>-0.13469857389745624</c:v>
                </c:pt>
                <c:pt idx="35">
                  <c:v>-0.12493873660829995</c:v>
                </c:pt>
                <c:pt idx="36">
                  <c:v>-0.11539341870206959</c:v>
                </c:pt>
                <c:pt idx="37">
                  <c:v>-0.10605339244792618</c:v>
                </c:pt>
                <c:pt idx="38">
                  <c:v>-9.6910013008056392E-2</c:v>
                </c:pt>
                <c:pt idx="39">
                  <c:v>-8.795517035512998E-2</c:v>
                </c:pt>
                <c:pt idx="40">
                  <c:v>-7.9181246047624804E-2</c:v>
                </c:pt>
                <c:pt idx="41">
                  <c:v>-7.0581074285707285E-2</c:v>
                </c:pt>
                <c:pt idx="42">
                  <c:v>-6.2147906748844461E-2</c:v>
                </c:pt>
                <c:pt idx="43">
                  <c:v>-5.3875380782854601E-2</c:v>
                </c:pt>
                <c:pt idx="44">
                  <c:v>-4.5757490560675115E-2</c:v>
                </c:pt>
                <c:pt idx="45">
                  <c:v>-3.7788560889399803E-2</c:v>
                </c:pt>
                <c:pt idx="46">
                  <c:v>-2.9963223377443209E-2</c:v>
                </c:pt>
                <c:pt idx="47">
                  <c:v>-2.2276394711152253E-2</c:v>
                </c:pt>
                <c:pt idx="48">
                  <c:v>-1.4723256820706347E-2</c:v>
                </c:pt>
                <c:pt idx="49">
                  <c:v>-7.2992387414994656E-3</c:v>
                </c:pt>
                <c:pt idx="50">
                  <c:v>0</c:v>
                </c:pt>
                <c:pt idx="51">
                  <c:v>7.1785846271233758E-3</c:v>
                </c:pt>
                <c:pt idx="52">
                  <c:v>1.4240439114610193E-2</c:v>
                </c:pt>
                <c:pt idx="53">
                  <c:v>2.1189299069938092E-2</c:v>
                </c:pt>
                <c:pt idx="54">
                  <c:v>2.8028723600243534E-2</c:v>
                </c:pt>
                <c:pt idx="55">
                  <c:v>3.476210625921191E-2</c:v>
                </c:pt>
                <c:pt idx="56">
                  <c:v>4.1392685158225077E-2</c:v>
                </c:pt>
                <c:pt idx="57">
                  <c:v>4.7923552317182816E-2</c:v>
                </c:pt>
                <c:pt idx="58">
                  <c:v>5.4357662322592676E-2</c:v>
                </c:pt>
                <c:pt idx="59">
                  <c:v>6.069784035361165E-2</c:v>
                </c:pt>
                <c:pt idx="60">
                  <c:v>6.6946789630613221E-2</c:v>
                </c:pt>
                <c:pt idx="61">
                  <c:v>7.3107098335431664E-2</c:v>
                </c:pt>
                <c:pt idx="62">
                  <c:v>7.9181246047624818E-2</c:v>
                </c:pt>
                <c:pt idx="63">
                  <c:v>8.5171609736812232E-2</c:v>
                </c:pt>
                <c:pt idx="64">
                  <c:v>9.1080469347332577E-2</c:v>
                </c:pt>
                <c:pt idx="65">
                  <c:v>9.691001300805642E-2</c:v>
                </c:pt>
                <c:pt idx="66">
                  <c:v>0.10266234189714769</c:v>
                </c:pt>
                <c:pt idx="67">
                  <c:v>0.10833947478883819</c:v>
                </c:pt>
                <c:pt idx="68">
                  <c:v>0.11394335230683679</c:v>
                </c:pt>
                <c:pt idx="69">
                  <c:v>0.11947584090679779</c:v>
                </c:pt>
                <c:pt idx="70">
                  <c:v>0.12493873660829993</c:v>
                </c:pt>
                <c:pt idx="71">
                  <c:v>0.13033376849500614</c:v>
                </c:pt>
                <c:pt idx="72">
                  <c:v>0.13566260200007307</c:v>
                </c:pt>
                <c:pt idx="73">
                  <c:v>0.14092684199243027</c:v>
                </c:pt>
                <c:pt idx="74">
                  <c:v>0.14612803567823801</c:v>
                </c:pt>
                <c:pt idx="75">
                  <c:v>0.15126767533064914</c:v>
                </c:pt>
                <c:pt idx="76">
                  <c:v>0.1563472008599241</c:v>
                </c:pt>
                <c:pt idx="77">
                  <c:v>0.16136800223497488</c:v>
                </c:pt>
              </c:numCache>
            </c:numRef>
          </c:xVal>
          <c:yVal>
            <c:numRef>
              <c:f>TrackingData!$EE$7:$EE$84</c:f>
              <c:numCache>
                <c:formatCode>General</c:formatCode>
                <c:ptCount val="78"/>
                <c:pt idx="0">
                  <c:v>1.9460127085121535</c:v>
                </c:pt>
                <c:pt idx="1">
                  <c:v>1.9490636117171558</c:v>
                </c:pt>
                <c:pt idx="2">
                  <c:v>1.9512544714032967</c:v>
                </c:pt>
                <c:pt idx="3">
                  <c:v>1.9546738353299373</c:v>
                </c:pt>
                <c:pt idx="4">
                  <c:v>1.9574598944910233</c:v>
                </c:pt>
                <c:pt idx="5">
                  <c:v>1.9610137926782814</c:v>
                </c:pt>
                <c:pt idx="6">
                  <c:v>1.9639589534646076</c:v>
                </c:pt>
                <c:pt idx="7">
                  <c:v>1.9675303639846395</c:v>
                </c:pt>
                <c:pt idx="8">
                  <c:v>1.9706201180767959</c:v>
                </c:pt>
                <c:pt idx="9">
                  <c:v>1.9750328406636948</c:v>
                </c:pt>
                <c:pt idx="10">
                  <c:v>1.9780991054878165</c:v>
                </c:pt>
                <c:pt idx="11">
                  <c:v>1.9824143340824998</c:v>
                </c:pt>
                <c:pt idx="12">
                  <c:v>1.986080211504244</c:v>
                </c:pt>
                <c:pt idx="13">
                  <c:v>1.9899283232923193</c:v>
                </c:pt>
                <c:pt idx="14">
                  <c:v>1.9943480613384179</c:v>
                </c:pt>
                <c:pt idx="15">
                  <c:v>1.9989317141753515</c:v>
                </c:pt>
                <c:pt idx="16">
                  <c:v>2.0030674139887745</c:v>
                </c:pt>
                <c:pt idx="17">
                  <c:v>2.0071546340343778</c:v>
                </c:pt>
                <c:pt idx="18">
                  <c:v>2.0118085557352114</c:v>
                </c:pt>
                <c:pt idx="19">
                  <c:v>2.0162144940886644</c:v>
                </c:pt>
                <c:pt idx="20">
                  <c:v>2.02037927421943</c:v>
                </c:pt>
                <c:pt idx="21">
                  <c:v>2.0248892619256798</c:v>
                </c:pt>
                <c:pt idx="22">
                  <c:v>2.0297465575907561</c:v>
                </c:pt>
                <c:pt idx="23">
                  <c:v>2.0343842586170431</c:v>
                </c:pt>
                <c:pt idx="24">
                  <c:v>2.039136187362923</c:v>
                </c:pt>
                <c:pt idx="25">
                  <c:v>2.0442108955595049</c:v>
                </c:pt>
                <c:pt idx="26">
                  <c:v>2.0490485604960789</c:v>
                </c:pt>
                <c:pt idx="27">
                  <c:v>2.0538269246285994</c:v>
                </c:pt>
                <c:pt idx="28">
                  <c:v>2.0587342940441355</c:v>
                </c:pt>
                <c:pt idx="29">
                  <c:v>2.0635923843276385</c:v>
                </c:pt>
                <c:pt idx="30">
                  <c:v>2.0685734605593744</c:v>
                </c:pt>
                <c:pt idx="31">
                  <c:v>2.0733129726693766</c:v>
                </c:pt>
                <c:pt idx="32">
                  <c:v>2.0783523625926512</c:v>
                </c:pt>
                <c:pt idx="33">
                  <c:v>2.083172565792943</c:v>
                </c:pt>
                <c:pt idx="34">
                  <c:v>2.0882780363286564</c:v>
                </c:pt>
                <c:pt idx="35">
                  <c:v>2.0934764819611842</c:v>
                </c:pt>
                <c:pt idx="36">
                  <c:v>2.0981235019265689</c:v>
                </c:pt>
                <c:pt idx="37">
                  <c:v>2.1028847570699796</c:v>
                </c:pt>
                <c:pt idx="38">
                  <c:v>2.1074370468436272</c:v>
                </c:pt>
                <c:pt idx="39">
                  <c:v>2.1121020120870311</c:v>
                </c:pt>
                <c:pt idx="40">
                  <c:v>2.1168674916954879</c:v>
                </c:pt>
                <c:pt idx="41">
                  <c:v>2.1217494559963019</c:v>
                </c:pt>
                <c:pt idx="42">
                  <c:v>2.1264147286450976</c:v>
                </c:pt>
                <c:pt idx="43">
                  <c:v>2.131493159335585</c:v>
                </c:pt>
                <c:pt idx="44">
                  <c:v>2.1362144448702924</c:v>
                </c:pt>
                <c:pt idx="45">
                  <c:v>2.1410268338189238</c:v>
                </c:pt>
                <c:pt idx="46">
                  <c:v>2.1453425537462913</c:v>
                </c:pt>
                <c:pt idx="47">
                  <c:v>2.149912646493457</c:v>
                </c:pt>
                <c:pt idx="48">
                  <c:v>2.1545665522581841</c:v>
                </c:pt>
                <c:pt idx="49">
                  <c:v>2.1589074772664683</c:v>
                </c:pt>
                <c:pt idx="50">
                  <c:v>2.1634870397381119</c:v>
                </c:pt>
                <c:pt idx="51">
                  <c:v>2.1680044641943059</c:v>
                </c:pt>
                <c:pt idx="52">
                  <c:v>2.1726181552509809</c:v>
                </c:pt>
                <c:pt idx="53">
                  <c:v>2.1767842574786478</c:v>
                </c:pt>
                <c:pt idx="54">
                  <c:v>2.1810296649901399</c:v>
                </c:pt>
                <c:pt idx="55">
                  <c:v>2.1851024897024725</c:v>
                </c:pt>
                <c:pt idx="56">
                  <c:v>2.1896695251403657</c:v>
                </c:pt>
                <c:pt idx="57">
                  <c:v>2.1939306690574236</c:v>
                </c:pt>
                <c:pt idx="58">
                  <c:v>2.1982754581688555</c:v>
                </c:pt>
                <c:pt idx="59">
                  <c:v>2.2025802878019207</c:v>
                </c:pt>
                <c:pt idx="60">
                  <c:v>2.2065857559681739</c:v>
                </c:pt>
                <c:pt idx="61">
                  <c:v>2.2106905098812057</c:v>
                </c:pt>
                <c:pt idx="62">
                  <c:v>2.2145143707859507</c:v>
                </c:pt>
                <c:pt idx="63">
                  <c:v>2.2185397518989021</c:v>
                </c:pt>
                <c:pt idx="64">
                  <c:v>2.2224009311218702</c:v>
                </c:pt>
                <c:pt idx="65">
                  <c:v>2.226725901727169</c:v>
                </c:pt>
                <c:pt idx="66">
                  <c:v>2.2305152799025909</c:v>
                </c:pt>
                <c:pt idx="67">
                  <c:v>2.2343925694721136</c:v>
                </c:pt>
                <c:pt idx="68">
                  <c:v>2.2379994462676174</c:v>
                </c:pt>
                <c:pt idx="69">
                  <c:v>2.2419324128952942</c:v>
                </c:pt>
                <c:pt idx="70">
                  <c:v>2.2454774688721288</c:v>
                </c:pt>
                <c:pt idx="71">
                  <c:v>2.2492270365344864</c:v>
                </c:pt>
                <c:pt idx="72">
                  <c:v>2.2531696987060119</c:v>
                </c:pt>
                <c:pt idx="73">
                  <c:v>2.2567391354237203</c:v>
                </c:pt>
                <c:pt idx="74">
                  <c:v>2.2605038717543429</c:v>
                </c:pt>
                <c:pt idx="75">
                  <c:v>2.2640056120567382</c:v>
                </c:pt>
                <c:pt idx="76">
                  <c:v>2.2672586192460851</c:v>
                </c:pt>
                <c:pt idx="77">
                  <c:v>2.2689330388676923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TrackingData!$EG$2</c:f>
              <c:strCache>
                <c:ptCount val="1"/>
                <c:pt idx="0">
                  <c:v>3mL 3.99deg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TrackingData!$EW$7:$EW$71</c:f>
              <c:numCache>
                <c:formatCode>General</c:formatCode>
                <c:ptCount val="65"/>
                <c:pt idx="0">
                  <c:v>-0.77815125038364363</c:v>
                </c:pt>
                <c:pt idx="1">
                  <c:v>-0.7367585652254186</c:v>
                </c:pt>
                <c:pt idx="2">
                  <c:v>-0.69897000433601875</c:v>
                </c:pt>
                <c:pt idx="3">
                  <c:v>-0.6642078980768068</c:v>
                </c:pt>
                <c:pt idx="4">
                  <c:v>-0.63202321470540557</c:v>
                </c:pt>
                <c:pt idx="5">
                  <c:v>-0.6020599913279624</c:v>
                </c:pt>
                <c:pt idx="6">
                  <c:v>-0.57403126772771884</c:v>
                </c:pt>
                <c:pt idx="7">
                  <c:v>-0.54770232900536975</c:v>
                </c:pt>
                <c:pt idx="8">
                  <c:v>-0.52287874528033762</c:v>
                </c:pt>
                <c:pt idx="9">
                  <c:v>-0.49939764943081472</c:v>
                </c:pt>
                <c:pt idx="10">
                  <c:v>-0.47712125471966244</c:v>
                </c:pt>
                <c:pt idx="11">
                  <c:v>-0.45593195564972439</c:v>
                </c:pt>
                <c:pt idx="12">
                  <c:v>-0.43572856956143741</c:v>
                </c:pt>
                <c:pt idx="13">
                  <c:v>-0.41642341436605079</c:v>
                </c:pt>
                <c:pt idx="14">
                  <c:v>-0.3979400086720376</c:v>
                </c:pt>
                <c:pt idx="15">
                  <c:v>-0.38021124171160603</c:v>
                </c:pt>
                <c:pt idx="16">
                  <c:v>-0.36317790241282566</c:v>
                </c:pt>
                <c:pt idx="17">
                  <c:v>-0.34678748622465633</c:v>
                </c:pt>
                <c:pt idx="18">
                  <c:v>-0.33099321904142442</c:v>
                </c:pt>
                <c:pt idx="19">
                  <c:v>-0.31575325248468755</c:v>
                </c:pt>
                <c:pt idx="20">
                  <c:v>-0.3010299956639812</c:v>
                </c:pt>
                <c:pt idx="21">
                  <c:v>-0.28678955654937099</c:v>
                </c:pt>
                <c:pt idx="22">
                  <c:v>-0.27300127206373764</c:v>
                </c:pt>
                <c:pt idx="23">
                  <c:v>-0.25963731050575611</c:v>
                </c:pt>
                <c:pt idx="24">
                  <c:v>-0.24667233334138852</c:v>
                </c:pt>
                <c:pt idx="25">
                  <c:v>-0.23408320603336796</c:v>
                </c:pt>
                <c:pt idx="26">
                  <c:v>-0.22184874961635639</c:v>
                </c:pt>
                <c:pt idx="27">
                  <c:v>-0.20994952631664862</c:v>
                </c:pt>
                <c:pt idx="28">
                  <c:v>-0.19836765376683349</c:v>
                </c:pt>
                <c:pt idx="29">
                  <c:v>-0.18708664335714442</c:v>
                </c:pt>
                <c:pt idx="30">
                  <c:v>-0.17609125905568127</c:v>
                </c:pt>
                <c:pt idx="31">
                  <c:v>-0.16536739366390812</c:v>
                </c:pt>
                <c:pt idx="32">
                  <c:v>-0.15490195998574319</c:v>
                </c:pt>
                <c:pt idx="33">
                  <c:v>-0.1446827948040571</c:v>
                </c:pt>
                <c:pt idx="34">
                  <c:v>-0.13469857389745624</c:v>
                </c:pt>
                <c:pt idx="35">
                  <c:v>-0.12493873660829995</c:v>
                </c:pt>
                <c:pt idx="36">
                  <c:v>-0.11539341870206959</c:v>
                </c:pt>
                <c:pt idx="37">
                  <c:v>-0.10605339244792618</c:v>
                </c:pt>
                <c:pt idx="38">
                  <c:v>-9.6910013008056392E-2</c:v>
                </c:pt>
                <c:pt idx="39">
                  <c:v>-8.795517035512998E-2</c:v>
                </c:pt>
                <c:pt idx="40">
                  <c:v>-7.9181246047624804E-2</c:v>
                </c:pt>
                <c:pt idx="41">
                  <c:v>-7.0581074285707285E-2</c:v>
                </c:pt>
                <c:pt idx="42">
                  <c:v>-6.2147906748844461E-2</c:v>
                </c:pt>
                <c:pt idx="43">
                  <c:v>-5.3875380782854601E-2</c:v>
                </c:pt>
                <c:pt idx="44">
                  <c:v>-4.5757490560675115E-2</c:v>
                </c:pt>
                <c:pt idx="45">
                  <c:v>-3.7788560889399803E-2</c:v>
                </c:pt>
                <c:pt idx="46">
                  <c:v>-2.9963223377443209E-2</c:v>
                </c:pt>
                <c:pt idx="47">
                  <c:v>-2.2276394711152253E-2</c:v>
                </c:pt>
                <c:pt idx="48">
                  <c:v>-1.4723256820706347E-2</c:v>
                </c:pt>
                <c:pt idx="49">
                  <c:v>-7.2992387414994656E-3</c:v>
                </c:pt>
                <c:pt idx="50">
                  <c:v>0</c:v>
                </c:pt>
                <c:pt idx="51">
                  <c:v>7.1785846271233758E-3</c:v>
                </c:pt>
                <c:pt idx="52">
                  <c:v>1.4240439114610193E-2</c:v>
                </c:pt>
                <c:pt idx="53">
                  <c:v>2.1189299069938092E-2</c:v>
                </c:pt>
                <c:pt idx="54">
                  <c:v>2.8028723600243534E-2</c:v>
                </c:pt>
                <c:pt idx="55">
                  <c:v>3.476210625921191E-2</c:v>
                </c:pt>
                <c:pt idx="56">
                  <c:v>4.1392685158225077E-2</c:v>
                </c:pt>
                <c:pt idx="57">
                  <c:v>4.7923552317182816E-2</c:v>
                </c:pt>
                <c:pt idx="58">
                  <c:v>5.4357662322592676E-2</c:v>
                </c:pt>
                <c:pt idx="59">
                  <c:v>6.069784035361165E-2</c:v>
                </c:pt>
                <c:pt idx="60">
                  <c:v>6.6946789630613221E-2</c:v>
                </c:pt>
                <c:pt idx="61">
                  <c:v>7.3107098335431664E-2</c:v>
                </c:pt>
                <c:pt idx="62">
                  <c:v>7.9181246047624818E-2</c:v>
                </c:pt>
                <c:pt idx="63">
                  <c:v>8.5171609736812232E-2</c:v>
                </c:pt>
                <c:pt idx="64">
                  <c:v>9.1080469347332577E-2</c:v>
                </c:pt>
              </c:numCache>
            </c:numRef>
          </c:xVal>
          <c:yVal>
            <c:numRef>
              <c:f>TrackingData!$EX$7:$EX$71</c:f>
              <c:numCache>
                <c:formatCode>General</c:formatCode>
                <c:ptCount val="65"/>
                <c:pt idx="0">
                  <c:v>1.9481974396311745</c:v>
                </c:pt>
                <c:pt idx="1">
                  <c:v>1.9506496259665294</c:v>
                </c:pt>
                <c:pt idx="2">
                  <c:v>1.9538237153644791</c:v>
                </c:pt>
                <c:pt idx="3">
                  <c:v>1.9569212531558844</c:v>
                </c:pt>
                <c:pt idx="4">
                  <c:v>1.9602979485914738</c:v>
                </c:pt>
                <c:pt idx="5">
                  <c:v>1.9644142763193015</c:v>
                </c:pt>
                <c:pt idx="6">
                  <c:v>1.9676800040953633</c:v>
                </c:pt>
                <c:pt idx="7">
                  <c:v>1.9723242352002406</c:v>
                </c:pt>
                <c:pt idx="8">
                  <c:v>1.9759385694165492</c:v>
                </c:pt>
                <c:pt idx="9">
                  <c:v>1.9809109759266603</c:v>
                </c:pt>
                <c:pt idx="10">
                  <c:v>1.9848493760462862</c:v>
                </c:pt>
                <c:pt idx="11">
                  <c:v>1.9897170257887808</c:v>
                </c:pt>
                <c:pt idx="12">
                  <c:v>1.9939686786418682</c:v>
                </c:pt>
                <c:pt idx="13">
                  <c:v>1.9993406721190066</c:v>
                </c:pt>
                <c:pt idx="14">
                  <c:v>2.0042504274515527</c:v>
                </c:pt>
                <c:pt idx="15">
                  <c:v>2.0094682386609373</c:v>
                </c:pt>
                <c:pt idx="16">
                  <c:v>2.0146183431430424</c:v>
                </c:pt>
                <c:pt idx="17">
                  <c:v>2.0195344693219712</c:v>
                </c:pt>
                <c:pt idx="18">
                  <c:v>2.0252956747624253</c:v>
                </c:pt>
                <c:pt idx="19">
                  <c:v>2.0304706577266294</c:v>
                </c:pt>
                <c:pt idx="20">
                  <c:v>2.035747586806071</c:v>
                </c:pt>
                <c:pt idx="21">
                  <c:v>2.0416241259250958</c:v>
                </c:pt>
                <c:pt idx="22">
                  <c:v>2.0467506604056531</c:v>
                </c:pt>
                <c:pt idx="23">
                  <c:v>2.0528405338838254</c:v>
                </c:pt>
                <c:pt idx="24">
                  <c:v>2.0583446447461253</c:v>
                </c:pt>
                <c:pt idx="25">
                  <c:v>2.0641018136865679</c:v>
                </c:pt>
                <c:pt idx="26">
                  <c:v>2.0699407834788355</c:v>
                </c:pt>
                <c:pt idx="27">
                  <c:v>2.0755520990287484</c:v>
                </c:pt>
                <c:pt idx="28">
                  <c:v>2.0810838327161085</c:v>
                </c:pt>
                <c:pt idx="29">
                  <c:v>2.0870230578584041</c:v>
                </c:pt>
                <c:pt idx="30">
                  <c:v>2.0921129395008311</c:v>
                </c:pt>
                <c:pt idx="31">
                  <c:v>2.0980516390021604</c:v>
                </c:pt>
                <c:pt idx="32">
                  <c:v>2.1037733488695958</c:v>
                </c:pt>
                <c:pt idx="33">
                  <c:v>2.1094043459254275</c:v>
                </c:pt>
                <c:pt idx="34">
                  <c:v>2.1151087788214284</c:v>
                </c:pt>
                <c:pt idx="35">
                  <c:v>2.1208757455106868</c:v>
                </c:pt>
                <c:pt idx="36">
                  <c:v>2.1262981265372116</c:v>
                </c:pt>
                <c:pt idx="37">
                  <c:v>2.1319265382389303</c:v>
                </c:pt>
                <c:pt idx="38">
                  <c:v>2.1373516126749612</c:v>
                </c:pt>
                <c:pt idx="39">
                  <c:v>2.1425667064972105</c:v>
                </c:pt>
                <c:pt idx="40">
                  <c:v>2.1477200151161111</c:v>
                </c:pt>
                <c:pt idx="41">
                  <c:v>2.1532067509287427</c:v>
                </c:pt>
                <c:pt idx="42">
                  <c:v>2.1586310070638266</c:v>
                </c:pt>
                <c:pt idx="43">
                  <c:v>2.1638755786767345</c:v>
                </c:pt>
                <c:pt idx="44">
                  <c:v>2.1690530733307165</c:v>
                </c:pt>
                <c:pt idx="45">
                  <c:v>2.1742802903155423</c:v>
                </c:pt>
                <c:pt idx="46">
                  <c:v>2.1796992413206779</c:v>
                </c:pt>
                <c:pt idx="47">
                  <c:v>2.1850544426754062</c:v>
                </c:pt>
                <c:pt idx="48">
                  <c:v>2.1899691379343849</c:v>
                </c:pt>
                <c:pt idx="49">
                  <c:v>2.1949608895103427</c:v>
                </c:pt>
                <c:pt idx="50">
                  <c:v>2.2001243987071426</c:v>
                </c:pt>
                <c:pt idx="51">
                  <c:v>2.2048857043264518</c:v>
                </c:pt>
                <c:pt idx="52">
                  <c:v>2.2098215034691493</c:v>
                </c:pt>
                <c:pt idx="53">
                  <c:v>2.2148199148154442</c:v>
                </c:pt>
                <c:pt idx="54">
                  <c:v>2.2197589889417211</c:v>
                </c:pt>
                <c:pt idx="55">
                  <c:v>2.2246473956831352</c:v>
                </c:pt>
                <c:pt idx="56">
                  <c:v>2.2292531374486972</c:v>
                </c:pt>
                <c:pt idx="57">
                  <c:v>2.2338083056654647</c:v>
                </c:pt>
                <c:pt idx="58">
                  <c:v>2.23886538588008</c:v>
                </c:pt>
                <c:pt idx="59">
                  <c:v>2.2432267708768223</c:v>
                </c:pt>
                <c:pt idx="60">
                  <c:v>2.2479618006837527</c:v>
                </c:pt>
                <c:pt idx="61">
                  <c:v>2.2523280426418668</c:v>
                </c:pt>
                <c:pt idx="62">
                  <c:v>2.2569745620537796</c:v>
                </c:pt>
                <c:pt idx="63">
                  <c:v>2.2612469671387285</c:v>
                </c:pt>
                <c:pt idx="64">
                  <c:v>2.2606214912804625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TrackingData!$EZ$2</c:f>
              <c:strCache>
                <c:ptCount val="1"/>
                <c:pt idx="0">
                  <c:v>4mL 3.99deg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TrackingData!$FP$7:$FP$70</c:f>
              <c:numCache>
                <c:formatCode>General</c:formatCode>
                <c:ptCount val="64"/>
                <c:pt idx="0">
                  <c:v>-0.63202321470540557</c:v>
                </c:pt>
                <c:pt idx="1">
                  <c:v>-0.6020599913279624</c:v>
                </c:pt>
                <c:pt idx="2">
                  <c:v>-0.57403126772771884</c:v>
                </c:pt>
                <c:pt idx="3">
                  <c:v>-0.54770232900536975</c:v>
                </c:pt>
                <c:pt idx="4">
                  <c:v>-0.52287874528033762</c:v>
                </c:pt>
                <c:pt idx="5">
                  <c:v>-0.49939764943081472</c:v>
                </c:pt>
                <c:pt idx="6">
                  <c:v>-0.47712125471966244</c:v>
                </c:pt>
                <c:pt idx="7">
                  <c:v>-0.45593195564972439</c:v>
                </c:pt>
                <c:pt idx="8">
                  <c:v>-0.43572856956143741</c:v>
                </c:pt>
                <c:pt idx="9">
                  <c:v>-0.41642341436605079</c:v>
                </c:pt>
                <c:pt idx="10">
                  <c:v>-0.3979400086720376</c:v>
                </c:pt>
                <c:pt idx="11">
                  <c:v>-0.38021124171160603</c:v>
                </c:pt>
                <c:pt idx="12">
                  <c:v>-0.36317790241282566</c:v>
                </c:pt>
                <c:pt idx="13">
                  <c:v>-0.34678748622465633</c:v>
                </c:pt>
                <c:pt idx="14">
                  <c:v>-0.33099321904142442</c:v>
                </c:pt>
                <c:pt idx="15">
                  <c:v>-0.31575325248468755</c:v>
                </c:pt>
                <c:pt idx="16">
                  <c:v>-0.3010299956639812</c:v>
                </c:pt>
                <c:pt idx="17">
                  <c:v>-0.28678955654937099</c:v>
                </c:pt>
                <c:pt idx="18">
                  <c:v>-0.27300127206373764</c:v>
                </c:pt>
                <c:pt idx="19">
                  <c:v>-0.25963731050575611</c:v>
                </c:pt>
                <c:pt idx="20">
                  <c:v>-0.24667233334138852</c:v>
                </c:pt>
                <c:pt idx="21">
                  <c:v>-0.23408320603336796</c:v>
                </c:pt>
                <c:pt idx="22">
                  <c:v>-0.22184874961635639</c:v>
                </c:pt>
                <c:pt idx="23">
                  <c:v>-0.20994952631664862</c:v>
                </c:pt>
                <c:pt idx="24">
                  <c:v>-0.19836765376683349</c:v>
                </c:pt>
                <c:pt idx="25">
                  <c:v>-0.18708664335714442</c:v>
                </c:pt>
                <c:pt idx="26">
                  <c:v>-0.17609125905568127</c:v>
                </c:pt>
                <c:pt idx="27">
                  <c:v>-0.16536739366390812</c:v>
                </c:pt>
                <c:pt idx="28">
                  <c:v>-0.15490195998574319</c:v>
                </c:pt>
                <c:pt idx="29">
                  <c:v>-0.1446827948040571</c:v>
                </c:pt>
                <c:pt idx="30">
                  <c:v>-0.13469857389745624</c:v>
                </c:pt>
                <c:pt idx="31">
                  <c:v>-0.12493873660829995</c:v>
                </c:pt>
                <c:pt idx="32">
                  <c:v>-0.11539341870206959</c:v>
                </c:pt>
                <c:pt idx="33">
                  <c:v>-0.10605339244792618</c:v>
                </c:pt>
                <c:pt idx="34">
                  <c:v>-9.6910013008056392E-2</c:v>
                </c:pt>
                <c:pt idx="35">
                  <c:v>-8.795517035512998E-2</c:v>
                </c:pt>
                <c:pt idx="36">
                  <c:v>-7.9181246047624804E-2</c:v>
                </c:pt>
                <c:pt idx="37">
                  <c:v>-7.0581074285707285E-2</c:v>
                </c:pt>
                <c:pt idx="38">
                  <c:v>-6.2147906748844461E-2</c:v>
                </c:pt>
                <c:pt idx="39">
                  <c:v>-5.3875380782854601E-2</c:v>
                </c:pt>
                <c:pt idx="40">
                  <c:v>-4.5757490560675115E-2</c:v>
                </c:pt>
                <c:pt idx="41">
                  <c:v>-3.7788560889399803E-2</c:v>
                </c:pt>
                <c:pt idx="42">
                  <c:v>-2.9963223377443209E-2</c:v>
                </c:pt>
                <c:pt idx="43">
                  <c:v>-2.2276394711152253E-2</c:v>
                </c:pt>
                <c:pt idx="44">
                  <c:v>-1.4723256820706347E-2</c:v>
                </c:pt>
                <c:pt idx="45">
                  <c:v>-7.2992387414994656E-3</c:v>
                </c:pt>
                <c:pt idx="46">
                  <c:v>0</c:v>
                </c:pt>
                <c:pt idx="47">
                  <c:v>7.1785846271233758E-3</c:v>
                </c:pt>
                <c:pt idx="48">
                  <c:v>1.4240439114610193E-2</c:v>
                </c:pt>
                <c:pt idx="49">
                  <c:v>2.1189299069938092E-2</c:v>
                </c:pt>
                <c:pt idx="50">
                  <c:v>2.8028723600243534E-2</c:v>
                </c:pt>
                <c:pt idx="51">
                  <c:v>3.476210625921191E-2</c:v>
                </c:pt>
                <c:pt idx="52">
                  <c:v>4.1392685158225077E-2</c:v>
                </c:pt>
                <c:pt idx="53">
                  <c:v>4.7923552317182816E-2</c:v>
                </c:pt>
                <c:pt idx="54">
                  <c:v>5.4357662322592676E-2</c:v>
                </c:pt>
                <c:pt idx="55">
                  <c:v>6.069784035361165E-2</c:v>
                </c:pt>
                <c:pt idx="56">
                  <c:v>6.6946789630613221E-2</c:v>
                </c:pt>
                <c:pt idx="57">
                  <c:v>7.3107098335431664E-2</c:v>
                </c:pt>
                <c:pt idx="58">
                  <c:v>7.9181246047624818E-2</c:v>
                </c:pt>
                <c:pt idx="59">
                  <c:v>8.5171609736812232E-2</c:v>
                </c:pt>
                <c:pt idx="60">
                  <c:v>9.1080469347332577E-2</c:v>
                </c:pt>
                <c:pt idx="61">
                  <c:v>9.691001300805642E-2</c:v>
                </c:pt>
                <c:pt idx="62">
                  <c:v>0.10266234189714769</c:v>
                </c:pt>
                <c:pt idx="63">
                  <c:v>0.10833947478883819</c:v>
                </c:pt>
              </c:numCache>
            </c:numRef>
          </c:xVal>
          <c:yVal>
            <c:numRef>
              <c:f>TrackingData!$FQ$7:$FQ$70</c:f>
              <c:numCache>
                <c:formatCode>General</c:formatCode>
                <c:ptCount val="64"/>
                <c:pt idx="0">
                  <c:v>1.9482163287722005</c:v>
                </c:pt>
                <c:pt idx="1">
                  <c:v>1.9501045986392591</c:v>
                </c:pt>
                <c:pt idx="2">
                  <c:v>1.9541560590298326</c:v>
                </c:pt>
                <c:pt idx="3">
                  <c:v>1.9570950875277435</c:v>
                </c:pt>
                <c:pt idx="4">
                  <c:v>1.9600583363215462</c:v>
                </c:pt>
                <c:pt idx="5">
                  <c:v>1.9639233982226036</c:v>
                </c:pt>
                <c:pt idx="6">
                  <c:v>1.9689104605753529</c:v>
                </c:pt>
                <c:pt idx="7">
                  <c:v>1.9725909860621271</c:v>
                </c:pt>
                <c:pt idx="8">
                  <c:v>1.9777248658258193</c:v>
                </c:pt>
                <c:pt idx="9">
                  <c:v>1.9817687497541265</c:v>
                </c:pt>
                <c:pt idx="10">
                  <c:v>1.9875689279769055</c:v>
                </c:pt>
                <c:pt idx="11">
                  <c:v>1.9919285915431626</c:v>
                </c:pt>
                <c:pt idx="12">
                  <c:v>1.9973878641671812</c:v>
                </c:pt>
                <c:pt idx="13">
                  <c:v>2.0024130880333146</c:v>
                </c:pt>
                <c:pt idx="14">
                  <c:v>2.0075837332630404</c:v>
                </c:pt>
                <c:pt idx="15">
                  <c:v>2.0134195496048606</c:v>
                </c:pt>
                <c:pt idx="16">
                  <c:v>2.0182809688628356</c:v>
                </c:pt>
                <c:pt idx="17">
                  <c:v>2.0241699202581129</c:v>
                </c:pt>
                <c:pt idx="18">
                  <c:v>2.0292584144683752</c:v>
                </c:pt>
                <c:pt idx="19">
                  <c:v>2.0350240731160736</c:v>
                </c:pt>
                <c:pt idx="20">
                  <c:v>2.0405097155606962</c:v>
                </c:pt>
                <c:pt idx="21">
                  <c:v>2.0457592945368899</c:v>
                </c:pt>
                <c:pt idx="22">
                  <c:v>2.0514717903480961</c:v>
                </c:pt>
                <c:pt idx="23">
                  <c:v>2.0572744312846587</c:v>
                </c:pt>
                <c:pt idx="24">
                  <c:v>2.0634920412973692</c:v>
                </c:pt>
                <c:pt idx="25">
                  <c:v>2.0697917364309264</c:v>
                </c:pt>
                <c:pt idx="26">
                  <c:v>2.0756810598738618</c:v>
                </c:pt>
                <c:pt idx="27">
                  <c:v>2.0818253639524138</c:v>
                </c:pt>
                <c:pt idx="28">
                  <c:v>2.088339355009718</c:v>
                </c:pt>
                <c:pt idx="29">
                  <c:v>2.0942868149451241</c:v>
                </c:pt>
                <c:pt idx="30">
                  <c:v>2.1001583844562477</c:v>
                </c:pt>
                <c:pt idx="31">
                  <c:v>2.1061068784703214</c:v>
                </c:pt>
                <c:pt idx="32">
                  <c:v>2.11182197887794</c:v>
                </c:pt>
                <c:pt idx="33">
                  <c:v>2.1171826420642437</c:v>
                </c:pt>
                <c:pt idx="34">
                  <c:v>2.1224668311748474</c:v>
                </c:pt>
                <c:pt idx="35">
                  <c:v>2.1281155898116215</c:v>
                </c:pt>
                <c:pt idx="36">
                  <c:v>2.1339691556141434</c:v>
                </c:pt>
                <c:pt idx="37">
                  <c:v>2.1397852920545937</c:v>
                </c:pt>
                <c:pt idx="38">
                  <c:v>2.1456101372547778</c:v>
                </c:pt>
                <c:pt idx="39">
                  <c:v>2.1512476252381854</c:v>
                </c:pt>
                <c:pt idx="40">
                  <c:v>2.1573412357971233</c:v>
                </c:pt>
                <c:pt idx="41">
                  <c:v>2.1629588917366216</c:v>
                </c:pt>
                <c:pt idx="42">
                  <c:v>2.1686298141854805</c:v>
                </c:pt>
                <c:pt idx="43">
                  <c:v>2.173966404684049</c:v>
                </c:pt>
                <c:pt idx="44">
                  <c:v>2.1795022352177793</c:v>
                </c:pt>
                <c:pt idx="45">
                  <c:v>2.1848447532053537</c:v>
                </c:pt>
                <c:pt idx="46">
                  <c:v>2.1897479828518969</c:v>
                </c:pt>
                <c:pt idx="47">
                  <c:v>2.1945994351147986</c:v>
                </c:pt>
                <c:pt idx="48">
                  <c:v>2.1998771657252267</c:v>
                </c:pt>
                <c:pt idx="49">
                  <c:v>2.20498235630608</c:v>
                </c:pt>
                <c:pt idx="50">
                  <c:v>2.2103742156769464</c:v>
                </c:pt>
                <c:pt idx="51">
                  <c:v>2.2156973193985015</c:v>
                </c:pt>
                <c:pt idx="52">
                  <c:v>2.2208534324605784</c:v>
                </c:pt>
                <c:pt idx="53">
                  <c:v>2.2262882412925871</c:v>
                </c:pt>
                <c:pt idx="54">
                  <c:v>2.2311992989654068</c:v>
                </c:pt>
                <c:pt idx="55">
                  <c:v>2.2360526766257109</c:v>
                </c:pt>
                <c:pt idx="56">
                  <c:v>2.2407468668805008</c:v>
                </c:pt>
                <c:pt idx="57">
                  <c:v>2.2457148922609109</c:v>
                </c:pt>
                <c:pt idx="58">
                  <c:v>2.2503997556630848</c:v>
                </c:pt>
                <c:pt idx="59">
                  <c:v>2.2551617057563695</c:v>
                </c:pt>
                <c:pt idx="60">
                  <c:v>2.259645049380643</c:v>
                </c:pt>
                <c:pt idx="61">
                  <c:v>2.2645104242283978</c:v>
                </c:pt>
                <c:pt idx="62">
                  <c:v>2.2689013498183805</c:v>
                </c:pt>
                <c:pt idx="63">
                  <c:v>2.2677550345488604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TrackingData!$BI$2</c:f>
              <c:strCache>
                <c:ptCount val="1"/>
                <c:pt idx="0">
                  <c:v>2mL 7.66eg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TrackingData!$BY$7:$BY$119</c:f>
              <c:numCache>
                <c:formatCode>General</c:formatCode>
                <c:ptCount val="113"/>
                <c:pt idx="0">
                  <c:v>-0.52287874528033762</c:v>
                </c:pt>
                <c:pt idx="1">
                  <c:v>-0.49939764943081472</c:v>
                </c:pt>
                <c:pt idx="2">
                  <c:v>-0.47712125471966244</c:v>
                </c:pt>
                <c:pt idx="3">
                  <c:v>-0.45593195564972439</c:v>
                </c:pt>
                <c:pt idx="4">
                  <c:v>-0.43572856956143741</c:v>
                </c:pt>
                <c:pt idx="5">
                  <c:v>-0.41642341436605079</c:v>
                </c:pt>
                <c:pt idx="6">
                  <c:v>-0.3979400086720376</c:v>
                </c:pt>
                <c:pt idx="7">
                  <c:v>-0.38021124171160603</c:v>
                </c:pt>
                <c:pt idx="8">
                  <c:v>-0.36317790241282566</c:v>
                </c:pt>
                <c:pt idx="9">
                  <c:v>-0.34678748622465633</c:v>
                </c:pt>
                <c:pt idx="10">
                  <c:v>-0.33099321904142442</c:v>
                </c:pt>
                <c:pt idx="11">
                  <c:v>-0.31575325248468755</c:v>
                </c:pt>
                <c:pt idx="12">
                  <c:v>-0.3010299956639812</c:v>
                </c:pt>
                <c:pt idx="13">
                  <c:v>-0.28678955654937099</c:v>
                </c:pt>
                <c:pt idx="14">
                  <c:v>-0.27300127206373764</c:v>
                </c:pt>
                <c:pt idx="15">
                  <c:v>-0.25963731050575611</c:v>
                </c:pt>
                <c:pt idx="16">
                  <c:v>-0.24667233334138852</c:v>
                </c:pt>
                <c:pt idx="17">
                  <c:v>-0.23408320603336796</c:v>
                </c:pt>
                <c:pt idx="18">
                  <c:v>-0.22184874961635639</c:v>
                </c:pt>
                <c:pt idx="19">
                  <c:v>-0.20994952631664862</c:v>
                </c:pt>
                <c:pt idx="20">
                  <c:v>-0.19836765376683349</c:v>
                </c:pt>
                <c:pt idx="21">
                  <c:v>-0.18708664335714442</c:v>
                </c:pt>
                <c:pt idx="22">
                  <c:v>-0.17609125905568127</c:v>
                </c:pt>
                <c:pt idx="23">
                  <c:v>-0.16536739366390812</c:v>
                </c:pt>
                <c:pt idx="24">
                  <c:v>-0.15490195998574319</c:v>
                </c:pt>
                <c:pt idx="25">
                  <c:v>-0.1446827948040571</c:v>
                </c:pt>
                <c:pt idx="26">
                  <c:v>-0.13469857389745624</c:v>
                </c:pt>
                <c:pt idx="27">
                  <c:v>-0.12493873660829995</c:v>
                </c:pt>
                <c:pt idx="28">
                  <c:v>-0.11539341870206959</c:v>
                </c:pt>
                <c:pt idx="29">
                  <c:v>-0.10605339244792618</c:v>
                </c:pt>
                <c:pt idx="30">
                  <c:v>-9.6910013008056392E-2</c:v>
                </c:pt>
                <c:pt idx="31">
                  <c:v>-8.795517035512998E-2</c:v>
                </c:pt>
                <c:pt idx="32">
                  <c:v>-7.9181246047624804E-2</c:v>
                </c:pt>
                <c:pt idx="33">
                  <c:v>-7.0581074285707285E-2</c:v>
                </c:pt>
                <c:pt idx="34">
                  <c:v>-6.2147906748844461E-2</c:v>
                </c:pt>
                <c:pt idx="35">
                  <c:v>-5.3875380782854601E-2</c:v>
                </c:pt>
                <c:pt idx="36">
                  <c:v>-4.5757490560675115E-2</c:v>
                </c:pt>
                <c:pt idx="37">
                  <c:v>-3.7788560889399803E-2</c:v>
                </c:pt>
                <c:pt idx="38">
                  <c:v>-2.9963223377443209E-2</c:v>
                </c:pt>
                <c:pt idx="39">
                  <c:v>-2.2276394711152253E-2</c:v>
                </c:pt>
                <c:pt idx="40">
                  <c:v>-1.4723256820706347E-2</c:v>
                </c:pt>
                <c:pt idx="41">
                  <c:v>-7.2992387414994656E-3</c:v>
                </c:pt>
                <c:pt idx="42">
                  <c:v>0</c:v>
                </c:pt>
                <c:pt idx="43">
                  <c:v>7.1785846271233758E-3</c:v>
                </c:pt>
                <c:pt idx="44">
                  <c:v>1.4240439114610193E-2</c:v>
                </c:pt>
                <c:pt idx="45">
                  <c:v>2.1189299069938092E-2</c:v>
                </c:pt>
                <c:pt idx="46">
                  <c:v>2.8028723600243534E-2</c:v>
                </c:pt>
                <c:pt idx="47">
                  <c:v>3.476210625921191E-2</c:v>
                </c:pt>
                <c:pt idx="48">
                  <c:v>4.1392685158225077E-2</c:v>
                </c:pt>
                <c:pt idx="49">
                  <c:v>4.7923552317182816E-2</c:v>
                </c:pt>
                <c:pt idx="50">
                  <c:v>5.4357662322592676E-2</c:v>
                </c:pt>
                <c:pt idx="51">
                  <c:v>6.069784035361165E-2</c:v>
                </c:pt>
                <c:pt idx="52">
                  <c:v>6.6946789630613221E-2</c:v>
                </c:pt>
                <c:pt idx="53">
                  <c:v>7.3107098335431664E-2</c:v>
                </c:pt>
                <c:pt idx="54">
                  <c:v>7.9181246047624818E-2</c:v>
                </c:pt>
                <c:pt idx="55">
                  <c:v>8.5171609736812232E-2</c:v>
                </c:pt>
                <c:pt idx="56">
                  <c:v>9.1080469347332577E-2</c:v>
                </c:pt>
                <c:pt idx="57">
                  <c:v>9.691001300805642E-2</c:v>
                </c:pt>
                <c:pt idx="58">
                  <c:v>0.10266234189714769</c:v>
                </c:pt>
                <c:pt idx="59">
                  <c:v>0.10833947478883819</c:v>
                </c:pt>
                <c:pt idx="60">
                  <c:v>0.11394335230683679</c:v>
                </c:pt>
                <c:pt idx="61">
                  <c:v>0.11947584090679779</c:v>
                </c:pt>
                <c:pt idx="62">
                  <c:v>0.12493873660829993</c:v>
                </c:pt>
                <c:pt idx="63">
                  <c:v>0.13033376849500614</c:v>
                </c:pt>
                <c:pt idx="64">
                  <c:v>0.13566260200007307</c:v>
                </c:pt>
                <c:pt idx="65">
                  <c:v>0.14092684199243027</c:v>
                </c:pt>
                <c:pt idx="66">
                  <c:v>0.14612803567823801</c:v>
                </c:pt>
                <c:pt idx="67">
                  <c:v>0.15126767533064914</c:v>
                </c:pt>
                <c:pt idx="68">
                  <c:v>0.1563472008599241</c:v>
                </c:pt>
                <c:pt idx="69">
                  <c:v>0.16136800223497488</c:v>
                </c:pt>
                <c:pt idx="70">
                  <c:v>0.16633142176652496</c:v>
                </c:pt>
                <c:pt idx="71">
                  <c:v>0.17123875626126916</c:v>
                </c:pt>
                <c:pt idx="72">
                  <c:v>0.17609125905568124</c:v>
                </c:pt>
                <c:pt idx="73">
                  <c:v>0.18089014193744996</c:v>
                </c:pt>
                <c:pt idx="74">
                  <c:v>0.1856365769619116</c:v>
                </c:pt>
                <c:pt idx="75">
                  <c:v>0.1903316981702915</c:v>
                </c:pt>
                <c:pt idx="76">
                  <c:v>0.19497660321605503</c:v>
                </c:pt>
                <c:pt idx="77">
                  <c:v>0.19957235490520411</c:v>
                </c:pt>
                <c:pt idx="78">
                  <c:v>0.20411998265592479</c:v>
                </c:pt>
                <c:pt idx="79">
                  <c:v>0.20862048388260124</c:v>
                </c:pt>
                <c:pt idx="80">
                  <c:v>0.21307482530885122</c:v>
                </c:pt>
                <c:pt idx="81">
                  <c:v>0.21748394421390627</c:v>
                </c:pt>
                <c:pt idx="82">
                  <c:v>0.22184874961635639</c:v>
                </c:pt>
                <c:pt idx="83">
                  <c:v>0.22617012339899895</c:v>
                </c:pt>
                <c:pt idx="84">
                  <c:v>0.23044892137827391</c:v>
                </c:pt>
                <c:pt idx="85">
                  <c:v>0.23468597432152855</c:v>
                </c:pt>
                <c:pt idx="86">
                  <c:v>0.23888208891513674</c:v>
                </c:pt>
                <c:pt idx="87">
                  <c:v>0.24303804868629444</c:v>
                </c:pt>
                <c:pt idx="88">
                  <c:v>0.24715461488112658</c:v>
                </c:pt>
                <c:pt idx="89">
                  <c:v>0.25123252730156598</c:v>
                </c:pt>
                <c:pt idx="90">
                  <c:v>0.25527250510330607</c:v>
                </c:pt>
                <c:pt idx="91">
                  <c:v>0.25927524755698</c:v>
                </c:pt>
                <c:pt idx="92">
                  <c:v>0.2632414347745814</c:v>
                </c:pt>
                <c:pt idx="93">
                  <c:v>0.26717172840301379</c:v>
                </c:pt>
                <c:pt idx="94">
                  <c:v>0.27106677228653797</c:v>
                </c:pt>
                <c:pt idx="95">
                  <c:v>0.27492719309977609</c:v>
                </c:pt>
                <c:pt idx="96">
                  <c:v>0.27875360095282892</c:v>
                </c:pt>
                <c:pt idx="97">
                  <c:v>0.28254658996996806</c:v>
                </c:pt>
                <c:pt idx="98">
                  <c:v>0.28630673884327484</c:v>
                </c:pt>
                <c:pt idx="99">
                  <c:v>0.29003461136251801</c:v>
                </c:pt>
                <c:pt idx="100">
                  <c:v>0.29373075692248174</c:v>
                </c:pt>
                <c:pt idx="101">
                  <c:v>0.29739571100888712</c:v>
                </c:pt>
                <c:pt idx="102">
                  <c:v>0.3010299956639812</c:v>
                </c:pt>
                <c:pt idx="103">
                  <c:v>0.30463411993280642</c:v>
                </c:pt>
                <c:pt idx="104">
                  <c:v>0.30820858029110459</c:v>
                </c:pt>
                <c:pt idx="105">
                  <c:v>0.31175386105575426</c:v>
                </c:pt>
                <c:pt idx="106">
                  <c:v>0.3152704347785914</c:v>
                </c:pt>
                <c:pt idx="107">
                  <c:v>0.31875876262441283</c:v>
                </c:pt>
                <c:pt idx="108">
                  <c:v>0.3222192947339193</c:v>
                </c:pt>
                <c:pt idx="109">
                  <c:v>0.32565247057231322</c:v>
                </c:pt>
                <c:pt idx="110">
                  <c:v>0.32905871926422475</c:v>
                </c:pt>
                <c:pt idx="111">
                  <c:v>0.33243845991560533</c:v>
                </c:pt>
                <c:pt idx="112">
                  <c:v>0.33579210192319309</c:v>
                </c:pt>
              </c:numCache>
            </c:numRef>
          </c:xVal>
          <c:yVal>
            <c:numRef>
              <c:f>TrackingData!$BZ$7:$BZ$119</c:f>
              <c:numCache>
                <c:formatCode>General</c:formatCode>
                <c:ptCount val="113"/>
                <c:pt idx="0">
                  <c:v>1.7019980624858968</c:v>
                </c:pt>
                <c:pt idx="1">
                  <c:v>1.7076828563932704</c:v>
                </c:pt>
                <c:pt idx="2">
                  <c:v>1.7112614686567267</c:v>
                </c:pt>
                <c:pt idx="3">
                  <c:v>1.7172280266800559</c:v>
                </c:pt>
                <c:pt idx="4">
                  <c:v>1.7231817894559796</c:v>
                </c:pt>
                <c:pt idx="5">
                  <c:v>1.7290442701651862</c:v>
                </c:pt>
                <c:pt idx="6">
                  <c:v>1.7359555395894255</c:v>
                </c:pt>
                <c:pt idx="7">
                  <c:v>1.7412374417467391</c:v>
                </c:pt>
                <c:pt idx="8">
                  <c:v>1.7475892928080023</c:v>
                </c:pt>
                <c:pt idx="9">
                  <c:v>1.7545893412560047</c:v>
                </c:pt>
                <c:pt idx="10">
                  <c:v>1.7600394132033195</c:v>
                </c:pt>
                <c:pt idx="11">
                  <c:v>1.7664835419493532</c:v>
                </c:pt>
                <c:pt idx="12">
                  <c:v>1.7745811999517356</c:v>
                </c:pt>
                <c:pt idx="13">
                  <c:v>1.7808573563141814</c:v>
                </c:pt>
                <c:pt idx="14">
                  <c:v>1.7866603215723142</c:v>
                </c:pt>
                <c:pt idx="15">
                  <c:v>1.7937238759374299</c:v>
                </c:pt>
                <c:pt idx="16">
                  <c:v>1.7993594142882037</c:v>
                </c:pt>
                <c:pt idx="17">
                  <c:v>1.8049324100979869</c:v>
                </c:pt>
                <c:pt idx="18">
                  <c:v>1.8123389786647854</c:v>
                </c:pt>
                <c:pt idx="19">
                  <c:v>1.818686537630801</c:v>
                </c:pt>
                <c:pt idx="20">
                  <c:v>1.82649299134812</c:v>
                </c:pt>
                <c:pt idx="21">
                  <c:v>1.832340412249065</c:v>
                </c:pt>
                <c:pt idx="22">
                  <c:v>1.8384194325208518</c:v>
                </c:pt>
                <c:pt idx="23">
                  <c:v>1.844110280596758</c:v>
                </c:pt>
                <c:pt idx="24">
                  <c:v>1.8505984074640693</c:v>
                </c:pt>
                <c:pt idx="25">
                  <c:v>1.857287359381862</c:v>
                </c:pt>
                <c:pt idx="26">
                  <c:v>1.8638670898579577</c:v>
                </c:pt>
                <c:pt idx="27">
                  <c:v>1.8703641314181345</c:v>
                </c:pt>
                <c:pt idx="28">
                  <c:v>1.8767498718323192</c:v>
                </c:pt>
                <c:pt idx="29">
                  <c:v>1.8827791097627267</c:v>
                </c:pt>
                <c:pt idx="30">
                  <c:v>1.8887258548696728</c:v>
                </c:pt>
                <c:pt idx="31">
                  <c:v>1.8948567536049143</c:v>
                </c:pt>
                <c:pt idx="32">
                  <c:v>1.9011552581620483</c:v>
                </c:pt>
                <c:pt idx="33">
                  <c:v>1.9073639163314999</c:v>
                </c:pt>
                <c:pt idx="34">
                  <c:v>1.9132462024484724</c:v>
                </c:pt>
                <c:pt idx="35">
                  <c:v>1.9195845953670239</c:v>
                </c:pt>
                <c:pt idx="36">
                  <c:v>1.9245492681123009</c:v>
                </c:pt>
                <c:pt idx="37">
                  <c:v>1.9306852760206943</c:v>
                </c:pt>
                <c:pt idx="38">
                  <c:v>1.9367272055791438</c:v>
                </c:pt>
                <c:pt idx="39">
                  <c:v>1.9429231523037289</c:v>
                </c:pt>
                <c:pt idx="40">
                  <c:v>1.9478640005871117</c:v>
                </c:pt>
                <c:pt idx="41">
                  <c:v>1.9543657681141382</c:v>
                </c:pt>
                <c:pt idx="42">
                  <c:v>1.9596347995476375</c:v>
                </c:pt>
                <c:pt idx="43">
                  <c:v>1.9643773674116702</c:v>
                </c:pt>
                <c:pt idx="44">
                  <c:v>1.9690949326466258</c:v>
                </c:pt>
                <c:pt idx="45">
                  <c:v>1.9755361073987172</c:v>
                </c:pt>
                <c:pt idx="46">
                  <c:v>1.9801146080002601</c:v>
                </c:pt>
                <c:pt idx="47">
                  <c:v>1.9848880654550018</c:v>
                </c:pt>
                <c:pt idx="48">
                  <c:v>1.9900354985603532</c:v>
                </c:pt>
                <c:pt idx="49">
                  <c:v>1.9951399172107251</c:v>
                </c:pt>
                <c:pt idx="50">
                  <c:v>2.0003693188602183</c:v>
                </c:pt>
                <c:pt idx="51">
                  <c:v>2.0053233836912532</c:v>
                </c:pt>
                <c:pt idx="52">
                  <c:v>2.0102215735801447</c:v>
                </c:pt>
                <c:pt idx="53">
                  <c:v>2.0146725488911321</c:v>
                </c:pt>
                <c:pt idx="54">
                  <c:v>2.0192686268940609</c:v>
                </c:pt>
                <c:pt idx="55">
                  <c:v>2.0235962151176041</c:v>
                </c:pt>
                <c:pt idx="56">
                  <c:v>2.0284879771871256</c:v>
                </c:pt>
                <c:pt idx="57">
                  <c:v>2.0331255943088569</c:v>
                </c:pt>
                <c:pt idx="58">
                  <c:v>2.0377216251100174</c:v>
                </c:pt>
                <c:pt idx="59">
                  <c:v>2.0420886561441738</c:v>
                </c:pt>
                <c:pt idx="60">
                  <c:v>2.0461969373700621</c:v>
                </c:pt>
                <c:pt idx="61">
                  <c:v>2.050841948565902</c:v>
                </c:pt>
                <c:pt idx="62">
                  <c:v>2.0547000278587824</c:v>
                </c:pt>
                <c:pt idx="63">
                  <c:v>2.0592488396456501</c:v>
                </c:pt>
                <c:pt idx="64">
                  <c:v>2.0632393793816606</c:v>
                </c:pt>
                <c:pt idx="65">
                  <c:v>2.0671473602770458</c:v>
                </c:pt>
                <c:pt idx="66">
                  <c:v>2.0710465535517537</c:v>
                </c:pt>
                <c:pt idx="67">
                  <c:v>2.0752601047612877</c:v>
                </c:pt>
                <c:pt idx="68">
                  <c:v>2.079433170598342</c:v>
                </c:pt>
                <c:pt idx="69">
                  <c:v>2.0837502153994514</c:v>
                </c:pt>
                <c:pt idx="70">
                  <c:v>2.0873471897751115</c:v>
                </c:pt>
                <c:pt idx="71">
                  <c:v>2.0907335022734861</c:v>
                </c:pt>
                <c:pt idx="72">
                  <c:v>2.0946144752115523</c:v>
                </c:pt>
                <c:pt idx="73">
                  <c:v>2.0989302882020864</c:v>
                </c:pt>
                <c:pt idx="74">
                  <c:v>2.1028830623049095</c:v>
                </c:pt>
                <c:pt idx="75">
                  <c:v>2.1060017624102811</c:v>
                </c:pt>
                <c:pt idx="76">
                  <c:v>2.1095687703308172</c:v>
                </c:pt>
                <c:pt idx="77">
                  <c:v>2.1129401849476008</c:v>
                </c:pt>
                <c:pt idx="78">
                  <c:v>2.1172304750279585</c:v>
                </c:pt>
                <c:pt idx="79">
                  <c:v>2.1208575976735888</c:v>
                </c:pt>
                <c:pt idx="80">
                  <c:v>2.1246104785542919</c:v>
                </c:pt>
                <c:pt idx="81">
                  <c:v>2.127725434160963</c:v>
                </c:pt>
                <c:pt idx="82">
                  <c:v>2.1312663601189423</c:v>
                </c:pt>
                <c:pt idx="83">
                  <c:v>2.1346325175177476</c:v>
                </c:pt>
                <c:pt idx="84">
                  <c:v>2.138588264188956</c:v>
                </c:pt>
                <c:pt idx="85">
                  <c:v>2.1419106143005431</c:v>
                </c:pt>
                <c:pt idx="86">
                  <c:v>2.1451956180453622</c:v>
                </c:pt>
                <c:pt idx="87">
                  <c:v>2.1482964804430345</c:v>
                </c:pt>
                <c:pt idx="88">
                  <c:v>2.1515580355775508</c:v>
                </c:pt>
                <c:pt idx="89">
                  <c:v>2.1550615135514346</c:v>
                </c:pt>
                <c:pt idx="90">
                  <c:v>2.1582427996063132</c:v>
                </c:pt>
                <c:pt idx="91">
                  <c:v>2.1615381070671589</c:v>
                </c:pt>
                <c:pt idx="92">
                  <c:v>2.1646726607330784</c:v>
                </c:pt>
                <c:pt idx="93">
                  <c:v>2.1679549525697475</c:v>
                </c:pt>
                <c:pt idx="94">
                  <c:v>2.1712075218839186</c:v>
                </c:pt>
                <c:pt idx="95">
                  <c:v>2.1742790108999346</c:v>
                </c:pt>
                <c:pt idx="96">
                  <c:v>2.177335053557377</c:v>
                </c:pt>
                <c:pt idx="97">
                  <c:v>2.1802146224944008</c:v>
                </c:pt>
                <c:pt idx="98">
                  <c:v>2.1832173614483374</c:v>
                </c:pt>
                <c:pt idx="99">
                  <c:v>2.1863288540848989</c:v>
                </c:pt>
                <c:pt idx="100">
                  <c:v>2.1892899289148842</c:v>
                </c:pt>
                <c:pt idx="101">
                  <c:v>2.1925029464237586</c:v>
                </c:pt>
                <c:pt idx="102">
                  <c:v>2.1958190118031884</c:v>
                </c:pt>
                <c:pt idx="103">
                  <c:v>2.1984484279289958</c:v>
                </c:pt>
                <c:pt idx="104">
                  <c:v>2.201328481760934</c:v>
                </c:pt>
                <c:pt idx="105">
                  <c:v>2.2038005587531373</c:v>
                </c:pt>
                <c:pt idx="106">
                  <c:v>2.2068981831920267</c:v>
                </c:pt>
                <c:pt idx="107">
                  <c:v>2.2094572208308039</c:v>
                </c:pt>
                <c:pt idx="108">
                  <c:v>2.2122657177494891</c:v>
                </c:pt>
                <c:pt idx="109">
                  <c:v>2.2149250695898632</c:v>
                </c:pt>
                <c:pt idx="110">
                  <c:v>2.2179499222893533</c:v>
                </c:pt>
                <c:pt idx="111">
                  <c:v>2.2208291398743762</c:v>
                </c:pt>
                <c:pt idx="112">
                  <c:v>2.2208291398743762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TrackingData!$CB$2</c:f>
              <c:strCache>
                <c:ptCount val="1"/>
                <c:pt idx="0">
                  <c:v>3mL 7.66deg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TrackingData!$CR$7:$CR$118</c:f>
              <c:numCache>
                <c:formatCode>General</c:formatCode>
                <c:ptCount val="112"/>
                <c:pt idx="0">
                  <c:v>-0.93305321036938682</c:v>
                </c:pt>
                <c:pt idx="1">
                  <c:v>-0.87506126339170009</c:v>
                </c:pt>
                <c:pt idx="2">
                  <c:v>-0.82390874094431876</c:v>
                </c:pt>
                <c:pt idx="3">
                  <c:v>-0.77815125038364363</c:v>
                </c:pt>
                <c:pt idx="4">
                  <c:v>-0.7367585652254186</c:v>
                </c:pt>
                <c:pt idx="5">
                  <c:v>-0.69897000433601875</c:v>
                </c:pt>
                <c:pt idx="6">
                  <c:v>-0.6642078980768068</c:v>
                </c:pt>
                <c:pt idx="7">
                  <c:v>-0.63202321470540557</c:v>
                </c:pt>
                <c:pt idx="8">
                  <c:v>-0.6020599913279624</c:v>
                </c:pt>
                <c:pt idx="9">
                  <c:v>-0.57403126772771884</c:v>
                </c:pt>
                <c:pt idx="10">
                  <c:v>-0.54770232900536975</c:v>
                </c:pt>
                <c:pt idx="11">
                  <c:v>-0.52287874528033762</c:v>
                </c:pt>
                <c:pt idx="12">
                  <c:v>-0.49939764943081472</c:v>
                </c:pt>
                <c:pt idx="13">
                  <c:v>-0.47712125471966244</c:v>
                </c:pt>
                <c:pt idx="14">
                  <c:v>-0.45593195564972439</c:v>
                </c:pt>
                <c:pt idx="15">
                  <c:v>-0.43572856956143741</c:v>
                </c:pt>
                <c:pt idx="16">
                  <c:v>-0.41642341436605079</c:v>
                </c:pt>
                <c:pt idx="17">
                  <c:v>-0.3979400086720376</c:v>
                </c:pt>
                <c:pt idx="18">
                  <c:v>-0.38021124171160603</c:v>
                </c:pt>
                <c:pt idx="19">
                  <c:v>-0.36317790241282566</c:v>
                </c:pt>
                <c:pt idx="20">
                  <c:v>-0.34678748622465633</c:v>
                </c:pt>
                <c:pt idx="21">
                  <c:v>-0.33099321904142442</c:v>
                </c:pt>
                <c:pt idx="22">
                  <c:v>-0.31575325248468755</c:v>
                </c:pt>
                <c:pt idx="23">
                  <c:v>-0.3010299956639812</c:v>
                </c:pt>
                <c:pt idx="24">
                  <c:v>-0.28678955654937099</c:v>
                </c:pt>
                <c:pt idx="25">
                  <c:v>-0.27300127206373764</c:v>
                </c:pt>
                <c:pt idx="26">
                  <c:v>-0.25963731050575611</c:v>
                </c:pt>
                <c:pt idx="27">
                  <c:v>-0.24667233334138852</c:v>
                </c:pt>
                <c:pt idx="28">
                  <c:v>-0.23408320603336796</c:v>
                </c:pt>
                <c:pt idx="29">
                  <c:v>-0.22184874961635639</c:v>
                </c:pt>
                <c:pt idx="30">
                  <c:v>-0.20994952631664862</c:v>
                </c:pt>
                <c:pt idx="31">
                  <c:v>-0.19836765376683349</c:v>
                </c:pt>
                <c:pt idx="32">
                  <c:v>-0.18708664335714442</c:v>
                </c:pt>
                <c:pt idx="33">
                  <c:v>-0.17609125905568127</c:v>
                </c:pt>
                <c:pt idx="34">
                  <c:v>-0.16536739366390812</c:v>
                </c:pt>
                <c:pt idx="35">
                  <c:v>-0.15490195998574319</c:v>
                </c:pt>
                <c:pt idx="36">
                  <c:v>-0.1446827948040571</c:v>
                </c:pt>
                <c:pt idx="37">
                  <c:v>-0.13469857389745624</c:v>
                </c:pt>
                <c:pt idx="38">
                  <c:v>-0.12493873660829995</c:v>
                </c:pt>
                <c:pt idx="39">
                  <c:v>-0.11539341870206959</c:v>
                </c:pt>
                <c:pt idx="40">
                  <c:v>-0.10605339244792618</c:v>
                </c:pt>
                <c:pt idx="41">
                  <c:v>-9.6910013008056392E-2</c:v>
                </c:pt>
                <c:pt idx="42">
                  <c:v>-8.795517035512998E-2</c:v>
                </c:pt>
                <c:pt idx="43">
                  <c:v>-7.9181246047624804E-2</c:v>
                </c:pt>
                <c:pt idx="44">
                  <c:v>-7.0581074285707285E-2</c:v>
                </c:pt>
                <c:pt idx="45">
                  <c:v>-6.2147906748844461E-2</c:v>
                </c:pt>
                <c:pt idx="46">
                  <c:v>-5.3875380782854601E-2</c:v>
                </c:pt>
                <c:pt idx="47">
                  <c:v>-4.5757490560675115E-2</c:v>
                </c:pt>
                <c:pt idx="48">
                  <c:v>-3.7788560889399803E-2</c:v>
                </c:pt>
                <c:pt idx="49">
                  <c:v>-2.9963223377443209E-2</c:v>
                </c:pt>
                <c:pt idx="50">
                  <c:v>-2.2276394711152253E-2</c:v>
                </c:pt>
                <c:pt idx="51">
                  <c:v>-1.4723256820706347E-2</c:v>
                </c:pt>
                <c:pt idx="52">
                  <c:v>-7.2992387414994656E-3</c:v>
                </c:pt>
                <c:pt idx="53">
                  <c:v>0</c:v>
                </c:pt>
                <c:pt idx="54">
                  <c:v>7.1785846271233758E-3</c:v>
                </c:pt>
                <c:pt idx="55">
                  <c:v>1.4240439114610193E-2</c:v>
                </c:pt>
                <c:pt idx="56">
                  <c:v>2.1189299069938092E-2</c:v>
                </c:pt>
                <c:pt idx="57">
                  <c:v>2.8028723600243534E-2</c:v>
                </c:pt>
                <c:pt idx="58">
                  <c:v>3.476210625921191E-2</c:v>
                </c:pt>
                <c:pt idx="59">
                  <c:v>4.1392685158225077E-2</c:v>
                </c:pt>
                <c:pt idx="60">
                  <c:v>4.7923552317182816E-2</c:v>
                </c:pt>
                <c:pt idx="61">
                  <c:v>5.4357662322592676E-2</c:v>
                </c:pt>
                <c:pt idx="62">
                  <c:v>6.069784035361165E-2</c:v>
                </c:pt>
                <c:pt idx="63">
                  <c:v>6.6946789630613221E-2</c:v>
                </c:pt>
                <c:pt idx="64">
                  <c:v>7.3107098335431664E-2</c:v>
                </c:pt>
                <c:pt idx="65">
                  <c:v>7.9181246047624818E-2</c:v>
                </c:pt>
                <c:pt idx="66">
                  <c:v>8.5171609736812232E-2</c:v>
                </c:pt>
                <c:pt idx="67">
                  <c:v>9.1080469347332577E-2</c:v>
                </c:pt>
                <c:pt idx="68">
                  <c:v>9.691001300805642E-2</c:v>
                </c:pt>
                <c:pt idx="69">
                  <c:v>0.10266234189714769</c:v>
                </c:pt>
                <c:pt idx="70">
                  <c:v>0.10833947478883819</c:v>
                </c:pt>
                <c:pt idx="71">
                  <c:v>0.11394335230683679</c:v>
                </c:pt>
                <c:pt idx="72">
                  <c:v>0.11947584090679779</c:v>
                </c:pt>
                <c:pt idx="73">
                  <c:v>0.12493873660829993</c:v>
                </c:pt>
                <c:pt idx="74">
                  <c:v>0.13033376849500614</c:v>
                </c:pt>
                <c:pt idx="75">
                  <c:v>0.13566260200007307</c:v>
                </c:pt>
                <c:pt idx="76">
                  <c:v>0.14092684199243027</c:v>
                </c:pt>
                <c:pt idx="77">
                  <c:v>0.14612803567823801</c:v>
                </c:pt>
                <c:pt idx="78">
                  <c:v>0.15126767533064914</c:v>
                </c:pt>
                <c:pt idx="79">
                  <c:v>0.1563472008599241</c:v>
                </c:pt>
                <c:pt idx="80">
                  <c:v>0.16136800223497488</c:v>
                </c:pt>
                <c:pt idx="81">
                  <c:v>0.16633142176652496</c:v>
                </c:pt>
                <c:pt idx="82">
                  <c:v>0.17123875626126916</c:v>
                </c:pt>
                <c:pt idx="83">
                  <c:v>0.17609125905568124</c:v>
                </c:pt>
                <c:pt idx="84">
                  <c:v>0.18089014193744996</c:v>
                </c:pt>
                <c:pt idx="85">
                  <c:v>0.1856365769619116</c:v>
                </c:pt>
                <c:pt idx="86">
                  <c:v>0.1903316981702915</c:v>
                </c:pt>
                <c:pt idx="87">
                  <c:v>0.19497660321605503</c:v>
                </c:pt>
                <c:pt idx="88">
                  <c:v>0.19957235490520411</c:v>
                </c:pt>
                <c:pt idx="89">
                  <c:v>0.20411998265592479</c:v>
                </c:pt>
                <c:pt idx="90">
                  <c:v>0.20862048388260124</c:v>
                </c:pt>
                <c:pt idx="91">
                  <c:v>0.21307482530885122</c:v>
                </c:pt>
                <c:pt idx="92">
                  <c:v>0.21748394421390627</c:v>
                </c:pt>
                <c:pt idx="93">
                  <c:v>0.22184874961635639</c:v>
                </c:pt>
                <c:pt idx="94">
                  <c:v>0.22617012339899895</c:v>
                </c:pt>
                <c:pt idx="95">
                  <c:v>0.23044892137827391</c:v>
                </c:pt>
                <c:pt idx="96">
                  <c:v>0.23468597432152855</c:v>
                </c:pt>
                <c:pt idx="97">
                  <c:v>0.23888208891513674</c:v>
                </c:pt>
                <c:pt idx="98">
                  <c:v>0.24303804868629444</c:v>
                </c:pt>
                <c:pt idx="99">
                  <c:v>0.24715461488112658</c:v>
                </c:pt>
                <c:pt idx="100">
                  <c:v>0.25123252730156598</c:v>
                </c:pt>
                <c:pt idx="101">
                  <c:v>0.25527250510330607</c:v>
                </c:pt>
                <c:pt idx="102">
                  <c:v>0.25927524755698</c:v>
                </c:pt>
                <c:pt idx="103">
                  <c:v>0.2632414347745814</c:v>
                </c:pt>
                <c:pt idx="104">
                  <c:v>0.26717172840301379</c:v>
                </c:pt>
                <c:pt idx="105">
                  <c:v>0.27106677228653797</c:v>
                </c:pt>
                <c:pt idx="106">
                  <c:v>0.27492719309977609</c:v>
                </c:pt>
                <c:pt idx="107">
                  <c:v>0.27875360095282892</c:v>
                </c:pt>
                <c:pt idx="108">
                  <c:v>0.28254658996996806</c:v>
                </c:pt>
                <c:pt idx="109">
                  <c:v>0.28630673884327484</c:v>
                </c:pt>
                <c:pt idx="110">
                  <c:v>0.29003461136251801</c:v>
                </c:pt>
                <c:pt idx="111">
                  <c:v>0.29373075692248174</c:v>
                </c:pt>
              </c:numCache>
            </c:numRef>
          </c:xVal>
          <c:yVal>
            <c:numRef>
              <c:f>TrackingData!$CS$7:$CS$118</c:f>
              <c:numCache>
                <c:formatCode>General</c:formatCode>
                <c:ptCount val="112"/>
                <c:pt idx="0">
                  <c:v>1.7548214574643215</c:v>
                </c:pt>
                <c:pt idx="1">
                  <c:v>1.7613378094883161</c:v>
                </c:pt>
                <c:pt idx="2">
                  <c:v>1.7660471173702297</c:v>
                </c:pt>
                <c:pt idx="3">
                  <c:v>1.769625809852357</c:v>
                </c:pt>
                <c:pt idx="4">
                  <c:v>1.7747200701820778</c:v>
                </c:pt>
                <c:pt idx="5">
                  <c:v>1.7789660753454728</c:v>
                </c:pt>
                <c:pt idx="6">
                  <c:v>1.7835433566603136</c:v>
                </c:pt>
                <c:pt idx="7">
                  <c:v>1.7877050280450566</c:v>
                </c:pt>
                <c:pt idx="8">
                  <c:v>1.7931836950224547</c:v>
                </c:pt>
                <c:pt idx="9">
                  <c:v>1.7975897320508352</c:v>
                </c:pt>
                <c:pt idx="10">
                  <c:v>1.8009069620245102</c:v>
                </c:pt>
                <c:pt idx="11">
                  <c:v>1.8071424238990446</c:v>
                </c:pt>
                <c:pt idx="12">
                  <c:v>1.8124118473299144</c:v>
                </c:pt>
                <c:pt idx="13">
                  <c:v>1.8169659151684714</c:v>
                </c:pt>
                <c:pt idx="14">
                  <c:v>1.8230234182199909</c:v>
                </c:pt>
                <c:pt idx="15">
                  <c:v>1.828702612878333</c:v>
                </c:pt>
                <c:pt idx="16">
                  <c:v>1.8337269148386219</c:v>
                </c:pt>
                <c:pt idx="17">
                  <c:v>1.8389636555889064</c:v>
                </c:pt>
                <c:pt idx="18">
                  <c:v>1.8450236399181223</c:v>
                </c:pt>
                <c:pt idx="19">
                  <c:v>1.8492167356537816</c:v>
                </c:pt>
                <c:pt idx="20">
                  <c:v>1.8536981940189245</c:v>
                </c:pt>
                <c:pt idx="21">
                  <c:v>1.8589758509247414</c:v>
                </c:pt>
                <c:pt idx="22">
                  <c:v>1.8642581712526414</c:v>
                </c:pt>
                <c:pt idx="23">
                  <c:v>1.8691413597031208</c:v>
                </c:pt>
                <c:pt idx="24">
                  <c:v>1.8739359122045411</c:v>
                </c:pt>
                <c:pt idx="25">
                  <c:v>1.8800716230629337</c:v>
                </c:pt>
                <c:pt idx="26">
                  <c:v>1.8855903181186169</c:v>
                </c:pt>
                <c:pt idx="27">
                  <c:v>1.8918521115841818</c:v>
                </c:pt>
                <c:pt idx="28">
                  <c:v>1.8969582057823984</c:v>
                </c:pt>
                <c:pt idx="29">
                  <c:v>1.9020295999450687</c:v>
                </c:pt>
                <c:pt idx="30">
                  <c:v>1.9065342152808784</c:v>
                </c:pt>
                <c:pt idx="31">
                  <c:v>1.9114703802791662</c:v>
                </c:pt>
                <c:pt idx="32">
                  <c:v>1.9168500583037287</c:v>
                </c:pt>
                <c:pt idx="33">
                  <c:v>1.9209144163903951</c:v>
                </c:pt>
                <c:pt idx="34">
                  <c:v>1.9272012543613593</c:v>
                </c:pt>
                <c:pt idx="35">
                  <c:v>1.9326607097823738</c:v>
                </c:pt>
                <c:pt idx="36">
                  <c:v>1.9382846589073677</c:v>
                </c:pt>
                <c:pt idx="37">
                  <c:v>1.9435971452601095</c:v>
                </c:pt>
                <c:pt idx="38">
                  <c:v>1.9483911881820291</c:v>
                </c:pt>
                <c:pt idx="39">
                  <c:v>1.9531228835083538</c:v>
                </c:pt>
                <c:pt idx="40">
                  <c:v>1.9570961181592914</c:v>
                </c:pt>
                <c:pt idx="41">
                  <c:v>1.962644510866872</c:v>
                </c:pt>
                <c:pt idx="42">
                  <c:v>1.9674915487746807</c:v>
                </c:pt>
                <c:pt idx="43">
                  <c:v>1.9726841832538178</c:v>
                </c:pt>
                <c:pt idx="44">
                  <c:v>1.9778464033801411</c:v>
                </c:pt>
                <c:pt idx="45">
                  <c:v>1.9827188895301211</c:v>
                </c:pt>
                <c:pt idx="46">
                  <c:v>1.9877331125690754</c:v>
                </c:pt>
                <c:pt idx="47">
                  <c:v>1.9922615691671353</c:v>
                </c:pt>
                <c:pt idx="48">
                  <c:v>1.996531143488641</c:v>
                </c:pt>
                <c:pt idx="49">
                  <c:v>2.0009791507711792</c:v>
                </c:pt>
                <c:pt idx="50">
                  <c:v>2.0055808005981222</c:v>
                </c:pt>
                <c:pt idx="51">
                  <c:v>2.0101527378450639</c:v>
                </c:pt>
                <c:pt idx="52">
                  <c:v>2.0146409800686689</c:v>
                </c:pt>
                <c:pt idx="53">
                  <c:v>2.0197061654861224</c:v>
                </c:pt>
                <c:pt idx="54">
                  <c:v>2.024115358272121</c:v>
                </c:pt>
                <c:pt idx="55">
                  <c:v>2.0282751892023949</c:v>
                </c:pt>
                <c:pt idx="56">
                  <c:v>2.0322309183160616</c:v>
                </c:pt>
                <c:pt idx="57">
                  <c:v>2.0367092346367217</c:v>
                </c:pt>
                <c:pt idx="58">
                  <c:v>2.0405739716253488</c:v>
                </c:pt>
                <c:pt idx="59">
                  <c:v>2.0451651919223344</c:v>
                </c:pt>
                <c:pt idx="60">
                  <c:v>2.0497160175235933</c:v>
                </c:pt>
                <c:pt idx="61">
                  <c:v>2.0542522800183818</c:v>
                </c:pt>
                <c:pt idx="62">
                  <c:v>2.0574283345917199</c:v>
                </c:pt>
                <c:pt idx="63">
                  <c:v>2.0620198139600752</c:v>
                </c:pt>
                <c:pt idx="64">
                  <c:v>2.0654691142370241</c:v>
                </c:pt>
                <c:pt idx="65">
                  <c:v>2.0696183584668102</c:v>
                </c:pt>
                <c:pt idx="66">
                  <c:v>2.074084057141357</c:v>
                </c:pt>
                <c:pt idx="67">
                  <c:v>2.0774476473624364</c:v>
                </c:pt>
                <c:pt idx="68">
                  <c:v>2.082198017447682</c:v>
                </c:pt>
                <c:pt idx="69">
                  <c:v>2.0858605809265502</c:v>
                </c:pt>
                <c:pt idx="70">
                  <c:v>2.0894850666600195</c:v>
                </c:pt>
                <c:pt idx="71">
                  <c:v>2.0932571586733322</c:v>
                </c:pt>
                <c:pt idx="72">
                  <c:v>2.096989303713245</c:v>
                </c:pt>
                <c:pt idx="73">
                  <c:v>2.100682237455199</c:v>
                </c:pt>
                <c:pt idx="74">
                  <c:v>2.1046755215256554</c:v>
                </c:pt>
                <c:pt idx="75">
                  <c:v>2.1083041607505049</c:v>
                </c:pt>
                <c:pt idx="76">
                  <c:v>2.1119028295971272</c:v>
                </c:pt>
                <c:pt idx="77">
                  <c:v>2.1154720157196669</c:v>
                </c:pt>
                <c:pt idx="78">
                  <c:v>2.1188519005563395</c:v>
                </c:pt>
                <c:pt idx="79">
                  <c:v>2.122371278207662</c:v>
                </c:pt>
                <c:pt idx="80">
                  <c:v>2.1258623661144287</c:v>
                </c:pt>
                <c:pt idx="81">
                  <c:v>2.1294757250774481</c:v>
                </c:pt>
                <c:pt idx="82">
                  <c:v>2.1329041533571611</c:v>
                </c:pt>
                <c:pt idx="83">
                  <c:v>2.1364658850339793</c:v>
                </c:pt>
                <c:pt idx="84">
                  <c:v>2.1396751991685954</c:v>
                </c:pt>
                <c:pt idx="85">
                  <c:v>2.1430246354240414</c:v>
                </c:pt>
                <c:pt idx="86">
                  <c:v>2.1462151725675689</c:v>
                </c:pt>
                <c:pt idx="87">
                  <c:v>2.1496698087195152</c:v>
                </c:pt>
                <c:pt idx="88">
                  <c:v>2.1529667504145347</c:v>
                </c:pt>
                <c:pt idx="89">
                  <c:v>2.1559150526897697</c:v>
                </c:pt>
                <c:pt idx="90">
                  <c:v>2.159469825278054</c:v>
                </c:pt>
                <c:pt idx="91">
                  <c:v>2.1627014899022621</c:v>
                </c:pt>
                <c:pt idx="92">
                  <c:v>2.1657338617773316</c:v>
                </c:pt>
                <c:pt idx="93">
                  <c:v>2.1688881568440284</c:v>
                </c:pt>
                <c:pt idx="94">
                  <c:v>2.1719095653720748</c:v>
                </c:pt>
                <c:pt idx="95">
                  <c:v>2.1748848247068269</c:v>
                </c:pt>
                <c:pt idx="96">
                  <c:v>2.178126070105634</c:v>
                </c:pt>
                <c:pt idx="97">
                  <c:v>2.1811916504519275</c:v>
                </c:pt>
                <c:pt idx="98">
                  <c:v>2.184097904139092</c:v>
                </c:pt>
                <c:pt idx="99">
                  <c:v>2.1865798517523318</c:v>
                </c:pt>
                <c:pt idx="100">
                  <c:v>2.1897228450693693</c:v>
                </c:pt>
                <c:pt idx="101">
                  <c:v>2.1927264762689065</c:v>
                </c:pt>
                <c:pt idx="102">
                  <c:v>2.1957160729143985</c:v>
                </c:pt>
                <c:pt idx="103">
                  <c:v>2.1985331459032724</c:v>
                </c:pt>
                <c:pt idx="104">
                  <c:v>2.2014583452129028</c:v>
                </c:pt>
                <c:pt idx="105">
                  <c:v>2.2043826634156258</c:v>
                </c:pt>
                <c:pt idx="106">
                  <c:v>2.2070389886111612</c:v>
                </c:pt>
                <c:pt idx="107">
                  <c:v>2.2097902798142961</c:v>
                </c:pt>
                <c:pt idx="108">
                  <c:v>2.2125177958813937</c:v>
                </c:pt>
                <c:pt idx="109">
                  <c:v>2.2153566330764081</c:v>
                </c:pt>
                <c:pt idx="110">
                  <c:v>2.2180495215850073</c:v>
                </c:pt>
                <c:pt idx="111">
                  <c:v>2.2196917496994373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TrackingData!$CU$2</c:f>
              <c:strCache>
                <c:ptCount val="1"/>
                <c:pt idx="0">
                  <c:v>4mL 7.66deg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TrackingData!$DK$7:$DK$90</c:f>
              <c:numCache>
                <c:formatCode>General</c:formatCode>
                <c:ptCount val="84"/>
                <c:pt idx="0">
                  <c:v>-0.93305321036938682</c:v>
                </c:pt>
                <c:pt idx="1">
                  <c:v>-0.87506126339170009</c:v>
                </c:pt>
                <c:pt idx="2">
                  <c:v>-0.82390874094431876</c:v>
                </c:pt>
                <c:pt idx="3">
                  <c:v>-0.77815125038364363</c:v>
                </c:pt>
                <c:pt idx="4">
                  <c:v>-0.7367585652254186</c:v>
                </c:pt>
                <c:pt idx="5">
                  <c:v>-0.69897000433601875</c:v>
                </c:pt>
                <c:pt idx="6">
                  <c:v>-0.6642078980768068</c:v>
                </c:pt>
                <c:pt idx="7">
                  <c:v>-0.63202321470540557</c:v>
                </c:pt>
                <c:pt idx="8">
                  <c:v>-0.6020599913279624</c:v>
                </c:pt>
                <c:pt idx="9">
                  <c:v>-0.57403126772771884</c:v>
                </c:pt>
                <c:pt idx="10">
                  <c:v>-0.54770232900536975</c:v>
                </c:pt>
                <c:pt idx="11">
                  <c:v>-0.52287874528033762</c:v>
                </c:pt>
                <c:pt idx="12">
                  <c:v>-0.49939764943081472</c:v>
                </c:pt>
                <c:pt idx="13">
                  <c:v>-0.47712125471966244</c:v>
                </c:pt>
                <c:pt idx="14">
                  <c:v>-0.45593195564972439</c:v>
                </c:pt>
                <c:pt idx="15">
                  <c:v>-0.43572856956143741</c:v>
                </c:pt>
                <c:pt idx="16">
                  <c:v>-0.41642341436605079</c:v>
                </c:pt>
                <c:pt idx="17">
                  <c:v>-0.3979400086720376</c:v>
                </c:pt>
                <c:pt idx="18">
                  <c:v>-0.38021124171160603</c:v>
                </c:pt>
                <c:pt idx="19">
                  <c:v>-0.36317790241282566</c:v>
                </c:pt>
                <c:pt idx="20">
                  <c:v>-0.34678748622465633</c:v>
                </c:pt>
                <c:pt idx="21">
                  <c:v>-0.33099321904142442</c:v>
                </c:pt>
                <c:pt idx="22">
                  <c:v>-0.31575325248468755</c:v>
                </c:pt>
                <c:pt idx="23">
                  <c:v>-0.3010299956639812</c:v>
                </c:pt>
                <c:pt idx="24">
                  <c:v>-0.28678955654937099</c:v>
                </c:pt>
                <c:pt idx="25">
                  <c:v>-0.27300127206373764</c:v>
                </c:pt>
                <c:pt idx="26">
                  <c:v>-0.25963731050575611</c:v>
                </c:pt>
                <c:pt idx="27">
                  <c:v>-0.24667233334138852</c:v>
                </c:pt>
                <c:pt idx="28">
                  <c:v>-0.23408320603336796</c:v>
                </c:pt>
                <c:pt idx="29">
                  <c:v>-0.22184874961635639</c:v>
                </c:pt>
                <c:pt idx="30">
                  <c:v>-0.20994952631664862</c:v>
                </c:pt>
                <c:pt idx="31">
                  <c:v>-0.19836765376683349</c:v>
                </c:pt>
                <c:pt idx="32">
                  <c:v>-0.18708664335714442</c:v>
                </c:pt>
                <c:pt idx="33">
                  <c:v>-0.17609125905568127</c:v>
                </c:pt>
                <c:pt idx="34">
                  <c:v>-0.16536739366390812</c:v>
                </c:pt>
                <c:pt idx="35">
                  <c:v>-0.15490195998574319</c:v>
                </c:pt>
                <c:pt idx="36">
                  <c:v>-0.1446827948040571</c:v>
                </c:pt>
                <c:pt idx="37">
                  <c:v>-0.13469857389745624</c:v>
                </c:pt>
                <c:pt idx="38">
                  <c:v>-0.12493873660829995</c:v>
                </c:pt>
                <c:pt idx="39">
                  <c:v>-0.11539341870206959</c:v>
                </c:pt>
                <c:pt idx="40">
                  <c:v>-0.10605339244792618</c:v>
                </c:pt>
                <c:pt idx="41">
                  <c:v>-9.6910013008056392E-2</c:v>
                </c:pt>
                <c:pt idx="42">
                  <c:v>-8.795517035512998E-2</c:v>
                </c:pt>
                <c:pt idx="43">
                  <c:v>-7.9181246047624804E-2</c:v>
                </c:pt>
                <c:pt idx="44">
                  <c:v>-7.0581074285707285E-2</c:v>
                </c:pt>
                <c:pt idx="45">
                  <c:v>-6.2147906748844461E-2</c:v>
                </c:pt>
                <c:pt idx="46">
                  <c:v>-5.3875380782854601E-2</c:v>
                </c:pt>
                <c:pt idx="47">
                  <c:v>-4.5757490560675115E-2</c:v>
                </c:pt>
                <c:pt idx="48">
                  <c:v>-3.7788560889399803E-2</c:v>
                </c:pt>
                <c:pt idx="49">
                  <c:v>-2.9963223377443209E-2</c:v>
                </c:pt>
                <c:pt idx="50">
                  <c:v>-2.2276394711152253E-2</c:v>
                </c:pt>
                <c:pt idx="51">
                  <c:v>-1.4723256820706347E-2</c:v>
                </c:pt>
                <c:pt idx="52">
                  <c:v>-7.2992387414994656E-3</c:v>
                </c:pt>
                <c:pt idx="53">
                  <c:v>0</c:v>
                </c:pt>
                <c:pt idx="54">
                  <c:v>7.1785846271233758E-3</c:v>
                </c:pt>
                <c:pt idx="55">
                  <c:v>1.4240439114610193E-2</c:v>
                </c:pt>
                <c:pt idx="56">
                  <c:v>2.1189299069938092E-2</c:v>
                </c:pt>
                <c:pt idx="57">
                  <c:v>2.8028723600243534E-2</c:v>
                </c:pt>
                <c:pt idx="58">
                  <c:v>3.476210625921191E-2</c:v>
                </c:pt>
                <c:pt idx="59">
                  <c:v>4.1392685158225077E-2</c:v>
                </c:pt>
                <c:pt idx="60">
                  <c:v>4.7923552317182816E-2</c:v>
                </c:pt>
                <c:pt idx="61">
                  <c:v>5.4357662322592676E-2</c:v>
                </c:pt>
                <c:pt idx="62">
                  <c:v>6.069784035361165E-2</c:v>
                </c:pt>
                <c:pt idx="63">
                  <c:v>6.6946789630613221E-2</c:v>
                </c:pt>
                <c:pt idx="64">
                  <c:v>7.3107098335431664E-2</c:v>
                </c:pt>
                <c:pt idx="65">
                  <c:v>7.9181246047624818E-2</c:v>
                </c:pt>
                <c:pt idx="66">
                  <c:v>8.5171609736812232E-2</c:v>
                </c:pt>
                <c:pt idx="67">
                  <c:v>9.1080469347332577E-2</c:v>
                </c:pt>
                <c:pt idx="68">
                  <c:v>9.691001300805642E-2</c:v>
                </c:pt>
                <c:pt idx="69">
                  <c:v>0.10266234189714769</c:v>
                </c:pt>
                <c:pt idx="70">
                  <c:v>0.10833947478883819</c:v>
                </c:pt>
                <c:pt idx="71">
                  <c:v>0.11394335230683679</c:v>
                </c:pt>
                <c:pt idx="72">
                  <c:v>0.11947584090679779</c:v>
                </c:pt>
                <c:pt idx="73">
                  <c:v>0.12493873660829993</c:v>
                </c:pt>
                <c:pt idx="74">
                  <c:v>0.13033376849500614</c:v>
                </c:pt>
                <c:pt idx="75">
                  <c:v>0.13566260200007307</c:v>
                </c:pt>
                <c:pt idx="76">
                  <c:v>0.14092684199243027</c:v>
                </c:pt>
                <c:pt idx="77">
                  <c:v>0.14612803567823801</c:v>
                </c:pt>
                <c:pt idx="78">
                  <c:v>0.15126767533064914</c:v>
                </c:pt>
                <c:pt idx="79">
                  <c:v>0.1563472008599241</c:v>
                </c:pt>
                <c:pt idx="80">
                  <c:v>0.16136800223497488</c:v>
                </c:pt>
                <c:pt idx="81">
                  <c:v>0.16633142176652496</c:v>
                </c:pt>
                <c:pt idx="82">
                  <c:v>0.17123875626126916</c:v>
                </c:pt>
                <c:pt idx="83">
                  <c:v>0.17609125905568124</c:v>
                </c:pt>
              </c:numCache>
            </c:numRef>
          </c:xVal>
          <c:yVal>
            <c:numRef>
              <c:f>TrackingData!$DL$7:$DL$90</c:f>
              <c:numCache>
                <c:formatCode>General</c:formatCode>
                <c:ptCount val="84"/>
                <c:pt idx="0">
                  <c:v>1.7653592061367358</c:v>
                </c:pt>
                <c:pt idx="1">
                  <c:v>1.7726448264501544</c:v>
                </c:pt>
                <c:pt idx="2">
                  <c:v>1.7786530358293642</c:v>
                </c:pt>
                <c:pt idx="3">
                  <c:v>1.7833844487148138</c:v>
                </c:pt>
                <c:pt idx="4">
                  <c:v>1.7907814287245716</c:v>
                </c:pt>
                <c:pt idx="5">
                  <c:v>1.7970947588936987</c:v>
                </c:pt>
                <c:pt idx="6">
                  <c:v>1.8026567509033868</c:v>
                </c:pt>
                <c:pt idx="7">
                  <c:v>1.808474025356186</c:v>
                </c:pt>
                <c:pt idx="8">
                  <c:v>1.8157956335627781</c:v>
                </c:pt>
                <c:pt idx="9">
                  <c:v>1.8220626340225259</c:v>
                </c:pt>
                <c:pt idx="10">
                  <c:v>1.8270247834119042</c:v>
                </c:pt>
                <c:pt idx="11">
                  <c:v>1.8340416277279961</c:v>
                </c:pt>
                <c:pt idx="12">
                  <c:v>1.8415543017946394</c:v>
                </c:pt>
                <c:pt idx="13">
                  <c:v>1.8477495465146883</c:v>
                </c:pt>
                <c:pt idx="14">
                  <c:v>1.8547423892735031</c:v>
                </c:pt>
                <c:pt idx="15">
                  <c:v>1.8610438378783347</c:v>
                </c:pt>
                <c:pt idx="16">
                  <c:v>1.8680955675924542</c:v>
                </c:pt>
                <c:pt idx="17">
                  <c:v>1.8741988720606206</c:v>
                </c:pt>
                <c:pt idx="18">
                  <c:v>1.8797091281879947</c:v>
                </c:pt>
                <c:pt idx="19">
                  <c:v>1.8856487049982757</c:v>
                </c:pt>
                <c:pt idx="20">
                  <c:v>1.8928685676684387</c:v>
                </c:pt>
                <c:pt idx="21">
                  <c:v>1.8989188212694852</c:v>
                </c:pt>
                <c:pt idx="22">
                  <c:v>1.9051277741423009</c:v>
                </c:pt>
                <c:pt idx="23">
                  <c:v>1.9122547320356202</c:v>
                </c:pt>
                <c:pt idx="24">
                  <c:v>1.9195353830765418</c:v>
                </c:pt>
                <c:pt idx="25">
                  <c:v>1.9269151783388863</c:v>
                </c:pt>
                <c:pt idx="26">
                  <c:v>1.9334804877813343</c:v>
                </c:pt>
                <c:pt idx="27">
                  <c:v>1.939212210043886</c:v>
                </c:pt>
                <c:pt idx="28">
                  <c:v>1.9460517278455436</c:v>
                </c:pt>
                <c:pt idx="29">
                  <c:v>1.952549346645019</c:v>
                </c:pt>
                <c:pt idx="30">
                  <c:v>1.9575927702510232</c:v>
                </c:pt>
                <c:pt idx="31">
                  <c:v>1.9637734480482494</c:v>
                </c:pt>
                <c:pt idx="32">
                  <c:v>1.9698063295838695</c:v>
                </c:pt>
                <c:pt idx="33">
                  <c:v>1.9761757252313585</c:v>
                </c:pt>
                <c:pt idx="34">
                  <c:v>1.9824698464494543</c:v>
                </c:pt>
                <c:pt idx="35">
                  <c:v>1.9892771222873908</c:v>
                </c:pt>
                <c:pt idx="36">
                  <c:v>1.995780174655378</c:v>
                </c:pt>
                <c:pt idx="37">
                  <c:v>2.0017772326809458</c:v>
                </c:pt>
                <c:pt idx="38">
                  <c:v>2.0070967312732138</c:v>
                </c:pt>
                <c:pt idx="39">
                  <c:v>2.0123649088649294</c:v>
                </c:pt>
                <c:pt idx="40">
                  <c:v>2.0181651857833525</c:v>
                </c:pt>
                <c:pt idx="41">
                  <c:v>2.0236800767163112</c:v>
                </c:pt>
                <c:pt idx="42">
                  <c:v>2.0294983649512224</c:v>
                </c:pt>
                <c:pt idx="43">
                  <c:v>2.034681518788088</c:v>
                </c:pt>
                <c:pt idx="44">
                  <c:v>2.0407442997356502</c:v>
                </c:pt>
                <c:pt idx="45">
                  <c:v>2.0463526936953489</c:v>
                </c:pt>
                <c:pt idx="46">
                  <c:v>2.0520985952342521</c:v>
                </c:pt>
                <c:pt idx="47">
                  <c:v>2.0581187674581458</c:v>
                </c:pt>
                <c:pt idx="48">
                  <c:v>2.0622798582245538</c:v>
                </c:pt>
                <c:pt idx="49">
                  <c:v>2.0676112818011472</c:v>
                </c:pt>
                <c:pt idx="50">
                  <c:v>2.0721796575483267</c:v>
                </c:pt>
                <c:pt idx="51">
                  <c:v>2.077398699397885</c:v>
                </c:pt>
                <c:pt idx="52">
                  <c:v>2.0828653461581736</c:v>
                </c:pt>
                <c:pt idx="53">
                  <c:v>2.0882781959985803</c:v>
                </c:pt>
                <c:pt idx="54">
                  <c:v>2.0936307208947578</c:v>
                </c:pt>
                <c:pt idx="55">
                  <c:v>2.0984458057023616</c:v>
                </c:pt>
                <c:pt idx="56">
                  <c:v>2.1035177559612008</c:v>
                </c:pt>
                <c:pt idx="57">
                  <c:v>2.1078825591145027</c:v>
                </c:pt>
                <c:pt idx="58">
                  <c:v>2.1123784012513944</c:v>
                </c:pt>
                <c:pt idx="59">
                  <c:v>2.1171336886776575</c:v>
                </c:pt>
                <c:pt idx="60">
                  <c:v>2.1221541455773023</c:v>
                </c:pt>
                <c:pt idx="61">
                  <c:v>2.1265477085935447</c:v>
                </c:pt>
                <c:pt idx="62">
                  <c:v>2.1314666832179148</c:v>
                </c:pt>
                <c:pt idx="63">
                  <c:v>2.1361741500630798</c:v>
                </c:pt>
                <c:pt idx="64">
                  <c:v>2.1406656375033464</c:v>
                </c:pt>
                <c:pt idx="65">
                  <c:v>2.1448263827885254</c:v>
                </c:pt>
                <c:pt idx="66">
                  <c:v>2.148937863217244</c:v>
                </c:pt>
                <c:pt idx="67">
                  <c:v>2.1531612142919703</c:v>
                </c:pt>
                <c:pt idx="68">
                  <c:v>2.1579276494092046</c:v>
                </c:pt>
                <c:pt idx="69">
                  <c:v>2.1621453426383779</c:v>
                </c:pt>
                <c:pt idx="70">
                  <c:v>2.1665333017674415</c:v>
                </c:pt>
                <c:pt idx="71">
                  <c:v>2.1705933195100804</c:v>
                </c:pt>
                <c:pt idx="72">
                  <c:v>2.1746105753374692</c:v>
                </c:pt>
                <c:pt idx="73">
                  <c:v>2.1787382911552378</c:v>
                </c:pt>
                <c:pt idx="74">
                  <c:v>2.1825717163241767</c:v>
                </c:pt>
                <c:pt idx="75">
                  <c:v>2.1864957432512311</c:v>
                </c:pt>
                <c:pt idx="76">
                  <c:v>2.190395465654984</c:v>
                </c:pt>
                <c:pt idx="77">
                  <c:v>2.1948879344184533</c:v>
                </c:pt>
                <c:pt idx="78">
                  <c:v>2.1994704719572162</c:v>
                </c:pt>
                <c:pt idx="79">
                  <c:v>2.2036279339258491</c:v>
                </c:pt>
                <c:pt idx="80">
                  <c:v>2.2071157498751979</c:v>
                </c:pt>
                <c:pt idx="81">
                  <c:v>2.2100523396802783</c:v>
                </c:pt>
                <c:pt idx="82">
                  <c:v>2.2142314026856909</c:v>
                </c:pt>
                <c:pt idx="83">
                  <c:v>2.2130956315287333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036296"/>
        <c:axId val="403036688"/>
      </c:scatterChart>
      <c:valAx>
        <c:axId val="403036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800" i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log(</a:t>
                </a:r>
                <a:r>
                  <a:rPr lang="en-US" sz="18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n-US" sz="1800" i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)</a:t>
                </a:r>
                <a:endParaRPr lang="en-US" sz="1800" i="1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03036688"/>
        <c:crosses val="autoZero"/>
        <c:crossBetween val="midCat"/>
      </c:valAx>
      <c:valAx>
        <c:axId val="403036688"/>
        <c:scaling>
          <c:orientation val="minMax"/>
          <c:min val="1.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800" i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log(</a:t>
                </a:r>
                <a:r>
                  <a:rPr lang="en-US" sz="18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x</a:t>
                </a:r>
                <a:r>
                  <a:rPr lang="en-US" sz="1800" i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)</a:t>
                </a:r>
                <a:endParaRPr lang="en-US" sz="1800" i="1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2.0498049572538424E-2"/>
              <c:y val="0.38033093978368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03036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954814366988411"/>
          <c:y val="4.1994385281083964E-2"/>
          <c:w val="0.45967037568382552"/>
          <c:h val="0.10981771709838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Data_Compiled!$L$1:$L$2</c:f>
              <c:strCache>
                <c:ptCount val="2"/>
                <c:pt idx="0">
                  <c:v>Drop_06262</c:v>
                </c:pt>
                <c:pt idx="1">
                  <c:v>2mL 1.19deg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Data_Compiled!$N$6:$N$119</c:f>
              <c:numCache>
                <c:formatCode>General</c:formatCode>
                <c:ptCount val="114"/>
                <c:pt idx="0">
                  <c:v>2.1581024518076124E-2</c:v>
                </c:pt>
                <c:pt idx="1">
                  <c:v>2.517786193775548E-2</c:v>
                </c:pt>
                <c:pt idx="2">
                  <c:v>2.8774699357434833E-2</c:v>
                </c:pt>
                <c:pt idx="3">
                  <c:v>3.2371536777114192E-2</c:v>
                </c:pt>
                <c:pt idx="4">
                  <c:v>3.5968374196793544E-2</c:v>
                </c:pt>
                <c:pt idx="5">
                  <c:v>3.9565211616472896E-2</c:v>
                </c:pt>
                <c:pt idx="6">
                  <c:v>4.3162049036152249E-2</c:v>
                </c:pt>
                <c:pt idx="7">
                  <c:v>4.6758886455831601E-2</c:v>
                </c:pt>
                <c:pt idx="8">
                  <c:v>5.035572387551096E-2</c:v>
                </c:pt>
                <c:pt idx="9">
                  <c:v>5.3952561295190313E-2</c:v>
                </c:pt>
                <c:pt idx="10">
                  <c:v>5.7549398714869665E-2</c:v>
                </c:pt>
                <c:pt idx="11">
                  <c:v>6.1146236134549017E-2</c:v>
                </c:pt>
                <c:pt idx="12">
                  <c:v>6.4743073554228384E-2</c:v>
                </c:pt>
                <c:pt idx="13">
                  <c:v>6.8339910973907722E-2</c:v>
                </c:pt>
                <c:pt idx="14">
                  <c:v>7.1936748393587088E-2</c:v>
                </c:pt>
                <c:pt idx="15">
                  <c:v>7.5533585813266427E-2</c:v>
                </c:pt>
                <c:pt idx="16">
                  <c:v>7.9130423232945793E-2</c:v>
                </c:pt>
                <c:pt idx="17">
                  <c:v>8.2727260652625131E-2</c:v>
                </c:pt>
                <c:pt idx="18">
                  <c:v>8.6324098072304498E-2</c:v>
                </c:pt>
                <c:pt idx="19">
                  <c:v>8.992093549198385E-2</c:v>
                </c:pt>
                <c:pt idx="20">
                  <c:v>9.3517772911663202E-2</c:v>
                </c:pt>
                <c:pt idx="21">
                  <c:v>9.7114610331342555E-2</c:v>
                </c:pt>
                <c:pt idx="22">
                  <c:v>0.10071144775102192</c:v>
                </c:pt>
                <c:pt idx="23">
                  <c:v>0.10430828517070126</c:v>
                </c:pt>
                <c:pt idx="24">
                  <c:v>0.10790512259038063</c:v>
                </c:pt>
                <c:pt idx="25">
                  <c:v>0.11150196001005999</c:v>
                </c:pt>
                <c:pt idx="26">
                  <c:v>0.11509879742973933</c:v>
                </c:pt>
                <c:pt idx="27">
                  <c:v>0.1186956348494187</c:v>
                </c:pt>
                <c:pt idx="28">
                  <c:v>0.12229247226909803</c:v>
                </c:pt>
                <c:pt idx="29">
                  <c:v>0.1258893096887774</c:v>
                </c:pt>
                <c:pt idx="30">
                  <c:v>0.12948614710845674</c:v>
                </c:pt>
                <c:pt idx="31">
                  <c:v>0.13308298452813608</c:v>
                </c:pt>
                <c:pt idx="32">
                  <c:v>0.13667982194781544</c:v>
                </c:pt>
                <c:pt idx="33">
                  <c:v>0.14027665936749481</c:v>
                </c:pt>
                <c:pt idx="34">
                  <c:v>0.14387349678717415</c:v>
                </c:pt>
                <c:pt idx="35">
                  <c:v>0.14747033420685352</c:v>
                </c:pt>
                <c:pt idx="36">
                  <c:v>0.15106717162653285</c:v>
                </c:pt>
                <c:pt idx="37">
                  <c:v>0.15466400904621222</c:v>
                </c:pt>
                <c:pt idx="38">
                  <c:v>0.15826084646589156</c:v>
                </c:pt>
                <c:pt idx="39">
                  <c:v>0.16185768388557092</c:v>
                </c:pt>
                <c:pt idx="40">
                  <c:v>0.16545452130525026</c:v>
                </c:pt>
                <c:pt idx="41">
                  <c:v>0.16905135872492963</c:v>
                </c:pt>
                <c:pt idx="42">
                  <c:v>0.17264819614460897</c:v>
                </c:pt>
                <c:pt idx="43">
                  <c:v>0.17624503356428833</c:v>
                </c:pt>
                <c:pt idx="44">
                  <c:v>0.1798418709839677</c:v>
                </c:pt>
                <c:pt idx="45">
                  <c:v>0.18343870840364704</c:v>
                </c:pt>
                <c:pt idx="46">
                  <c:v>0.1870355458233264</c:v>
                </c:pt>
                <c:pt idx="47">
                  <c:v>0.19063238324300577</c:v>
                </c:pt>
                <c:pt idx="48">
                  <c:v>0.19422922066268514</c:v>
                </c:pt>
                <c:pt idx="49">
                  <c:v>0.19782605808236448</c:v>
                </c:pt>
                <c:pt idx="50">
                  <c:v>0.20142289550204384</c:v>
                </c:pt>
                <c:pt idx="51">
                  <c:v>0.20501973292172318</c:v>
                </c:pt>
                <c:pt idx="52">
                  <c:v>0.20861657034140255</c:v>
                </c:pt>
                <c:pt idx="53">
                  <c:v>0.21221340776108188</c:v>
                </c:pt>
                <c:pt idx="54">
                  <c:v>0.21581024518076125</c:v>
                </c:pt>
                <c:pt idx="55">
                  <c:v>0.21940708260044059</c:v>
                </c:pt>
                <c:pt idx="56">
                  <c:v>0.22300392002011998</c:v>
                </c:pt>
                <c:pt idx="57">
                  <c:v>0.22660075743979932</c:v>
                </c:pt>
                <c:pt idx="58">
                  <c:v>0.23019759485947866</c:v>
                </c:pt>
                <c:pt idx="59">
                  <c:v>0.233794432279158</c:v>
                </c:pt>
                <c:pt idx="60">
                  <c:v>0.23739126969883739</c:v>
                </c:pt>
                <c:pt idx="61">
                  <c:v>0.24098810711851673</c:v>
                </c:pt>
                <c:pt idx="62">
                  <c:v>0.24458494453819607</c:v>
                </c:pt>
                <c:pt idx="63">
                  <c:v>0.24818178195787546</c:v>
                </c:pt>
                <c:pt idx="64">
                  <c:v>0.2517786193775548</c:v>
                </c:pt>
                <c:pt idx="65">
                  <c:v>0.25537545679723417</c:v>
                </c:pt>
                <c:pt idx="66">
                  <c:v>0.25897229421691353</c:v>
                </c:pt>
                <c:pt idx="67">
                  <c:v>0.26256913163659285</c:v>
                </c:pt>
                <c:pt idx="68">
                  <c:v>0.26616596905627221</c:v>
                </c:pt>
                <c:pt idx="69">
                  <c:v>0.26976280647595158</c:v>
                </c:pt>
                <c:pt idx="70">
                  <c:v>0.27335964389563094</c:v>
                </c:pt>
                <c:pt idx="71">
                  <c:v>0.27695648131531031</c:v>
                </c:pt>
                <c:pt idx="72">
                  <c:v>0.28055331873498962</c:v>
                </c:pt>
                <c:pt idx="73">
                  <c:v>0.28415015615466899</c:v>
                </c:pt>
                <c:pt idx="74">
                  <c:v>0.28774699357434835</c:v>
                </c:pt>
                <c:pt idx="75">
                  <c:v>0.29134383099402772</c:v>
                </c:pt>
                <c:pt idx="76">
                  <c:v>0.29494066841370703</c:v>
                </c:pt>
                <c:pt idx="77">
                  <c:v>0.2985375058333864</c:v>
                </c:pt>
                <c:pt idx="78">
                  <c:v>0.30213434325306576</c:v>
                </c:pt>
                <c:pt idx="79">
                  <c:v>0.30573118067274513</c:v>
                </c:pt>
                <c:pt idx="80">
                  <c:v>0.30932801809242444</c:v>
                </c:pt>
                <c:pt idx="81">
                  <c:v>0.31292485551210386</c:v>
                </c:pt>
                <c:pt idx="82">
                  <c:v>0.31652169293178317</c:v>
                </c:pt>
                <c:pt idx="83">
                  <c:v>0.32011853035146254</c:v>
                </c:pt>
                <c:pt idx="84">
                  <c:v>0.32371536777114185</c:v>
                </c:pt>
                <c:pt idx="85">
                  <c:v>0.32731220519082127</c:v>
                </c:pt>
                <c:pt idx="86">
                  <c:v>0.33090904261050058</c:v>
                </c:pt>
                <c:pt idx="87">
                  <c:v>0.33450588003017995</c:v>
                </c:pt>
                <c:pt idx="88">
                  <c:v>0.33810271744985926</c:v>
                </c:pt>
                <c:pt idx="89">
                  <c:v>0.34169955486953868</c:v>
                </c:pt>
                <c:pt idx="90">
                  <c:v>0.34529639228921799</c:v>
                </c:pt>
                <c:pt idx="91">
                  <c:v>0.34889322970889736</c:v>
                </c:pt>
                <c:pt idx="92">
                  <c:v>0.35249006712857667</c:v>
                </c:pt>
                <c:pt idx="93">
                  <c:v>0.35608690454825609</c:v>
                </c:pt>
                <c:pt idx="94">
                  <c:v>0.3596837419679354</c:v>
                </c:pt>
                <c:pt idx="95">
                  <c:v>0.36328057938761477</c:v>
                </c:pt>
                <c:pt idx="96">
                  <c:v>0.36687741680729413</c:v>
                </c:pt>
                <c:pt idx="97">
                  <c:v>0.3704742542269735</c:v>
                </c:pt>
                <c:pt idx="98">
                  <c:v>0.37407109164665281</c:v>
                </c:pt>
                <c:pt idx="99">
                  <c:v>0.37766792906633218</c:v>
                </c:pt>
                <c:pt idx="100">
                  <c:v>0.38126476648601154</c:v>
                </c:pt>
                <c:pt idx="101">
                  <c:v>0.38486160390569091</c:v>
                </c:pt>
                <c:pt idx="102">
                  <c:v>0.38845844132537027</c:v>
                </c:pt>
                <c:pt idx="103">
                  <c:v>0.39205527874504958</c:v>
                </c:pt>
                <c:pt idx="104">
                  <c:v>0.39565211616472895</c:v>
                </c:pt>
                <c:pt idx="105">
                  <c:v>0.39924895358440832</c:v>
                </c:pt>
                <c:pt idx="106">
                  <c:v>0.40284579100408768</c:v>
                </c:pt>
                <c:pt idx="107">
                  <c:v>0.40644262842376699</c:v>
                </c:pt>
                <c:pt idx="108">
                  <c:v>0.41003946584344642</c:v>
                </c:pt>
                <c:pt idx="109">
                  <c:v>0.41363630326312573</c:v>
                </c:pt>
                <c:pt idx="110">
                  <c:v>0.41723314068280509</c:v>
                </c:pt>
                <c:pt idx="111">
                  <c:v>0.4208299781024844</c:v>
                </c:pt>
                <c:pt idx="112">
                  <c:v>0.42442681552216383</c:v>
                </c:pt>
                <c:pt idx="113">
                  <c:v>0.42802365294184314</c:v>
                </c:pt>
              </c:numCache>
              <c:extLst xmlns:c15="http://schemas.microsoft.com/office/drawing/2012/chart"/>
            </c:numRef>
          </c:xVal>
          <c:yVal>
            <c:numRef>
              <c:f>Data_Compiled!$O$6:$O$119</c:f>
              <c:numCache>
                <c:formatCode>General</c:formatCode>
                <c:ptCount val="114"/>
                <c:pt idx="0">
                  <c:v>0.35507581699774493</c:v>
                </c:pt>
                <c:pt idx="1">
                  <c:v>0.35535724711747091</c:v>
                </c:pt>
                <c:pt idx="2">
                  <c:v>0.35543622340189707</c:v>
                </c:pt>
                <c:pt idx="3">
                  <c:v>0.35583097325209256</c:v>
                </c:pt>
                <c:pt idx="4">
                  <c:v>0.3563102658757627</c:v>
                </c:pt>
                <c:pt idx="5">
                  <c:v>0.35664578344019904</c:v>
                </c:pt>
                <c:pt idx="6">
                  <c:v>0.35705865147546195</c:v>
                </c:pt>
                <c:pt idx="7">
                  <c:v>0.35719534269587383</c:v>
                </c:pt>
                <c:pt idx="8">
                  <c:v>0.35779857159378275</c:v>
                </c:pt>
                <c:pt idx="9">
                  <c:v>0.3581339667460533</c:v>
                </c:pt>
                <c:pt idx="10">
                  <c:v>0.3583578279775097</c:v>
                </c:pt>
                <c:pt idx="11">
                  <c:v>0.35896607309216488</c:v>
                </c:pt>
                <c:pt idx="12">
                  <c:v>0.35919432348624297</c:v>
                </c:pt>
                <c:pt idx="13">
                  <c:v>0.35936686501063569</c:v>
                </c:pt>
                <c:pt idx="14">
                  <c:v>0.36004048680593154</c:v>
                </c:pt>
                <c:pt idx="15">
                  <c:v>0.36026909878218827</c:v>
                </c:pt>
                <c:pt idx="16">
                  <c:v>0.36082691569033082</c:v>
                </c:pt>
                <c:pt idx="17">
                  <c:v>0.36116408136053546</c:v>
                </c:pt>
                <c:pt idx="18">
                  <c:v>0.36161372397965413</c:v>
                </c:pt>
                <c:pt idx="19">
                  <c:v>0.36211247050964646</c:v>
                </c:pt>
                <c:pt idx="20">
                  <c:v>0.36250749075251421</c:v>
                </c:pt>
                <c:pt idx="21">
                  <c:v>0.36313435606161693</c:v>
                </c:pt>
                <c:pt idx="22">
                  <c:v>0.36358171355940755</c:v>
                </c:pt>
                <c:pt idx="23">
                  <c:v>0.36397773239856368</c:v>
                </c:pt>
                <c:pt idx="24">
                  <c:v>0.36454007383945269</c:v>
                </c:pt>
                <c:pt idx="25">
                  <c:v>0.36487993115221407</c:v>
                </c:pt>
                <c:pt idx="26">
                  <c:v>0.36560671998784883</c:v>
                </c:pt>
                <c:pt idx="27">
                  <c:v>0.36594426782515038</c:v>
                </c:pt>
                <c:pt idx="28">
                  <c:v>0.36645241855662924</c:v>
                </c:pt>
                <c:pt idx="29">
                  <c:v>0.3670105778860257</c:v>
                </c:pt>
                <c:pt idx="30">
                  <c:v>0.3675155376549839</c:v>
                </c:pt>
                <c:pt idx="31">
                  <c:v>0.36802270370659612</c:v>
                </c:pt>
                <c:pt idx="32">
                  <c:v>0.36864179971167282</c:v>
                </c:pt>
                <c:pt idx="33">
                  <c:v>0.36909284522975389</c:v>
                </c:pt>
                <c:pt idx="34">
                  <c:v>0.36976743966407521</c:v>
                </c:pt>
                <c:pt idx="35">
                  <c:v>0.37004885154405803</c:v>
                </c:pt>
                <c:pt idx="36">
                  <c:v>0.37066795999763946</c:v>
                </c:pt>
                <c:pt idx="37">
                  <c:v>0.37134491225235827</c:v>
                </c:pt>
                <c:pt idx="38">
                  <c:v>0.37190769108752009</c:v>
                </c:pt>
                <c:pt idx="39">
                  <c:v>0.37252775233547741</c:v>
                </c:pt>
                <c:pt idx="40">
                  <c:v>0.37325698688574033</c:v>
                </c:pt>
                <c:pt idx="41">
                  <c:v>0.37376413318806356</c:v>
                </c:pt>
                <c:pt idx="42">
                  <c:v>0.37421438947031821</c:v>
                </c:pt>
                <c:pt idx="43">
                  <c:v>0.37483349423319628</c:v>
                </c:pt>
                <c:pt idx="44">
                  <c:v>0.37556671289956273</c:v>
                </c:pt>
                <c:pt idx="45">
                  <c:v>0.37607321996924675</c:v>
                </c:pt>
                <c:pt idx="46">
                  <c:v>0.37680484681892729</c:v>
                </c:pt>
                <c:pt idx="47">
                  <c:v>0.37742484180479208</c:v>
                </c:pt>
                <c:pt idx="48">
                  <c:v>0.37815645000333953</c:v>
                </c:pt>
                <c:pt idx="49">
                  <c:v>0.37866207892218023</c:v>
                </c:pt>
                <c:pt idx="50">
                  <c:v>0.37945084993297923</c:v>
                </c:pt>
                <c:pt idx="51">
                  <c:v>0.38018096115082622</c:v>
                </c:pt>
                <c:pt idx="52">
                  <c:v>0.38096891747887518</c:v>
                </c:pt>
                <c:pt idx="53">
                  <c:v>0.38158802802428798</c:v>
                </c:pt>
                <c:pt idx="54">
                  <c:v>0.38243227228259979</c:v>
                </c:pt>
                <c:pt idx="55">
                  <c:v>0.38305138650714859</c:v>
                </c:pt>
                <c:pt idx="56">
                  <c:v>0.38372811230645204</c:v>
                </c:pt>
                <c:pt idx="57">
                  <c:v>0.38457232512148809</c:v>
                </c:pt>
                <c:pt idx="58">
                  <c:v>0.38536292847163089</c:v>
                </c:pt>
                <c:pt idx="59">
                  <c:v>0.38626335381571264</c:v>
                </c:pt>
                <c:pt idx="60">
                  <c:v>0.38704870633668981</c:v>
                </c:pt>
                <c:pt idx="61">
                  <c:v>0.38789539587755734</c:v>
                </c:pt>
                <c:pt idx="62">
                  <c:v>0.38868159016389997</c:v>
                </c:pt>
                <c:pt idx="63">
                  <c:v>0.3892984601539809</c:v>
                </c:pt>
                <c:pt idx="64">
                  <c:v>0.38997478591587337</c:v>
                </c:pt>
                <c:pt idx="65">
                  <c:v>0.39070704861544048</c:v>
                </c:pt>
                <c:pt idx="66">
                  <c:v>0.39138187318116985</c:v>
                </c:pt>
                <c:pt idx="67">
                  <c:v>0.39228241154497001</c:v>
                </c:pt>
                <c:pt idx="68">
                  <c:v>0.3932973843756023</c:v>
                </c:pt>
                <c:pt idx="69">
                  <c:v>0.39408402145093913</c:v>
                </c:pt>
                <c:pt idx="70">
                  <c:v>0.39509616956791915</c:v>
                </c:pt>
                <c:pt idx="71">
                  <c:v>0.39582787011155818</c:v>
                </c:pt>
                <c:pt idx="72">
                  <c:v>0.39656048771249225</c:v>
                </c:pt>
                <c:pt idx="73">
                  <c:v>0.39734797002487093</c:v>
                </c:pt>
                <c:pt idx="74">
                  <c:v>0.39813642790237525</c:v>
                </c:pt>
                <c:pt idx="75">
                  <c:v>0.39909278329004017</c:v>
                </c:pt>
                <c:pt idx="76">
                  <c:v>0.39982448041656093</c:v>
                </c:pt>
                <c:pt idx="77">
                  <c:v>0.40100576435746366</c:v>
                </c:pt>
                <c:pt idx="78">
                  <c:v>0.40196261550302115</c:v>
                </c:pt>
                <c:pt idx="79">
                  <c:v>0.40286318169904628</c:v>
                </c:pt>
                <c:pt idx="80">
                  <c:v>0.40376352052691356</c:v>
                </c:pt>
                <c:pt idx="81">
                  <c:v>0.40460764599212268</c:v>
                </c:pt>
                <c:pt idx="82">
                  <c:v>0.40539564832409791</c:v>
                </c:pt>
                <c:pt idx="83">
                  <c:v>0.40618402264967057</c:v>
                </c:pt>
                <c:pt idx="84">
                  <c:v>0.4070279390622214</c:v>
                </c:pt>
                <c:pt idx="85">
                  <c:v>0.40787258750752131</c:v>
                </c:pt>
                <c:pt idx="86">
                  <c:v>0.40894298286327707</c:v>
                </c:pt>
                <c:pt idx="87">
                  <c:v>0.40984446108696621</c:v>
                </c:pt>
                <c:pt idx="88">
                  <c:v>0.41085756696654152</c:v>
                </c:pt>
                <c:pt idx="89">
                  <c:v>0.41187067436421265</c:v>
                </c:pt>
                <c:pt idx="90">
                  <c:v>0.41271446442902238</c:v>
                </c:pt>
                <c:pt idx="91">
                  <c:v>0.41350203836142746</c:v>
                </c:pt>
                <c:pt idx="92">
                  <c:v>0.41434671068379547</c:v>
                </c:pt>
                <c:pt idx="93">
                  <c:v>0.41530315139743879</c:v>
                </c:pt>
                <c:pt idx="94">
                  <c:v>0.41620409749975723</c:v>
                </c:pt>
                <c:pt idx="95">
                  <c:v>0.4172159953016274</c:v>
                </c:pt>
                <c:pt idx="96">
                  <c:v>0.41822913718933935</c:v>
                </c:pt>
                <c:pt idx="97">
                  <c:v>0.41935566386909334</c:v>
                </c:pt>
                <c:pt idx="98">
                  <c:v>0.42031328557472142</c:v>
                </c:pt>
                <c:pt idx="99">
                  <c:v>0.42121275738169833</c:v>
                </c:pt>
                <c:pt idx="100">
                  <c:v>0.42216991441598867</c:v>
                </c:pt>
                <c:pt idx="101">
                  <c:v>0.42318339451115489</c:v>
                </c:pt>
                <c:pt idx="102">
                  <c:v>0.42391509700020158</c:v>
                </c:pt>
                <c:pt idx="103">
                  <c:v>0.42492758910574829</c:v>
                </c:pt>
                <c:pt idx="104">
                  <c:v>0.42599701125017392</c:v>
                </c:pt>
                <c:pt idx="105">
                  <c:v>0.42689786427061654</c:v>
                </c:pt>
                <c:pt idx="106">
                  <c:v>0.42796641359499504</c:v>
                </c:pt>
                <c:pt idx="107">
                  <c:v>0.42875430834044836</c:v>
                </c:pt>
                <c:pt idx="108">
                  <c:v>0.42971127576473189</c:v>
                </c:pt>
                <c:pt idx="109">
                  <c:v>0.43061184987047546</c:v>
                </c:pt>
                <c:pt idx="110">
                  <c:v>0.43156870991658464</c:v>
                </c:pt>
                <c:pt idx="111">
                  <c:v>0.4324129982410802</c:v>
                </c:pt>
                <c:pt idx="112">
                  <c:v>0.4334260432001224</c:v>
                </c:pt>
                <c:pt idx="113">
                  <c:v>0.4334260432001224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1"/>
          <c:order val="1"/>
          <c:tx>
            <c:strRef>
              <c:f>Data_Compiled!$X$1:$X$2</c:f>
              <c:strCache>
                <c:ptCount val="2"/>
                <c:pt idx="0">
                  <c:v>Drop_06263</c:v>
                </c:pt>
                <c:pt idx="1">
                  <c:v>3mL 1.19deg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Data_Compiled!$Z$6:$Z$109</c:f>
              <c:numCache>
                <c:formatCode>General</c:formatCode>
                <c:ptCount val="104"/>
                <c:pt idx="0">
                  <c:v>2.097021406743944E-2</c:v>
                </c:pt>
                <c:pt idx="1">
                  <c:v>2.3965958934216502E-2</c:v>
                </c:pt>
                <c:pt idx="2">
                  <c:v>2.6961703800993563E-2</c:v>
                </c:pt>
                <c:pt idx="3">
                  <c:v>2.9957448667770628E-2</c:v>
                </c:pt>
                <c:pt idx="4">
                  <c:v>3.295319353454769E-2</c:v>
                </c:pt>
                <c:pt idx="5">
                  <c:v>3.5948938401324751E-2</c:v>
                </c:pt>
                <c:pt idx="6">
                  <c:v>3.8944683268101812E-2</c:v>
                </c:pt>
                <c:pt idx="7">
                  <c:v>4.1940428134878881E-2</c:v>
                </c:pt>
                <c:pt idx="8">
                  <c:v>4.4936173001655942E-2</c:v>
                </c:pt>
                <c:pt idx="9">
                  <c:v>4.7931917868433004E-2</c:v>
                </c:pt>
                <c:pt idx="10">
                  <c:v>5.0927662735210065E-2</c:v>
                </c:pt>
                <c:pt idx="11">
                  <c:v>5.3923407601987126E-2</c:v>
                </c:pt>
                <c:pt idx="12">
                  <c:v>5.6919152468764188E-2</c:v>
                </c:pt>
                <c:pt idx="13">
                  <c:v>5.9914897335541256E-2</c:v>
                </c:pt>
                <c:pt idx="14">
                  <c:v>6.2910642202318318E-2</c:v>
                </c:pt>
                <c:pt idx="15">
                  <c:v>6.5906387069095379E-2</c:v>
                </c:pt>
                <c:pt idx="16">
                  <c:v>6.890213193587244E-2</c:v>
                </c:pt>
                <c:pt idx="17">
                  <c:v>7.1897876802649502E-2</c:v>
                </c:pt>
                <c:pt idx="18">
                  <c:v>7.4893621669426563E-2</c:v>
                </c:pt>
                <c:pt idx="19">
                  <c:v>7.7889366536203625E-2</c:v>
                </c:pt>
                <c:pt idx="20">
                  <c:v>8.0885111402980686E-2</c:v>
                </c:pt>
                <c:pt idx="21">
                  <c:v>8.3880856269757761E-2</c:v>
                </c:pt>
                <c:pt idx="22">
                  <c:v>8.6876601136534809E-2</c:v>
                </c:pt>
                <c:pt idx="23">
                  <c:v>8.9872346003311884E-2</c:v>
                </c:pt>
                <c:pt idx="24">
                  <c:v>9.2868090870088946E-2</c:v>
                </c:pt>
                <c:pt idx="25">
                  <c:v>9.5863835736866007E-2</c:v>
                </c:pt>
                <c:pt idx="26">
                  <c:v>9.8859580603643069E-2</c:v>
                </c:pt>
                <c:pt idx="27">
                  <c:v>0.10185532547042013</c:v>
                </c:pt>
                <c:pt idx="28">
                  <c:v>0.10485107033719719</c:v>
                </c:pt>
                <c:pt idx="29">
                  <c:v>0.10784681520397425</c:v>
                </c:pt>
                <c:pt idx="30">
                  <c:v>0.11084256007075133</c:v>
                </c:pt>
                <c:pt idx="31">
                  <c:v>0.11383830493752838</c:v>
                </c:pt>
                <c:pt idx="32">
                  <c:v>0.11683404980430545</c:v>
                </c:pt>
                <c:pt idx="33">
                  <c:v>0.11982979467108251</c:v>
                </c:pt>
                <c:pt idx="34">
                  <c:v>0.12282553953785957</c:v>
                </c:pt>
                <c:pt idx="35">
                  <c:v>0.12582128440463664</c:v>
                </c:pt>
                <c:pt idx="36">
                  <c:v>0.1288170292714137</c:v>
                </c:pt>
                <c:pt idx="37">
                  <c:v>0.13181277413819076</c:v>
                </c:pt>
                <c:pt idx="38">
                  <c:v>0.13480851900496782</c:v>
                </c:pt>
                <c:pt idx="39">
                  <c:v>0.13780426387174488</c:v>
                </c:pt>
                <c:pt idx="40">
                  <c:v>0.14080000873852194</c:v>
                </c:pt>
                <c:pt idx="41">
                  <c:v>0.143795753605299</c:v>
                </c:pt>
                <c:pt idx="42">
                  <c:v>0.14679149847207607</c:v>
                </c:pt>
                <c:pt idx="43">
                  <c:v>0.14978724333885313</c:v>
                </c:pt>
                <c:pt idx="44">
                  <c:v>0.15278298820563019</c:v>
                </c:pt>
                <c:pt idx="45">
                  <c:v>0.15577873307240725</c:v>
                </c:pt>
                <c:pt idx="46">
                  <c:v>0.15877447793918431</c:v>
                </c:pt>
                <c:pt idx="47">
                  <c:v>0.16177022280596137</c:v>
                </c:pt>
                <c:pt idx="48">
                  <c:v>0.16476596767273846</c:v>
                </c:pt>
                <c:pt idx="49">
                  <c:v>0.16776171253951552</c:v>
                </c:pt>
                <c:pt idx="50">
                  <c:v>0.17075745740629258</c:v>
                </c:pt>
                <c:pt idx="51">
                  <c:v>0.17375320227306965</c:v>
                </c:pt>
                <c:pt idx="52">
                  <c:v>0.17674894713984671</c:v>
                </c:pt>
                <c:pt idx="53">
                  <c:v>0.17974469200662377</c:v>
                </c:pt>
                <c:pt idx="54">
                  <c:v>0.1827404368734008</c:v>
                </c:pt>
                <c:pt idx="55">
                  <c:v>0.18573618174017786</c:v>
                </c:pt>
                <c:pt idx="56">
                  <c:v>0.18873192660695495</c:v>
                </c:pt>
                <c:pt idx="57">
                  <c:v>0.19172767147373201</c:v>
                </c:pt>
                <c:pt idx="58">
                  <c:v>0.19472341634050905</c:v>
                </c:pt>
                <c:pt idx="59">
                  <c:v>0.19771916120728611</c:v>
                </c:pt>
                <c:pt idx="60">
                  <c:v>0.2007149060740632</c:v>
                </c:pt>
                <c:pt idx="61">
                  <c:v>0.20371065094084026</c:v>
                </c:pt>
                <c:pt idx="62">
                  <c:v>0.20670639580761729</c:v>
                </c:pt>
                <c:pt idx="63">
                  <c:v>0.20970214067439438</c:v>
                </c:pt>
                <c:pt idx="64">
                  <c:v>0.21269788554117144</c:v>
                </c:pt>
                <c:pt idx="65">
                  <c:v>0.21569363040794851</c:v>
                </c:pt>
                <c:pt idx="66">
                  <c:v>0.21868937527472559</c:v>
                </c:pt>
                <c:pt idx="67">
                  <c:v>0.22168512014150266</c:v>
                </c:pt>
                <c:pt idx="68">
                  <c:v>0.22468086500827969</c:v>
                </c:pt>
                <c:pt idx="69">
                  <c:v>0.22767660987505675</c:v>
                </c:pt>
                <c:pt idx="70">
                  <c:v>0.23067235474183384</c:v>
                </c:pt>
                <c:pt idx="71">
                  <c:v>0.2336680996086109</c:v>
                </c:pt>
                <c:pt idx="72">
                  <c:v>0.23666384447538794</c:v>
                </c:pt>
                <c:pt idx="73">
                  <c:v>0.239659589342165</c:v>
                </c:pt>
                <c:pt idx="74">
                  <c:v>0.24265533420894209</c:v>
                </c:pt>
                <c:pt idx="75">
                  <c:v>0.24565107907571915</c:v>
                </c:pt>
                <c:pt idx="76">
                  <c:v>0.24864682394249618</c:v>
                </c:pt>
                <c:pt idx="77">
                  <c:v>0.25164256880927327</c:v>
                </c:pt>
                <c:pt idx="78">
                  <c:v>0.25463831367605033</c:v>
                </c:pt>
                <c:pt idx="79">
                  <c:v>0.25763405854282739</c:v>
                </c:pt>
                <c:pt idx="80">
                  <c:v>0.26062980340960445</c:v>
                </c:pt>
                <c:pt idx="81">
                  <c:v>0.26362554827638152</c:v>
                </c:pt>
                <c:pt idx="82">
                  <c:v>0.26662129314315858</c:v>
                </c:pt>
                <c:pt idx="83">
                  <c:v>0.26961703800993564</c:v>
                </c:pt>
                <c:pt idx="84">
                  <c:v>0.2726127828767127</c:v>
                </c:pt>
                <c:pt idx="85">
                  <c:v>0.27560852774348976</c:v>
                </c:pt>
                <c:pt idx="86">
                  <c:v>0.27860427261026682</c:v>
                </c:pt>
                <c:pt idx="87">
                  <c:v>0.28160001747704388</c:v>
                </c:pt>
                <c:pt idx="88">
                  <c:v>0.28459576234382095</c:v>
                </c:pt>
                <c:pt idx="89">
                  <c:v>0.28759150721059801</c:v>
                </c:pt>
                <c:pt idx="90">
                  <c:v>0.29058725207737507</c:v>
                </c:pt>
                <c:pt idx="91">
                  <c:v>0.29358299694415213</c:v>
                </c:pt>
                <c:pt idx="92">
                  <c:v>0.29657874181092919</c:v>
                </c:pt>
                <c:pt idx="93">
                  <c:v>0.29957448667770625</c:v>
                </c:pt>
                <c:pt idx="94">
                  <c:v>0.30257023154448331</c:v>
                </c:pt>
                <c:pt idx="95">
                  <c:v>0.30556597641126038</c:v>
                </c:pt>
                <c:pt idx="96">
                  <c:v>0.30856172127803749</c:v>
                </c:pt>
                <c:pt idx="97">
                  <c:v>0.3115574661448145</c:v>
                </c:pt>
                <c:pt idx="98">
                  <c:v>0.31455321101159156</c:v>
                </c:pt>
                <c:pt idx="99">
                  <c:v>0.31754895587836862</c:v>
                </c:pt>
                <c:pt idx="100">
                  <c:v>0.32054470074514574</c:v>
                </c:pt>
                <c:pt idx="101">
                  <c:v>0.32354044561192274</c:v>
                </c:pt>
                <c:pt idx="102">
                  <c:v>0.32653619047869981</c:v>
                </c:pt>
                <c:pt idx="103">
                  <c:v>0.32953193534547687</c:v>
                </c:pt>
              </c:numCache>
              <c:extLst xmlns:c15="http://schemas.microsoft.com/office/drawing/2012/chart"/>
            </c:numRef>
          </c:xVal>
          <c:yVal>
            <c:numRef>
              <c:f>Data_Compiled!$AA$6:$AA$109</c:f>
              <c:numCache>
                <c:formatCode>General</c:formatCode>
                <c:ptCount val="104"/>
                <c:pt idx="0">
                  <c:v>0.33454465864142302</c:v>
                </c:pt>
                <c:pt idx="1">
                  <c:v>0.33512899616424363</c:v>
                </c:pt>
                <c:pt idx="2">
                  <c:v>0.33513670204681301</c:v>
                </c:pt>
                <c:pt idx="3">
                  <c:v>0.33543950297085556</c:v>
                </c:pt>
                <c:pt idx="4">
                  <c:v>0.33594612033530569</c:v>
                </c:pt>
                <c:pt idx="5">
                  <c:v>0.33632503696271926</c:v>
                </c:pt>
                <c:pt idx="6">
                  <c:v>0.33682242776187837</c:v>
                </c:pt>
                <c:pt idx="7">
                  <c:v>0.33733732179932702</c:v>
                </c:pt>
                <c:pt idx="8">
                  <c:v>0.33770864987342486</c:v>
                </c:pt>
                <c:pt idx="9">
                  <c:v>0.3381054152840155</c:v>
                </c:pt>
                <c:pt idx="10">
                  <c:v>0.33854047902370665</c:v>
                </c:pt>
                <c:pt idx="11">
                  <c:v>0.33891536670370381</c:v>
                </c:pt>
                <c:pt idx="12">
                  <c:v>0.33934721184292488</c:v>
                </c:pt>
                <c:pt idx="13">
                  <c:v>0.33974098157840321</c:v>
                </c:pt>
                <c:pt idx="14">
                  <c:v>0.340173367307473</c:v>
                </c:pt>
                <c:pt idx="15">
                  <c:v>0.34061627704548192</c:v>
                </c:pt>
                <c:pt idx="16">
                  <c:v>0.3410592236934914</c:v>
                </c:pt>
                <c:pt idx="17">
                  <c:v>0.34144244401303708</c:v>
                </c:pt>
                <c:pt idx="18">
                  <c:v>0.34192373401889375</c:v>
                </c:pt>
                <c:pt idx="19">
                  <c:v>0.34257947586674531</c:v>
                </c:pt>
                <c:pt idx="20">
                  <c:v>0.34318349895995637</c:v>
                </c:pt>
                <c:pt idx="21">
                  <c:v>0.34384496599146508</c:v>
                </c:pt>
                <c:pt idx="22">
                  <c:v>0.34450391521060192</c:v>
                </c:pt>
                <c:pt idx="23">
                  <c:v>0.34516536858790642</c:v>
                </c:pt>
                <c:pt idx="24">
                  <c:v>0.3455453604250443</c:v>
                </c:pt>
                <c:pt idx="25">
                  <c:v>0.34620461779887651</c:v>
                </c:pt>
                <c:pt idx="26">
                  <c:v>0.34686391594414229</c:v>
                </c:pt>
                <c:pt idx="27">
                  <c:v>0.34752045449821772</c:v>
                </c:pt>
                <c:pt idx="28">
                  <c:v>0.34807126337424305</c:v>
                </c:pt>
                <c:pt idx="29">
                  <c:v>0.34851392420842747</c:v>
                </c:pt>
                <c:pt idx="30">
                  <c:v>0.34906044655197843</c:v>
                </c:pt>
                <c:pt idx="31">
                  <c:v>0.34966626396448836</c:v>
                </c:pt>
                <c:pt idx="32">
                  <c:v>0.3502721850658097</c:v>
                </c:pt>
                <c:pt idx="33">
                  <c:v>0.35093157573752026</c:v>
                </c:pt>
                <c:pt idx="34">
                  <c:v>0.35159098556292584</c:v>
                </c:pt>
                <c:pt idx="35">
                  <c:v>0.35247325877954483</c:v>
                </c:pt>
                <c:pt idx="36">
                  <c:v>0.35313105346252149</c:v>
                </c:pt>
                <c:pt idx="37">
                  <c:v>0.35384541769085343</c:v>
                </c:pt>
                <c:pt idx="38">
                  <c:v>0.35455979932691117</c:v>
                </c:pt>
                <c:pt idx="39">
                  <c:v>0.35543580538624775</c:v>
                </c:pt>
                <c:pt idx="40">
                  <c:v>0.35615032732234203</c:v>
                </c:pt>
                <c:pt idx="41">
                  <c:v>0.35697404158090429</c:v>
                </c:pt>
                <c:pt idx="42">
                  <c:v>0.35769016430824746</c:v>
                </c:pt>
                <c:pt idx="43">
                  <c:v>0.35840562635603046</c:v>
                </c:pt>
                <c:pt idx="44">
                  <c:v>0.35906620297477104</c:v>
                </c:pt>
                <c:pt idx="45">
                  <c:v>0.35972685038860491</c:v>
                </c:pt>
                <c:pt idx="46">
                  <c:v>0.36054911640572945</c:v>
                </c:pt>
                <c:pt idx="47">
                  <c:v>0.36131638657707166</c:v>
                </c:pt>
                <c:pt idx="48">
                  <c:v>0.36214149439674748</c:v>
                </c:pt>
                <c:pt idx="49">
                  <c:v>0.36302095112485477</c:v>
                </c:pt>
                <c:pt idx="50">
                  <c:v>0.36395481280716085</c:v>
                </c:pt>
                <c:pt idx="51">
                  <c:v>0.36494422830823225</c:v>
                </c:pt>
                <c:pt idx="52">
                  <c:v>0.3659897673396314</c:v>
                </c:pt>
                <c:pt idx="53">
                  <c:v>0.3668676784334301</c:v>
                </c:pt>
                <c:pt idx="54">
                  <c:v>0.36791298774468273</c:v>
                </c:pt>
                <c:pt idx="55">
                  <c:v>0.36879369868472173</c:v>
                </c:pt>
                <c:pt idx="56">
                  <c:v>0.3697269087558962</c:v>
                </c:pt>
                <c:pt idx="57">
                  <c:v>0.37066051955353641</c:v>
                </c:pt>
                <c:pt idx="58">
                  <c:v>0.37153973537198143</c:v>
                </c:pt>
                <c:pt idx="59">
                  <c:v>0.37252946152643568</c:v>
                </c:pt>
                <c:pt idx="60">
                  <c:v>0.37346471008920046</c:v>
                </c:pt>
                <c:pt idx="61">
                  <c:v>0.37434343757578736</c:v>
                </c:pt>
                <c:pt idx="62">
                  <c:v>0.37500381273004008</c:v>
                </c:pt>
                <c:pt idx="63">
                  <c:v>0.37599283697831792</c:v>
                </c:pt>
                <c:pt idx="64">
                  <c:v>0.37703763284116359</c:v>
                </c:pt>
                <c:pt idx="65">
                  <c:v>0.37813699756334346</c:v>
                </c:pt>
                <c:pt idx="66">
                  <c:v>0.37934592963395403</c:v>
                </c:pt>
                <c:pt idx="67">
                  <c:v>0.38028039986093698</c:v>
                </c:pt>
                <c:pt idx="68">
                  <c:v>0.38121522687644332</c:v>
                </c:pt>
                <c:pt idx="69">
                  <c:v>0.38236921809663499</c:v>
                </c:pt>
                <c:pt idx="70">
                  <c:v>0.383523566336332</c:v>
                </c:pt>
                <c:pt idx="71">
                  <c:v>0.38456830961794736</c:v>
                </c:pt>
                <c:pt idx="72">
                  <c:v>0.3855577458318607</c:v>
                </c:pt>
                <c:pt idx="73">
                  <c:v>0.38649221410489915</c:v>
                </c:pt>
                <c:pt idx="74">
                  <c:v>0.38726100291257048</c:v>
                </c:pt>
                <c:pt idx="75">
                  <c:v>0.38825045546380066</c:v>
                </c:pt>
                <c:pt idx="76">
                  <c:v>0.38929507095348098</c:v>
                </c:pt>
                <c:pt idx="77">
                  <c:v>0.39033948984218508</c:v>
                </c:pt>
                <c:pt idx="78">
                  <c:v>0.3915488173548356</c:v>
                </c:pt>
                <c:pt idx="79">
                  <c:v>0.39270278612030551</c:v>
                </c:pt>
                <c:pt idx="80">
                  <c:v>0.39369224298914096</c:v>
                </c:pt>
                <c:pt idx="81">
                  <c:v>0.3947916395268109</c:v>
                </c:pt>
                <c:pt idx="82">
                  <c:v>0.39616588522228768</c:v>
                </c:pt>
                <c:pt idx="83">
                  <c:v>0.3972652817963146</c:v>
                </c:pt>
                <c:pt idx="84">
                  <c:v>0.39852958787470333</c:v>
                </c:pt>
                <c:pt idx="85">
                  <c:v>0.39951902156564356</c:v>
                </c:pt>
                <c:pt idx="86">
                  <c:v>0.40050847886905805</c:v>
                </c:pt>
                <c:pt idx="87">
                  <c:v>0.40160796598730003</c:v>
                </c:pt>
                <c:pt idx="88">
                  <c:v>0.40259753298560641</c:v>
                </c:pt>
                <c:pt idx="89">
                  <c:v>0.40364211017687807</c:v>
                </c:pt>
                <c:pt idx="90">
                  <c:v>0.40474135104077869</c:v>
                </c:pt>
                <c:pt idx="91">
                  <c:v>0.40578577535454857</c:v>
                </c:pt>
                <c:pt idx="92">
                  <c:v>0.40694070263371218</c:v>
                </c:pt>
                <c:pt idx="93">
                  <c:v>0.4082052629345273</c:v>
                </c:pt>
                <c:pt idx="94">
                  <c:v>0.40941458340480807</c:v>
                </c:pt>
                <c:pt idx="95">
                  <c:v>0.41073336676256073</c:v>
                </c:pt>
                <c:pt idx="96">
                  <c:v>0.41177800239480861</c:v>
                </c:pt>
                <c:pt idx="97">
                  <c:v>0.41276745079017668</c:v>
                </c:pt>
                <c:pt idx="98">
                  <c:v>0.413921426856866</c:v>
                </c:pt>
                <c:pt idx="99">
                  <c:v>0.41502081970027227</c:v>
                </c:pt>
                <c:pt idx="100">
                  <c:v>0.41595530370551559</c:v>
                </c:pt>
                <c:pt idx="101">
                  <c:v>0.4171646360633775</c:v>
                </c:pt>
                <c:pt idx="102">
                  <c:v>0.41815408990423791</c:v>
                </c:pt>
                <c:pt idx="103">
                  <c:v>0.41870378651767437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2"/>
          <c:order val="2"/>
          <c:tx>
            <c:strRef>
              <c:f>Data_Compiled!$AJ$1:$AJ$2</c:f>
              <c:strCache>
                <c:ptCount val="2"/>
                <c:pt idx="0">
                  <c:v>Drop_06264</c:v>
                </c:pt>
                <c:pt idx="1">
                  <c:v>4mL 1.19deg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Data_Compiled!$AL$6:$AL$108</c:f>
              <c:numCache>
                <c:formatCode>General</c:formatCode>
                <c:ptCount val="103"/>
                <c:pt idx="0">
                  <c:v>4.5287274463788857E-2</c:v>
                </c:pt>
                <c:pt idx="1">
                  <c:v>4.7951231785188196E-2</c:v>
                </c:pt>
                <c:pt idx="2">
                  <c:v>5.0615189106587542E-2</c:v>
                </c:pt>
                <c:pt idx="3">
                  <c:v>5.3279146427986888E-2</c:v>
                </c:pt>
                <c:pt idx="4">
                  <c:v>5.5943103749386228E-2</c:v>
                </c:pt>
                <c:pt idx="5">
                  <c:v>5.8607061070785574E-2</c:v>
                </c:pt>
                <c:pt idx="6">
                  <c:v>6.127101839218492E-2</c:v>
                </c:pt>
                <c:pt idx="7">
                  <c:v>6.3934975713584266E-2</c:v>
                </c:pt>
                <c:pt idx="8">
                  <c:v>6.6598933034983598E-2</c:v>
                </c:pt>
                <c:pt idx="9">
                  <c:v>6.9262890356382958E-2</c:v>
                </c:pt>
                <c:pt idx="10">
                  <c:v>7.1926847677782291E-2</c:v>
                </c:pt>
                <c:pt idx="11">
                  <c:v>7.4590804999181651E-2</c:v>
                </c:pt>
                <c:pt idx="12">
                  <c:v>7.7254762320580983E-2</c:v>
                </c:pt>
                <c:pt idx="13">
                  <c:v>7.9918719641980329E-2</c:v>
                </c:pt>
                <c:pt idx="14">
                  <c:v>8.2582676963379661E-2</c:v>
                </c:pt>
                <c:pt idx="15">
                  <c:v>8.5246634284779021E-2</c:v>
                </c:pt>
                <c:pt idx="16">
                  <c:v>8.7910591606178368E-2</c:v>
                </c:pt>
                <c:pt idx="17">
                  <c:v>9.0574548927577714E-2</c:v>
                </c:pt>
                <c:pt idx="18">
                  <c:v>9.3238506248977046E-2</c:v>
                </c:pt>
                <c:pt idx="19">
                  <c:v>9.5902463570376392E-2</c:v>
                </c:pt>
                <c:pt idx="20">
                  <c:v>9.8566420891775752E-2</c:v>
                </c:pt>
                <c:pt idx="21">
                  <c:v>0.10123037821317508</c:v>
                </c:pt>
                <c:pt idx="22">
                  <c:v>0.10389433553457442</c:v>
                </c:pt>
                <c:pt idx="23">
                  <c:v>0.10655829285597378</c:v>
                </c:pt>
                <c:pt idx="24">
                  <c:v>0.10922225017737312</c:v>
                </c:pt>
                <c:pt idx="25">
                  <c:v>0.11188620749877246</c:v>
                </c:pt>
                <c:pt idx="26">
                  <c:v>0.11455016482017182</c:v>
                </c:pt>
                <c:pt idx="27">
                  <c:v>0.11721412214157116</c:v>
                </c:pt>
                <c:pt idx="28">
                  <c:v>0.11987807946297049</c:v>
                </c:pt>
                <c:pt idx="29">
                  <c:v>0.12254203678436984</c:v>
                </c:pt>
                <c:pt idx="30">
                  <c:v>0.12520599410576919</c:v>
                </c:pt>
                <c:pt idx="31">
                  <c:v>0.12786995142716853</c:v>
                </c:pt>
                <c:pt idx="32">
                  <c:v>0.13053390874856788</c:v>
                </c:pt>
                <c:pt idx="33">
                  <c:v>0.13319786606996722</c:v>
                </c:pt>
                <c:pt idx="34">
                  <c:v>0.13586182339136657</c:v>
                </c:pt>
                <c:pt idx="35">
                  <c:v>0.13852578071276592</c:v>
                </c:pt>
                <c:pt idx="36">
                  <c:v>0.14118973803416524</c:v>
                </c:pt>
                <c:pt idx="37">
                  <c:v>0.14385369535556461</c:v>
                </c:pt>
                <c:pt idx="38">
                  <c:v>0.14651765267696393</c:v>
                </c:pt>
                <c:pt idx="39">
                  <c:v>0.1491816099983633</c:v>
                </c:pt>
                <c:pt idx="40">
                  <c:v>0.15184556731976262</c:v>
                </c:pt>
                <c:pt idx="41">
                  <c:v>0.15450952464116197</c:v>
                </c:pt>
                <c:pt idx="42">
                  <c:v>0.15717348196256131</c:v>
                </c:pt>
                <c:pt idx="43">
                  <c:v>0.15983743928396066</c:v>
                </c:pt>
                <c:pt idx="44">
                  <c:v>0.16250139660536</c:v>
                </c:pt>
                <c:pt idx="45">
                  <c:v>0.16516535392675932</c:v>
                </c:pt>
                <c:pt idx="46">
                  <c:v>0.16782931124815867</c:v>
                </c:pt>
                <c:pt idx="47">
                  <c:v>0.17049326856955804</c:v>
                </c:pt>
                <c:pt idx="48">
                  <c:v>0.17315722589095742</c:v>
                </c:pt>
                <c:pt idx="49">
                  <c:v>0.17582118321235674</c:v>
                </c:pt>
                <c:pt idx="50">
                  <c:v>0.17848514053375608</c:v>
                </c:pt>
                <c:pt idx="51">
                  <c:v>0.18114909785515543</c:v>
                </c:pt>
                <c:pt idx="52">
                  <c:v>0.18381305517655475</c:v>
                </c:pt>
                <c:pt idx="53">
                  <c:v>0.18647701249795409</c:v>
                </c:pt>
                <c:pt idx="54">
                  <c:v>0.18914096981935347</c:v>
                </c:pt>
                <c:pt idx="55">
                  <c:v>0.19180492714075278</c:v>
                </c:pt>
                <c:pt idx="56">
                  <c:v>0.19446888446215216</c:v>
                </c:pt>
                <c:pt idx="57">
                  <c:v>0.1971328417835515</c:v>
                </c:pt>
                <c:pt idx="58">
                  <c:v>0.19979679910495082</c:v>
                </c:pt>
                <c:pt idx="59">
                  <c:v>0.20246075642635017</c:v>
                </c:pt>
                <c:pt idx="60">
                  <c:v>0.20512471374774949</c:v>
                </c:pt>
                <c:pt idx="61">
                  <c:v>0.20778867106914883</c:v>
                </c:pt>
                <c:pt idx="62">
                  <c:v>0.21045262839054818</c:v>
                </c:pt>
                <c:pt idx="63">
                  <c:v>0.21311658571194758</c:v>
                </c:pt>
                <c:pt idx="64">
                  <c:v>0.2157805430333469</c:v>
                </c:pt>
                <c:pt idx="65">
                  <c:v>0.21844450035474625</c:v>
                </c:pt>
                <c:pt idx="66">
                  <c:v>0.22110845767614559</c:v>
                </c:pt>
                <c:pt idx="67">
                  <c:v>0.22377241499754491</c:v>
                </c:pt>
                <c:pt idx="68">
                  <c:v>0.22643637231894426</c:v>
                </c:pt>
                <c:pt idx="69">
                  <c:v>0.22910032964034358</c:v>
                </c:pt>
                <c:pt idx="70">
                  <c:v>0.231764286961743</c:v>
                </c:pt>
                <c:pt idx="71">
                  <c:v>0.23442824428314232</c:v>
                </c:pt>
                <c:pt idx="72">
                  <c:v>0.23709220160454167</c:v>
                </c:pt>
                <c:pt idx="73">
                  <c:v>0.23975615892594099</c:v>
                </c:pt>
                <c:pt idx="74">
                  <c:v>0.24242011624734033</c:v>
                </c:pt>
                <c:pt idx="75">
                  <c:v>0.24508407356873968</c:v>
                </c:pt>
                <c:pt idx="76">
                  <c:v>0.247748030890139</c:v>
                </c:pt>
                <c:pt idx="77">
                  <c:v>0.25041198821153832</c:v>
                </c:pt>
                <c:pt idx="78">
                  <c:v>0.25307594553293772</c:v>
                </c:pt>
                <c:pt idx="79">
                  <c:v>0.25573990285433706</c:v>
                </c:pt>
                <c:pt idx="80">
                  <c:v>0.25840386017573641</c:v>
                </c:pt>
                <c:pt idx="81">
                  <c:v>0.26106781749713576</c:v>
                </c:pt>
                <c:pt idx="82">
                  <c:v>0.2637317748185351</c:v>
                </c:pt>
                <c:pt idx="83">
                  <c:v>0.26639573213993439</c:v>
                </c:pt>
                <c:pt idx="84">
                  <c:v>0.26905968946133374</c:v>
                </c:pt>
                <c:pt idx="85">
                  <c:v>0.27172364678273314</c:v>
                </c:pt>
                <c:pt idx="86">
                  <c:v>0.27438760410413249</c:v>
                </c:pt>
                <c:pt idx="87">
                  <c:v>0.27705156142553183</c:v>
                </c:pt>
                <c:pt idx="88">
                  <c:v>0.27971551874693118</c:v>
                </c:pt>
                <c:pt idx="89">
                  <c:v>0.28237947606833047</c:v>
                </c:pt>
                <c:pt idx="90">
                  <c:v>0.28504343338972982</c:v>
                </c:pt>
                <c:pt idx="91">
                  <c:v>0.28770739071112916</c:v>
                </c:pt>
                <c:pt idx="92">
                  <c:v>0.29037134803252851</c:v>
                </c:pt>
                <c:pt idx="93">
                  <c:v>0.29303530535392791</c:v>
                </c:pt>
                <c:pt idx="94">
                  <c:v>0.29569926267532726</c:v>
                </c:pt>
                <c:pt idx="95">
                  <c:v>0.2983632199967266</c:v>
                </c:pt>
                <c:pt idx="96">
                  <c:v>0.30102717731812589</c:v>
                </c:pt>
                <c:pt idx="97">
                  <c:v>0.30369113463952524</c:v>
                </c:pt>
                <c:pt idx="98">
                  <c:v>0.30635509196092459</c:v>
                </c:pt>
                <c:pt idx="99">
                  <c:v>0.30901904928232393</c:v>
                </c:pt>
                <c:pt idx="100">
                  <c:v>0.31168300660372333</c:v>
                </c:pt>
                <c:pt idx="101">
                  <c:v>0.31434696392512268</c:v>
                </c:pt>
                <c:pt idx="102">
                  <c:v>0.31701092124652197</c:v>
                </c:pt>
              </c:numCache>
              <c:extLst xmlns:c15="http://schemas.microsoft.com/office/drawing/2012/chart"/>
            </c:numRef>
          </c:xVal>
          <c:yVal>
            <c:numRef>
              <c:f>Data_Compiled!$AM$6:$AM$107</c:f>
              <c:numCache>
                <c:formatCode>General</c:formatCode>
                <c:ptCount val="102"/>
                <c:pt idx="0">
                  <c:v>0.28849184589865323</c:v>
                </c:pt>
                <c:pt idx="1">
                  <c:v>0.28878531639546418</c:v>
                </c:pt>
                <c:pt idx="2">
                  <c:v>0.28908028228576532</c:v>
                </c:pt>
                <c:pt idx="3">
                  <c:v>0.28924764798728736</c:v>
                </c:pt>
                <c:pt idx="4">
                  <c:v>0.28954079296784213</c:v>
                </c:pt>
                <c:pt idx="5">
                  <c:v>0.28979757256726846</c:v>
                </c:pt>
                <c:pt idx="6">
                  <c:v>0.29000170490984734</c:v>
                </c:pt>
                <c:pt idx="7">
                  <c:v>0.29033651759289353</c:v>
                </c:pt>
                <c:pt idx="8">
                  <c:v>0.29046229066295537</c:v>
                </c:pt>
                <c:pt idx="9">
                  <c:v>0.29079806661547575</c:v>
                </c:pt>
                <c:pt idx="10">
                  <c:v>0.29100730729989005</c:v>
                </c:pt>
                <c:pt idx="11">
                  <c:v>0.29125885344001368</c:v>
                </c:pt>
                <c:pt idx="12">
                  <c:v>0.29155261107648267</c:v>
                </c:pt>
                <c:pt idx="13">
                  <c:v>0.29184605645063028</c:v>
                </c:pt>
                <c:pt idx="14">
                  <c:v>0.29214022858146255</c:v>
                </c:pt>
                <c:pt idx="15">
                  <c:v>0.29251854886529977</c:v>
                </c:pt>
                <c:pt idx="16">
                  <c:v>0.29276895224796801</c:v>
                </c:pt>
                <c:pt idx="17">
                  <c:v>0.29310428733229832</c:v>
                </c:pt>
                <c:pt idx="18">
                  <c:v>0.29344051853969422</c:v>
                </c:pt>
                <c:pt idx="19">
                  <c:v>0.29385963725543562</c:v>
                </c:pt>
                <c:pt idx="20">
                  <c:v>0.29419417490945066</c:v>
                </c:pt>
                <c:pt idx="21">
                  <c:v>0.29473984108860779</c:v>
                </c:pt>
                <c:pt idx="22">
                  <c:v>0.29511642492204637</c:v>
                </c:pt>
                <c:pt idx="23">
                  <c:v>0.29545179420314377</c:v>
                </c:pt>
                <c:pt idx="24">
                  <c:v>0.29595485243431008</c:v>
                </c:pt>
                <c:pt idx="25">
                  <c:v>0.29620638321518278</c:v>
                </c:pt>
                <c:pt idx="26">
                  <c:v>0.29654143155988277</c:v>
                </c:pt>
                <c:pt idx="27">
                  <c:v>0.29691874588159561</c:v>
                </c:pt>
                <c:pt idx="28">
                  <c:v>0.29738020502035573</c:v>
                </c:pt>
                <c:pt idx="29">
                  <c:v>0.29779943077247306</c:v>
                </c:pt>
                <c:pt idx="30">
                  <c:v>0.29821910980406435</c:v>
                </c:pt>
                <c:pt idx="31">
                  <c:v>0.29876468215440882</c:v>
                </c:pt>
                <c:pt idx="32">
                  <c:v>0.29905753240655097</c:v>
                </c:pt>
                <c:pt idx="33">
                  <c:v>0.29960251232101204</c:v>
                </c:pt>
                <c:pt idx="34">
                  <c:v>0.30006418347928371</c:v>
                </c:pt>
                <c:pt idx="35">
                  <c:v>0.30052479360048773</c:v>
                </c:pt>
                <c:pt idx="36">
                  <c:v>0.30102835021988411</c:v>
                </c:pt>
                <c:pt idx="37">
                  <c:v>0.30157251392820006</c:v>
                </c:pt>
                <c:pt idx="38">
                  <c:v>0.3020759197355839</c:v>
                </c:pt>
                <c:pt idx="39">
                  <c:v>0.3024536638309408</c:v>
                </c:pt>
                <c:pt idx="40">
                  <c:v>0.30295672108209193</c:v>
                </c:pt>
                <c:pt idx="41">
                  <c:v>0.30337646865917722</c:v>
                </c:pt>
                <c:pt idx="42">
                  <c:v>0.30396335365286087</c:v>
                </c:pt>
                <c:pt idx="43">
                  <c:v>0.30450832196475169</c:v>
                </c:pt>
                <c:pt idx="44">
                  <c:v>0.30496945149470261</c:v>
                </c:pt>
                <c:pt idx="45">
                  <c:v>0.30547250426932648</c:v>
                </c:pt>
                <c:pt idx="46">
                  <c:v>0.30593283178333164</c:v>
                </c:pt>
                <c:pt idx="47">
                  <c:v>0.30639398802444268</c:v>
                </c:pt>
                <c:pt idx="48">
                  <c:v>0.30693856284105642</c:v>
                </c:pt>
                <c:pt idx="49">
                  <c:v>0.30735799273748321</c:v>
                </c:pt>
                <c:pt idx="50">
                  <c:v>0.30786108017804786</c:v>
                </c:pt>
                <c:pt idx="51">
                  <c:v>0.30840609184793594</c:v>
                </c:pt>
                <c:pt idx="52">
                  <c:v>0.30907687580270971</c:v>
                </c:pt>
                <c:pt idx="53">
                  <c:v>0.3095799640089395</c:v>
                </c:pt>
                <c:pt idx="54">
                  <c:v>0.31012497644618597</c:v>
                </c:pt>
                <c:pt idx="55">
                  <c:v>0.31071238775437887</c:v>
                </c:pt>
                <c:pt idx="56">
                  <c:v>0.31121519530094516</c:v>
                </c:pt>
                <c:pt idx="57">
                  <c:v>0.31180239143712951</c:v>
                </c:pt>
                <c:pt idx="58">
                  <c:v>0.31243124094141378</c:v>
                </c:pt>
                <c:pt idx="59">
                  <c:v>0.31293406944657626</c:v>
                </c:pt>
                <c:pt idx="60">
                  <c:v>0.31352100285170326</c:v>
                </c:pt>
                <c:pt idx="61">
                  <c:v>0.3140662532996123</c:v>
                </c:pt>
                <c:pt idx="62">
                  <c:v>0.31469540730192158</c:v>
                </c:pt>
                <c:pt idx="63">
                  <c:v>0.3152398811682135</c:v>
                </c:pt>
                <c:pt idx="64">
                  <c:v>0.31578511729667763</c:v>
                </c:pt>
                <c:pt idx="65">
                  <c:v>0.3164137507236251</c:v>
                </c:pt>
                <c:pt idx="66">
                  <c:v>0.3170847489364591</c:v>
                </c:pt>
                <c:pt idx="67">
                  <c:v>0.3175035310184004</c:v>
                </c:pt>
                <c:pt idx="68">
                  <c:v>0.31796478792227717</c:v>
                </c:pt>
                <c:pt idx="69">
                  <c:v>0.31863572074732771</c:v>
                </c:pt>
                <c:pt idx="70">
                  <c:v>0.31918093318001234</c:v>
                </c:pt>
                <c:pt idx="71">
                  <c:v>0.31993522521219897</c:v>
                </c:pt>
                <c:pt idx="72">
                  <c:v>0.32048056962188542</c:v>
                </c:pt>
                <c:pt idx="73">
                  <c:v>0.32110942649729163</c:v>
                </c:pt>
                <c:pt idx="74">
                  <c:v>0.32173828369330576</c:v>
                </c:pt>
                <c:pt idx="75">
                  <c:v>0.32232490564688004</c:v>
                </c:pt>
                <c:pt idx="76">
                  <c:v>0.32299582068555127</c:v>
                </c:pt>
                <c:pt idx="77">
                  <c:v>0.32362468193266625</c:v>
                </c:pt>
                <c:pt idx="78">
                  <c:v>0.32425354332408912</c:v>
                </c:pt>
                <c:pt idx="79">
                  <c:v>0.32484048074634087</c:v>
                </c:pt>
                <c:pt idx="80">
                  <c:v>0.32551126651044177</c:v>
                </c:pt>
                <c:pt idx="81">
                  <c:v>0.32601435592603156</c:v>
                </c:pt>
                <c:pt idx="82">
                  <c:v>0.32660145509684052</c:v>
                </c:pt>
                <c:pt idx="83">
                  <c:v>0.32723031445744255</c:v>
                </c:pt>
                <c:pt idx="84">
                  <c:v>0.32785937492251815</c:v>
                </c:pt>
                <c:pt idx="85">
                  <c:v>0.32844610975591892</c:v>
                </c:pt>
                <c:pt idx="86">
                  <c:v>0.32915924985562633</c:v>
                </c:pt>
                <c:pt idx="87">
                  <c:v>0.32983002693859376</c:v>
                </c:pt>
                <c:pt idx="88">
                  <c:v>0.3305008044247128</c:v>
                </c:pt>
                <c:pt idx="89">
                  <c:v>0.33104607989144019</c:v>
                </c:pt>
                <c:pt idx="90">
                  <c:v>0.33167444207429075</c:v>
                </c:pt>
                <c:pt idx="91">
                  <c:v>0.33238736810689706</c:v>
                </c:pt>
                <c:pt idx="92">
                  <c:v>0.33309985394358593</c:v>
                </c:pt>
                <c:pt idx="93">
                  <c:v>0.33372853760176419</c:v>
                </c:pt>
                <c:pt idx="94">
                  <c:v>0.33435739869016146</c:v>
                </c:pt>
                <c:pt idx="95">
                  <c:v>0.33498597636671701</c:v>
                </c:pt>
                <c:pt idx="96">
                  <c:v>0.33561499066148076</c:v>
                </c:pt>
                <c:pt idx="97">
                  <c:v>0.33641155064845235</c:v>
                </c:pt>
                <c:pt idx="98">
                  <c:v>0.33704054057452087</c:v>
                </c:pt>
                <c:pt idx="99">
                  <c:v>0.33766927712769762</c:v>
                </c:pt>
                <c:pt idx="100">
                  <c:v>0.33821441572394917</c:v>
                </c:pt>
                <c:pt idx="101">
                  <c:v>0.33875942929474223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3"/>
          <c:order val="3"/>
          <c:tx>
            <c:strRef>
              <c:f>Data_Compiled!$AV$1:$AV$2</c:f>
              <c:strCache>
                <c:ptCount val="2"/>
                <c:pt idx="0">
                  <c:v>Drop_06278</c:v>
                </c:pt>
                <c:pt idx="1">
                  <c:v>2mL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Data_Compiled!$AX$6:$AX$68</c:f>
              <c:numCache>
                <c:formatCode>General</c:formatCode>
                <c:ptCount val="63"/>
                <c:pt idx="0">
                  <c:v>0.18685176047280042</c:v>
                </c:pt>
                <c:pt idx="1">
                  <c:v>0.20761306719200046</c:v>
                </c:pt>
                <c:pt idx="2">
                  <c:v>0.2283743739112005</c:v>
                </c:pt>
                <c:pt idx="3">
                  <c:v>0.24913568063040056</c:v>
                </c:pt>
                <c:pt idx="4">
                  <c:v>0.2698969873496006</c:v>
                </c:pt>
                <c:pt idx="5">
                  <c:v>0.29065829406880067</c:v>
                </c:pt>
                <c:pt idx="6">
                  <c:v>0.31141960078800068</c:v>
                </c:pt>
                <c:pt idx="7">
                  <c:v>0.33218090750720075</c:v>
                </c:pt>
                <c:pt idx="8">
                  <c:v>0.35294221422640076</c:v>
                </c:pt>
                <c:pt idx="9">
                  <c:v>0.37370352094560083</c:v>
                </c:pt>
                <c:pt idx="10">
                  <c:v>0.3944648276648009</c:v>
                </c:pt>
                <c:pt idx="11">
                  <c:v>0.41522613438400091</c:v>
                </c:pt>
                <c:pt idx="12">
                  <c:v>0.43598744110320098</c:v>
                </c:pt>
                <c:pt idx="13">
                  <c:v>0.45674874782240105</c:v>
                </c:pt>
                <c:pt idx="14">
                  <c:v>0.47751005454160106</c:v>
                </c:pt>
                <c:pt idx="15">
                  <c:v>0.49827136126080113</c:v>
                </c:pt>
                <c:pt idx="16">
                  <c:v>0.51903266798000114</c:v>
                </c:pt>
                <c:pt idx="17">
                  <c:v>0.53979397469920121</c:v>
                </c:pt>
                <c:pt idx="18">
                  <c:v>0.56055528141840116</c:v>
                </c:pt>
                <c:pt idx="19">
                  <c:v>0.58131658813760134</c:v>
                </c:pt>
                <c:pt idx="20">
                  <c:v>0.6020778948568013</c:v>
                </c:pt>
                <c:pt idx="21">
                  <c:v>0.62283920157600137</c:v>
                </c:pt>
                <c:pt idx="22">
                  <c:v>0.64360050829520143</c:v>
                </c:pt>
                <c:pt idx="23">
                  <c:v>0.6643618150144015</c:v>
                </c:pt>
                <c:pt idx="24">
                  <c:v>0.68512312173360157</c:v>
                </c:pt>
                <c:pt idx="25">
                  <c:v>0.70588442845280153</c:v>
                </c:pt>
                <c:pt idx="26">
                  <c:v>0.72664573517200171</c:v>
                </c:pt>
                <c:pt idx="27">
                  <c:v>0.74740704189120166</c:v>
                </c:pt>
                <c:pt idx="28">
                  <c:v>0.76816834861040173</c:v>
                </c:pt>
                <c:pt idx="29">
                  <c:v>0.7889296553296018</c:v>
                </c:pt>
                <c:pt idx="30">
                  <c:v>0.80969096204880187</c:v>
                </c:pt>
                <c:pt idx="31">
                  <c:v>0.83045226876800182</c:v>
                </c:pt>
                <c:pt idx="32">
                  <c:v>0.85121357548720189</c:v>
                </c:pt>
                <c:pt idx="33">
                  <c:v>0.87197488220640207</c:v>
                </c:pt>
                <c:pt idx="34">
                  <c:v>0.89273618892560203</c:v>
                </c:pt>
                <c:pt idx="35">
                  <c:v>0.91349749564480209</c:v>
                </c:pt>
                <c:pt idx="36">
                  <c:v>0.93425880236400216</c:v>
                </c:pt>
                <c:pt idx="37">
                  <c:v>0.95502010908320223</c:v>
                </c:pt>
                <c:pt idx="38">
                  <c:v>0.97578141580240219</c:v>
                </c:pt>
                <c:pt idx="39">
                  <c:v>0.99654272252160225</c:v>
                </c:pt>
                <c:pt idx="40">
                  <c:v>1.0173040292408022</c:v>
                </c:pt>
                <c:pt idx="41">
                  <c:v>1.0380653359600025</c:v>
                </c:pt>
                <c:pt idx="42">
                  <c:v>1.0588266426792023</c:v>
                </c:pt>
                <c:pt idx="43">
                  <c:v>1.0795879493984024</c:v>
                </c:pt>
                <c:pt idx="44">
                  <c:v>1.1003492561176025</c:v>
                </c:pt>
                <c:pt idx="45">
                  <c:v>1.1211105628368025</c:v>
                </c:pt>
                <c:pt idx="46">
                  <c:v>1.1418718695560026</c:v>
                </c:pt>
                <c:pt idx="47">
                  <c:v>1.1626331762752027</c:v>
                </c:pt>
                <c:pt idx="48">
                  <c:v>1.1833944829944028</c:v>
                </c:pt>
                <c:pt idx="49">
                  <c:v>1.2041557897136028</c:v>
                </c:pt>
                <c:pt idx="50">
                  <c:v>1.2249170964328029</c:v>
                </c:pt>
                <c:pt idx="51">
                  <c:v>1.2456784031520027</c:v>
                </c:pt>
                <c:pt idx="52">
                  <c:v>1.2664397098712028</c:v>
                </c:pt>
                <c:pt idx="53">
                  <c:v>1.2872010165904029</c:v>
                </c:pt>
                <c:pt idx="54">
                  <c:v>1.3079623233096029</c:v>
                </c:pt>
                <c:pt idx="55">
                  <c:v>1.328723630028803</c:v>
                </c:pt>
                <c:pt idx="56">
                  <c:v>1.3494849367480029</c:v>
                </c:pt>
                <c:pt idx="57">
                  <c:v>1.3702462434672029</c:v>
                </c:pt>
                <c:pt idx="58">
                  <c:v>1.3910075501864032</c:v>
                </c:pt>
                <c:pt idx="59">
                  <c:v>1.4117688569056031</c:v>
                </c:pt>
                <c:pt idx="60">
                  <c:v>1.4325301636248031</c:v>
                </c:pt>
                <c:pt idx="61">
                  <c:v>1.4532914703440032</c:v>
                </c:pt>
                <c:pt idx="62">
                  <c:v>1.474052777063203</c:v>
                </c:pt>
              </c:numCache>
              <c:extLst xmlns:c15="http://schemas.microsoft.com/office/drawing/2012/chart"/>
            </c:numRef>
          </c:xVal>
          <c:yVal>
            <c:numRef>
              <c:f>Data_Compiled!$AY$6:$AY$68</c:f>
              <c:numCache>
                <c:formatCode>General</c:formatCode>
                <c:ptCount val="63"/>
                <c:pt idx="0">
                  <c:v>0.42811051780569115</c:v>
                </c:pt>
                <c:pt idx="1">
                  <c:v>0.43363383096239244</c:v>
                </c:pt>
                <c:pt idx="2">
                  <c:v>0.43934728934408912</c:v>
                </c:pt>
                <c:pt idx="3">
                  <c:v>0.44298249362081649</c:v>
                </c:pt>
                <c:pt idx="4">
                  <c:v>0.44911040978512579</c:v>
                </c:pt>
                <c:pt idx="5">
                  <c:v>0.45530968074326128</c:v>
                </c:pt>
                <c:pt idx="6">
                  <c:v>0.46149751307571513</c:v>
                </c:pt>
                <c:pt idx="7">
                  <c:v>0.46890043373164536</c:v>
                </c:pt>
                <c:pt idx="8">
                  <c:v>0.47463803419374634</c:v>
                </c:pt>
                <c:pt idx="9">
                  <c:v>0.4816309504575893</c:v>
                </c:pt>
                <c:pt idx="10">
                  <c:v>0.48945687845027208</c:v>
                </c:pt>
                <c:pt idx="11">
                  <c:v>0.49563789983398587</c:v>
                </c:pt>
                <c:pt idx="12">
                  <c:v>0.5030470850892883</c:v>
                </c:pt>
                <c:pt idx="13">
                  <c:v>0.51251466275174051</c:v>
                </c:pt>
                <c:pt idx="14">
                  <c:v>0.51997498514712237</c:v>
                </c:pt>
                <c:pt idx="15">
                  <c:v>0.52696942312930861</c:v>
                </c:pt>
                <c:pt idx="16">
                  <c:v>0.53561036256674865</c:v>
                </c:pt>
                <c:pt idx="17">
                  <c:v>0.54260589678525151</c:v>
                </c:pt>
                <c:pt idx="18">
                  <c:v>0.54961364342849905</c:v>
                </c:pt>
                <c:pt idx="19">
                  <c:v>0.5590672775207588</c:v>
                </c:pt>
                <c:pt idx="20">
                  <c:v>0.56729849641836316</c:v>
                </c:pt>
                <c:pt idx="21">
                  <c:v>0.57758789957535861</c:v>
                </c:pt>
                <c:pt idx="22">
                  <c:v>0.58541723900280507</c:v>
                </c:pt>
                <c:pt idx="23">
                  <c:v>0.59366921285252405</c:v>
                </c:pt>
                <c:pt idx="24">
                  <c:v>0.601499645150396</c:v>
                </c:pt>
                <c:pt idx="25">
                  <c:v>0.61055318671329184</c:v>
                </c:pt>
                <c:pt idx="26">
                  <c:v>0.6200296445294009</c:v>
                </c:pt>
                <c:pt idx="27">
                  <c:v>0.62949485478953837</c:v>
                </c:pt>
                <c:pt idx="28">
                  <c:v>0.63898288565631189</c:v>
                </c:pt>
                <c:pt idx="29">
                  <c:v>0.64844771869989981</c:v>
                </c:pt>
                <c:pt idx="30">
                  <c:v>0.65751278917172662</c:v>
                </c:pt>
                <c:pt idx="31">
                  <c:v>0.66657795979261592</c:v>
                </c:pt>
                <c:pt idx="32">
                  <c:v>0.67605471880439449</c:v>
                </c:pt>
                <c:pt idx="33">
                  <c:v>0.68593087712832324</c:v>
                </c:pt>
                <c:pt idx="34">
                  <c:v>0.69580734871384653</c:v>
                </c:pt>
                <c:pt idx="35">
                  <c:v>0.7052957994611293</c:v>
                </c:pt>
                <c:pt idx="36">
                  <c:v>0.71566485485623044</c:v>
                </c:pt>
                <c:pt idx="37">
                  <c:v>0.72389297655584783</c:v>
                </c:pt>
                <c:pt idx="38">
                  <c:v>0.7341932221170393</c:v>
                </c:pt>
                <c:pt idx="39">
                  <c:v>0.74447874049014129</c:v>
                </c:pt>
                <c:pt idx="40">
                  <c:v>0.75517611795587247</c:v>
                </c:pt>
                <c:pt idx="41">
                  <c:v>0.7638166049438424</c:v>
                </c:pt>
                <c:pt idx="42">
                  <c:v>0.77533763104986786</c:v>
                </c:pt>
                <c:pt idx="43">
                  <c:v>0.7848016264477754</c:v>
                </c:pt>
                <c:pt idx="44">
                  <c:v>0.79341875514325488</c:v>
                </c:pt>
                <c:pt idx="45">
                  <c:v>0.80208432211700598</c:v>
                </c:pt>
                <c:pt idx="46">
                  <c:v>0.81406897240891574</c:v>
                </c:pt>
                <c:pt idx="47">
                  <c:v>0.82269660074267137</c:v>
                </c:pt>
                <c:pt idx="48">
                  <c:v>0.83178897623090098</c:v>
                </c:pt>
                <c:pt idx="49">
                  <c:v>0.84170633030705244</c:v>
                </c:pt>
                <c:pt idx="50">
                  <c:v>0.85165757208314963</c:v>
                </c:pt>
                <c:pt idx="51">
                  <c:v>0.86197449117760372</c:v>
                </c:pt>
                <c:pt idx="52">
                  <c:v>0.87186346381375812</c:v>
                </c:pt>
                <c:pt idx="53">
                  <c:v>0.88175243659495106</c:v>
                </c:pt>
                <c:pt idx="54">
                  <c:v>0.8908357632130145</c:v>
                </c:pt>
                <c:pt idx="55">
                  <c:v>0.90031341588136438</c:v>
                </c:pt>
                <c:pt idx="56">
                  <c:v>0.90932956179746693</c:v>
                </c:pt>
                <c:pt idx="57">
                  <c:v>0.91962987666524743</c:v>
                </c:pt>
                <c:pt idx="58">
                  <c:v>0.92950277178519647</c:v>
                </c:pt>
                <c:pt idx="59">
                  <c:v>0.93939170287188711</c:v>
                </c:pt>
                <c:pt idx="60">
                  <c:v>0.94888537069786272</c:v>
                </c:pt>
                <c:pt idx="61">
                  <c:v>0.95790410026502426</c:v>
                </c:pt>
                <c:pt idx="62">
                  <c:v>0.9682043810019787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4"/>
          <c:order val="4"/>
          <c:tx>
            <c:strRef>
              <c:f>Data_Compiled!$BH$1:$BH$2</c:f>
              <c:strCache>
                <c:ptCount val="2"/>
                <c:pt idx="0">
                  <c:v>Drop_06281</c:v>
                </c:pt>
                <c:pt idx="1">
                  <c:v>3mL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Data_Compiled!$BJ$6:$BJ$87</c:f>
              <c:numCache>
                <c:formatCode>General</c:formatCode>
                <c:ptCount val="82"/>
                <c:pt idx="0">
                  <c:v>0.15209736481963346</c:v>
                </c:pt>
                <c:pt idx="1">
                  <c:v>0.16899707202181494</c:v>
                </c:pt>
                <c:pt idx="2">
                  <c:v>0.18589677922399644</c:v>
                </c:pt>
                <c:pt idx="3">
                  <c:v>0.20279648642617795</c:v>
                </c:pt>
                <c:pt idx="4">
                  <c:v>0.21969619362835946</c:v>
                </c:pt>
                <c:pt idx="5">
                  <c:v>0.23659590083054094</c:v>
                </c:pt>
                <c:pt idx="6">
                  <c:v>0.25349560803272242</c:v>
                </c:pt>
                <c:pt idx="7">
                  <c:v>0.2703953152349039</c:v>
                </c:pt>
                <c:pt idx="8">
                  <c:v>0.28729502243708543</c:v>
                </c:pt>
                <c:pt idx="9">
                  <c:v>0.30419472963926691</c:v>
                </c:pt>
                <c:pt idx="10">
                  <c:v>0.32109443684144839</c:v>
                </c:pt>
                <c:pt idx="11">
                  <c:v>0.33799414404362987</c:v>
                </c:pt>
                <c:pt idx="12">
                  <c:v>0.35489385124581135</c:v>
                </c:pt>
                <c:pt idx="13">
                  <c:v>0.37179355844799294</c:v>
                </c:pt>
                <c:pt idx="14">
                  <c:v>0.38869326565017437</c:v>
                </c:pt>
                <c:pt idx="15">
                  <c:v>0.4055929728523559</c:v>
                </c:pt>
                <c:pt idx="16">
                  <c:v>0.42249268005453733</c:v>
                </c:pt>
                <c:pt idx="17">
                  <c:v>0.43939238725671892</c:v>
                </c:pt>
                <c:pt idx="18">
                  <c:v>0.45629209445890034</c:v>
                </c:pt>
                <c:pt idx="19">
                  <c:v>0.47319180166108188</c:v>
                </c:pt>
                <c:pt idx="20">
                  <c:v>0.4900915088632633</c:v>
                </c:pt>
                <c:pt idx="21">
                  <c:v>0.50699121606544484</c:v>
                </c:pt>
                <c:pt idx="22">
                  <c:v>0.52389092326762632</c:v>
                </c:pt>
                <c:pt idx="23">
                  <c:v>0.5407906304698078</c:v>
                </c:pt>
                <c:pt idx="24">
                  <c:v>0.55769033767198939</c:v>
                </c:pt>
                <c:pt idx="25">
                  <c:v>0.57459004487417087</c:v>
                </c:pt>
                <c:pt idx="26">
                  <c:v>0.59148975207635235</c:v>
                </c:pt>
                <c:pt idx="27">
                  <c:v>0.60838945927853383</c:v>
                </c:pt>
                <c:pt idx="28">
                  <c:v>0.62528916648071531</c:v>
                </c:pt>
                <c:pt idx="29">
                  <c:v>0.64218887368289679</c:v>
                </c:pt>
                <c:pt idx="30">
                  <c:v>0.65908858088507838</c:v>
                </c:pt>
                <c:pt idx="31">
                  <c:v>0.67598828808725975</c:v>
                </c:pt>
                <c:pt idx="32">
                  <c:v>0.69288799528944134</c:v>
                </c:pt>
                <c:pt idx="33">
                  <c:v>0.70978770249162282</c:v>
                </c:pt>
                <c:pt idx="34">
                  <c:v>0.7266874096938043</c:v>
                </c:pt>
                <c:pt idx="35">
                  <c:v>0.74358711689598589</c:v>
                </c:pt>
                <c:pt idx="36">
                  <c:v>0.76048682409816726</c:v>
                </c:pt>
                <c:pt idx="37">
                  <c:v>0.77738653130034885</c:v>
                </c:pt>
                <c:pt idx="38">
                  <c:v>0.79428623850253033</c:v>
                </c:pt>
                <c:pt idx="39">
                  <c:v>0.81118594570471181</c:v>
                </c:pt>
                <c:pt idx="40">
                  <c:v>0.82808565290689329</c:v>
                </c:pt>
                <c:pt idx="41">
                  <c:v>0.84498536010907477</c:v>
                </c:pt>
                <c:pt idx="42">
                  <c:v>0.86188506731125625</c:v>
                </c:pt>
                <c:pt idx="43">
                  <c:v>0.87878477451343784</c:v>
                </c:pt>
                <c:pt idx="44">
                  <c:v>0.89568448171561921</c:v>
                </c:pt>
                <c:pt idx="45">
                  <c:v>0.9125841889178008</c:v>
                </c:pt>
                <c:pt idx="46">
                  <c:v>0.92948389611998217</c:v>
                </c:pt>
                <c:pt idx="47">
                  <c:v>0.94638360332216376</c:v>
                </c:pt>
                <c:pt idx="48">
                  <c:v>0.96328331052434535</c:v>
                </c:pt>
                <c:pt idx="49">
                  <c:v>0.98018301772652672</c:v>
                </c:pt>
                <c:pt idx="50">
                  <c:v>0.99708272492870831</c:v>
                </c:pt>
                <c:pt idx="51">
                  <c:v>1.0139824321308897</c:v>
                </c:pt>
                <c:pt idx="52">
                  <c:v>1.0308821393330712</c:v>
                </c:pt>
                <c:pt idx="53">
                  <c:v>1.0477818465352526</c:v>
                </c:pt>
                <c:pt idx="54">
                  <c:v>1.0646815537374343</c:v>
                </c:pt>
                <c:pt idx="55">
                  <c:v>1.0815812609396156</c:v>
                </c:pt>
                <c:pt idx="56">
                  <c:v>1.0984809681417971</c:v>
                </c:pt>
                <c:pt idx="57">
                  <c:v>1.1153806753439786</c:v>
                </c:pt>
                <c:pt idx="58">
                  <c:v>1.1322803825461603</c:v>
                </c:pt>
                <c:pt idx="59">
                  <c:v>1.1491800897483417</c:v>
                </c:pt>
                <c:pt idx="60">
                  <c:v>1.166079796950523</c:v>
                </c:pt>
                <c:pt idx="61">
                  <c:v>1.1829795041527045</c:v>
                </c:pt>
                <c:pt idx="62">
                  <c:v>1.199879211354886</c:v>
                </c:pt>
                <c:pt idx="63">
                  <c:v>1.2167789185570677</c:v>
                </c:pt>
                <c:pt idx="64">
                  <c:v>1.2336786257592491</c:v>
                </c:pt>
                <c:pt idx="65">
                  <c:v>1.2505783329614304</c:v>
                </c:pt>
                <c:pt idx="66">
                  <c:v>1.2674780401636121</c:v>
                </c:pt>
                <c:pt idx="67">
                  <c:v>1.2843777473657936</c:v>
                </c:pt>
                <c:pt idx="68">
                  <c:v>1.3012774545679751</c:v>
                </c:pt>
                <c:pt idx="69">
                  <c:v>1.3181771617701565</c:v>
                </c:pt>
                <c:pt idx="70">
                  <c:v>1.335076868972338</c:v>
                </c:pt>
                <c:pt idx="71">
                  <c:v>1.3519765761745195</c:v>
                </c:pt>
                <c:pt idx="72">
                  <c:v>1.368876283376701</c:v>
                </c:pt>
                <c:pt idx="73">
                  <c:v>1.3857759905788825</c:v>
                </c:pt>
                <c:pt idx="74">
                  <c:v>1.4026756977810642</c:v>
                </c:pt>
                <c:pt idx="75">
                  <c:v>1.4195754049832454</c:v>
                </c:pt>
                <c:pt idx="76">
                  <c:v>1.4364751121854269</c:v>
                </c:pt>
                <c:pt idx="77">
                  <c:v>1.4533748193876084</c:v>
                </c:pt>
                <c:pt idx="78">
                  <c:v>1.4702745265897901</c:v>
                </c:pt>
                <c:pt idx="79">
                  <c:v>1.4871742337919716</c:v>
                </c:pt>
                <c:pt idx="80">
                  <c:v>1.5040739409941528</c:v>
                </c:pt>
                <c:pt idx="81">
                  <c:v>1.5209736481963345</c:v>
                </c:pt>
              </c:numCache>
              <c:extLst xmlns:c15="http://schemas.microsoft.com/office/drawing/2012/chart"/>
            </c:numRef>
          </c:xVal>
          <c:yVal>
            <c:numRef>
              <c:f>Data_Compiled!$BK$6:$BK$87</c:f>
              <c:numCache>
                <c:formatCode>General</c:formatCode>
                <c:ptCount val="82"/>
                <c:pt idx="0">
                  <c:v>0.41893119644041388</c:v>
                </c:pt>
                <c:pt idx="1">
                  <c:v>0.42190336902430925</c:v>
                </c:pt>
                <c:pt idx="2">
                  <c:v>0.42828152990527041</c:v>
                </c:pt>
                <c:pt idx="3">
                  <c:v>0.43295090647925633</c:v>
                </c:pt>
                <c:pt idx="4">
                  <c:v>0.43653326706404638</c:v>
                </c:pt>
                <c:pt idx="5">
                  <c:v>0.44168393781558551</c:v>
                </c:pt>
                <c:pt idx="6">
                  <c:v>0.44602336639584655</c:v>
                </c:pt>
                <c:pt idx="7">
                  <c:v>0.45074912523408572</c:v>
                </c:pt>
                <c:pt idx="8">
                  <c:v>0.45508923649421079</c:v>
                </c:pt>
                <c:pt idx="9">
                  <c:v>0.46086659567145349</c:v>
                </c:pt>
                <c:pt idx="10">
                  <c:v>0.46556601223541294</c:v>
                </c:pt>
                <c:pt idx="11">
                  <c:v>0.46913571625508094</c:v>
                </c:pt>
                <c:pt idx="12">
                  <c:v>0.47592000425690834</c:v>
                </c:pt>
                <c:pt idx="13">
                  <c:v>0.48172965630547604</c:v>
                </c:pt>
                <c:pt idx="14">
                  <c:v>0.4868077135380634</c:v>
                </c:pt>
                <c:pt idx="15">
                  <c:v>0.49364524052219527</c:v>
                </c:pt>
                <c:pt idx="16">
                  <c:v>0.5001429470038975</c:v>
                </c:pt>
                <c:pt idx="17">
                  <c:v>0.5059626409092336</c:v>
                </c:pt>
                <c:pt idx="18">
                  <c:v>0.51210049012372905</c:v>
                </c:pt>
                <c:pt idx="19">
                  <c:v>0.5192962373133031</c:v>
                </c:pt>
                <c:pt idx="20">
                  <c:v>0.52433430360179767</c:v>
                </c:pt>
                <c:pt idx="21">
                  <c:v>0.52977288937451306</c:v>
                </c:pt>
                <c:pt idx="22">
                  <c:v>0.53625010079901636</c:v>
                </c:pt>
                <c:pt idx="23">
                  <c:v>0.54281233380192262</c:v>
                </c:pt>
                <c:pt idx="24">
                  <c:v>0.54895013422238526</c:v>
                </c:pt>
                <c:pt idx="25">
                  <c:v>0.55504404574798794</c:v>
                </c:pt>
                <c:pt idx="26">
                  <c:v>0.56294136126856809</c:v>
                </c:pt>
                <c:pt idx="27">
                  <c:v>0.57014044979816492</c:v>
                </c:pt>
                <c:pt idx="28">
                  <c:v>0.5784204613056706</c:v>
                </c:pt>
                <c:pt idx="29">
                  <c:v>0.58526121111742124</c:v>
                </c:pt>
                <c:pt idx="30">
                  <c:v>0.59213555037603693</c:v>
                </c:pt>
                <c:pt idx="31">
                  <c:v>0.59830929683458089</c:v>
                </c:pt>
                <c:pt idx="32">
                  <c:v>0.60514843737341617</c:v>
                </c:pt>
                <c:pt idx="33">
                  <c:v>0.61269113163636779</c:v>
                </c:pt>
                <c:pt idx="34">
                  <c:v>0.61845193446145963</c:v>
                </c:pt>
                <c:pt idx="35">
                  <c:v>0.62746974526664578</c:v>
                </c:pt>
                <c:pt idx="36">
                  <c:v>0.63540736684612298</c:v>
                </c:pt>
                <c:pt idx="37">
                  <c:v>0.64368915899743817</c:v>
                </c:pt>
                <c:pt idx="38">
                  <c:v>0.65161141116085697</c:v>
                </c:pt>
                <c:pt idx="39">
                  <c:v>0.65884419547458595</c:v>
                </c:pt>
                <c:pt idx="40">
                  <c:v>0.66606163545668351</c:v>
                </c:pt>
                <c:pt idx="41">
                  <c:v>0.67218320030269829</c:v>
                </c:pt>
                <c:pt idx="42">
                  <c:v>0.68082586540861956</c:v>
                </c:pt>
                <c:pt idx="43">
                  <c:v>0.68846693094726341</c:v>
                </c:pt>
                <c:pt idx="44">
                  <c:v>0.69674798139310024</c:v>
                </c:pt>
                <c:pt idx="45">
                  <c:v>0.70507925877828515</c:v>
                </c:pt>
                <c:pt idx="46">
                  <c:v>0.71303430600222317</c:v>
                </c:pt>
                <c:pt idx="47">
                  <c:v>0.72131447662166814</c:v>
                </c:pt>
                <c:pt idx="48">
                  <c:v>0.72887508498976228</c:v>
                </c:pt>
                <c:pt idx="49">
                  <c:v>0.73607603685169576</c:v>
                </c:pt>
                <c:pt idx="50">
                  <c:v>0.7436536034065736</c:v>
                </c:pt>
                <c:pt idx="51">
                  <c:v>0.75157501899753842</c:v>
                </c:pt>
                <c:pt idx="52">
                  <c:v>0.75952884818411848</c:v>
                </c:pt>
                <c:pt idx="53">
                  <c:v>0.76741894447386383</c:v>
                </c:pt>
                <c:pt idx="54">
                  <c:v>0.77642176529617146</c:v>
                </c:pt>
                <c:pt idx="55">
                  <c:v>0.78434456980108125</c:v>
                </c:pt>
                <c:pt idx="56">
                  <c:v>0.79189340315831047</c:v>
                </c:pt>
                <c:pt idx="57">
                  <c:v>0.79913923620819827</c:v>
                </c:pt>
                <c:pt idx="58">
                  <c:v>0.80742235693790898</c:v>
                </c:pt>
                <c:pt idx="59">
                  <c:v>0.81463958126695657</c:v>
                </c:pt>
                <c:pt idx="60">
                  <c:v>0.82329736953062327</c:v>
                </c:pt>
                <c:pt idx="61">
                  <c:v>0.83196978367061747</c:v>
                </c:pt>
                <c:pt idx="62">
                  <c:v>0.84070535924021483</c:v>
                </c:pt>
                <c:pt idx="63">
                  <c:v>0.84687608798403113</c:v>
                </c:pt>
                <c:pt idx="64">
                  <c:v>0.85587698843852666</c:v>
                </c:pt>
                <c:pt idx="65">
                  <c:v>0.86270169265048502</c:v>
                </c:pt>
                <c:pt idx="66">
                  <c:v>0.87098343302085957</c:v>
                </c:pt>
                <c:pt idx="67">
                  <c:v>0.87998565590149913</c:v>
                </c:pt>
                <c:pt idx="68">
                  <c:v>0.88682756411208241</c:v>
                </c:pt>
                <c:pt idx="69">
                  <c:v>0.89658104567523167</c:v>
                </c:pt>
                <c:pt idx="70">
                  <c:v>0.90417421301958045</c:v>
                </c:pt>
                <c:pt idx="71">
                  <c:v>0.91175174369930145</c:v>
                </c:pt>
                <c:pt idx="72">
                  <c:v>0.91970531136819067</c:v>
                </c:pt>
                <c:pt idx="73">
                  <c:v>0.92764293139178511</c:v>
                </c:pt>
                <c:pt idx="74">
                  <c:v>0.93556458447620983</c:v>
                </c:pt>
                <c:pt idx="75">
                  <c:v>0.94420665566983419</c:v>
                </c:pt>
                <c:pt idx="76">
                  <c:v>0.95212878849925364</c:v>
                </c:pt>
                <c:pt idx="77">
                  <c:v>0.96005113524110908</c:v>
                </c:pt>
                <c:pt idx="78">
                  <c:v>0.96797368663552463</c:v>
                </c:pt>
                <c:pt idx="79">
                  <c:v>0.97553630493929477</c:v>
                </c:pt>
                <c:pt idx="80">
                  <c:v>0.98347384397622506</c:v>
                </c:pt>
                <c:pt idx="81">
                  <c:v>0.9914113853256098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5"/>
          <c:order val="5"/>
          <c:tx>
            <c:strRef>
              <c:f>Data_Compiled!$BT$1:$BT$2</c:f>
              <c:strCache>
                <c:ptCount val="2"/>
                <c:pt idx="0">
                  <c:v>Drop_06282</c:v>
                </c:pt>
                <c:pt idx="1">
                  <c:v>4mL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Data_Compiled!$BV$6:$BV$73</c:f>
              <c:numCache>
                <c:formatCode>General</c:formatCode>
                <c:ptCount val="68"/>
                <c:pt idx="0">
                  <c:v>0.19901105518770928</c:v>
                </c:pt>
                <c:pt idx="1">
                  <c:v>0.21431959789445615</c:v>
                </c:pt>
                <c:pt idx="2">
                  <c:v>0.22962814060120301</c:v>
                </c:pt>
                <c:pt idx="3">
                  <c:v>0.24493668330794988</c:v>
                </c:pt>
                <c:pt idx="4">
                  <c:v>0.26024522601469674</c:v>
                </c:pt>
                <c:pt idx="5">
                  <c:v>0.2755537687214436</c:v>
                </c:pt>
                <c:pt idx="6">
                  <c:v>0.29086231142819047</c:v>
                </c:pt>
                <c:pt idx="7">
                  <c:v>0.30617085413493739</c:v>
                </c:pt>
                <c:pt idx="8">
                  <c:v>0.3214793968416842</c:v>
                </c:pt>
                <c:pt idx="9">
                  <c:v>0.33678793954843111</c:v>
                </c:pt>
                <c:pt idx="10">
                  <c:v>0.35209648225517792</c:v>
                </c:pt>
                <c:pt idx="11">
                  <c:v>0.36740502496192484</c:v>
                </c:pt>
                <c:pt idx="12">
                  <c:v>0.38271356766867171</c:v>
                </c:pt>
                <c:pt idx="13">
                  <c:v>0.39802211037541857</c:v>
                </c:pt>
                <c:pt idx="14">
                  <c:v>0.41333065308216543</c:v>
                </c:pt>
                <c:pt idx="15">
                  <c:v>0.4286391957889123</c:v>
                </c:pt>
                <c:pt idx="16">
                  <c:v>0.44394773849565916</c:v>
                </c:pt>
                <c:pt idx="17">
                  <c:v>0.45925628120240602</c:v>
                </c:pt>
                <c:pt idx="18">
                  <c:v>0.47456482390915283</c:v>
                </c:pt>
                <c:pt idx="19">
                  <c:v>0.48987336661589975</c:v>
                </c:pt>
                <c:pt idx="20">
                  <c:v>0.50518190932264662</c:v>
                </c:pt>
                <c:pt idx="21">
                  <c:v>0.52049045202939348</c:v>
                </c:pt>
                <c:pt idx="22">
                  <c:v>0.53579899473614023</c:v>
                </c:pt>
                <c:pt idx="23">
                  <c:v>0.55110753744288721</c:v>
                </c:pt>
                <c:pt idx="24">
                  <c:v>0.56641608014963407</c:v>
                </c:pt>
                <c:pt idx="25">
                  <c:v>0.58172462285638094</c:v>
                </c:pt>
                <c:pt idx="26">
                  <c:v>0.5970331655631278</c:v>
                </c:pt>
                <c:pt idx="27">
                  <c:v>0.61234170826987477</c:v>
                </c:pt>
                <c:pt idx="28">
                  <c:v>0.62765025097662153</c:v>
                </c:pt>
                <c:pt idx="29">
                  <c:v>0.64295879368336839</c:v>
                </c:pt>
                <c:pt idx="30">
                  <c:v>0.65826733639011525</c:v>
                </c:pt>
                <c:pt idx="31">
                  <c:v>0.67357587909686212</c:v>
                </c:pt>
                <c:pt idx="32">
                  <c:v>0.68888442180360898</c:v>
                </c:pt>
                <c:pt idx="33">
                  <c:v>0.70419296451035596</c:v>
                </c:pt>
                <c:pt idx="34">
                  <c:v>0.71950150721710271</c:v>
                </c:pt>
                <c:pt idx="35">
                  <c:v>0.73481004992384968</c:v>
                </c:pt>
                <c:pt idx="36">
                  <c:v>0.75011859263059644</c:v>
                </c:pt>
                <c:pt idx="37">
                  <c:v>0.76542713533734341</c:v>
                </c:pt>
                <c:pt idx="38">
                  <c:v>0.78073567804409016</c:v>
                </c:pt>
                <c:pt idx="39">
                  <c:v>0.79604422075083714</c:v>
                </c:pt>
                <c:pt idx="40">
                  <c:v>0.81135276345758389</c:v>
                </c:pt>
                <c:pt idx="41">
                  <c:v>0.82666130616433087</c:v>
                </c:pt>
                <c:pt idx="42">
                  <c:v>0.84196984887107762</c:v>
                </c:pt>
                <c:pt idx="43">
                  <c:v>0.85727839157782459</c:v>
                </c:pt>
                <c:pt idx="44">
                  <c:v>0.87258693428457135</c:v>
                </c:pt>
                <c:pt idx="45">
                  <c:v>0.88789547699131832</c:v>
                </c:pt>
                <c:pt idx="46">
                  <c:v>0.90320401969806507</c:v>
                </c:pt>
                <c:pt idx="47">
                  <c:v>0.91851256240481205</c:v>
                </c:pt>
                <c:pt idx="48">
                  <c:v>0.9338211051115588</c:v>
                </c:pt>
                <c:pt idx="49">
                  <c:v>0.94912964781830567</c:v>
                </c:pt>
                <c:pt idx="50">
                  <c:v>0.96443819052505264</c:v>
                </c:pt>
                <c:pt idx="51">
                  <c:v>0.9797467332317995</c:v>
                </c:pt>
                <c:pt idx="52">
                  <c:v>0.99505527593854648</c:v>
                </c:pt>
                <c:pt idx="53">
                  <c:v>1.0103638186452932</c:v>
                </c:pt>
                <c:pt idx="54">
                  <c:v>1.0256723613520402</c:v>
                </c:pt>
                <c:pt idx="55">
                  <c:v>1.040980904058787</c:v>
                </c:pt>
                <c:pt idx="56">
                  <c:v>1.0562894467655337</c:v>
                </c:pt>
                <c:pt idx="57">
                  <c:v>1.0715979894722805</c:v>
                </c:pt>
                <c:pt idx="58">
                  <c:v>1.0869065321790277</c:v>
                </c:pt>
                <c:pt idx="59">
                  <c:v>1.1022150748857744</c:v>
                </c:pt>
                <c:pt idx="60">
                  <c:v>1.1175236175925214</c:v>
                </c:pt>
                <c:pt idx="61">
                  <c:v>1.1328321602992681</c:v>
                </c:pt>
                <c:pt idx="62">
                  <c:v>1.1481407030060151</c:v>
                </c:pt>
                <c:pt idx="63">
                  <c:v>1.1634492457127619</c:v>
                </c:pt>
                <c:pt idx="64">
                  <c:v>1.1787577884195086</c:v>
                </c:pt>
                <c:pt idx="65">
                  <c:v>1.1940663311262554</c:v>
                </c:pt>
                <c:pt idx="66">
                  <c:v>1.2093748738330026</c:v>
                </c:pt>
                <c:pt idx="67">
                  <c:v>1.2246834165397495</c:v>
                </c:pt>
              </c:numCache>
              <c:extLst xmlns:c15="http://schemas.microsoft.com/office/drawing/2012/chart"/>
            </c:numRef>
          </c:xVal>
          <c:yVal>
            <c:numRef>
              <c:f>Data_Compiled!$BW$6:$BW$73</c:f>
              <c:numCache>
                <c:formatCode>General</c:formatCode>
                <c:ptCount val="68"/>
                <c:pt idx="0">
                  <c:v>0.39226768376337839</c:v>
                </c:pt>
                <c:pt idx="1">
                  <c:v>0.39751035756247038</c:v>
                </c:pt>
                <c:pt idx="2">
                  <c:v>0.40423514521148535</c:v>
                </c:pt>
                <c:pt idx="3">
                  <c:v>0.40986636379114011</c:v>
                </c:pt>
                <c:pt idx="4">
                  <c:v>0.41435605704517181</c:v>
                </c:pt>
                <c:pt idx="5">
                  <c:v>0.42147388628560911</c:v>
                </c:pt>
                <c:pt idx="6">
                  <c:v>0.42764559402393298</c:v>
                </c:pt>
                <c:pt idx="7">
                  <c:v>0.43315765502565778</c:v>
                </c:pt>
                <c:pt idx="8">
                  <c:v>0.43899873456786781</c:v>
                </c:pt>
                <c:pt idx="9">
                  <c:v>0.4464623866983653</c:v>
                </c:pt>
                <c:pt idx="10">
                  <c:v>0.45295168233734673</c:v>
                </c:pt>
                <c:pt idx="11">
                  <c:v>0.4581566835818629</c:v>
                </c:pt>
                <c:pt idx="12">
                  <c:v>0.46561918972947025</c:v>
                </c:pt>
                <c:pt idx="13">
                  <c:v>0.47374380601523486</c:v>
                </c:pt>
                <c:pt idx="14">
                  <c:v>0.48055023009101477</c:v>
                </c:pt>
                <c:pt idx="15">
                  <c:v>0.48835049502962785</c:v>
                </c:pt>
                <c:pt idx="16">
                  <c:v>0.49548793146289022</c:v>
                </c:pt>
                <c:pt idx="17">
                  <c:v>0.50359894382199877</c:v>
                </c:pt>
                <c:pt idx="18">
                  <c:v>0.5107261736090527</c:v>
                </c:pt>
                <c:pt idx="19">
                  <c:v>0.51724746537282273</c:v>
                </c:pt>
                <c:pt idx="20">
                  <c:v>0.52437013393620091</c:v>
                </c:pt>
                <c:pt idx="21">
                  <c:v>0.53316030862514929</c:v>
                </c:pt>
                <c:pt idx="22">
                  <c:v>0.5406398628832022</c:v>
                </c:pt>
                <c:pt idx="23">
                  <c:v>0.54842471364699985</c:v>
                </c:pt>
                <c:pt idx="24">
                  <c:v>0.55749884895539314</c:v>
                </c:pt>
                <c:pt idx="25">
                  <c:v>0.56692371726895607</c:v>
                </c:pt>
                <c:pt idx="26">
                  <c:v>0.57663954376997073</c:v>
                </c:pt>
                <c:pt idx="27">
                  <c:v>0.58542293243340127</c:v>
                </c:pt>
                <c:pt idx="28">
                  <c:v>0.59320042438783538</c:v>
                </c:pt>
                <c:pt idx="29">
                  <c:v>0.60261643356106331</c:v>
                </c:pt>
                <c:pt idx="30">
                  <c:v>0.61170015375519493</c:v>
                </c:pt>
                <c:pt idx="31">
                  <c:v>0.61884518080638029</c:v>
                </c:pt>
                <c:pt idx="32">
                  <c:v>0.62771526638665909</c:v>
                </c:pt>
                <c:pt idx="33">
                  <c:v>0.63649584447900076</c:v>
                </c:pt>
                <c:pt idx="34">
                  <c:v>0.64589952959223007</c:v>
                </c:pt>
                <c:pt idx="35">
                  <c:v>0.65532855098455023</c:v>
                </c:pt>
                <c:pt idx="36">
                  <c:v>0.66568131252685103</c:v>
                </c:pt>
                <c:pt idx="37">
                  <c:v>0.67572411425915568</c:v>
                </c:pt>
                <c:pt idx="38">
                  <c:v>0.68511973194705622</c:v>
                </c:pt>
                <c:pt idx="39">
                  <c:v>0.6935630923384104</c:v>
                </c:pt>
                <c:pt idx="40">
                  <c:v>0.70202754384484256</c:v>
                </c:pt>
                <c:pt idx="41">
                  <c:v>0.71146645579986523</c:v>
                </c:pt>
                <c:pt idx="42">
                  <c:v>0.72055862290028649</c:v>
                </c:pt>
                <c:pt idx="43">
                  <c:v>0.73027697506437361</c:v>
                </c:pt>
                <c:pt idx="44">
                  <c:v>0.73904479354371222</c:v>
                </c:pt>
                <c:pt idx="45">
                  <c:v>0.74943425998621205</c:v>
                </c:pt>
                <c:pt idx="46">
                  <c:v>0.75917506744704732</c:v>
                </c:pt>
                <c:pt idx="47">
                  <c:v>0.76928601653107742</c:v>
                </c:pt>
                <c:pt idx="48">
                  <c:v>0.78002408097036258</c:v>
                </c:pt>
                <c:pt idx="49">
                  <c:v>0.78753361682098511</c:v>
                </c:pt>
                <c:pt idx="50">
                  <c:v>0.79726100880461948</c:v>
                </c:pt>
                <c:pt idx="51">
                  <c:v>0.80569172016878721</c:v>
                </c:pt>
                <c:pt idx="52">
                  <c:v>0.81543236039388867</c:v>
                </c:pt>
                <c:pt idx="53">
                  <c:v>0.82576142118610107</c:v>
                </c:pt>
                <c:pt idx="54">
                  <c:v>0.83611774194630994</c:v>
                </c:pt>
                <c:pt idx="55">
                  <c:v>0.84648635899862912</c:v>
                </c:pt>
                <c:pt idx="56">
                  <c:v>0.85592369374903221</c:v>
                </c:pt>
                <c:pt idx="57">
                  <c:v>0.86597827912851999</c:v>
                </c:pt>
                <c:pt idx="58">
                  <c:v>0.87472552994317665</c:v>
                </c:pt>
                <c:pt idx="59">
                  <c:v>0.8838277725018</c:v>
                </c:pt>
                <c:pt idx="60">
                  <c:v>0.89355837918598235</c:v>
                </c:pt>
                <c:pt idx="61">
                  <c:v>0.90394787590022996</c:v>
                </c:pt>
                <c:pt idx="62">
                  <c:v>0.9131391257227206</c:v>
                </c:pt>
                <c:pt idx="63">
                  <c:v>0.92354045945573671</c:v>
                </c:pt>
                <c:pt idx="64">
                  <c:v>0.93360548182375247</c:v>
                </c:pt>
                <c:pt idx="65">
                  <c:v>0.94331096029428574</c:v>
                </c:pt>
                <c:pt idx="66">
                  <c:v>0.95239175238703599</c:v>
                </c:pt>
                <c:pt idx="67">
                  <c:v>0.96145089097949643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6"/>
          <c:order val="6"/>
          <c:tx>
            <c:strRef>
              <c:f>Data_Compiled!$CF$1:$CF$2</c:f>
              <c:strCache>
                <c:ptCount val="2"/>
                <c:pt idx="0">
                  <c:v>Drop_06284</c:v>
                </c:pt>
                <c:pt idx="1">
                  <c:v>2mL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Data_Compiled!$CH$6:$CH$84</c:f>
              <c:numCache>
                <c:formatCode>General</c:formatCode>
                <c:ptCount val="79"/>
                <c:pt idx="0">
                  <c:v>6.8879118282654292E-2</c:v>
                </c:pt>
                <c:pt idx="1">
                  <c:v>8.0358971329763343E-2</c:v>
                </c:pt>
                <c:pt idx="2">
                  <c:v>9.183882437687238E-2</c:v>
                </c:pt>
                <c:pt idx="3">
                  <c:v>0.10331867742398146</c:v>
                </c:pt>
                <c:pt idx="4">
                  <c:v>0.1147985304710905</c:v>
                </c:pt>
                <c:pt idx="5">
                  <c:v>0.12627838351819953</c:v>
                </c:pt>
                <c:pt idx="6">
                  <c:v>0.13775823656530858</c:v>
                </c:pt>
                <c:pt idx="7">
                  <c:v>0.14923808961241763</c:v>
                </c:pt>
                <c:pt idx="8">
                  <c:v>0.16071794265952669</c:v>
                </c:pt>
                <c:pt idx="9">
                  <c:v>0.17219779570663574</c:v>
                </c:pt>
                <c:pt idx="10">
                  <c:v>0.18367764875374476</c:v>
                </c:pt>
                <c:pt idx="11">
                  <c:v>0.19515750180085381</c:v>
                </c:pt>
                <c:pt idx="12">
                  <c:v>0.20663735484796292</c:v>
                </c:pt>
                <c:pt idx="13">
                  <c:v>0.21811720789507191</c:v>
                </c:pt>
                <c:pt idx="14">
                  <c:v>0.22959706094218099</c:v>
                </c:pt>
                <c:pt idx="15">
                  <c:v>0.24107691398929001</c:v>
                </c:pt>
                <c:pt idx="16">
                  <c:v>0.25255676703639907</c:v>
                </c:pt>
                <c:pt idx="17">
                  <c:v>0.26403662008350809</c:v>
                </c:pt>
                <c:pt idx="18">
                  <c:v>0.27551647313061717</c:v>
                </c:pt>
                <c:pt idx="19">
                  <c:v>0.28699632617772619</c:v>
                </c:pt>
                <c:pt idx="20">
                  <c:v>0.29847617922483527</c:v>
                </c:pt>
                <c:pt idx="21">
                  <c:v>0.30995603227194429</c:v>
                </c:pt>
                <c:pt idx="22">
                  <c:v>0.32143588531905337</c:v>
                </c:pt>
                <c:pt idx="23">
                  <c:v>0.33291573836616239</c:v>
                </c:pt>
                <c:pt idx="24">
                  <c:v>0.34439559141327147</c:v>
                </c:pt>
                <c:pt idx="25">
                  <c:v>0.35587544446038055</c:v>
                </c:pt>
                <c:pt idx="26">
                  <c:v>0.36735529750748952</c:v>
                </c:pt>
                <c:pt idx="27">
                  <c:v>0.37883515055459865</c:v>
                </c:pt>
                <c:pt idx="28">
                  <c:v>0.39031500360170762</c:v>
                </c:pt>
                <c:pt idx="29">
                  <c:v>0.4017948566488167</c:v>
                </c:pt>
                <c:pt idx="30">
                  <c:v>0.41327470969592572</c:v>
                </c:pt>
                <c:pt idx="31">
                  <c:v>0.42475456274303475</c:v>
                </c:pt>
                <c:pt idx="32">
                  <c:v>0.43623441579014383</c:v>
                </c:pt>
                <c:pt idx="33">
                  <c:v>0.4477142688372529</c:v>
                </c:pt>
                <c:pt idx="34">
                  <c:v>0.45919412188436193</c:v>
                </c:pt>
                <c:pt idx="35">
                  <c:v>0.47067397493147101</c:v>
                </c:pt>
                <c:pt idx="36">
                  <c:v>0.48215382797858003</c:v>
                </c:pt>
                <c:pt idx="37">
                  <c:v>0.49363368102568911</c:v>
                </c:pt>
                <c:pt idx="38">
                  <c:v>0.50511353407279813</c:v>
                </c:pt>
                <c:pt idx="39">
                  <c:v>0.51659338711990721</c:v>
                </c:pt>
                <c:pt idx="40">
                  <c:v>0.52807324016701618</c:v>
                </c:pt>
                <c:pt idx="41">
                  <c:v>0.53955309321412526</c:v>
                </c:pt>
                <c:pt idx="42">
                  <c:v>0.55103294626123434</c:v>
                </c:pt>
                <c:pt idx="43">
                  <c:v>0.56251279930834341</c:v>
                </c:pt>
                <c:pt idx="44">
                  <c:v>0.57399265235545238</c:v>
                </c:pt>
                <c:pt idx="45">
                  <c:v>0.58547250540256146</c:v>
                </c:pt>
                <c:pt idx="46">
                  <c:v>0.59695235844967043</c:v>
                </c:pt>
                <c:pt idx="47">
                  <c:v>0.60843221149677951</c:v>
                </c:pt>
                <c:pt idx="48">
                  <c:v>0.61991206454388859</c:v>
                </c:pt>
                <c:pt idx="49">
                  <c:v>0.63139191759099766</c:v>
                </c:pt>
                <c:pt idx="50">
                  <c:v>0.64287177063810674</c:v>
                </c:pt>
                <c:pt idx="51">
                  <c:v>0.65435162368521571</c:v>
                </c:pt>
                <c:pt idx="52">
                  <c:v>0.66583147673232479</c:v>
                </c:pt>
                <c:pt idx="53">
                  <c:v>0.67731132977943387</c:v>
                </c:pt>
                <c:pt idx="54">
                  <c:v>0.68879118282654295</c:v>
                </c:pt>
                <c:pt idx="55">
                  <c:v>0.70027103587365191</c:v>
                </c:pt>
                <c:pt idx="56">
                  <c:v>0.7117508889207611</c:v>
                </c:pt>
                <c:pt idx="57">
                  <c:v>0.72323074196787007</c:v>
                </c:pt>
                <c:pt idx="58">
                  <c:v>0.73471059501497904</c:v>
                </c:pt>
                <c:pt idx="59">
                  <c:v>0.74619044806208812</c:v>
                </c:pt>
                <c:pt idx="60">
                  <c:v>0.75767030110919731</c:v>
                </c:pt>
                <c:pt idx="61">
                  <c:v>0.76915015415630628</c:v>
                </c:pt>
                <c:pt idx="62">
                  <c:v>0.78063000720341524</c:v>
                </c:pt>
                <c:pt idx="63">
                  <c:v>0.79210986025052443</c:v>
                </c:pt>
                <c:pt idx="64">
                  <c:v>0.8035897132976334</c:v>
                </c:pt>
                <c:pt idx="65">
                  <c:v>0.81506956634474248</c:v>
                </c:pt>
                <c:pt idx="66">
                  <c:v>0.82654941939185167</c:v>
                </c:pt>
                <c:pt idx="67">
                  <c:v>0.83802927243896064</c:v>
                </c:pt>
                <c:pt idx="68">
                  <c:v>0.84950912548606961</c:v>
                </c:pt>
                <c:pt idx="69">
                  <c:v>0.86098897853317868</c:v>
                </c:pt>
                <c:pt idx="70">
                  <c:v>0.87246883158028776</c:v>
                </c:pt>
                <c:pt idx="71">
                  <c:v>0.88394868462739684</c:v>
                </c:pt>
                <c:pt idx="72">
                  <c:v>0.89542853767450581</c:v>
                </c:pt>
                <c:pt idx="73">
                  <c:v>0.90690839072161478</c:v>
                </c:pt>
                <c:pt idx="74">
                  <c:v>0.91838824376872397</c:v>
                </c:pt>
                <c:pt idx="75">
                  <c:v>0.92986809681583305</c:v>
                </c:pt>
                <c:pt idx="76">
                  <c:v>0.94134794986294201</c:v>
                </c:pt>
                <c:pt idx="77">
                  <c:v>0.95282780291005098</c:v>
                </c:pt>
                <c:pt idx="78">
                  <c:v>0.96430765595716017</c:v>
                </c:pt>
              </c:numCache>
              <c:extLst xmlns:c15="http://schemas.microsoft.com/office/drawing/2012/chart"/>
            </c:numRef>
          </c:xVal>
          <c:yVal>
            <c:numRef>
              <c:f>Data_Compiled!$CI$6:$CI$84</c:f>
              <c:numCache>
                <c:formatCode>General</c:formatCode>
                <c:ptCount val="79"/>
                <c:pt idx="0">
                  <c:v>0.40859105690941644</c:v>
                </c:pt>
                <c:pt idx="1">
                  <c:v>0.4108524934449721</c:v>
                </c:pt>
                <c:pt idx="2">
                  <c:v>0.41374887911079838</c:v>
                </c:pt>
                <c:pt idx="3">
                  <c:v>0.41584136709737352</c:v>
                </c:pt>
                <c:pt idx="4">
                  <c:v>0.41912836561349853</c:v>
                </c:pt>
                <c:pt idx="5">
                  <c:v>0.42182577491732454</c:v>
                </c:pt>
                <c:pt idx="6">
                  <c:v>0.42529180194088878</c:v>
                </c:pt>
                <c:pt idx="7">
                  <c:v>0.42818571261613242</c:v>
                </c:pt>
                <c:pt idx="8">
                  <c:v>0.43172140573433337</c:v>
                </c:pt>
                <c:pt idx="9">
                  <c:v>0.43480380562257653</c:v>
                </c:pt>
                <c:pt idx="10">
                  <c:v>0.43924422388794993</c:v>
                </c:pt>
                <c:pt idx="11">
                  <c:v>0.44235640916024721</c:v>
                </c:pt>
                <c:pt idx="12">
                  <c:v>0.44677365144118403</c:v>
                </c:pt>
                <c:pt idx="13">
                  <c:v>0.45056082674379488</c:v>
                </c:pt>
                <c:pt idx="14">
                  <c:v>0.45457080737721661</c:v>
                </c:pt>
                <c:pt idx="15">
                  <c:v>0.45922051348554088</c:v>
                </c:pt>
                <c:pt idx="16">
                  <c:v>0.4640929089212259</c:v>
                </c:pt>
                <c:pt idx="17">
                  <c:v>0.46853348301133624</c:v>
                </c:pt>
                <c:pt idx="18">
                  <c:v>0.47296374647027206</c:v>
                </c:pt>
                <c:pt idx="19">
                  <c:v>0.47805930333318347</c:v>
                </c:pt>
                <c:pt idx="20">
                  <c:v>0.48293392271459912</c:v>
                </c:pt>
                <c:pt idx="21">
                  <c:v>0.4875874207441569</c:v>
                </c:pt>
                <c:pt idx="22">
                  <c:v>0.49267721801794784</c:v>
                </c:pt>
                <c:pt idx="23">
                  <c:v>0.49821841540117923</c:v>
                </c:pt>
                <c:pt idx="24">
                  <c:v>0.50356724948728571</c:v>
                </c:pt>
                <c:pt idx="25">
                  <c:v>0.5091073955717742</c:v>
                </c:pt>
                <c:pt idx="26">
                  <c:v>0.51509118075611215</c:v>
                </c:pt>
                <c:pt idx="27">
                  <c:v>0.52086092637126413</c:v>
                </c:pt>
                <c:pt idx="28">
                  <c:v>0.52662338847373014</c:v>
                </c:pt>
                <c:pt idx="29">
                  <c:v>0.53260778798690733</c:v>
                </c:pt>
                <c:pt idx="30">
                  <c:v>0.53859907454818778</c:v>
                </c:pt>
                <c:pt idx="31">
                  <c:v>0.54481201796542478</c:v>
                </c:pt>
                <c:pt idx="32">
                  <c:v>0.55079018322201967</c:v>
                </c:pt>
                <c:pt idx="33">
                  <c:v>0.55721856963570338</c:v>
                </c:pt>
                <c:pt idx="34">
                  <c:v>0.56343754658734102</c:v>
                </c:pt>
                <c:pt idx="35">
                  <c:v>0.57010028071302354</c:v>
                </c:pt>
                <c:pt idx="36">
                  <c:v>0.57696530796137091</c:v>
                </c:pt>
                <c:pt idx="37">
                  <c:v>0.58317207591815878</c:v>
                </c:pt>
                <c:pt idx="38">
                  <c:v>0.58960067980411535</c:v>
                </c:pt>
                <c:pt idx="39">
                  <c:v>0.59581339859586135</c:v>
                </c:pt>
                <c:pt idx="40">
                  <c:v>0.60224781165158736</c:v>
                </c:pt>
                <c:pt idx="41">
                  <c:v>0.60889261990879462</c:v>
                </c:pt>
                <c:pt idx="42">
                  <c:v>0.61577588137688521</c:v>
                </c:pt>
                <c:pt idx="43">
                  <c:v>0.62242631736473797</c:v>
                </c:pt>
                <c:pt idx="44">
                  <c:v>0.62974739235231569</c:v>
                </c:pt>
                <c:pt idx="45">
                  <c:v>0.63663082574694851</c:v>
                </c:pt>
                <c:pt idx="46">
                  <c:v>0.64372452038133043</c:v>
                </c:pt>
                <c:pt idx="47">
                  <c:v>0.65015330152042727</c:v>
                </c:pt>
                <c:pt idx="48">
                  <c:v>0.65703100621948418</c:v>
                </c:pt>
                <c:pt idx="49">
                  <c:v>0.664109619225703</c:v>
                </c:pt>
                <c:pt idx="50">
                  <c:v>0.67078091219531422</c:v>
                </c:pt>
                <c:pt idx="51">
                  <c:v>0.67789160907531776</c:v>
                </c:pt>
                <c:pt idx="52">
                  <c:v>0.68497967120655479</c:v>
                </c:pt>
                <c:pt idx="53">
                  <c:v>0.69229528498085824</c:v>
                </c:pt>
                <c:pt idx="54">
                  <c:v>0.69896829383684256</c:v>
                </c:pt>
                <c:pt idx="55">
                  <c:v>0.70583450224990041</c:v>
                </c:pt>
                <c:pt idx="56">
                  <c:v>0.71248497158342572</c:v>
                </c:pt>
                <c:pt idx="57">
                  <c:v>0.72001698868267139</c:v>
                </c:pt>
                <c:pt idx="58">
                  <c:v>0.7271163118940851</c:v>
                </c:pt>
                <c:pt idx="59">
                  <c:v>0.7344270711591363</c:v>
                </c:pt>
                <c:pt idx="60">
                  <c:v>0.74174308513986809</c:v>
                </c:pt>
                <c:pt idx="61">
                  <c:v>0.74861577510540944</c:v>
                </c:pt>
                <c:pt idx="62">
                  <c:v>0.75572489407634946</c:v>
                </c:pt>
                <c:pt idx="63">
                  <c:v>0.76240825379135013</c:v>
                </c:pt>
                <c:pt idx="64">
                  <c:v>0.76950770089517029</c:v>
                </c:pt>
                <c:pt idx="65">
                  <c:v>0.77637966116034851</c:v>
                </c:pt>
                <c:pt idx="66">
                  <c:v>0.78414995206730087</c:v>
                </c:pt>
                <c:pt idx="67">
                  <c:v>0.79102188362166537</c:v>
                </c:pt>
                <c:pt idx="68">
                  <c:v>0.79811557861228966</c:v>
                </c:pt>
                <c:pt idx="69">
                  <c:v>0.80477164233506748</c:v>
                </c:pt>
                <c:pt idx="70">
                  <c:v>0.81209274643420148</c:v>
                </c:pt>
                <c:pt idx="71">
                  <c:v>0.81874882057696652</c:v>
                </c:pt>
                <c:pt idx="72">
                  <c:v>0.82584825421206065</c:v>
                </c:pt>
                <c:pt idx="73">
                  <c:v>0.83337969961563696</c:v>
                </c:pt>
                <c:pt idx="74">
                  <c:v>0.84025741553347288</c:v>
                </c:pt>
                <c:pt idx="75">
                  <c:v>0.84757295463051696</c:v>
                </c:pt>
                <c:pt idx="76">
                  <c:v>0.85443460776580382</c:v>
                </c:pt>
                <c:pt idx="77">
                  <c:v>0.8608586303818152</c:v>
                </c:pt>
                <c:pt idx="78">
                  <c:v>0.86418407186345203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7"/>
          <c:order val="7"/>
          <c:tx>
            <c:strRef>
              <c:f>Data_Compiled!$CR$1:$CR$2</c:f>
              <c:strCache>
                <c:ptCount val="2"/>
                <c:pt idx="0">
                  <c:v>Drop_06285</c:v>
                </c:pt>
                <c:pt idx="1">
                  <c:v>3mL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Data_Compiled!$CT$6:$CT$70</c:f>
              <c:numCache>
                <c:formatCode>General</c:formatCode>
                <c:ptCount val="65"/>
                <c:pt idx="0">
                  <c:v>5.8325319229792887E-2</c:v>
                </c:pt>
                <c:pt idx="1">
                  <c:v>6.80462057680917E-2</c:v>
                </c:pt>
                <c:pt idx="2">
                  <c:v>7.7767092306390506E-2</c:v>
                </c:pt>
                <c:pt idx="3">
                  <c:v>8.748797884468934E-2</c:v>
                </c:pt>
                <c:pt idx="4">
                  <c:v>9.7208865382988147E-2</c:v>
                </c:pt>
                <c:pt idx="5">
                  <c:v>0.10692975192128695</c:v>
                </c:pt>
                <c:pt idx="6">
                  <c:v>0.11665063845958577</c:v>
                </c:pt>
                <c:pt idx="7">
                  <c:v>0.12637152499788457</c:v>
                </c:pt>
                <c:pt idx="8">
                  <c:v>0.1360924115361834</c:v>
                </c:pt>
                <c:pt idx="9">
                  <c:v>0.14581329807448221</c:v>
                </c:pt>
                <c:pt idx="10">
                  <c:v>0.15553418461278101</c:v>
                </c:pt>
                <c:pt idx="11">
                  <c:v>0.16525507115107982</c:v>
                </c:pt>
                <c:pt idx="12">
                  <c:v>0.17497595768937868</c:v>
                </c:pt>
                <c:pt idx="13">
                  <c:v>0.18469684422767746</c:v>
                </c:pt>
                <c:pt idx="14">
                  <c:v>0.19441773076597629</c:v>
                </c:pt>
                <c:pt idx="15">
                  <c:v>0.20413861730427507</c:v>
                </c:pt>
                <c:pt idx="16">
                  <c:v>0.21385950384257391</c:v>
                </c:pt>
                <c:pt idx="17">
                  <c:v>0.22358039038087268</c:v>
                </c:pt>
                <c:pt idx="18">
                  <c:v>0.23330127691917155</c:v>
                </c:pt>
                <c:pt idx="19">
                  <c:v>0.24302216345747032</c:v>
                </c:pt>
                <c:pt idx="20">
                  <c:v>0.25274304999576913</c:v>
                </c:pt>
                <c:pt idx="21">
                  <c:v>0.26246393653406791</c:v>
                </c:pt>
                <c:pt idx="22">
                  <c:v>0.2721848230723668</c:v>
                </c:pt>
                <c:pt idx="23">
                  <c:v>0.28190570961066558</c:v>
                </c:pt>
                <c:pt idx="24">
                  <c:v>0.29162659614896441</c:v>
                </c:pt>
                <c:pt idx="25">
                  <c:v>0.30134748268726325</c:v>
                </c:pt>
                <c:pt idx="26">
                  <c:v>0.31106836922556202</c:v>
                </c:pt>
                <c:pt idx="27">
                  <c:v>0.32078925576386086</c:v>
                </c:pt>
                <c:pt idx="28">
                  <c:v>0.33051014230215964</c:v>
                </c:pt>
                <c:pt idx="29">
                  <c:v>0.34023102884045847</c:v>
                </c:pt>
                <c:pt idx="30">
                  <c:v>0.34995191537875725</c:v>
                </c:pt>
                <c:pt idx="31">
                  <c:v>0.35967280191705603</c:v>
                </c:pt>
                <c:pt idx="32">
                  <c:v>0.36939368845535492</c:v>
                </c:pt>
                <c:pt idx="33">
                  <c:v>0.37911457499365375</c:v>
                </c:pt>
                <c:pt idx="34">
                  <c:v>0.38883546153195253</c:v>
                </c:pt>
                <c:pt idx="35">
                  <c:v>0.39855634807025137</c:v>
                </c:pt>
                <c:pt idx="36">
                  <c:v>0.40827723460855014</c:v>
                </c:pt>
                <c:pt idx="37">
                  <c:v>0.41799812114684898</c:v>
                </c:pt>
                <c:pt idx="38">
                  <c:v>0.42771900768514776</c:v>
                </c:pt>
                <c:pt idx="39">
                  <c:v>0.43743989422344659</c:v>
                </c:pt>
                <c:pt idx="40">
                  <c:v>0.44716078076174537</c:v>
                </c:pt>
                <c:pt idx="41">
                  <c:v>0.4568816673000442</c:v>
                </c:pt>
                <c:pt idx="42">
                  <c:v>0.46660255383834298</c:v>
                </c:pt>
                <c:pt idx="43">
                  <c:v>0.47632344037664187</c:v>
                </c:pt>
                <c:pt idx="44">
                  <c:v>0.48604432691494065</c:v>
                </c:pt>
                <c:pt idx="45">
                  <c:v>0.49576521345323948</c:v>
                </c:pt>
                <c:pt idx="46">
                  <c:v>0.50548609999153826</c:v>
                </c:pt>
                <c:pt idx="47">
                  <c:v>0.5152069865298371</c:v>
                </c:pt>
                <c:pt idx="48">
                  <c:v>0.52492787306813593</c:v>
                </c:pt>
                <c:pt idx="49">
                  <c:v>0.53464875960643476</c:v>
                </c:pt>
                <c:pt idx="50">
                  <c:v>0.5443696461447336</c:v>
                </c:pt>
                <c:pt idx="51">
                  <c:v>0.55409053268303232</c:v>
                </c:pt>
                <c:pt idx="52">
                  <c:v>0.56381141922133116</c:v>
                </c:pt>
                <c:pt idx="53">
                  <c:v>0.57353230575962999</c:v>
                </c:pt>
                <c:pt idx="54">
                  <c:v>0.58325319229792882</c:v>
                </c:pt>
                <c:pt idx="55">
                  <c:v>0.59297407883622755</c:v>
                </c:pt>
                <c:pt idx="56">
                  <c:v>0.60269496537452649</c:v>
                </c:pt>
                <c:pt idx="57">
                  <c:v>0.61241585191282522</c:v>
                </c:pt>
                <c:pt idx="58">
                  <c:v>0.62213673845112405</c:v>
                </c:pt>
                <c:pt idx="59">
                  <c:v>0.63185762498942288</c:v>
                </c:pt>
                <c:pt idx="60">
                  <c:v>0.64157851152772172</c:v>
                </c:pt>
                <c:pt idx="61">
                  <c:v>0.65129939806602055</c:v>
                </c:pt>
                <c:pt idx="62">
                  <c:v>0.66102028460431927</c:v>
                </c:pt>
                <c:pt idx="63">
                  <c:v>0.67074117114261822</c:v>
                </c:pt>
                <c:pt idx="64">
                  <c:v>0.68046205768091694</c:v>
                </c:pt>
              </c:numCache>
              <c:extLst xmlns:c15="http://schemas.microsoft.com/office/drawing/2012/chart"/>
            </c:numRef>
          </c:xVal>
          <c:yVal>
            <c:numRef>
              <c:f>Data_Compiled!$CU$6:$CU$70</c:f>
              <c:numCache>
                <c:formatCode>General</c:formatCode>
                <c:ptCount val="65"/>
                <c:pt idx="0">
                  <c:v>0.33647819759209513</c:v>
                </c:pt>
                <c:pt idx="1">
                  <c:v>0.33948671418004372</c:v>
                </c:pt>
                <c:pt idx="2">
                  <c:v>0.34140900286517856</c:v>
                </c:pt>
                <c:pt idx="3">
                  <c:v>0.34391336900681246</c:v>
                </c:pt>
                <c:pt idx="4">
                  <c:v>0.34637504590703255</c:v>
                </c:pt>
                <c:pt idx="5">
                  <c:v>0.34907865325099191</c:v>
                </c:pt>
                <c:pt idx="6">
                  <c:v>0.35240301835215526</c:v>
                </c:pt>
                <c:pt idx="7">
                  <c:v>0.35506294202962096</c:v>
                </c:pt>
                <c:pt idx="8">
                  <c:v>0.3588802662136456</c:v>
                </c:pt>
                <c:pt idx="9">
                  <c:v>0.36187944252131965</c:v>
                </c:pt>
                <c:pt idx="10">
                  <c:v>0.36604655096985278</c:v>
                </c:pt>
                <c:pt idx="11">
                  <c:v>0.36938114164961072</c:v>
                </c:pt>
                <c:pt idx="12">
                  <c:v>0.37354451949192558</c:v>
                </c:pt>
                <c:pt idx="13">
                  <c:v>0.37721940163660139</c:v>
                </c:pt>
                <c:pt idx="14">
                  <c:v>0.38191438386423382</c:v>
                </c:pt>
                <c:pt idx="15">
                  <c:v>0.38625647310356059</c:v>
                </c:pt>
                <c:pt idx="16">
                  <c:v>0.39092512333486701</c:v>
                </c:pt>
                <c:pt idx="17">
                  <c:v>0.39558852590066695</c:v>
                </c:pt>
                <c:pt idx="18">
                  <c:v>0.40009194927841302</c:v>
                </c:pt>
                <c:pt idx="19">
                  <c:v>0.40543479520523767</c:v>
                </c:pt>
                <c:pt idx="20">
                  <c:v>0.41029478874461062</c:v>
                </c:pt>
                <c:pt idx="21">
                  <c:v>0.41531051797130164</c:v>
                </c:pt>
                <c:pt idx="22">
                  <c:v>0.42096837322980762</c:v>
                </c:pt>
                <c:pt idx="23">
                  <c:v>0.42596704740352598</c:v>
                </c:pt>
                <c:pt idx="24">
                  <c:v>0.43198222503860989</c:v>
                </c:pt>
                <c:pt idx="25">
                  <c:v>0.4374918710970101</c:v>
                </c:pt>
                <c:pt idx="26">
                  <c:v>0.44333003676670679</c:v>
                </c:pt>
                <c:pt idx="27">
                  <c:v>0.44933073558912484</c:v>
                </c:pt>
                <c:pt idx="28">
                  <c:v>0.45517399525003388</c:v>
                </c:pt>
                <c:pt idx="29">
                  <c:v>0.4610087579422999</c:v>
                </c:pt>
                <c:pt idx="30">
                  <c:v>0.46735662247578919</c:v>
                </c:pt>
                <c:pt idx="31">
                  <c:v>0.4728662114350714</c:v>
                </c:pt>
                <c:pt idx="32">
                  <c:v>0.47937676708275789</c:v>
                </c:pt>
                <c:pt idx="33">
                  <c:v>0.48573421043145232</c:v>
                </c:pt>
                <c:pt idx="34">
                  <c:v>0.49207317350193708</c:v>
                </c:pt>
                <c:pt idx="35">
                  <c:v>0.49857916051334744</c:v>
                </c:pt>
                <c:pt idx="36">
                  <c:v>0.50524391150166204</c:v>
                </c:pt>
                <c:pt idx="37">
                  <c:v>0.51159167621286483</c:v>
                </c:pt>
                <c:pt idx="38">
                  <c:v>0.51826500097904349</c:v>
                </c:pt>
                <c:pt idx="39">
                  <c:v>0.52477961414167196</c:v>
                </c:pt>
                <c:pt idx="40">
                  <c:v>0.5311192589573176</c:v>
                </c:pt>
                <c:pt idx="41">
                  <c:v>0.53745902297500625</c:v>
                </c:pt>
                <c:pt idx="42">
                  <c:v>0.54429217923881101</c:v>
                </c:pt>
                <c:pt idx="43">
                  <c:v>0.55113291669225173</c:v>
                </c:pt>
                <c:pt idx="44">
                  <c:v>0.5578287862350616</c:v>
                </c:pt>
                <c:pt idx="45">
                  <c:v>0.56451880889636408</c:v>
                </c:pt>
                <c:pt idx="46">
                  <c:v>0.57135447535489459</c:v>
                </c:pt>
                <c:pt idx="47">
                  <c:v>0.57852826832981152</c:v>
                </c:pt>
                <c:pt idx="48">
                  <c:v>0.58570615224143763</c:v>
                </c:pt>
                <c:pt idx="49">
                  <c:v>0.59237194387168002</c:v>
                </c:pt>
                <c:pt idx="50">
                  <c:v>0.59921990678964332</c:v>
                </c:pt>
                <c:pt idx="51">
                  <c:v>0.60638680421629809</c:v>
                </c:pt>
                <c:pt idx="52">
                  <c:v>0.61307138717293053</c:v>
                </c:pt>
                <c:pt idx="53">
                  <c:v>0.62007874752108472</c:v>
                </c:pt>
                <c:pt idx="54">
                  <c:v>0.62725662650011793</c:v>
                </c:pt>
                <c:pt idx="55">
                  <c:v>0.63443090725851059</c:v>
                </c:pt>
                <c:pt idx="56">
                  <c:v>0.64161238553676225</c:v>
                </c:pt>
                <c:pt idx="57">
                  <c:v>0.64845296540535458</c:v>
                </c:pt>
                <c:pt idx="58">
                  <c:v>0.65529016351293157</c:v>
                </c:pt>
                <c:pt idx="59">
                  <c:v>0.66296519513790708</c:v>
                </c:pt>
                <c:pt idx="60">
                  <c:v>0.66965653918548429</c:v>
                </c:pt>
                <c:pt idx="61">
                  <c:v>0.67699762305784594</c:v>
                </c:pt>
                <c:pt idx="62">
                  <c:v>0.68383824487741263</c:v>
                </c:pt>
                <c:pt idx="63">
                  <c:v>0.69119391359660187</c:v>
                </c:pt>
                <c:pt idx="64">
                  <c:v>0.6980271425285921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8"/>
          <c:order val="8"/>
          <c:tx>
            <c:strRef>
              <c:f>Data_Compiled!$DD$1:$DD$2</c:f>
              <c:strCache>
                <c:ptCount val="2"/>
                <c:pt idx="0">
                  <c:v>Drop_06286</c:v>
                </c:pt>
                <c:pt idx="1">
                  <c:v>4mL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Data_Compiled!$DF$6:$DF$69</c:f>
              <c:numCache>
                <c:formatCode>General</c:formatCode>
                <c:ptCount val="64"/>
                <c:pt idx="0">
                  <c:v>5.2625556134874837E-2</c:v>
                </c:pt>
                <c:pt idx="1">
                  <c:v>6.1396482157353979E-2</c:v>
                </c:pt>
                <c:pt idx="2">
                  <c:v>7.0167408179833121E-2</c:v>
                </c:pt>
                <c:pt idx="3">
                  <c:v>7.8938334202312263E-2</c:v>
                </c:pt>
                <c:pt idx="4">
                  <c:v>8.7709260224791405E-2</c:v>
                </c:pt>
                <c:pt idx="5">
                  <c:v>9.6480186247270547E-2</c:v>
                </c:pt>
                <c:pt idx="6">
                  <c:v>0.10525111226974967</c:v>
                </c:pt>
                <c:pt idx="7">
                  <c:v>0.11402203829222882</c:v>
                </c:pt>
                <c:pt idx="8">
                  <c:v>0.12279296431470796</c:v>
                </c:pt>
                <c:pt idx="9">
                  <c:v>0.1315638903371871</c:v>
                </c:pt>
                <c:pt idx="10">
                  <c:v>0.14033481635966624</c:v>
                </c:pt>
                <c:pt idx="11">
                  <c:v>0.14910574238214536</c:v>
                </c:pt>
                <c:pt idx="12">
                  <c:v>0.15787666840462453</c:v>
                </c:pt>
                <c:pt idx="13">
                  <c:v>0.16664759442710364</c:v>
                </c:pt>
                <c:pt idx="14">
                  <c:v>0.17541852044958281</c:v>
                </c:pt>
                <c:pt idx="15">
                  <c:v>0.18418944647206192</c:v>
                </c:pt>
                <c:pt idx="16">
                  <c:v>0.19296037249454109</c:v>
                </c:pt>
                <c:pt idx="17">
                  <c:v>0.20173129851702018</c:v>
                </c:pt>
                <c:pt idx="18">
                  <c:v>0.21050222453949935</c:v>
                </c:pt>
                <c:pt idx="19">
                  <c:v>0.21927315056197846</c:v>
                </c:pt>
                <c:pt idx="20">
                  <c:v>0.22804407658445763</c:v>
                </c:pt>
                <c:pt idx="21">
                  <c:v>0.23681500260693675</c:v>
                </c:pt>
                <c:pt idx="22">
                  <c:v>0.24558592862941592</c:v>
                </c:pt>
                <c:pt idx="23">
                  <c:v>0.254356854651895</c:v>
                </c:pt>
                <c:pt idx="24">
                  <c:v>0.2631277806743742</c:v>
                </c:pt>
                <c:pt idx="25">
                  <c:v>0.27189870669685334</c:v>
                </c:pt>
                <c:pt idx="26">
                  <c:v>0.28066963271933248</c:v>
                </c:pt>
                <c:pt idx="27">
                  <c:v>0.28944055874181163</c:v>
                </c:pt>
                <c:pt idx="28">
                  <c:v>0.29821148476429071</c:v>
                </c:pt>
                <c:pt idx="29">
                  <c:v>0.30698241078676991</c:v>
                </c:pt>
                <c:pt idx="30">
                  <c:v>0.315753336809249</c:v>
                </c:pt>
                <c:pt idx="31">
                  <c:v>0.32452426283172814</c:v>
                </c:pt>
                <c:pt idx="32">
                  <c:v>0.33329518885420728</c:v>
                </c:pt>
                <c:pt idx="33">
                  <c:v>0.34206611487668648</c:v>
                </c:pt>
                <c:pt idx="34">
                  <c:v>0.35083704089916556</c:v>
                </c:pt>
                <c:pt idx="35">
                  <c:v>0.35960796692164471</c:v>
                </c:pt>
                <c:pt idx="36">
                  <c:v>0.36837889294412385</c:v>
                </c:pt>
                <c:pt idx="37">
                  <c:v>0.37714981896660299</c:v>
                </c:pt>
                <c:pt idx="38">
                  <c:v>0.38592074498908213</c:v>
                </c:pt>
                <c:pt idx="39">
                  <c:v>0.39469167101156127</c:v>
                </c:pt>
                <c:pt idx="40">
                  <c:v>0.40346259703404036</c:v>
                </c:pt>
                <c:pt idx="41">
                  <c:v>0.41223352305651956</c:v>
                </c:pt>
                <c:pt idx="42">
                  <c:v>0.42100444907899864</c:v>
                </c:pt>
                <c:pt idx="43">
                  <c:v>0.42977537510147784</c:v>
                </c:pt>
                <c:pt idx="44">
                  <c:v>0.43854630112395693</c:v>
                </c:pt>
                <c:pt idx="45">
                  <c:v>0.44731722714643612</c:v>
                </c:pt>
                <c:pt idx="46">
                  <c:v>0.45608815316891521</c:v>
                </c:pt>
                <c:pt idx="47">
                  <c:v>0.46485907919139435</c:v>
                </c:pt>
                <c:pt idx="48">
                  <c:v>0.47363000521387355</c:v>
                </c:pt>
                <c:pt idx="49">
                  <c:v>0.48240093123635264</c:v>
                </c:pt>
                <c:pt idx="50">
                  <c:v>0.49117185725883183</c:v>
                </c:pt>
                <c:pt idx="51">
                  <c:v>0.49994278328131092</c:v>
                </c:pt>
                <c:pt idx="52">
                  <c:v>0.50871370930379012</c:v>
                </c:pt>
                <c:pt idx="53">
                  <c:v>0.5174846353262692</c:v>
                </c:pt>
                <c:pt idx="54">
                  <c:v>0.5262555613487484</c:v>
                </c:pt>
                <c:pt idx="55">
                  <c:v>0.53502648737122749</c:v>
                </c:pt>
                <c:pt idx="56">
                  <c:v>0.54379741339370669</c:v>
                </c:pt>
                <c:pt idx="57">
                  <c:v>0.55256833941618577</c:v>
                </c:pt>
                <c:pt idx="58">
                  <c:v>0.56133926543866497</c:v>
                </c:pt>
                <c:pt idx="59">
                  <c:v>0.57011019146114406</c:v>
                </c:pt>
                <c:pt idx="60">
                  <c:v>0.57888111748362325</c:v>
                </c:pt>
                <c:pt idx="61">
                  <c:v>0.58765204350610234</c:v>
                </c:pt>
                <c:pt idx="62">
                  <c:v>0.59642296952858143</c:v>
                </c:pt>
                <c:pt idx="63">
                  <c:v>0.60519389555106073</c:v>
                </c:pt>
              </c:numCache>
              <c:extLst xmlns:c15="http://schemas.microsoft.com/office/drawing/2012/chart"/>
            </c:numRef>
          </c:xVal>
          <c:yVal>
            <c:numRef>
              <c:f>Data_Compiled!$DG$6:$DG$69</c:f>
              <c:numCache>
                <c:formatCode>General</c:formatCode>
                <c:ptCount val="64"/>
                <c:pt idx="0">
                  <c:v>0.30290231028732251</c:v>
                </c:pt>
                <c:pt idx="1">
                  <c:v>0.30491388189404245</c:v>
                </c:pt>
                <c:pt idx="2">
                  <c:v>0.30624250385143675</c:v>
                </c:pt>
                <c:pt idx="3">
                  <c:v>0.3091127560479745</c:v>
                </c:pt>
                <c:pt idx="4">
                  <c:v>0.31121172858429597</c:v>
                </c:pt>
                <c:pt idx="5">
                  <c:v>0.31334242820046138</c:v>
                </c:pt>
                <c:pt idx="6">
                  <c:v>0.31614350690166809</c:v>
                </c:pt>
                <c:pt idx="7">
                  <c:v>0.319794749341139</c:v>
                </c:pt>
                <c:pt idx="8">
                  <c:v>0.32251643778560463</c:v>
                </c:pt>
                <c:pt idx="9">
                  <c:v>0.32635159087743892</c:v>
                </c:pt>
                <c:pt idx="10">
                  <c:v>0.32940456845901073</c:v>
                </c:pt>
                <c:pt idx="11">
                  <c:v>0.33383340816331436</c:v>
                </c:pt>
                <c:pt idx="12">
                  <c:v>0.33720147046560123</c:v>
                </c:pt>
                <c:pt idx="13">
                  <c:v>0.34146699482823512</c:v>
                </c:pt>
                <c:pt idx="14">
                  <c:v>0.34544105894409421</c:v>
                </c:pt>
                <c:pt idx="15">
                  <c:v>0.34957840905649046</c:v>
                </c:pt>
                <c:pt idx="16">
                  <c:v>0.35430755897376642</c:v>
                </c:pt>
                <c:pt idx="17">
                  <c:v>0.35829589884997848</c:v>
                </c:pt>
                <c:pt idx="18">
                  <c:v>0.3631874128247049</c:v>
                </c:pt>
                <c:pt idx="19">
                  <c:v>0.36746779447136835</c:v>
                </c:pt>
                <c:pt idx="20">
                  <c:v>0.37237879427530529</c:v>
                </c:pt>
                <c:pt idx="21">
                  <c:v>0.37711220112795363</c:v>
                </c:pt>
                <c:pt idx="22">
                  <c:v>0.38169824473259423</c:v>
                </c:pt>
                <c:pt idx="23">
                  <c:v>0.38675208050162918</c:v>
                </c:pt>
                <c:pt idx="24">
                  <c:v>0.3919541792960799</c:v>
                </c:pt>
                <c:pt idx="25">
                  <c:v>0.39760598183935841</c:v>
                </c:pt>
                <c:pt idx="26">
                  <c:v>0.40341552237291672</c:v>
                </c:pt>
                <c:pt idx="27">
                  <c:v>0.40892336711041483</c:v>
                </c:pt>
                <c:pt idx="28">
                  <c:v>0.41474984484904265</c:v>
                </c:pt>
                <c:pt idx="29">
                  <c:v>0.42101757291073</c:v>
                </c:pt>
                <c:pt idx="30">
                  <c:v>0.42682287148153036</c:v>
                </c:pt>
                <c:pt idx="31">
                  <c:v>0.43263261113196644</c:v>
                </c:pt>
                <c:pt idx="32">
                  <c:v>0.4385991106814488</c:v>
                </c:pt>
                <c:pt idx="33">
                  <c:v>0.44440900167524211</c:v>
                </c:pt>
                <c:pt idx="34">
                  <c:v>0.44992850685927177</c:v>
                </c:pt>
                <c:pt idx="35">
                  <c:v>0.4554363596500004</c:v>
                </c:pt>
                <c:pt idx="36">
                  <c:v>0.4613987972528803</c:v>
                </c:pt>
                <c:pt idx="37">
                  <c:v>0.46765978309683659</c:v>
                </c:pt>
                <c:pt idx="38">
                  <c:v>0.4739648777739891</c:v>
                </c:pt>
                <c:pt idx="39">
                  <c:v>0.480364611651522</c:v>
                </c:pt>
                <c:pt idx="40">
                  <c:v>0.48664077323921723</c:v>
                </c:pt>
                <c:pt idx="41">
                  <c:v>0.49351698503635522</c:v>
                </c:pt>
                <c:pt idx="42">
                  <c:v>0.49994215743759346</c:v>
                </c:pt>
                <c:pt idx="43">
                  <c:v>0.50651310049352216</c:v>
                </c:pt>
                <c:pt idx="44">
                  <c:v>0.51277550731986665</c:v>
                </c:pt>
                <c:pt idx="45">
                  <c:v>0.51935354874080797</c:v>
                </c:pt>
                <c:pt idx="46">
                  <c:v>0.52578188790836466</c:v>
                </c:pt>
                <c:pt idx="47">
                  <c:v>0.53175165607514596</c:v>
                </c:pt>
                <c:pt idx="48">
                  <c:v>0.53772509305851568</c:v>
                </c:pt>
                <c:pt idx="49">
                  <c:v>0.54429962362234985</c:v>
                </c:pt>
                <c:pt idx="50">
                  <c:v>0.55073569390187249</c:v>
                </c:pt>
                <c:pt idx="51">
                  <c:v>0.55761581668409654</c:v>
                </c:pt>
                <c:pt idx="52">
                  <c:v>0.56449251499289876</c:v>
                </c:pt>
                <c:pt idx="53">
                  <c:v>0.5712343313036099</c:v>
                </c:pt>
                <c:pt idx="54">
                  <c:v>0.57842773610026788</c:v>
                </c:pt>
                <c:pt idx="55">
                  <c:v>0.5850057937507106</c:v>
                </c:pt>
                <c:pt idx="56">
                  <c:v>0.59158008426606945</c:v>
                </c:pt>
                <c:pt idx="57">
                  <c:v>0.59800902067988337</c:v>
                </c:pt>
                <c:pt idx="58">
                  <c:v>0.60488910261627593</c:v>
                </c:pt>
                <c:pt idx="59">
                  <c:v>0.61144954188077005</c:v>
                </c:pt>
                <c:pt idx="60">
                  <c:v>0.61819085194488854</c:v>
                </c:pt>
                <c:pt idx="61">
                  <c:v>0.62460566330282907</c:v>
                </c:pt>
                <c:pt idx="62">
                  <c:v>0.63164242543477289</c:v>
                </c:pt>
                <c:pt idx="63">
                  <c:v>0.63806102631360706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9"/>
          <c:order val="9"/>
          <c:tx>
            <c:strRef>
              <c:f>Data_Compiled!$DP$1:$DP$2</c:f>
              <c:strCache>
                <c:ptCount val="2"/>
                <c:pt idx="0">
                  <c:v>Drop_06333</c:v>
                </c:pt>
                <c:pt idx="1">
                  <c:v>2mL 4.00deg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Data_Compiled!$DR$6:$DR$115</c:f>
              <c:numCache>
                <c:formatCode>General</c:formatCode>
                <c:ptCount val="110"/>
                <c:pt idx="0">
                  <c:v>6.8971623840439603E-2</c:v>
                </c:pt>
                <c:pt idx="1">
                  <c:v>8.2765948608527526E-2</c:v>
                </c:pt>
                <c:pt idx="2">
                  <c:v>9.6560273376615463E-2</c:v>
                </c:pt>
                <c:pt idx="3">
                  <c:v>0.11035459814470337</c:v>
                </c:pt>
                <c:pt idx="4">
                  <c:v>0.1241489229127913</c:v>
                </c:pt>
                <c:pt idx="5">
                  <c:v>0.13794324768087921</c:v>
                </c:pt>
                <c:pt idx="6">
                  <c:v>0.15173757244896716</c:v>
                </c:pt>
                <c:pt idx="7">
                  <c:v>0.16553189721705508</c:v>
                </c:pt>
                <c:pt idx="8">
                  <c:v>0.179326221985143</c:v>
                </c:pt>
                <c:pt idx="9">
                  <c:v>0.19312054675323093</c:v>
                </c:pt>
                <c:pt idx="10">
                  <c:v>0.20691487152131882</c:v>
                </c:pt>
                <c:pt idx="11">
                  <c:v>0.22070919628940674</c:v>
                </c:pt>
                <c:pt idx="12">
                  <c:v>0.23450352105749467</c:v>
                </c:pt>
                <c:pt idx="13">
                  <c:v>0.24829784582558259</c:v>
                </c:pt>
                <c:pt idx="14">
                  <c:v>0.26209217059367051</c:v>
                </c:pt>
                <c:pt idx="15">
                  <c:v>0.27588649536175841</c:v>
                </c:pt>
                <c:pt idx="16">
                  <c:v>0.28968082012984636</c:v>
                </c:pt>
                <c:pt idx="17">
                  <c:v>0.30347514489793426</c:v>
                </c:pt>
                <c:pt idx="18">
                  <c:v>0.31726946966602221</c:v>
                </c:pt>
                <c:pt idx="19">
                  <c:v>0.3310637944341101</c:v>
                </c:pt>
                <c:pt idx="20">
                  <c:v>0.34485811920219805</c:v>
                </c:pt>
                <c:pt idx="21">
                  <c:v>0.35865244397028595</c:v>
                </c:pt>
                <c:pt idx="22">
                  <c:v>0.37244676873837385</c:v>
                </c:pt>
                <c:pt idx="23">
                  <c:v>0.3862410935064618</c:v>
                </c:pt>
                <c:pt idx="24">
                  <c:v>0.40003541827454975</c:v>
                </c:pt>
                <c:pt idx="25">
                  <c:v>0.41382974304263764</c:v>
                </c:pt>
                <c:pt idx="26">
                  <c:v>0.42762406781072565</c:v>
                </c:pt>
                <c:pt idx="27">
                  <c:v>0.44141839257881349</c:v>
                </c:pt>
                <c:pt idx="28">
                  <c:v>0.4552127173469015</c:v>
                </c:pt>
                <c:pt idx="29">
                  <c:v>0.46900704211498934</c:v>
                </c:pt>
                <c:pt idx="30">
                  <c:v>0.48280136688307729</c:v>
                </c:pt>
                <c:pt idx="31">
                  <c:v>0.49659569165116518</c:v>
                </c:pt>
                <c:pt idx="32">
                  <c:v>0.51039001641925319</c:v>
                </c:pt>
                <c:pt idx="33">
                  <c:v>0.52418434118734114</c:v>
                </c:pt>
                <c:pt idx="34">
                  <c:v>0.53797866595542898</c:v>
                </c:pt>
                <c:pt idx="35">
                  <c:v>0.55177299072351693</c:v>
                </c:pt>
                <c:pt idx="36">
                  <c:v>0.56556731549160488</c:v>
                </c:pt>
                <c:pt idx="37">
                  <c:v>0.57936164025969283</c:v>
                </c:pt>
                <c:pt idx="38">
                  <c:v>0.59315596502778067</c:v>
                </c:pt>
                <c:pt idx="39">
                  <c:v>0.60695028979586862</c:v>
                </c:pt>
                <c:pt idx="40">
                  <c:v>0.62074461456395646</c:v>
                </c:pt>
                <c:pt idx="41">
                  <c:v>0.63453893933204442</c:v>
                </c:pt>
                <c:pt idx="42">
                  <c:v>0.64833326410013237</c:v>
                </c:pt>
                <c:pt idx="43">
                  <c:v>0.66212758886822032</c:v>
                </c:pt>
                <c:pt idx="44">
                  <c:v>0.67592191363630816</c:v>
                </c:pt>
                <c:pt idx="45">
                  <c:v>0.68971623840439611</c:v>
                </c:pt>
                <c:pt idx="46">
                  <c:v>0.70351056317248406</c:v>
                </c:pt>
                <c:pt idx="47">
                  <c:v>0.71730488794057201</c:v>
                </c:pt>
                <c:pt idx="48">
                  <c:v>0.73109921270865996</c:v>
                </c:pt>
                <c:pt idx="49">
                  <c:v>0.7448935374767478</c:v>
                </c:pt>
                <c:pt idx="50">
                  <c:v>0.75868786224483575</c:v>
                </c:pt>
                <c:pt idx="51">
                  <c:v>0.7724821870129237</c:v>
                </c:pt>
                <c:pt idx="52">
                  <c:v>0.78627651178101166</c:v>
                </c:pt>
                <c:pt idx="53">
                  <c:v>0.8000708365490995</c:v>
                </c:pt>
                <c:pt idx="54">
                  <c:v>0.81386516131718745</c:v>
                </c:pt>
                <c:pt idx="55">
                  <c:v>0.82765948608527529</c:v>
                </c:pt>
                <c:pt idx="56">
                  <c:v>0.84145381085336324</c:v>
                </c:pt>
                <c:pt idx="57">
                  <c:v>0.85524813562145108</c:v>
                </c:pt>
                <c:pt idx="58">
                  <c:v>0.86904246038953914</c:v>
                </c:pt>
                <c:pt idx="59">
                  <c:v>0.88283678515762698</c:v>
                </c:pt>
                <c:pt idx="60">
                  <c:v>0.89663110992571493</c:v>
                </c:pt>
                <c:pt idx="61">
                  <c:v>0.91042543469380277</c:v>
                </c:pt>
                <c:pt idx="62">
                  <c:v>0.92421975946189061</c:v>
                </c:pt>
                <c:pt idx="63">
                  <c:v>0.93801408422997867</c:v>
                </c:pt>
                <c:pt idx="64">
                  <c:v>0.95180840899806662</c:v>
                </c:pt>
                <c:pt idx="65">
                  <c:v>0.96560273376615446</c:v>
                </c:pt>
                <c:pt idx="66">
                  <c:v>0.97939705853424253</c:v>
                </c:pt>
                <c:pt idx="67">
                  <c:v>0.99319138330233037</c:v>
                </c:pt>
                <c:pt idx="68">
                  <c:v>1.0069857080704183</c:v>
                </c:pt>
                <c:pt idx="69">
                  <c:v>1.0207800328385062</c:v>
                </c:pt>
                <c:pt idx="70">
                  <c:v>1.0345743576065942</c:v>
                </c:pt>
                <c:pt idx="71">
                  <c:v>1.0483686823746821</c:v>
                </c:pt>
                <c:pt idx="72">
                  <c:v>1.0621630071427699</c:v>
                </c:pt>
                <c:pt idx="73">
                  <c:v>1.0759573319108577</c:v>
                </c:pt>
                <c:pt idx="74">
                  <c:v>1.0897516566789458</c:v>
                </c:pt>
                <c:pt idx="75">
                  <c:v>1.1035459814470336</c:v>
                </c:pt>
                <c:pt idx="76">
                  <c:v>1.1173403062151217</c:v>
                </c:pt>
                <c:pt idx="77">
                  <c:v>1.1311346309832095</c:v>
                </c:pt>
                <c:pt idx="78">
                  <c:v>1.1449289557512976</c:v>
                </c:pt>
                <c:pt idx="79">
                  <c:v>1.1587232805193854</c:v>
                </c:pt>
                <c:pt idx="80">
                  <c:v>1.1725176052874733</c:v>
                </c:pt>
                <c:pt idx="81">
                  <c:v>1.1863119300555613</c:v>
                </c:pt>
                <c:pt idx="82">
                  <c:v>1.2001062548236492</c:v>
                </c:pt>
                <c:pt idx="83">
                  <c:v>1.213900579591737</c:v>
                </c:pt>
                <c:pt idx="84">
                  <c:v>1.2276949043598249</c:v>
                </c:pt>
                <c:pt idx="85">
                  <c:v>1.2414892291279129</c:v>
                </c:pt>
                <c:pt idx="86">
                  <c:v>1.255283553896001</c:v>
                </c:pt>
                <c:pt idx="87">
                  <c:v>1.2690778786640888</c:v>
                </c:pt>
                <c:pt idx="88">
                  <c:v>1.2828722034321767</c:v>
                </c:pt>
                <c:pt idx="89">
                  <c:v>1.2966665282002647</c:v>
                </c:pt>
                <c:pt idx="90">
                  <c:v>1.3104608529683526</c:v>
                </c:pt>
                <c:pt idx="91">
                  <c:v>1.3242551777364404</c:v>
                </c:pt>
                <c:pt idx="92">
                  <c:v>1.3380495025045283</c:v>
                </c:pt>
                <c:pt idx="93">
                  <c:v>1.3518438272726163</c:v>
                </c:pt>
                <c:pt idx="94">
                  <c:v>1.3656381520407042</c:v>
                </c:pt>
                <c:pt idx="95">
                  <c:v>1.3794324768087922</c:v>
                </c:pt>
                <c:pt idx="96">
                  <c:v>1.3932268015768803</c:v>
                </c:pt>
                <c:pt idx="97">
                  <c:v>1.4070211263449681</c:v>
                </c:pt>
                <c:pt idx="98">
                  <c:v>1.420815451113056</c:v>
                </c:pt>
                <c:pt idx="99">
                  <c:v>1.4346097758811438</c:v>
                </c:pt>
                <c:pt idx="100">
                  <c:v>1.4484041006492319</c:v>
                </c:pt>
                <c:pt idx="101">
                  <c:v>1.4621984254173197</c:v>
                </c:pt>
                <c:pt idx="102">
                  <c:v>1.4759927501854075</c:v>
                </c:pt>
                <c:pt idx="103">
                  <c:v>1.4897870749534954</c:v>
                </c:pt>
                <c:pt idx="104">
                  <c:v>1.5035813997215834</c:v>
                </c:pt>
                <c:pt idx="105">
                  <c:v>1.5173757244896715</c:v>
                </c:pt>
                <c:pt idx="106">
                  <c:v>1.5311700492577593</c:v>
                </c:pt>
                <c:pt idx="107">
                  <c:v>1.5449643740258472</c:v>
                </c:pt>
                <c:pt idx="108">
                  <c:v>1.5587586987939352</c:v>
                </c:pt>
                <c:pt idx="109">
                  <c:v>1.5725530235620231</c:v>
                </c:pt>
              </c:numCache>
              <c:extLst xmlns:c15="http://schemas.microsoft.com/office/drawing/2012/chart"/>
            </c:numRef>
          </c:xVal>
          <c:yVal>
            <c:numRef>
              <c:f>Data_Compiled!$DS$6:$DS$108</c:f>
              <c:numCache>
                <c:formatCode>General</c:formatCode>
                <c:ptCount val="103"/>
                <c:pt idx="0">
                  <c:v>0.25591970245088208</c:v>
                </c:pt>
                <c:pt idx="1">
                  <c:v>0.2586800606069965</c:v>
                </c:pt>
                <c:pt idx="2">
                  <c:v>0.2611716420243253</c:v>
                </c:pt>
                <c:pt idx="3">
                  <c:v>0.26421915890514741</c:v>
                </c:pt>
                <c:pt idx="4">
                  <c:v>0.26735771537559799</c:v>
                </c:pt>
                <c:pt idx="5">
                  <c:v>0.2714392009515541</c:v>
                </c:pt>
                <c:pt idx="6">
                  <c:v>0.275016114742208</c:v>
                </c:pt>
                <c:pt idx="7">
                  <c:v>0.27859667892164064</c:v>
                </c:pt>
                <c:pt idx="8">
                  <c:v>0.28217940031809802</c:v>
                </c:pt>
                <c:pt idx="9">
                  <c:v>0.28548776431151346</c:v>
                </c:pt>
                <c:pt idx="10">
                  <c:v>0.28879694708152082</c:v>
                </c:pt>
                <c:pt idx="11">
                  <c:v>0.29264180429720643</c:v>
                </c:pt>
                <c:pt idx="12">
                  <c:v>0.29652043299402486</c:v>
                </c:pt>
                <c:pt idx="13">
                  <c:v>0.30011647606820602</c:v>
                </c:pt>
                <c:pt idx="14">
                  <c:v>0.30287500933021017</c:v>
                </c:pt>
                <c:pt idx="15">
                  <c:v>0.30591953507984132</c:v>
                </c:pt>
                <c:pt idx="16">
                  <c:v>0.30952824574088178</c:v>
                </c:pt>
                <c:pt idx="17">
                  <c:v>0.31366465333314469</c:v>
                </c:pt>
                <c:pt idx="18">
                  <c:v>0.31887765693992315</c:v>
                </c:pt>
                <c:pt idx="19">
                  <c:v>0.32274089826415647</c:v>
                </c:pt>
                <c:pt idx="20">
                  <c:v>0.32772298011140694</c:v>
                </c:pt>
                <c:pt idx="21">
                  <c:v>0.33271770823865354</c:v>
                </c:pt>
                <c:pt idx="22">
                  <c:v>0.3382246772061191</c:v>
                </c:pt>
                <c:pt idx="23">
                  <c:v>0.34349660561418427</c:v>
                </c:pt>
                <c:pt idx="24">
                  <c:v>0.34900272864046439</c:v>
                </c:pt>
                <c:pt idx="25">
                  <c:v>0.35454023405131641</c:v>
                </c:pt>
                <c:pt idx="26">
                  <c:v>0.35977118523762919</c:v>
                </c:pt>
                <c:pt idx="27">
                  <c:v>0.36503243909018351</c:v>
                </c:pt>
                <c:pt idx="28">
                  <c:v>0.37029483536894364</c:v>
                </c:pt>
                <c:pt idx="29">
                  <c:v>0.37693709071062698</c:v>
                </c:pt>
                <c:pt idx="30">
                  <c:v>0.38300444552796908</c:v>
                </c:pt>
                <c:pt idx="31">
                  <c:v>0.38992251095273095</c:v>
                </c:pt>
                <c:pt idx="32">
                  <c:v>0.39600155574308987</c:v>
                </c:pt>
                <c:pt idx="33">
                  <c:v>0.40319586920614842</c:v>
                </c:pt>
                <c:pt idx="34">
                  <c:v>0.41006735553329821</c:v>
                </c:pt>
                <c:pt idx="35">
                  <c:v>0.4178482974164755</c:v>
                </c:pt>
                <c:pt idx="36">
                  <c:v>0.42501794536967086</c:v>
                </c:pt>
                <c:pt idx="37">
                  <c:v>0.43222514141663571</c:v>
                </c:pt>
                <c:pt idx="38">
                  <c:v>0.43939446111194236</c:v>
                </c:pt>
                <c:pt idx="39">
                  <c:v>0.44631339276754423</c:v>
                </c:pt>
                <c:pt idx="40">
                  <c:v>0.45377115336648033</c:v>
                </c:pt>
                <c:pt idx="41">
                  <c:v>0.46233193215384749</c:v>
                </c:pt>
                <c:pt idx="42">
                  <c:v>0.47034126087968325</c:v>
                </c:pt>
                <c:pt idx="43">
                  <c:v>0.47862638383744321</c:v>
                </c:pt>
                <c:pt idx="44">
                  <c:v>0.48691154631043954</c:v>
                </c:pt>
                <c:pt idx="45">
                  <c:v>0.49574828632041912</c:v>
                </c:pt>
                <c:pt idx="46">
                  <c:v>0.5040335244950348</c:v>
                </c:pt>
                <c:pt idx="47">
                  <c:v>0.51149145406737218</c:v>
                </c:pt>
                <c:pt idx="48">
                  <c:v>0.51924947938466293</c:v>
                </c:pt>
                <c:pt idx="49">
                  <c:v>0.52781035683861965</c:v>
                </c:pt>
                <c:pt idx="50">
                  <c:v>0.53663496266914956</c:v>
                </c:pt>
                <c:pt idx="51">
                  <c:v>0.54602336412432295</c:v>
                </c:pt>
                <c:pt idx="52">
                  <c:v>0.55459632255927593</c:v>
                </c:pt>
                <c:pt idx="53">
                  <c:v>0.56372092677613406</c:v>
                </c:pt>
                <c:pt idx="54">
                  <c:v>0.57143093394734989</c:v>
                </c:pt>
                <c:pt idx="55">
                  <c:v>0.57975195218300302</c:v>
                </c:pt>
                <c:pt idx="56">
                  <c:v>0.5888644411611178</c:v>
                </c:pt>
                <c:pt idx="57">
                  <c:v>0.59797697672663574</c:v>
                </c:pt>
                <c:pt idx="58">
                  <c:v>0.60655006155912417</c:v>
                </c:pt>
                <c:pt idx="59">
                  <c:v>0.61593835013001297</c:v>
                </c:pt>
                <c:pt idx="60">
                  <c:v>0.62614218605701488</c:v>
                </c:pt>
                <c:pt idx="61">
                  <c:v>0.63500281460067109</c:v>
                </c:pt>
                <c:pt idx="62">
                  <c:v>0.64386395737775337</c:v>
                </c:pt>
                <c:pt idx="63">
                  <c:v>0.65186111180257789</c:v>
                </c:pt>
                <c:pt idx="64">
                  <c:v>0.66043425028326375</c:v>
                </c:pt>
                <c:pt idx="65">
                  <c:v>0.67038626164942261</c:v>
                </c:pt>
                <c:pt idx="66">
                  <c:v>0.680038111060428</c:v>
                </c:pt>
                <c:pt idx="67">
                  <c:v>0.68917495260884232</c:v>
                </c:pt>
                <c:pt idx="68">
                  <c:v>0.69855102990267481</c:v>
                </c:pt>
                <c:pt idx="69">
                  <c:v>0.70712411797199259</c:v>
                </c:pt>
                <c:pt idx="70">
                  <c:v>0.7162366346058211</c:v>
                </c:pt>
                <c:pt idx="71">
                  <c:v>0.7248097425915494</c:v>
                </c:pt>
                <c:pt idx="72">
                  <c:v>0.73421020289757977</c:v>
                </c:pt>
                <c:pt idx="73">
                  <c:v>0.74386210096768279</c:v>
                </c:pt>
                <c:pt idx="74">
                  <c:v>0.75353824957707982</c:v>
                </c:pt>
                <c:pt idx="75">
                  <c:v>0.76349019892670733</c:v>
                </c:pt>
                <c:pt idx="76">
                  <c:v>0.77151182459770806</c:v>
                </c:pt>
                <c:pt idx="77">
                  <c:v>0.78004862690591659</c:v>
                </c:pt>
                <c:pt idx="78">
                  <c:v>0.78946101817461889</c:v>
                </c:pt>
                <c:pt idx="79">
                  <c:v>0.79938886975230905</c:v>
                </c:pt>
                <c:pt idx="80">
                  <c:v>0.80880124974411549</c:v>
                </c:pt>
                <c:pt idx="81">
                  <c:v>0.81791377710206048</c:v>
                </c:pt>
                <c:pt idx="82">
                  <c:v>0.82676263675208705</c:v>
                </c:pt>
                <c:pt idx="83">
                  <c:v>0.83617535141362775</c:v>
                </c:pt>
                <c:pt idx="84">
                  <c:v>0.84610286768340792</c:v>
                </c:pt>
                <c:pt idx="85">
                  <c:v>0.85386100357465045</c:v>
                </c:pt>
                <c:pt idx="86">
                  <c:v>0.8637884876959907</c:v>
                </c:pt>
                <c:pt idx="87">
                  <c:v>0.87317677043722886</c:v>
                </c:pt>
                <c:pt idx="88">
                  <c:v>0.88200154939674336</c:v>
                </c:pt>
                <c:pt idx="89">
                  <c:v>0.89085032278410126</c:v>
                </c:pt>
                <c:pt idx="90">
                  <c:v>0.89939945000585453</c:v>
                </c:pt>
                <c:pt idx="91">
                  <c:v>0.90906366614591616</c:v>
                </c:pt>
                <c:pt idx="92">
                  <c:v>0.91877573208530849</c:v>
                </c:pt>
                <c:pt idx="93">
                  <c:v>0.92818848292753808</c:v>
                </c:pt>
                <c:pt idx="94">
                  <c:v>0.93728865903366065</c:v>
                </c:pt>
                <c:pt idx="95">
                  <c:v>0.9461132991366088</c:v>
                </c:pt>
                <c:pt idx="96">
                  <c:v>0.95523790520003882</c:v>
                </c:pt>
                <c:pt idx="97">
                  <c:v>0.96409898848146725</c:v>
                </c:pt>
                <c:pt idx="98">
                  <c:v>0.97376298143273265</c:v>
                </c:pt>
                <c:pt idx="99">
                  <c:v>0.9834639246440533</c:v>
                </c:pt>
                <c:pt idx="100">
                  <c:v>0.99146088888396722</c:v>
                </c:pt>
                <c:pt idx="101">
                  <c:v>0.99944588324207195</c:v>
                </c:pt>
                <c:pt idx="102">
                  <c:v>1.0085705206244946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10"/>
          <c:order val="10"/>
          <c:tx>
            <c:strRef>
              <c:f>Data_Compiled!$EB$1:$EB$2</c:f>
              <c:strCache>
                <c:ptCount val="2"/>
                <c:pt idx="0">
                  <c:v>Drop_06334</c:v>
                </c:pt>
                <c:pt idx="1">
                  <c:v>2mL 4.00deg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Data_Compiled!$ED$6:$ED$90</c:f>
              <c:numCache>
                <c:formatCode>General</c:formatCode>
                <c:ptCount val="85"/>
                <c:pt idx="0">
                  <c:v>8.6699309908835606E-2</c:v>
                </c:pt>
                <c:pt idx="1">
                  <c:v>9.9084925610097824E-2</c:v>
                </c:pt>
                <c:pt idx="2">
                  <c:v>0.11147054131136006</c:v>
                </c:pt>
                <c:pt idx="3">
                  <c:v>0.1238561570126223</c:v>
                </c:pt>
                <c:pt idx="4">
                  <c:v>0.13624177271388452</c:v>
                </c:pt>
                <c:pt idx="5">
                  <c:v>0.14862738841514675</c:v>
                </c:pt>
                <c:pt idx="6">
                  <c:v>0.16101300411640898</c:v>
                </c:pt>
                <c:pt idx="7">
                  <c:v>0.17339861981767121</c:v>
                </c:pt>
                <c:pt idx="8">
                  <c:v>0.18578423551893342</c:v>
                </c:pt>
                <c:pt idx="9">
                  <c:v>0.19816985122019565</c:v>
                </c:pt>
                <c:pt idx="10">
                  <c:v>0.21055546692145788</c:v>
                </c:pt>
                <c:pt idx="11">
                  <c:v>0.22294108262272011</c:v>
                </c:pt>
                <c:pt idx="12">
                  <c:v>0.23532669832398234</c:v>
                </c:pt>
                <c:pt idx="13">
                  <c:v>0.2477123140252446</c:v>
                </c:pt>
                <c:pt idx="14">
                  <c:v>0.2600979297265068</c:v>
                </c:pt>
                <c:pt idx="15">
                  <c:v>0.27248354542776904</c:v>
                </c:pt>
                <c:pt idx="16">
                  <c:v>0.28486916112903121</c:v>
                </c:pt>
                <c:pt idx="17">
                  <c:v>0.2972547768302935</c:v>
                </c:pt>
                <c:pt idx="18">
                  <c:v>0.30964039253155567</c:v>
                </c:pt>
                <c:pt idx="19">
                  <c:v>0.32202600823281796</c:v>
                </c:pt>
                <c:pt idx="20">
                  <c:v>0.33441162393408014</c:v>
                </c:pt>
                <c:pt idx="21">
                  <c:v>0.34679723963534242</c:v>
                </c:pt>
                <c:pt idx="22">
                  <c:v>0.3591828553366046</c:v>
                </c:pt>
                <c:pt idx="23">
                  <c:v>0.37156847103786683</c:v>
                </c:pt>
                <c:pt idx="24">
                  <c:v>0.38395408673912912</c:v>
                </c:pt>
                <c:pt idx="25">
                  <c:v>0.39633970244039129</c:v>
                </c:pt>
                <c:pt idx="26">
                  <c:v>0.40872531814165358</c:v>
                </c:pt>
                <c:pt idx="27">
                  <c:v>0.42111093384291576</c:v>
                </c:pt>
                <c:pt idx="28">
                  <c:v>0.43349654954417804</c:v>
                </c:pt>
                <c:pt idx="29">
                  <c:v>0.44588216524544022</c:v>
                </c:pt>
                <c:pt idx="30">
                  <c:v>0.45826778094670245</c:v>
                </c:pt>
                <c:pt idx="31">
                  <c:v>0.47065339664796468</c:v>
                </c:pt>
                <c:pt idx="32">
                  <c:v>0.48303901234922691</c:v>
                </c:pt>
                <c:pt idx="33">
                  <c:v>0.4954246280504892</c:v>
                </c:pt>
                <c:pt idx="34">
                  <c:v>0.50781024375175143</c:v>
                </c:pt>
                <c:pt idx="35">
                  <c:v>0.52019585945301361</c:v>
                </c:pt>
                <c:pt idx="36">
                  <c:v>0.53258147515427579</c:v>
                </c:pt>
                <c:pt idx="37">
                  <c:v>0.54496709085553807</c:v>
                </c:pt>
                <c:pt idx="38">
                  <c:v>0.55735270655680025</c:v>
                </c:pt>
                <c:pt idx="39">
                  <c:v>0.56973832225806254</c:v>
                </c:pt>
                <c:pt idx="40">
                  <c:v>0.58212393795932471</c:v>
                </c:pt>
                <c:pt idx="41">
                  <c:v>0.594509553660587</c:v>
                </c:pt>
                <c:pt idx="42">
                  <c:v>0.60689516936184917</c:v>
                </c:pt>
                <c:pt idx="43">
                  <c:v>0.61928078506311146</c:v>
                </c:pt>
                <c:pt idx="44">
                  <c:v>0.63166640076437364</c:v>
                </c:pt>
                <c:pt idx="45">
                  <c:v>0.64405201646563592</c:v>
                </c:pt>
                <c:pt idx="46">
                  <c:v>0.6564376321668981</c:v>
                </c:pt>
                <c:pt idx="47">
                  <c:v>0.66882324786816039</c:v>
                </c:pt>
                <c:pt idx="48">
                  <c:v>0.68120886356942267</c:v>
                </c:pt>
                <c:pt idx="49">
                  <c:v>0.69359447927068485</c:v>
                </c:pt>
                <c:pt idx="50">
                  <c:v>0.70598009497194703</c:v>
                </c:pt>
                <c:pt idx="51">
                  <c:v>0.71836571067320931</c:v>
                </c:pt>
                <c:pt idx="52">
                  <c:v>0.73075132637447149</c:v>
                </c:pt>
                <c:pt idx="53">
                  <c:v>0.74313694207573366</c:v>
                </c:pt>
                <c:pt idx="54">
                  <c:v>0.75552255777699595</c:v>
                </c:pt>
                <c:pt idx="55">
                  <c:v>0.76790817347825813</c:v>
                </c:pt>
                <c:pt idx="56">
                  <c:v>0.78029378917952041</c:v>
                </c:pt>
                <c:pt idx="57">
                  <c:v>0.79267940488078259</c:v>
                </c:pt>
                <c:pt idx="58">
                  <c:v>0.80506502058204477</c:v>
                </c:pt>
                <c:pt idx="59">
                  <c:v>0.81745063628330694</c:v>
                </c:pt>
                <c:pt idx="60">
                  <c:v>0.82983625198456934</c:v>
                </c:pt>
                <c:pt idx="61">
                  <c:v>0.84222186768583152</c:v>
                </c:pt>
                <c:pt idx="62">
                  <c:v>0.85460748338709369</c:v>
                </c:pt>
                <c:pt idx="63">
                  <c:v>0.86699309908835609</c:v>
                </c:pt>
                <c:pt idx="64">
                  <c:v>0.87937871478961827</c:v>
                </c:pt>
                <c:pt idx="65">
                  <c:v>0.89176433049088044</c:v>
                </c:pt>
                <c:pt idx="66">
                  <c:v>0.90414994619214273</c:v>
                </c:pt>
                <c:pt idx="67">
                  <c:v>0.9165355618934049</c:v>
                </c:pt>
                <c:pt idx="68">
                  <c:v>0.92892117759466719</c:v>
                </c:pt>
                <c:pt idx="69">
                  <c:v>0.94130679329592937</c:v>
                </c:pt>
                <c:pt idx="70">
                  <c:v>0.95369240899719165</c:v>
                </c:pt>
                <c:pt idx="71">
                  <c:v>0.96607802469845383</c:v>
                </c:pt>
                <c:pt idx="72">
                  <c:v>0.97846364039971601</c:v>
                </c:pt>
                <c:pt idx="73">
                  <c:v>0.99084925610097818</c:v>
                </c:pt>
                <c:pt idx="74">
                  <c:v>1.0032348718022406</c:v>
                </c:pt>
                <c:pt idx="75">
                  <c:v>1.0156204875035029</c:v>
                </c:pt>
                <c:pt idx="76">
                  <c:v>1.0280061032047649</c:v>
                </c:pt>
                <c:pt idx="77">
                  <c:v>1.0403917189060272</c:v>
                </c:pt>
                <c:pt idx="78">
                  <c:v>1.0527773346072895</c:v>
                </c:pt>
                <c:pt idx="79">
                  <c:v>1.0651629503085516</c:v>
                </c:pt>
                <c:pt idx="80">
                  <c:v>1.0775485660098139</c:v>
                </c:pt>
                <c:pt idx="81">
                  <c:v>1.0899341817110761</c:v>
                </c:pt>
                <c:pt idx="82">
                  <c:v>1.1023197974123384</c:v>
                </c:pt>
                <c:pt idx="83">
                  <c:v>1.1147054131136005</c:v>
                </c:pt>
                <c:pt idx="84">
                  <c:v>1.1270910288148628</c:v>
                </c:pt>
              </c:numCache>
              <c:extLst xmlns:c15="http://schemas.microsoft.com/office/drawing/2012/chart"/>
            </c:numRef>
          </c:xVal>
          <c:yVal>
            <c:numRef>
              <c:f>Data_Compiled!$EE$6:$EE$90</c:f>
              <c:numCache>
                <c:formatCode>General</c:formatCode>
                <c:ptCount val="85"/>
                <c:pt idx="0">
                  <c:v>0.29600513703326753</c:v>
                </c:pt>
                <c:pt idx="1">
                  <c:v>0.29911343977262522</c:v>
                </c:pt>
                <c:pt idx="2">
                  <c:v>0.30283266923793384</c:v>
                </c:pt>
                <c:pt idx="3">
                  <c:v>0.30652748970711347</c:v>
                </c:pt>
                <c:pt idx="4">
                  <c:v>0.31076464846498997</c:v>
                </c:pt>
                <c:pt idx="5">
                  <c:v>0.3147153578913332</c:v>
                </c:pt>
                <c:pt idx="6">
                  <c:v>0.31973528727336264</c:v>
                </c:pt>
                <c:pt idx="7">
                  <c:v>0.32348645055863656</c:v>
                </c:pt>
                <c:pt idx="8">
                  <c:v>0.32851213841924248</c:v>
                </c:pt>
                <c:pt idx="9">
                  <c:v>0.33354318090017693</c:v>
                </c:pt>
                <c:pt idx="10">
                  <c:v>0.33808449332455154</c:v>
                </c:pt>
                <c:pt idx="11">
                  <c:v>0.34258730730086862</c:v>
                </c:pt>
                <c:pt idx="12">
                  <c:v>0.34763936035608578</c:v>
                </c:pt>
                <c:pt idx="13">
                  <c:v>0.35295650698721981</c:v>
                </c:pt>
                <c:pt idx="14">
                  <c:v>0.35906884138992529</c:v>
                </c:pt>
                <c:pt idx="15">
                  <c:v>0.36543072695419615</c:v>
                </c:pt>
                <c:pt idx="16">
                  <c:v>0.37184060088774162</c:v>
                </c:pt>
                <c:pt idx="17">
                  <c:v>0.37952794402199286</c:v>
                </c:pt>
                <c:pt idx="18">
                  <c:v>0.38776224742602983</c:v>
                </c:pt>
                <c:pt idx="19">
                  <c:v>0.39599693721835361</c:v>
                </c:pt>
                <c:pt idx="20">
                  <c:v>0.4034651902660405</c:v>
                </c:pt>
                <c:pt idx="21">
                  <c:v>0.40957832499970798</c:v>
                </c:pt>
                <c:pt idx="22">
                  <c:v>0.41701729212594496</c:v>
                </c:pt>
                <c:pt idx="23">
                  <c:v>0.42444242759717804</c:v>
                </c:pt>
                <c:pt idx="24">
                  <c:v>0.43216089692805859</c:v>
                </c:pt>
                <c:pt idx="25">
                  <c:v>0.43930853085110277</c:v>
                </c:pt>
                <c:pt idx="26">
                  <c:v>0.4470265074631492</c:v>
                </c:pt>
                <c:pt idx="27">
                  <c:v>0.45685354245824289</c:v>
                </c:pt>
                <c:pt idx="28">
                  <c:v>0.46666865052000722</c:v>
                </c:pt>
                <c:pt idx="29">
                  <c:v>0.47600286822829935</c:v>
                </c:pt>
                <c:pt idx="30">
                  <c:v>0.48478185007061969</c:v>
                </c:pt>
                <c:pt idx="31">
                  <c:v>0.49330905688235255</c:v>
                </c:pt>
                <c:pt idx="32">
                  <c:v>0.50125295661413949</c:v>
                </c:pt>
                <c:pt idx="33">
                  <c:v>0.50870561523997526</c:v>
                </c:pt>
                <c:pt idx="34">
                  <c:v>0.51721935466463953</c:v>
                </c:pt>
                <c:pt idx="35">
                  <c:v>0.52622548221655319</c:v>
                </c:pt>
                <c:pt idx="36">
                  <c:v>0.53686108746170225</c:v>
                </c:pt>
                <c:pt idx="37">
                  <c:v>0.54696615324891051</c:v>
                </c:pt>
                <c:pt idx="38">
                  <c:v>0.55708379456313173</c:v>
                </c:pt>
                <c:pt idx="39">
                  <c:v>0.56689869543103688</c:v>
                </c:pt>
                <c:pt idx="40">
                  <c:v>0.5759426488457281</c:v>
                </c:pt>
                <c:pt idx="41">
                  <c:v>0.58367293643365847</c:v>
                </c:pt>
                <c:pt idx="42">
                  <c:v>0.59245183703040982</c:v>
                </c:pt>
                <c:pt idx="43">
                  <c:v>0.60253170042887794</c:v>
                </c:pt>
                <c:pt idx="44">
                  <c:v>0.61290205998518477</c:v>
                </c:pt>
                <c:pt idx="45">
                  <c:v>0.62351314531247093</c:v>
                </c:pt>
                <c:pt idx="46">
                  <c:v>0.63522202209678935</c:v>
                </c:pt>
                <c:pt idx="47">
                  <c:v>0.64422983579007198</c:v>
                </c:pt>
                <c:pt idx="48">
                  <c:v>0.65246590563873297</c:v>
                </c:pt>
                <c:pt idx="49">
                  <c:v>0.66153352100315543</c:v>
                </c:pt>
                <c:pt idx="50">
                  <c:v>0.67081862951752236</c:v>
                </c:pt>
                <c:pt idx="51">
                  <c:v>0.68118886895921582</c:v>
                </c:pt>
                <c:pt idx="52">
                  <c:v>0.69235499579367699</c:v>
                </c:pt>
                <c:pt idx="53">
                  <c:v>0.70379843593996172</c:v>
                </c:pt>
                <c:pt idx="54">
                  <c:v>0.71336080630251697</c:v>
                </c:pt>
                <c:pt idx="55">
                  <c:v>0.72160879197450478</c:v>
                </c:pt>
                <c:pt idx="56">
                  <c:v>0.73067733835458426</c:v>
                </c:pt>
                <c:pt idx="57">
                  <c:v>0.73996187130196467</c:v>
                </c:pt>
                <c:pt idx="58">
                  <c:v>0.75167088764154011</c:v>
                </c:pt>
                <c:pt idx="59">
                  <c:v>0.76225811065597338</c:v>
                </c:pt>
                <c:pt idx="60">
                  <c:v>0.77290553525385619</c:v>
                </c:pt>
                <c:pt idx="61">
                  <c:v>0.78192556443994732</c:v>
                </c:pt>
                <c:pt idx="62">
                  <c:v>0.79043869668708511</c:v>
                </c:pt>
                <c:pt idx="63">
                  <c:v>0.79974775469908932</c:v>
                </c:pt>
                <c:pt idx="64">
                  <c:v>0.81035971409731511</c:v>
                </c:pt>
                <c:pt idx="65">
                  <c:v>0.82154942573777523</c:v>
                </c:pt>
                <c:pt idx="66">
                  <c:v>0.83271555690679644</c:v>
                </c:pt>
                <c:pt idx="67">
                  <c:v>0.84253149914194203</c:v>
                </c:pt>
                <c:pt idx="68">
                  <c:v>0.85052591842046599</c:v>
                </c:pt>
                <c:pt idx="69">
                  <c:v>0.85878596429430076</c:v>
                </c:pt>
                <c:pt idx="70">
                  <c:v>0.86995211464959088</c:v>
                </c:pt>
                <c:pt idx="71">
                  <c:v>0.88137143922026651</c:v>
                </c:pt>
                <c:pt idx="72">
                  <c:v>0.89222498346820867</c:v>
                </c:pt>
                <c:pt idx="73">
                  <c:v>0.90181093298503234</c:v>
                </c:pt>
                <c:pt idx="74">
                  <c:v>0.91031229473491626</c:v>
                </c:pt>
                <c:pt idx="75">
                  <c:v>0.9188253954369755</c:v>
                </c:pt>
                <c:pt idx="76">
                  <c:v>0.9294727666528021</c:v>
                </c:pt>
                <c:pt idx="77">
                  <c:v>0.94065087338024944</c:v>
                </c:pt>
                <c:pt idx="78">
                  <c:v>0.95151606365832619</c:v>
                </c:pt>
                <c:pt idx="79">
                  <c:v>0.96080173187925721</c:v>
                </c:pt>
                <c:pt idx="80">
                  <c:v>0.96903786078858134</c:v>
                </c:pt>
                <c:pt idx="81">
                  <c:v>0.97858914594519941</c:v>
                </c:pt>
                <c:pt idx="82">
                  <c:v>0.98923600169107029</c:v>
                </c:pt>
                <c:pt idx="83">
                  <c:v>0.99989469259732799</c:v>
                </c:pt>
                <c:pt idx="84">
                  <c:v>1.009976284126191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11"/>
          <c:order val="11"/>
          <c:tx>
            <c:strRef>
              <c:f>Data_Compiled!$EN$1:$EN$2</c:f>
              <c:strCache>
                <c:ptCount val="2"/>
                <c:pt idx="0">
                  <c:v>Drop_06335</c:v>
                </c:pt>
                <c:pt idx="1">
                  <c:v>2mL 4.00deg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Data_Compiled!$EP$6:$EP$81</c:f>
              <c:numCache>
                <c:formatCode>General</c:formatCode>
                <c:ptCount val="76"/>
                <c:pt idx="0">
                  <c:v>7.9877722811248983E-2</c:v>
                </c:pt>
                <c:pt idx="1">
                  <c:v>9.3190676613123802E-2</c:v>
                </c:pt>
                <c:pt idx="2">
                  <c:v>0.10650363041499863</c:v>
                </c:pt>
                <c:pt idx="3">
                  <c:v>0.11981658421687348</c:v>
                </c:pt>
                <c:pt idx="4">
                  <c:v>0.1331295380187483</c:v>
                </c:pt>
                <c:pt idx="5">
                  <c:v>0.14644249182062313</c:v>
                </c:pt>
                <c:pt idx="6">
                  <c:v>0.15975544562249797</c:v>
                </c:pt>
                <c:pt idx="7">
                  <c:v>0.1730683994243728</c:v>
                </c:pt>
                <c:pt idx="8">
                  <c:v>0.1863813532262476</c:v>
                </c:pt>
                <c:pt idx="9">
                  <c:v>0.19969430702812244</c:v>
                </c:pt>
                <c:pt idx="10">
                  <c:v>0.21300726082999727</c:v>
                </c:pt>
                <c:pt idx="11">
                  <c:v>0.2263202146318721</c:v>
                </c:pt>
                <c:pt idx="12">
                  <c:v>0.23963316843374696</c:v>
                </c:pt>
                <c:pt idx="13">
                  <c:v>0.25294612223562174</c:v>
                </c:pt>
                <c:pt idx="14">
                  <c:v>0.2662590760374966</c:v>
                </c:pt>
                <c:pt idx="15">
                  <c:v>0.27957202983937141</c:v>
                </c:pt>
                <c:pt idx="16">
                  <c:v>0.29288498364124627</c:v>
                </c:pt>
                <c:pt idx="17">
                  <c:v>0.30619793744312107</c:v>
                </c:pt>
                <c:pt idx="18">
                  <c:v>0.31951089124499593</c:v>
                </c:pt>
                <c:pt idx="19">
                  <c:v>0.33282384504687068</c:v>
                </c:pt>
                <c:pt idx="20">
                  <c:v>0.3461367988487456</c:v>
                </c:pt>
                <c:pt idx="21">
                  <c:v>0.35944975265062035</c:v>
                </c:pt>
                <c:pt idx="22">
                  <c:v>0.37276270645249521</c:v>
                </c:pt>
                <c:pt idx="23">
                  <c:v>0.38607566025437001</c:v>
                </c:pt>
                <c:pt idx="24">
                  <c:v>0.39938861405624487</c:v>
                </c:pt>
                <c:pt idx="25">
                  <c:v>0.41270156785811973</c:v>
                </c:pt>
                <c:pt idx="26">
                  <c:v>0.42601452165999454</c:v>
                </c:pt>
                <c:pt idx="27">
                  <c:v>0.4393274754618694</c:v>
                </c:pt>
                <c:pt idx="28">
                  <c:v>0.4526404292637442</c:v>
                </c:pt>
                <c:pt idx="29">
                  <c:v>0.46595338306561906</c:v>
                </c:pt>
                <c:pt idx="30">
                  <c:v>0.47926633686749381</c:v>
                </c:pt>
                <c:pt idx="31">
                  <c:v>0.49257929066936862</c:v>
                </c:pt>
                <c:pt idx="32">
                  <c:v>0.50589224447124348</c:v>
                </c:pt>
                <c:pt idx="33">
                  <c:v>0.5192051982731184</c:v>
                </c:pt>
                <c:pt idx="34">
                  <c:v>0.53251815207499309</c:v>
                </c:pt>
                <c:pt idx="35">
                  <c:v>0.54583110587686801</c:v>
                </c:pt>
                <c:pt idx="36">
                  <c:v>0.55914405967874281</c:v>
                </c:pt>
                <c:pt idx="37">
                  <c:v>0.57245701348061762</c:v>
                </c:pt>
                <c:pt idx="38">
                  <c:v>0.58576996728249242</c:v>
                </c:pt>
                <c:pt idx="39">
                  <c:v>0.59908292108436734</c:v>
                </c:pt>
                <c:pt idx="40">
                  <c:v>0.61239587488624214</c:v>
                </c:pt>
                <c:pt idx="41">
                  <c:v>0.62570882868811695</c:v>
                </c:pt>
                <c:pt idx="42">
                  <c:v>0.63902178248999175</c:v>
                </c:pt>
                <c:pt idx="43">
                  <c:v>0.65233473629186667</c:v>
                </c:pt>
                <c:pt idx="44">
                  <c:v>0.66564769009374136</c:v>
                </c:pt>
                <c:pt idx="45">
                  <c:v>0.67896064389561628</c:v>
                </c:pt>
                <c:pt idx="46">
                  <c:v>0.69227359769749108</c:v>
                </c:pt>
                <c:pt idx="47">
                  <c:v>0.70558655149936589</c:v>
                </c:pt>
                <c:pt idx="48">
                  <c:v>0.7188995053012408</c:v>
                </c:pt>
                <c:pt idx="49">
                  <c:v>0.73221245910311561</c:v>
                </c:pt>
                <c:pt idx="50">
                  <c:v>0.74552541290499041</c:v>
                </c:pt>
                <c:pt idx="51">
                  <c:v>0.75883836670686522</c:v>
                </c:pt>
                <c:pt idx="52">
                  <c:v>0.77215132050874014</c:v>
                </c:pt>
                <c:pt idx="53">
                  <c:v>0.78546427431061483</c:v>
                </c:pt>
                <c:pt idx="54">
                  <c:v>0.79877722811248975</c:v>
                </c:pt>
                <c:pt idx="55">
                  <c:v>0.81209018191436455</c:v>
                </c:pt>
                <c:pt idx="56">
                  <c:v>0.82540313571623947</c:v>
                </c:pt>
                <c:pt idx="57">
                  <c:v>0.83871608951811427</c:v>
                </c:pt>
                <c:pt idx="58">
                  <c:v>0.85202904331998908</c:v>
                </c:pt>
                <c:pt idx="59">
                  <c:v>0.86534199712186388</c:v>
                </c:pt>
                <c:pt idx="60">
                  <c:v>0.8786549509237388</c:v>
                </c:pt>
                <c:pt idx="61">
                  <c:v>0.8919679047256136</c:v>
                </c:pt>
                <c:pt idx="62">
                  <c:v>0.90528085852748841</c:v>
                </c:pt>
                <c:pt idx="63">
                  <c:v>0.91859381232936332</c:v>
                </c:pt>
                <c:pt idx="64">
                  <c:v>0.93190676613123813</c:v>
                </c:pt>
                <c:pt idx="65">
                  <c:v>0.94521971993311293</c:v>
                </c:pt>
                <c:pt idx="66">
                  <c:v>0.95853267373498785</c:v>
                </c:pt>
                <c:pt idx="67">
                  <c:v>0.97184562753686266</c:v>
                </c:pt>
                <c:pt idx="68">
                  <c:v>0.98515858133873746</c:v>
                </c:pt>
                <c:pt idx="69">
                  <c:v>0.99847153514061215</c:v>
                </c:pt>
                <c:pt idx="70">
                  <c:v>1.0117844889424872</c:v>
                </c:pt>
                <c:pt idx="71">
                  <c:v>1.025097442744362</c:v>
                </c:pt>
                <c:pt idx="72">
                  <c:v>1.0384103965462368</c:v>
                </c:pt>
                <c:pt idx="73">
                  <c:v>1.0517233503481116</c:v>
                </c:pt>
                <c:pt idx="74">
                  <c:v>1.0650363041499864</c:v>
                </c:pt>
                <c:pt idx="75">
                  <c:v>1.0783492579518612</c:v>
                </c:pt>
              </c:numCache>
              <c:extLst xmlns:c15="http://schemas.microsoft.com/office/drawing/2012/chart"/>
            </c:numRef>
          </c:xVal>
          <c:yVal>
            <c:numRef>
              <c:f>Data_Compiled!$EQ$6:$EQ$81</c:f>
              <c:numCache>
                <c:formatCode>General</c:formatCode>
                <c:ptCount val="76"/>
                <c:pt idx="0">
                  <c:v>0.31249379038712694</c:v>
                </c:pt>
                <c:pt idx="1">
                  <c:v>0.31486396339272188</c:v>
                </c:pt>
                <c:pt idx="2">
                  <c:v>0.31838081098744486</c:v>
                </c:pt>
                <c:pt idx="3">
                  <c:v>0.32369993380600043</c:v>
                </c:pt>
                <c:pt idx="4">
                  <c:v>0.32808602049113261</c:v>
                </c:pt>
                <c:pt idx="5">
                  <c:v>0.33310622572856907</c:v>
                </c:pt>
                <c:pt idx="6">
                  <c:v>0.33867320690711528</c:v>
                </c:pt>
                <c:pt idx="7">
                  <c:v>0.34308082128072459</c:v>
                </c:pt>
                <c:pt idx="8">
                  <c:v>0.34780245397920556</c:v>
                </c:pt>
                <c:pt idx="9">
                  <c:v>0.35219901808295578</c:v>
                </c:pt>
                <c:pt idx="10">
                  <c:v>0.35749732055148958</c:v>
                </c:pt>
                <c:pt idx="11">
                  <c:v>0.3633946007859728</c:v>
                </c:pt>
                <c:pt idx="12">
                  <c:v>0.36957511521707154</c:v>
                </c:pt>
                <c:pt idx="13">
                  <c:v>0.37575565711949405</c:v>
                </c:pt>
                <c:pt idx="14">
                  <c:v>0.38281738971902962</c:v>
                </c:pt>
                <c:pt idx="15">
                  <c:v>0.38990592168259763</c:v>
                </c:pt>
                <c:pt idx="16">
                  <c:v>0.39755473429842442</c:v>
                </c:pt>
                <c:pt idx="17">
                  <c:v>0.40579092199277439</c:v>
                </c:pt>
                <c:pt idx="18">
                  <c:v>0.41343987543438748</c:v>
                </c:pt>
                <c:pt idx="19">
                  <c:v>0.42108886779587329</c:v>
                </c:pt>
                <c:pt idx="20">
                  <c:v>0.42871260994534433</c:v>
                </c:pt>
                <c:pt idx="21">
                  <c:v>0.43725518639929617</c:v>
                </c:pt>
                <c:pt idx="22">
                  <c:v>0.44521078073766507</c:v>
                </c:pt>
                <c:pt idx="23">
                  <c:v>0.45374098887087916</c:v>
                </c:pt>
                <c:pt idx="24">
                  <c:v>0.46256495137427267</c:v>
                </c:pt>
                <c:pt idx="25">
                  <c:v>0.47195255453309187</c:v>
                </c:pt>
                <c:pt idx="26">
                  <c:v>0.48169416205995175</c:v>
                </c:pt>
                <c:pt idx="27">
                  <c:v>0.49110557065242394</c:v>
                </c:pt>
                <c:pt idx="28">
                  <c:v>0.50082338836546325</c:v>
                </c:pt>
                <c:pt idx="29">
                  <c:v>0.50995396565176621</c:v>
                </c:pt>
                <c:pt idx="30">
                  <c:v>0.51904642577763649</c:v>
                </c:pt>
                <c:pt idx="31">
                  <c:v>0.52816430654991953</c:v>
                </c:pt>
                <c:pt idx="32">
                  <c:v>0.53815176418901067</c:v>
                </c:pt>
                <c:pt idx="33">
                  <c:v>0.54815108548923008</c:v>
                </c:pt>
                <c:pt idx="34">
                  <c:v>0.55785667551395035</c:v>
                </c:pt>
                <c:pt idx="35">
                  <c:v>0.56814983359350391</c:v>
                </c:pt>
                <c:pt idx="36">
                  <c:v>0.5793588517068623</c:v>
                </c:pt>
                <c:pt idx="37">
                  <c:v>0.58965174439975698</c:v>
                </c:pt>
                <c:pt idx="38">
                  <c:v>0.5999446899827352</c:v>
                </c:pt>
                <c:pt idx="39">
                  <c:v>0.61023768297059888</c:v>
                </c:pt>
                <c:pt idx="40">
                  <c:v>0.62055428573747851</c:v>
                </c:pt>
                <c:pt idx="41">
                  <c:v>0.63084714087513583</c:v>
                </c:pt>
                <c:pt idx="42">
                  <c:v>0.64142209809860973</c:v>
                </c:pt>
                <c:pt idx="43">
                  <c:v>0.6529135517738841</c:v>
                </c:pt>
                <c:pt idx="44">
                  <c:v>0.66378226536855089</c:v>
                </c:pt>
                <c:pt idx="45">
                  <c:v>0.67408690800156679</c:v>
                </c:pt>
                <c:pt idx="46">
                  <c:v>0.68526116565150863</c:v>
                </c:pt>
                <c:pt idx="47">
                  <c:v>0.69557766793023279</c:v>
                </c:pt>
                <c:pt idx="48">
                  <c:v>0.70558880134911883</c:v>
                </c:pt>
                <c:pt idx="49">
                  <c:v>0.71676285686503927</c:v>
                </c:pt>
                <c:pt idx="50">
                  <c:v>0.72763146991206729</c:v>
                </c:pt>
                <c:pt idx="51">
                  <c:v>0.73940490484354648</c:v>
                </c:pt>
                <c:pt idx="52">
                  <c:v>0.75060281598245748</c:v>
                </c:pt>
                <c:pt idx="53">
                  <c:v>0.7614951891811329</c:v>
                </c:pt>
                <c:pt idx="54">
                  <c:v>0.77181247096091676</c:v>
                </c:pt>
                <c:pt idx="55">
                  <c:v>0.78270501617563248</c:v>
                </c:pt>
                <c:pt idx="56">
                  <c:v>0.79358510934778748</c:v>
                </c:pt>
                <c:pt idx="57">
                  <c:v>0.80415931598939316</c:v>
                </c:pt>
                <c:pt idx="58">
                  <c:v>0.8168020355353679</c:v>
                </c:pt>
                <c:pt idx="59">
                  <c:v>0.82738865136566364</c:v>
                </c:pt>
                <c:pt idx="60">
                  <c:v>0.83798722676962867</c:v>
                </c:pt>
                <c:pt idx="61">
                  <c:v>0.84858584806298165</c:v>
                </c:pt>
                <c:pt idx="62">
                  <c:v>0.86007794088315781</c:v>
                </c:pt>
                <c:pt idx="63">
                  <c:v>0.87097043658678397</c:v>
                </c:pt>
                <c:pt idx="64">
                  <c:v>0.88303784509212013</c:v>
                </c:pt>
                <c:pt idx="65">
                  <c:v>0.89451782568851457</c:v>
                </c:pt>
                <c:pt idx="66">
                  <c:v>0.90511667424791664</c:v>
                </c:pt>
                <c:pt idx="67">
                  <c:v>0.91538464176960488</c:v>
                </c:pt>
                <c:pt idx="68">
                  <c:v>0.9260335013369223</c:v>
                </c:pt>
                <c:pt idx="69">
                  <c:v>0.93808823423168286</c:v>
                </c:pt>
                <c:pt idx="70">
                  <c:v>0.94953066077637949</c:v>
                </c:pt>
                <c:pt idx="71">
                  <c:v>0.96039862572508072</c:v>
                </c:pt>
                <c:pt idx="72">
                  <c:v>0.97130330717858016</c:v>
                </c:pt>
                <c:pt idx="73">
                  <c:v>0.98246502247737166</c:v>
                </c:pt>
                <c:pt idx="74">
                  <c:v>0.99247623917248573</c:v>
                </c:pt>
                <c:pt idx="75">
                  <c:v>1.0039561393906498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12"/>
          <c:order val="12"/>
          <c:tx>
            <c:strRef>
              <c:f>Data_Compiled!$EZ$1:$EZ$2</c:f>
              <c:strCache>
                <c:ptCount val="2"/>
                <c:pt idx="0">
                  <c:v>Drop_06283</c:v>
                </c:pt>
                <c:pt idx="1">
                  <c:v>6mL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Data_Compiled!$FB$6:$FB$84</c:f>
              <c:numCache>
                <c:formatCode>General</c:formatCode>
                <c:ptCount val="79"/>
                <c:pt idx="0">
                  <c:v>8.7349163280391925E-2</c:v>
                </c:pt>
                <c:pt idx="1">
                  <c:v>9.982761517759077E-2</c:v>
                </c:pt>
                <c:pt idx="2">
                  <c:v>0.11230606707478961</c:v>
                </c:pt>
                <c:pt idx="3">
                  <c:v>0.12478451897198847</c:v>
                </c:pt>
                <c:pt idx="4">
                  <c:v>0.13726297086918732</c:v>
                </c:pt>
                <c:pt idx="5">
                  <c:v>0.14974142276638616</c:v>
                </c:pt>
                <c:pt idx="6">
                  <c:v>0.16221987466358501</c:v>
                </c:pt>
                <c:pt idx="7">
                  <c:v>0.17469832656078385</c:v>
                </c:pt>
                <c:pt idx="8">
                  <c:v>0.1871767784579827</c:v>
                </c:pt>
                <c:pt idx="9">
                  <c:v>0.19965523035518154</c:v>
                </c:pt>
                <c:pt idx="10">
                  <c:v>0.21213368225238038</c:v>
                </c:pt>
                <c:pt idx="11">
                  <c:v>0.22461213414957923</c:v>
                </c:pt>
                <c:pt idx="12">
                  <c:v>0.23709058604677807</c:v>
                </c:pt>
                <c:pt idx="13">
                  <c:v>0.24956903794397695</c:v>
                </c:pt>
                <c:pt idx="14">
                  <c:v>0.26204748984117576</c:v>
                </c:pt>
                <c:pt idx="15">
                  <c:v>0.27452594173837463</c:v>
                </c:pt>
                <c:pt idx="16">
                  <c:v>0.28700439363557345</c:v>
                </c:pt>
                <c:pt idx="17">
                  <c:v>0.29948284553277232</c:v>
                </c:pt>
                <c:pt idx="18">
                  <c:v>0.31196129742997114</c:v>
                </c:pt>
                <c:pt idx="19">
                  <c:v>0.32443974932717001</c:v>
                </c:pt>
                <c:pt idx="20">
                  <c:v>0.33691820122436883</c:v>
                </c:pt>
                <c:pt idx="21">
                  <c:v>0.3493966531215677</c:v>
                </c:pt>
                <c:pt idx="22">
                  <c:v>0.36187510501876652</c:v>
                </c:pt>
                <c:pt idx="23">
                  <c:v>0.37435355691596539</c:v>
                </c:pt>
                <c:pt idx="24">
                  <c:v>0.38683200881316426</c:v>
                </c:pt>
                <c:pt idx="25">
                  <c:v>0.39931046071036308</c:v>
                </c:pt>
                <c:pt idx="26">
                  <c:v>0.41178891260756195</c:v>
                </c:pt>
                <c:pt idx="27">
                  <c:v>0.42426736450476077</c:v>
                </c:pt>
                <c:pt idx="28">
                  <c:v>0.43674581640195964</c:v>
                </c:pt>
                <c:pt idx="29">
                  <c:v>0.44922426829915846</c:v>
                </c:pt>
                <c:pt idx="30">
                  <c:v>0.46170272019635733</c:v>
                </c:pt>
                <c:pt idx="31">
                  <c:v>0.47418117209355615</c:v>
                </c:pt>
                <c:pt idx="32">
                  <c:v>0.48665962399075502</c:v>
                </c:pt>
                <c:pt idx="33">
                  <c:v>0.49913807588795389</c:v>
                </c:pt>
                <c:pt idx="34">
                  <c:v>0.51161652778515265</c:v>
                </c:pt>
                <c:pt idx="35">
                  <c:v>0.52409497968235164</c:v>
                </c:pt>
                <c:pt idx="36">
                  <c:v>0.5365734315795504</c:v>
                </c:pt>
                <c:pt idx="37">
                  <c:v>0.54905188347674927</c:v>
                </c:pt>
                <c:pt idx="38">
                  <c:v>0.56153033537394803</c:v>
                </c:pt>
                <c:pt idx="39">
                  <c:v>0.5740087872711469</c:v>
                </c:pt>
                <c:pt idx="40">
                  <c:v>0.58648723916834578</c:v>
                </c:pt>
                <c:pt idx="41">
                  <c:v>0.59896569106554465</c:v>
                </c:pt>
                <c:pt idx="42">
                  <c:v>0.61144414296274341</c:v>
                </c:pt>
                <c:pt idx="43">
                  <c:v>0.62392259485994228</c:v>
                </c:pt>
                <c:pt idx="44">
                  <c:v>0.63640104675714115</c:v>
                </c:pt>
                <c:pt idx="45">
                  <c:v>0.64887949865434003</c:v>
                </c:pt>
                <c:pt idx="46">
                  <c:v>0.66135795055153879</c:v>
                </c:pt>
                <c:pt idx="47">
                  <c:v>0.67383640244873766</c:v>
                </c:pt>
                <c:pt idx="48">
                  <c:v>0.68631485434593653</c:v>
                </c:pt>
                <c:pt idx="49">
                  <c:v>0.6987933062431354</c:v>
                </c:pt>
                <c:pt idx="50">
                  <c:v>0.71127175814033428</c:v>
                </c:pt>
                <c:pt idx="51">
                  <c:v>0.72375021003753304</c:v>
                </c:pt>
                <c:pt idx="52">
                  <c:v>0.73622866193473191</c:v>
                </c:pt>
                <c:pt idx="53">
                  <c:v>0.74870711383193078</c:v>
                </c:pt>
                <c:pt idx="54">
                  <c:v>0.76118556572912954</c:v>
                </c:pt>
                <c:pt idx="55">
                  <c:v>0.77366401762632842</c:v>
                </c:pt>
                <c:pt idx="56">
                  <c:v>0.78614246952352729</c:v>
                </c:pt>
                <c:pt idx="57">
                  <c:v>0.79862092142072616</c:v>
                </c:pt>
                <c:pt idx="58">
                  <c:v>0.81109937331792492</c:v>
                </c:pt>
                <c:pt idx="59">
                  <c:v>0.82357782521512368</c:v>
                </c:pt>
                <c:pt idx="60">
                  <c:v>0.83605627711232267</c:v>
                </c:pt>
                <c:pt idx="61">
                  <c:v>0.84853472900952154</c:v>
                </c:pt>
                <c:pt idx="62">
                  <c:v>0.8610131809067203</c:v>
                </c:pt>
                <c:pt idx="63">
                  <c:v>0.87349163280391928</c:v>
                </c:pt>
                <c:pt idx="64">
                  <c:v>0.88597008470111804</c:v>
                </c:pt>
                <c:pt idx="65">
                  <c:v>0.89844853659831692</c:v>
                </c:pt>
                <c:pt idx="66">
                  <c:v>0.9109269884955159</c:v>
                </c:pt>
                <c:pt idx="67">
                  <c:v>0.92340544039271466</c:v>
                </c:pt>
                <c:pt idx="68">
                  <c:v>0.93588389228991342</c:v>
                </c:pt>
                <c:pt idx="69">
                  <c:v>0.94836234418711229</c:v>
                </c:pt>
                <c:pt idx="70">
                  <c:v>0.96084079608431117</c:v>
                </c:pt>
                <c:pt idx="71">
                  <c:v>0.97331924798151004</c:v>
                </c:pt>
                <c:pt idx="72">
                  <c:v>0.9857976998787088</c:v>
                </c:pt>
                <c:pt idx="73">
                  <c:v>0.99827615177590767</c:v>
                </c:pt>
                <c:pt idx="74">
                  <c:v>1.0107546036731065</c:v>
                </c:pt>
                <c:pt idx="75">
                  <c:v>1.0232330555703053</c:v>
                </c:pt>
                <c:pt idx="76">
                  <c:v>1.0357115074675043</c:v>
                </c:pt>
                <c:pt idx="77">
                  <c:v>1.048189959364703</c:v>
                </c:pt>
                <c:pt idx="78">
                  <c:v>1.060668411261902</c:v>
                </c:pt>
              </c:numCache>
              <c:extLst xmlns:c15="http://schemas.microsoft.com/office/drawing/2012/chart"/>
            </c:numRef>
          </c:xVal>
          <c:yVal>
            <c:numRef>
              <c:f>Data_Compiled!$FC$6:$FC$84</c:f>
              <c:numCache>
                <c:formatCode>General</c:formatCode>
                <c:ptCount val="79"/>
                <c:pt idx="0">
                  <c:v>0.39030472164614854</c:v>
                </c:pt>
                <c:pt idx="1">
                  <c:v>0.39451284242868806</c:v>
                </c:pt>
                <c:pt idx="2">
                  <c:v>0.39943848741490584</c:v>
                </c:pt>
                <c:pt idx="3">
                  <c:v>0.40220708461169152</c:v>
                </c:pt>
                <c:pt idx="4">
                  <c:v>0.40728616770771114</c:v>
                </c:pt>
                <c:pt idx="5">
                  <c:v>0.4119519028553813</c:v>
                </c:pt>
                <c:pt idx="6">
                  <c:v>0.41559238040413504</c:v>
                </c:pt>
                <c:pt idx="7">
                  <c:v>0.42062396500219784</c:v>
                </c:pt>
                <c:pt idx="8">
                  <c:v>0.42709417062332888</c:v>
                </c:pt>
                <c:pt idx="9">
                  <c:v>0.43155957004832829</c:v>
                </c:pt>
                <c:pt idx="10">
                  <c:v>0.43576021824584549</c:v>
                </c:pt>
                <c:pt idx="11">
                  <c:v>0.44108968672899579</c:v>
                </c:pt>
                <c:pt idx="12">
                  <c:v>0.44670470485318564</c:v>
                </c:pt>
                <c:pt idx="13">
                  <c:v>0.4514653174057468</c:v>
                </c:pt>
                <c:pt idx="14">
                  <c:v>0.45819805542204506</c:v>
                </c:pt>
                <c:pt idx="15">
                  <c:v>0.46380870615393599</c:v>
                </c:pt>
                <c:pt idx="16">
                  <c:v>0.47194660298100022</c:v>
                </c:pt>
                <c:pt idx="17">
                  <c:v>0.47839650356365865</c:v>
                </c:pt>
                <c:pt idx="18">
                  <c:v>0.48344446163302335</c:v>
                </c:pt>
                <c:pt idx="19">
                  <c:v>0.49074010491417347</c:v>
                </c:pt>
                <c:pt idx="20">
                  <c:v>0.49748071053416287</c:v>
                </c:pt>
                <c:pt idx="21">
                  <c:v>0.50505163554758303</c:v>
                </c:pt>
                <c:pt idx="22">
                  <c:v>0.51321386959635951</c:v>
                </c:pt>
                <c:pt idx="23">
                  <c:v>0.51909796886473358</c:v>
                </c:pt>
                <c:pt idx="24">
                  <c:v>0.52696322359243075</c:v>
                </c:pt>
                <c:pt idx="25">
                  <c:v>0.53342730256155624</c:v>
                </c:pt>
                <c:pt idx="26">
                  <c:v>0.54043866615898373</c:v>
                </c:pt>
                <c:pt idx="27">
                  <c:v>0.54774468716092051</c:v>
                </c:pt>
                <c:pt idx="28">
                  <c:v>0.55560455301320866</c:v>
                </c:pt>
                <c:pt idx="29">
                  <c:v>0.56397819359489709</c:v>
                </c:pt>
                <c:pt idx="30">
                  <c:v>0.57438177591089001</c:v>
                </c:pt>
                <c:pt idx="31">
                  <c:v>0.58195473709307988</c:v>
                </c:pt>
                <c:pt idx="32">
                  <c:v>0.58925920533089104</c:v>
                </c:pt>
                <c:pt idx="33">
                  <c:v>0.59740583724659591</c:v>
                </c:pt>
                <c:pt idx="34">
                  <c:v>0.60667489101192862</c:v>
                </c:pt>
                <c:pt idx="35">
                  <c:v>0.61621736785130188</c:v>
                </c:pt>
                <c:pt idx="36">
                  <c:v>0.62465352014430642</c:v>
                </c:pt>
                <c:pt idx="37">
                  <c:v>0.63250554139435422</c:v>
                </c:pt>
                <c:pt idx="38">
                  <c:v>0.64063081113221176</c:v>
                </c:pt>
                <c:pt idx="39">
                  <c:v>0.64820298569630996</c:v>
                </c:pt>
                <c:pt idx="40">
                  <c:v>0.65608537207265361</c:v>
                </c:pt>
                <c:pt idx="41">
                  <c:v>0.66537279620557443</c:v>
                </c:pt>
                <c:pt idx="42">
                  <c:v>0.6751704285100365</c:v>
                </c:pt>
                <c:pt idx="43">
                  <c:v>0.68303860089456847</c:v>
                </c:pt>
                <c:pt idx="44">
                  <c:v>0.69118754829753826</c:v>
                </c:pt>
                <c:pt idx="45">
                  <c:v>0.70016925407628794</c:v>
                </c:pt>
                <c:pt idx="46">
                  <c:v>0.71002861980920562</c:v>
                </c:pt>
                <c:pt idx="47">
                  <c:v>0.71958072426580033</c:v>
                </c:pt>
                <c:pt idx="48">
                  <c:v>0.72856237117470579</c:v>
                </c:pt>
                <c:pt idx="49">
                  <c:v>0.73613249239335465</c:v>
                </c:pt>
                <c:pt idx="50">
                  <c:v>0.74455340599643571</c:v>
                </c:pt>
                <c:pt idx="51">
                  <c:v>0.75383494268163032</c:v>
                </c:pt>
                <c:pt idx="52">
                  <c:v>0.76280674508680335</c:v>
                </c:pt>
                <c:pt idx="53">
                  <c:v>0.77177880731007498</c:v>
                </c:pt>
                <c:pt idx="54">
                  <c:v>0.78077983454325084</c:v>
                </c:pt>
                <c:pt idx="55">
                  <c:v>0.78888245734033502</c:v>
                </c:pt>
                <c:pt idx="56">
                  <c:v>0.79868761298895907</c:v>
                </c:pt>
                <c:pt idx="57">
                  <c:v>0.809089023839343</c:v>
                </c:pt>
                <c:pt idx="58">
                  <c:v>0.81896920467958012</c:v>
                </c:pt>
                <c:pt idx="59">
                  <c:v>0.8271408108686914</c:v>
                </c:pt>
                <c:pt idx="60">
                  <c:v>0.83614385946785053</c:v>
                </c:pt>
                <c:pt idx="61">
                  <c:v>0.84486713277451986</c:v>
                </c:pt>
                <c:pt idx="62">
                  <c:v>0.85355704646899933</c:v>
                </c:pt>
                <c:pt idx="63">
                  <c:v>0.86364887579233274</c:v>
                </c:pt>
                <c:pt idx="64">
                  <c:v>0.87236087089979819</c:v>
                </c:pt>
                <c:pt idx="65">
                  <c:v>0.88077082193202083</c:v>
                </c:pt>
                <c:pt idx="66">
                  <c:v>0.89058269887547215</c:v>
                </c:pt>
                <c:pt idx="67">
                  <c:v>0.90098722156451039</c:v>
                </c:pt>
                <c:pt idx="68">
                  <c:v>0.91023836170560835</c:v>
                </c:pt>
                <c:pt idx="69">
                  <c:v>0.91835798763797183</c:v>
                </c:pt>
                <c:pt idx="70">
                  <c:v>0.92769527451629064</c:v>
                </c:pt>
                <c:pt idx="71">
                  <c:v>0.93668793358148628</c:v>
                </c:pt>
                <c:pt idx="72">
                  <c:v>0.94621862517624322</c:v>
                </c:pt>
                <c:pt idx="73">
                  <c:v>0.95463936281795347</c:v>
                </c:pt>
                <c:pt idx="74">
                  <c:v>0.96327614534544159</c:v>
                </c:pt>
                <c:pt idx="75">
                  <c:v>0.97252786610718622</c:v>
                </c:pt>
                <c:pt idx="76">
                  <c:v>0.98260120570703224</c:v>
                </c:pt>
                <c:pt idx="77">
                  <c:v>0.99215335394255577</c:v>
                </c:pt>
                <c:pt idx="78">
                  <c:v>1.0020060261305568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13"/>
          <c:order val="13"/>
          <c:tx>
            <c:strRef>
              <c:f>Data_Compiled!$FL$1:$FL$2</c:f>
              <c:strCache>
                <c:ptCount val="2"/>
                <c:pt idx="0">
                  <c:v>Drop_06287</c:v>
                </c:pt>
                <c:pt idx="1">
                  <c:v>6mL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Data_Compiled!$FN$6:$FN$21</c:f>
              <c:numCache>
                <c:formatCode>General</c:formatCode>
                <c:ptCount val="16"/>
                <c:pt idx="0">
                  <c:v>4.251156982414963E-2</c:v>
                </c:pt>
                <c:pt idx="1">
                  <c:v>8.5023139648299259E-2</c:v>
                </c:pt>
                <c:pt idx="2">
                  <c:v>0.12753470947244888</c:v>
                </c:pt>
                <c:pt idx="3">
                  <c:v>0.17004627929659852</c:v>
                </c:pt>
                <c:pt idx="4">
                  <c:v>0.21255784912074813</c:v>
                </c:pt>
                <c:pt idx="5">
                  <c:v>0.25506941894489776</c:v>
                </c:pt>
                <c:pt idx="6">
                  <c:v>0.29758098876904743</c:v>
                </c:pt>
                <c:pt idx="7">
                  <c:v>0.34009255859319704</c:v>
                </c:pt>
                <c:pt idx="8">
                  <c:v>0.38260412841734665</c:v>
                </c:pt>
                <c:pt idx="9">
                  <c:v>0.42511569824149625</c:v>
                </c:pt>
                <c:pt idx="10">
                  <c:v>0.46762726806564586</c:v>
                </c:pt>
                <c:pt idx="11">
                  <c:v>0.51013883788979553</c:v>
                </c:pt>
                <c:pt idx="12">
                  <c:v>0.55265040771394514</c:v>
                </c:pt>
                <c:pt idx="13">
                  <c:v>0.59516197753809486</c:v>
                </c:pt>
                <c:pt idx="14">
                  <c:v>0.63767354736224446</c:v>
                </c:pt>
                <c:pt idx="15">
                  <c:v>0.68018511718639407</c:v>
                </c:pt>
              </c:numCache>
              <c:extLst xmlns:c15="http://schemas.microsoft.com/office/drawing/2012/chart"/>
            </c:numRef>
          </c:xVal>
          <c:yVal>
            <c:numRef>
              <c:f>Data_Compiled!$FO$6:$FO$21</c:f>
              <c:numCache>
                <c:formatCode>General</c:formatCode>
                <c:ptCount val="16"/>
                <c:pt idx="0">
                  <c:v>0.43134994355211564</c:v>
                </c:pt>
                <c:pt idx="1">
                  <c:v>0.43792888473342523</c:v>
                </c:pt>
                <c:pt idx="2">
                  <c:v>0.44963353027037428</c:v>
                </c:pt>
                <c:pt idx="3">
                  <c:v>0.46459777282438874</c:v>
                </c:pt>
                <c:pt idx="4">
                  <c:v>0.483819315234151</c:v>
                </c:pt>
                <c:pt idx="5">
                  <c:v>0.50576083498489877</c:v>
                </c:pt>
                <c:pt idx="6">
                  <c:v>0.53075459659637469</c:v>
                </c:pt>
                <c:pt idx="7">
                  <c:v>0.55632442322573405</c:v>
                </c:pt>
                <c:pt idx="8">
                  <c:v>0.58497666715930874</c:v>
                </c:pt>
                <c:pt idx="9">
                  <c:v>0.61555167850556158</c:v>
                </c:pt>
                <c:pt idx="10">
                  <c:v>0.64802475474607113</c:v>
                </c:pt>
                <c:pt idx="11">
                  <c:v>0.68070050375969482</c:v>
                </c:pt>
                <c:pt idx="12">
                  <c:v>0.71412925492332491</c:v>
                </c:pt>
                <c:pt idx="13">
                  <c:v>0.74852748292241544</c:v>
                </c:pt>
                <c:pt idx="14">
                  <c:v>0.78404169948563807</c:v>
                </c:pt>
                <c:pt idx="15">
                  <c:v>0.81918593340020163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14"/>
          <c:order val="14"/>
          <c:tx>
            <c:strRef>
              <c:f>Data_Compiled!$FW$1:$FW$2</c:f>
              <c:strCache>
                <c:ptCount val="2"/>
                <c:pt idx="0">
                  <c:v>Drop_06288</c:v>
                </c:pt>
                <c:pt idx="1">
                  <c:v>2mL 3.14deg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Data_Compiled!$FY$6:$FY$34</c:f>
              <c:numCache>
                <c:formatCode>General</c:formatCode>
                <c:ptCount val="29"/>
                <c:pt idx="0">
                  <c:v>2.4968172414650627E-2</c:v>
                </c:pt>
                <c:pt idx="1">
                  <c:v>4.9936344829301253E-2</c:v>
                </c:pt>
                <c:pt idx="2">
                  <c:v>7.490451724395189E-2</c:v>
                </c:pt>
                <c:pt idx="3">
                  <c:v>9.9872689658602506E-2</c:v>
                </c:pt>
                <c:pt idx="4">
                  <c:v>0.12484086207325314</c:v>
                </c:pt>
                <c:pt idx="5">
                  <c:v>0.14980903448790375</c:v>
                </c:pt>
                <c:pt idx="6">
                  <c:v>0.17477720690255441</c:v>
                </c:pt>
                <c:pt idx="7">
                  <c:v>0.19974537931720501</c:v>
                </c:pt>
                <c:pt idx="8">
                  <c:v>0.22471355173185564</c:v>
                </c:pt>
                <c:pt idx="9">
                  <c:v>0.24968172414650627</c:v>
                </c:pt>
                <c:pt idx="10">
                  <c:v>0.2746498965611569</c:v>
                </c:pt>
                <c:pt idx="11">
                  <c:v>0.29961806897580751</c:v>
                </c:pt>
                <c:pt idx="12">
                  <c:v>0.32458624139045816</c:v>
                </c:pt>
                <c:pt idx="13">
                  <c:v>0.34955441380510882</c:v>
                </c:pt>
                <c:pt idx="14">
                  <c:v>0.37452258621975942</c:v>
                </c:pt>
                <c:pt idx="15">
                  <c:v>0.39949075863441003</c:v>
                </c:pt>
                <c:pt idx="16">
                  <c:v>0.42445893104906068</c:v>
                </c:pt>
                <c:pt idx="17">
                  <c:v>0.44942710346371129</c:v>
                </c:pt>
                <c:pt idx="18">
                  <c:v>0.47439527587836189</c:v>
                </c:pt>
                <c:pt idx="19">
                  <c:v>0.49936344829301255</c:v>
                </c:pt>
                <c:pt idx="20">
                  <c:v>0.52433162070766315</c:v>
                </c:pt>
                <c:pt idx="21">
                  <c:v>0.54929979312231381</c:v>
                </c:pt>
                <c:pt idx="22">
                  <c:v>0.57426796553696435</c:v>
                </c:pt>
                <c:pt idx="23">
                  <c:v>0.59923613795161501</c:v>
                </c:pt>
                <c:pt idx="24">
                  <c:v>0.62420431036626567</c:v>
                </c:pt>
                <c:pt idx="25">
                  <c:v>0.64917248278091633</c:v>
                </c:pt>
                <c:pt idx="26">
                  <c:v>0.67414065519556698</c:v>
                </c:pt>
                <c:pt idx="27">
                  <c:v>0.69910882761021764</c:v>
                </c:pt>
                <c:pt idx="28">
                  <c:v>0.72407700002486819</c:v>
                </c:pt>
              </c:numCache>
              <c:extLst xmlns:c15="http://schemas.microsoft.com/office/drawing/2012/chart"/>
            </c:numRef>
          </c:xVal>
          <c:yVal>
            <c:numRef>
              <c:f>Data_Compiled!$FZ$6:$FZ$34</c:f>
              <c:numCache>
                <c:formatCode>General</c:formatCode>
                <c:ptCount val="29"/>
                <c:pt idx="0">
                  <c:v>0.37588068241595085</c:v>
                </c:pt>
                <c:pt idx="1">
                  <c:v>0.37775062150032546</c:v>
                </c:pt>
                <c:pt idx="2">
                  <c:v>0.38100551346269201</c:v>
                </c:pt>
                <c:pt idx="3">
                  <c:v>0.3848702307502268</c:v>
                </c:pt>
                <c:pt idx="4">
                  <c:v>0.38925681153546943</c:v>
                </c:pt>
                <c:pt idx="5">
                  <c:v>0.39463981587466701</c:v>
                </c:pt>
                <c:pt idx="6">
                  <c:v>0.39984218428533391</c:v>
                </c:pt>
                <c:pt idx="7">
                  <c:v>0.40607477872814834</c:v>
                </c:pt>
                <c:pt idx="8">
                  <c:v>0.41242809315483397</c:v>
                </c:pt>
                <c:pt idx="9">
                  <c:v>0.41942292325323105</c:v>
                </c:pt>
                <c:pt idx="10">
                  <c:v>0.42715112494855884</c:v>
                </c:pt>
                <c:pt idx="11">
                  <c:v>0.43525791463880514</c:v>
                </c:pt>
                <c:pt idx="12">
                  <c:v>0.44399211373804681</c:v>
                </c:pt>
                <c:pt idx="13">
                  <c:v>0.45322938401784901</c:v>
                </c:pt>
                <c:pt idx="14">
                  <c:v>0.46294660266811777</c:v>
                </c:pt>
                <c:pt idx="15">
                  <c:v>0.47292233381143517</c:v>
                </c:pt>
                <c:pt idx="16">
                  <c:v>0.48327192781950806</c:v>
                </c:pt>
                <c:pt idx="17">
                  <c:v>0.49399539286270278</c:v>
                </c:pt>
                <c:pt idx="18">
                  <c:v>0.50495037468866999</c:v>
                </c:pt>
                <c:pt idx="19">
                  <c:v>0.51593011798524135</c:v>
                </c:pt>
                <c:pt idx="20">
                  <c:v>0.52728042737627434</c:v>
                </c:pt>
                <c:pt idx="21">
                  <c:v>0.53850265725375501</c:v>
                </c:pt>
                <c:pt idx="22">
                  <c:v>0.55022680727799289</c:v>
                </c:pt>
                <c:pt idx="23">
                  <c:v>0.56207558333978414</c:v>
                </c:pt>
                <c:pt idx="24">
                  <c:v>0.57392087637650302</c:v>
                </c:pt>
                <c:pt idx="25">
                  <c:v>0.58589425793974992</c:v>
                </c:pt>
                <c:pt idx="26">
                  <c:v>0.59787478778692071</c:v>
                </c:pt>
                <c:pt idx="27">
                  <c:v>0.61008336772798311</c:v>
                </c:pt>
                <c:pt idx="28">
                  <c:v>0.62219547400033859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15"/>
          <c:order val="15"/>
          <c:tx>
            <c:strRef>
              <c:f>Data_Compiled!$GG$1:$GG$2</c:f>
              <c:strCache>
                <c:ptCount val="2"/>
                <c:pt idx="0">
                  <c:v>Drop_06290</c:v>
                </c:pt>
                <c:pt idx="1">
                  <c:v>3mL 3.14deg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2"/>
                </a:solidFill>
              </a:ln>
              <a:effectLst/>
            </c:spPr>
          </c:marker>
          <c:xVal>
            <c:numRef>
              <c:f>Data_Compiled!$GI$6:$GI$27</c:f>
              <c:numCache>
                <c:formatCode>General</c:formatCode>
                <c:ptCount val="22"/>
                <c:pt idx="0">
                  <c:v>2.5696325729122366E-2</c:v>
                </c:pt>
                <c:pt idx="1">
                  <c:v>5.1392651458244731E-2</c:v>
                </c:pt>
                <c:pt idx="2">
                  <c:v>7.7088977187367111E-2</c:v>
                </c:pt>
                <c:pt idx="3">
                  <c:v>0.10278530291648946</c:v>
                </c:pt>
                <c:pt idx="4">
                  <c:v>0.12848162864561183</c:v>
                </c:pt>
                <c:pt idx="5">
                  <c:v>0.15417795437473419</c:v>
                </c:pt>
                <c:pt idx="6">
                  <c:v>0.17987428010385659</c:v>
                </c:pt>
                <c:pt idx="7">
                  <c:v>0.20557060583297893</c:v>
                </c:pt>
                <c:pt idx="8">
                  <c:v>0.23126693156210129</c:v>
                </c:pt>
                <c:pt idx="9">
                  <c:v>0.25696325729122366</c:v>
                </c:pt>
                <c:pt idx="10">
                  <c:v>0.28265958302034599</c:v>
                </c:pt>
                <c:pt idx="11">
                  <c:v>0.30835590874946839</c:v>
                </c:pt>
                <c:pt idx="12">
                  <c:v>0.33405223447859078</c:v>
                </c:pt>
                <c:pt idx="13">
                  <c:v>0.35974856020771317</c:v>
                </c:pt>
                <c:pt idx="14">
                  <c:v>0.38544488593683551</c:v>
                </c:pt>
                <c:pt idx="15">
                  <c:v>0.41114121166595785</c:v>
                </c:pt>
                <c:pt idx="16">
                  <c:v>0.43683753739508024</c:v>
                </c:pt>
                <c:pt idx="17">
                  <c:v>0.46253386312420258</c:v>
                </c:pt>
                <c:pt idx="18">
                  <c:v>0.48823018885332498</c:v>
                </c:pt>
                <c:pt idx="19">
                  <c:v>0.51392651458244731</c:v>
                </c:pt>
                <c:pt idx="20">
                  <c:v>0.53962284031156971</c:v>
                </c:pt>
                <c:pt idx="21">
                  <c:v>0.56531916604069199</c:v>
                </c:pt>
              </c:numCache>
              <c:extLst xmlns:c15="http://schemas.microsoft.com/office/drawing/2012/chart"/>
            </c:numRef>
          </c:xVal>
          <c:yVal>
            <c:numRef>
              <c:f>Data_Compiled!$GJ$6:$GJ$27</c:f>
              <c:numCache>
                <c:formatCode>General</c:formatCode>
                <c:ptCount val="22"/>
                <c:pt idx="0">
                  <c:v>0.35246334683862723</c:v>
                </c:pt>
                <c:pt idx="1">
                  <c:v>0.3538580229866552</c:v>
                </c:pt>
                <c:pt idx="2">
                  <c:v>0.35810909189198936</c:v>
                </c:pt>
                <c:pt idx="3">
                  <c:v>0.36489209927900429</c:v>
                </c:pt>
                <c:pt idx="4">
                  <c:v>0.37158172745180029</c:v>
                </c:pt>
                <c:pt idx="5">
                  <c:v>0.37929973827413888</c:v>
                </c:pt>
                <c:pt idx="6">
                  <c:v>0.38859568294485058</c:v>
                </c:pt>
                <c:pt idx="7">
                  <c:v>0.39836842875294948</c:v>
                </c:pt>
                <c:pt idx="8">
                  <c:v>0.40873300607964985</c:v>
                </c:pt>
                <c:pt idx="9">
                  <c:v>0.42067052856908282</c:v>
                </c:pt>
                <c:pt idx="10">
                  <c:v>0.43329310833399776</c:v>
                </c:pt>
                <c:pt idx="11">
                  <c:v>0.44626878466851017</c:v>
                </c:pt>
                <c:pt idx="12">
                  <c:v>0.46009244308719172</c:v>
                </c:pt>
                <c:pt idx="13">
                  <c:v>0.47403531521594544</c:v>
                </c:pt>
                <c:pt idx="14">
                  <c:v>0.48905312794643402</c:v>
                </c:pt>
                <c:pt idx="15">
                  <c:v>0.50431203688177839</c:v>
                </c:pt>
                <c:pt idx="16">
                  <c:v>0.51932155219669029</c:v>
                </c:pt>
                <c:pt idx="17">
                  <c:v>0.5350541009912636</c:v>
                </c:pt>
                <c:pt idx="18">
                  <c:v>0.55090316448787402</c:v>
                </c:pt>
                <c:pt idx="19">
                  <c:v>0.56711750731582489</c:v>
                </c:pt>
                <c:pt idx="20">
                  <c:v>0.58380305451002357</c:v>
                </c:pt>
                <c:pt idx="21">
                  <c:v>0.60013122915635297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16"/>
          <c:order val="16"/>
          <c:tx>
            <c:strRef>
              <c:f>Data_Compiled!$GQ$1:$GQ$2</c:f>
              <c:strCache>
                <c:ptCount val="2"/>
                <c:pt idx="0">
                  <c:v>Drop_06291</c:v>
                </c:pt>
                <c:pt idx="1">
                  <c:v>4mL 3.14deg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Data_Compiled!$GS$6:$GS$26</c:f>
              <c:numCache>
                <c:formatCode>General</c:formatCode>
                <c:ptCount val="21"/>
                <c:pt idx="0">
                  <c:v>2.2409764839811542E-2</c:v>
                </c:pt>
                <c:pt idx="1">
                  <c:v>4.4819529679623084E-2</c:v>
                </c:pt>
                <c:pt idx="2">
                  <c:v>6.7229294519434629E-2</c:v>
                </c:pt>
                <c:pt idx="3">
                  <c:v>8.9639059359246168E-2</c:v>
                </c:pt>
                <c:pt idx="4">
                  <c:v>0.11204882419905771</c:v>
                </c:pt>
                <c:pt idx="5">
                  <c:v>0.13445858903886926</c:v>
                </c:pt>
                <c:pt idx="6">
                  <c:v>0.15686835387868081</c:v>
                </c:pt>
                <c:pt idx="7">
                  <c:v>0.17927811871849234</c:v>
                </c:pt>
                <c:pt idx="8">
                  <c:v>0.20168788355830389</c:v>
                </c:pt>
                <c:pt idx="9">
                  <c:v>0.22409764839811541</c:v>
                </c:pt>
                <c:pt idx="10">
                  <c:v>0.24650741323792696</c:v>
                </c:pt>
                <c:pt idx="11">
                  <c:v>0.26891717807773852</c:v>
                </c:pt>
                <c:pt idx="12">
                  <c:v>0.29132694291755007</c:v>
                </c:pt>
                <c:pt idx="13">
                  <c:v>0.31373670775736162</c:v>
                </c:pt>
                <c:pt idx="14">
                  <c:v>0.33614647259717317</c:v>
                </c:pt>
                <c:pt idx="15">
                  <c:v>0.35855623743698467</c:v>
                </c:pt>
                <c:pt idx="16">
                  <c:v>0.38096600227679622</c:v>
                </c:pt>
                <c:pt idx="17">
                  <c:v>0.40337576711660778</c:v>
                </c:pt>
                <c:pt idx="18">
                  <c:v>0.42578553195641933</c:v>
                </c:pt>
                <c:pt idx="19">
                  <c:v>0.44819529679623082</c:v>
                </c:pt>
                <c:pt idx="20">
                  <c:v>0.47060506163604238</c:v>
                </c:pt>
              </c:numCache>
              <c:extLst xmlns:c15="http://schemas.microsoft.com/office/drawing/2012/chart"/>
            </c:numRef>
          </c:xVal>
          <c:yVal>
            <c:numRef>
              <c:f>Data_Compiled!$GT$6:$GT$26</c:f>
              <c:numCache>
                <c:formatCode>General</c:formatCode>
                <c:ptCount val="21"/>
                <c:pt idx="0">
                  <c:v>0.27768533283137381</c:v>
                </c:pt>
                <c:pt idx="1">
                  <c:v>0.28070374203434717</c:v>
                </c:pt>
                <c:pt idx="2">
                  <c:v>0.28474190440168357</c:v>
                </c:pt>
                <c:pt idx="3">
                  <c:v>0.29000123435874248</c:v>
                </c:pt>
                <c:pt idx="4">
                  <c:v>0.29648747530584302</c:v>
                </c:pt>
                <c:pt idx="5">
                  <c:v>0.30373731602960635</c:v>
                </c:pt>
                <c:pt idx="6">
                  <c:v>0.31176247573016747</c:v>
                </c:pt>
                <c:pt idx="7">
                  <c:v>0.32066785793461278</c:v>
                </c:pt>
                <c:pt idx="8">
                  <c:v>0.33077907021530101</c:v>
                </c:pt>
                <c:pt idx="9">
                  <c:v>0.34166118347603081</c:v>
                </c:pt>
                <c:pt idx="10">
                  <c:v>0.35298719043780813</c:v>
                </c:pt>
                <c:pt idx="11">
                  <c:v>0.36508049644562529</c:v>
                </c:pt>
                <c:pt idx="12">
                  <c:v>0.37793817188244272</c:v>
                </c:pt>
                <c:pt idx="13">
                  <c:v>0.39113119371750427</c:v>
                </c:pt>
                <c:pt idx="14">
                  <c:v>0.40432081089820637</c:v>
                </c:pt>
                <c:pt idx="15">
                  <c:v>0.4182877714266523</c:v>
                </c:pt>
                <c:pt idx="16">
                  <c:v>0.4326828607884271</c:v>
                </c:pt>
                <c:pt idx="17">
                  <c:v>0.44697429306561193</c:v>
                </c:pt>
                <c:pt idx="18">
                  <c:v>0.46204095598625711</c:v>
                </c:pt>
                <c:pt idx="19">
                  <c:v>0.47687853375102029</c:v>
                </c:pt>
                <c:pt idx="20">
                  <c:v>0.4920483672810127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17"/>
          <c:order val="17"/>
          <c:tx>
            <c:strRef>
              <c:f>Data_Compiled!$HA$1:$HA$2</c:f>
              <c:strCache>
                <c:ptCount val="2"/>
                <c:pt idx="0">
                  <c:v>Drop_06292</c:v>
                </c:pt>
                <c:pt idx="1">
                  <c:v>6mL 3.14deg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Data_Compiled!$HC$6:$HC$25</c:f>
              <c:numCache>
                <c:formatCode>General</c:formatCode>
                <c:ptCount val="20"/>
                <c:pt idx="0">
                  <c:v>3.2981951291472023E-2</c:v>
                </c:pt>
                <c:pt idx="1">
                  <c:v>6.5963902582944045E-2</c:v>
                </c:pt>
                <c:pt idx="2">
                  <c:v>9.8945853874416068E-2</c:v>
                </c:pt>
                <c:pt idx="3">
                  <c:v>0.13192780516588809</c:v>
                </c:pt>
                <c:pt idx="4">
                  <c:v>0.16490975645736008</c:v>
                </c:pt>
                <c:pt idx="5">
                  <c:v>0.19789170774883211</c:v>
                </c:pt>
                <c:pt idx="6">
                  <c:v>0.23087365904030413</c:v>
                </c:pt>
                <c:pt idx="7">
                  <c:v>0.26385561033177618</c:v>
                </c:pt>
                <c:pt idx="8">
                  <c:v>0.29683756162324815</c:v>
                </c:pt>
                <c:pt idx="9">
                  <c:v>0.32981951291472017</c:v>
                </c:pt>
                <c:pt idx="10">
                  <c:v>0.36280146420619219</c:v>
                </c:pt>
                <c:pt idx="11">
                  <c:v>0.39578341549766421</c:v>
                </c:pt>
                <c:pt idx="12">
                  <c:v>0.42876536678913629</c:v>
                </c:pt>
                <c:pt idx="13">
                  <c:v>0.46174731808060826</c:v>
                </c:pt>
                <c:pt idx="14">
                  <c:v>0.49472926937208028</c:v>
                </c:pt>
                <c:pt idx="15">
                  <c:v>0.52771122066355236</c:v>
                </c:pt>
                <c:pt idx="16">
                  <c:v>0.56069317195502433</c:v>
                </c:pt>
                <c:pt idx="17">
                  <c:v>0.59367512324649629</c:v>
                </c:pt>
                <c:pt idx="18">
                  <c:v>0.62665707453796837</c:v>
                </c:pt>
                <c:pt idx="19">
                  <c:v>0.65963902582944034</c:v>
                </c:pt>
              </c:numCache>
              <c:extLst xmlns:c15="http://schemas.microsoft.com/office/drawing/2012/chart"/>
            </c:numRef>
          </c:xVal>
          <c:yVal>
            <c:numRef>
              <c:f>Data_Compiled!$HD$6:$HD$25</c:f>
              <c:numCache>
                <c:formatCode>General</c:formatCode>
                <c:ptCount val="20"/>
                <c:pt idx="0">
                  <c:v>0.44454786907301336</c:v>
                </c:pt>
                <c:pt idx="1">
                  <c:v>0.44886881571112408</c:v>
                </c:pt>
                <c:pt idx="2">
                  <c:v>0.4554862679526514</c:v>
                </c:pt>
                <c:pt idx="3">
                  <c:v>0.46273213468092789</c:v>
                </c:pt>
                <c:pt idx="4">
                  <c:v>0.47275351421998713</c:v>
                </c:pt>
                <c:pt idx="5">
                  <c:v>0.48425685358905546</c:v>
                </c:pt>
                <c:pt idx="6">
                  <c:v>0.49606580854270771</c:v>
                </c:pt>
                <c:pt idx="7">
                  <c:v>0.51038838195853697</c:v>
                </c:pt>
                <c:pt idx="8">
                  <c:v>0.52603202563587437</c:v>
                </c:pt>
                <c:pt idx="9">
                  <c:v>0.54359499468054151</c:v>
                </c:pt>
                <c:pt idx="10">
                  <c:v>0.56056663997135414</c:v>
                </c:pt>
                <c:pt idx="11">
                  <c:v>0.57902379493180989</c:v>
                </c:pt>
                <c:pt idx="12">
                  <c:v>0.59835639466078561</c:v>
                </c:pt>
                <c:pt idx="13">
                  <c:v>0.61902416374918268</c:v>
                </c:pt>
                <c:pt idx="14">
                  <c:v>0.63939178459435886</c:v>
                </c:pt>
                <c:pt idx="15">
                  <c:v>0.66020389421470982</c:v>
                </c:pt>
                <c:pt idx="16">
                  <c:v>0.68190309909694979</c:v>
                </c:pt>
                <c:pt idx="17">
                  <c:v>0.70507523323717414</c:v>
                </c:pt>
                <c:pt idx="18">
                  <c:v>0.72766822281384258</c:v>
                </c:pt>
                <c:pt idx="19">
                  <c:v>0.75069401259110158</c:v>
                </c:pt>
              </c:numCache>
              <c:extLst xmlns:c15="http://schemas.microsoft.com/office/drawing/2012/chart"/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037472"/>
        <c:axId val="404789536"/>
        <c:extLst>
          <c:ext xmlns:c15="http://schemas.microsoft.com/office/drawing/2012/chart" uri="{02D57815-91ED-43cb-92C2-25804820EDAC}">
            <c15:filteredScatterSeries>
              <c15:ser>
                <c:idx val="18"/>
                <c:order val="18"/>
                <c:tx>
                  <c:v>overhead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Sheet1!$C$3:$C$78</c15:sqref>
                        </c15:formulaRef>
                      </c:ext>
                    </c:extLst>
                    <c:numCache>
                      <c:formatCode>General</c:formatCode>
                      <c:ptCount val="76"/>
                      <c:pt idx="0">
                        <c:v>0.66666666666666663</c:v>
                      </c:pt>
                      <c:pt idx="1">
                        <c:v>0.68333333333333335</c:v>
                      </c:pt>
                      <c:pt idx="2">
                        <c:v>0.7</c:v>
                      </c:pt>
                      <c:pt idx="3">
                        <c:v>0.71666666666666667</c:v>
                      </c:pt>
                      <c:pt idx="4">
                        <c:v>0.73333333333333328</c:v>
                      </c:pt>
                      <c:pt idx="5">
                        <c:v>0.75</c:v>
                      </c:pt>
                      <c:pt idx="6">
                        <c:v>0.76666666666666661</c:v>
                      </c:pt>
                      <c:pt idx="7">
                        <c:v>0.78333333333333333</c:v>
                      </c:pt>
                      <c:pt idx="8">
                        <c:v>0.8</c:v>
                      </c:pt>
                      <c:pt idx="9">
                        <c:v>0.81666666666666665</c:v>
                      </c:pt>
                      <c:pt idx="10">
                        <c:v>0.83333333333333337</c:v>
                      </c:pt>
                      <c:pt idx="11">
                        <c:v>0.85</c:v>
                      </c:pt>
                      <c:pt idx="12">
                        <c:v>0.8666666666666667</c:v>
                      </c:pt>
                      <c:pt idx="13">
                        <c:v>0.8833333333333333</c:v>
                      </c:pt>
                      <c:pt idx="14">
                        <c:v>0.9</c:v>
                      </c:pt>
                      <c:pt idx="15">
                        <c:v>0.91666666666666663</c:v>
                      </c:pt>
                      <c:pt idx="16">
                        <c:v>0.93333333333333335</c:v>
                      </c:pt>
                      <c:pt idx="17">
                        <c:v>0.95</c:v>
                      </c:pt>
                      <c:pt idx="18">
                        <c:v>0.96666666666666667</c:v>
                      </c:pt>
                      <c:pt idx="19">
                        <c:v>0.98333333333333328</c:v>
                      </c:pt>
                      <c:pt idx="20">
                        <c:v>1</c:v>
                      </c:pt>
                      <c:pt idx="21">
                        <c:v>1.0166666666666666</c:v>
                      </c:pt>
                      <c:pt idx="22">
                        <c:v>1.0333333333333332</c:v>
                      </c:pt>
                      <c:pt idx="23">
                        <c:v>1.05</c:v>
                      </c:pt>
                      <c:pt idx="24">
                        <c:v>1.0666666666666667</c:v>
                      </c:pt>
                      <c:pt idx="25">
                        <c:v>1.0833333333333333</c:v>
                      </c:pt>
                      <c:pt idx="26">
                        <c:v>1.1000000000000001</c:v>
                      </c:pt>
                      <c:pt idx="27">
                        <c:v>1.1166666666666667</c:v>
                      </c:pt>
                      <c:pt idx="28">
                        <c:v>1.1333333333333333</c:v>
                      </c:pt>
                      <c:pt idx="29">
                        <c:v>1.1499999999999999</c:v>
                      </c:pt>
                      <c:pt idx="30">
                        <c:v>1.1666666666666667</c:v>
                      </c:pt>
                      <c:pt idx="31">
                        <c:v>1.1833333333333333</c:v>
                      </c:pt>
                      <c:pt idx="32">
                        <c:v>1.2</c:v>
                      </c:pt>
                      <c:pt idx="33">
                        <c:v>1.2166666666666666</c:v>
                      </c:pt>
                      <c:pt idx="34">
                        <c:v>1.2333333333333334</c:v>
                      </c:pt>
                      <c:pt idx="35">
                        <c:v>1.25</c:v>
                      </c:pt>
                      <c:pt idx="36">
                        <c:v>1.2666666666666666</c:v>
                      </c:pt>
                      <c:pt idx="37">
                        <c:v>1.2833333333333332</c:v>
                      </c:pt>
                      <c:pt idx="38">
                        <c:v>1.3</c:v>
                      </c:pt>
                      <c:pt idx="39">
                        <c:v>1.3166666666666667</c:v>
                      </c:pt>
                      <c:pt idx="40">
                        <c:v>1.3333333333333333</c:v>
                      </c:pt>
                      <c:pt idx="41">
                        <c:v>1.35</c:v>
                      </c:pt>
                      <c:pt idx="42">
                        <c:v>1.3666666666666667</c:v>
                      </c:pt>
                      <c:pt idx="43">
                        <c:v>1.3833333333333333</c:v>
                      </c:pt>
                      <c:pt idx="44">
                        <c:v>1.4</c:v>
                      </c:pt>
                      <c:pt idx="45">
                        <c:v>1.4166666666666667</c:v>
                      </c:pt>
                      <c:pt idx="46">
                        <c:v>1.4333333333333333</c:v>
                      </c:pt>
                      <c:pt idx="47">
                        <c:v>1.45</c:v>
                      </c:pt>
                      <c:pt idx="48">
                        <c:v>1.4666666666666666</c:v>
                      </c:pt>
                      <c:pt idx="49">
                        <c:v>1.4833333333333334</c:v>
                      </c:pt>
                      <c:pt idx="50">
                        <c:v>1.5</c:v>
                      </c:pt>
                      <c:pt idx="51">
                        <c:v>1.5166666666666666</c:v>
                      </c:pt>
                      <c:pt idx="52">
                        <c:v>1.5333333333333332</c:v>
                      </c:pt>
                      <c:pt idx="53">
                        <c:v>1.55</c:v>
                      </c:pt>
                      <c:pt idx="54">
                        <c:v>1.5666666666666667</c:v>
                      </c:pt>
                      <c:pt idx="55">
                        <c:v>1.5833333333333333</c:v>
                      </c:pt>
                      <c:pt idx="56">
                        <c:v>1.6</c:v>
                      </c:pt>
                      <c:pt idx="57">
                        <c:v>1.6166666666666667</c:v>
                      </c:pt>
                      <c:pt idx="58">
                        <c:v>1.6333333333333333</c:v>
                      </c:pt>
                      <c:pt idx="59">
                        <c:v>1.65</c:v>
                      </c:pt>
                      <c:pt idx="60">
                        <c:v>1.6666666666666667</c:v>
                      </c:pt>
                      <c:pt idx="61">
                        <c:v>1.6833333333333333</c:v>
                      </c:pt>
                      <c:pt idx="62">
                        <c:v>1.7</c:v>
                      </c:pt>
                      <c:pt idx="63">
                        <c:v>1.7166666666666666</c:v>
                      </c:pt>
                      <c:pt idx="64">
                        <c:v>1.7333333333333334</c:v>
                      </c:pt>
                      <c:pt idx="65">
                        <c:v>1.75</c:v>
                      </c:pt>
                      <c:pt idx="66">
                        <c:v>1.7666666666666666</c:v>
                      </c:pt>
                      <c:pt idx="67">
                        <c:v>1.7833333333333332</c:v>
                      </c:pt>
                      <c:pt idx="68">
                        <c:v>1.8</c:v>
                      </c:pt>
                      <c:pt idx="69">
                        <c:v>1.8166666666666667</c:v>
                      </c:pt>
                      <c:pt idx="70">
                        <c:v>1.8333333333333333</c:v>
                      </c:pt>
                      <c:pt idx="71">
                        <c:v>1.8499999999999999</c:v>
                      </c:pt>
                      <c:pt idx="72">
                        <c:v>1.8666666666666667</c:v>
                      </c:pt>
                      <c:pt idx="73">
                        <c:v>1.8833333333333333</c:v>
                      </c:pt>
                      <c:pt idx="74">
                        <c:v>1.9</c:v>
                      </c:pt>
                      <c:pt idx="75">
                        <c:v>1.9166666666666667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Sheet1!$G$3:$G$74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80.909592888627316</c:v>
                      </c:pt>
                      <c:pt idx="1">
                        <c:v>81.361595387854479</c:v>
                      </c:pt>
                      <c:pt idx="2">
                        <c:v>82.08512017528227</c:v>
                      </c:pt>
                      <c:pt idx="3">
                        <c:v>82.741749752240082</c:v>
                      </c:pt>
                      <c:pt idx="4">
                        <c:v>83.412483906128628</c:v>
                      </c:pt>
                      <c:pt idx="5">
                        <c:v>84.096943575394263</c:v>
                      </c:pt>
                      <c:pt idx="6">
                        <c:v>84.729671027715298</c:v>
                      </c:pt>
                      <c:pt idx="7">
                        <c:v>85.449899357663398</c:v>
                      </c:pt>
                      <c:pt idx="8">
                        <c:v>86.313023418080476</c:v>
                      </c:pt>
                      <c:pt idx="9">
                        <c:v>87.113953443584975</c:v>
                      </c:pt>
                      <c:pt idx="10">
                        <c:v>87.928742861290189</c:v>
                      </c:pt>
                      <c:pt idx="11">
                        <c:v>88.760168535373751</c:v>
                      </c:pt>
                      <c:pt idx="12">
                        <c:v>89.601249251036165</c:v>
                      </c:pt>
                      <c:pt idx="13">
                        <c:v>90.380214167339986</c:v>
                      </c:pt>
                      <c:pt idx="14">
                        <c:v>91.241954169342904</c:v>
                      </c:pt>
                      <c:pt idx="15">
                        <c:v>92.115633456878868</c:v>
                      </c:pt>
                      <c:pt idx="16">
                        <c:v>93.074733376086954</c:v>
                      </c:pt>
                      <c:pt idx="17">
                        <c:v>94.114558320268273</c:v>
                      </c:pt>
                      <c:pt idx="18">
                        <c:v>95.081591644668009</c:v>
                      </c:pt>
                      <c:pt idx="19">
                        <c:v>96.07364426836719</c:v>
                      </c:pt>
                      <c:pt idx="20">
                        <c:v>96.912959511839645</c:v>
                      </c:pt>
                      <c:pt idx="21">
                        <c:v>97.770327565631675</c:v>
                      </c:pt>
                      <c:pt idx="22">
                        <c:v>98.713856637067934</c:v>
                      </c:pt>
                      <c:pt idx="23">
                        <c:v>99.651710121415974</c:v>
                      </c:pt>
                      <c:pt idx="24">
                        <c:v>100.83304888758791</c:v>
                      </c:pt>
                      <c:pt idx="25">
                        <c:v>101.80270950594428</c:v>
                      </c:pt>
                      <c:pt idx="26">
                        <c:v>103.00258808126395</c:v>
                      </c:pt>
                      <c:pt idx="27">
                        <c:v>103.74689992068781</c:v>
                      </c:pt>
                      <c:pt idx="28">
                        <c:v>104.73989425713179</c:v>
                      </c:pt>
                      <c:pt idx="29">
                        <c:v>105.85899811541516</c:v>
                      </c:pt>
                      <c:pt idx="30">
                        <c:v>106.92436325904623</c:v>
                      </c:pt>
                      <c:pt idx="31">
                        <c:v>107.99567153137721</c:v>
                      </c:pt>
                      <c:pt idx="32">
                        <c:v>109.18171066374978</c:v>
                      </c:pt>
                      <c:pt idx="33">
                        <c:v>110.12562421836247</c:v>
                      </c:pt>
                      <c:pt idx="34">
                        <c:v>111.2992934184221</c:v>
                      </c:pt>
                      <c:pt idx="35">
                        <c:v>112.25476191632593</c:v>
                      </c:pt>
                      <c:pt idx="36">
                        <c:v>113.30052655794165</c:v>
                      </c:pt>
                      <c:pt idx="37">
                        <c:v>114.3211515971409</c:v>
                      </c:pt>
                      <c:pt idx="38">
                        <c:v>115.60255902465389</c:v>
                      </c:pt>
                      <c:pt idx="39">
                        <c:v>116.89000933276782</c:v>
                      </c:pt>
                      <c:pt idx="40">
                        <c:v>118.09689253865858</c:v>
                      </c:pt>
                      <c:pt idx="41">
                        <c:v>119.25707210151432</c:v>
                      </c:pt>
                      <c:pt idx="42">
                        <c:v>120.42319864799926</c:v>
                      </c:pt>
                      <c:pt idx="43">
                        <c:v>121.59508703336039</c:v>
                      </c:pt>
                      <c:pt idx="44">
                        <c:v>122.6467243602724</c:v>
                      </c:pt>
                      <c:pt idx="45">
                        <c:v>123.83895231732265</c:v>
                      </c:pt>
                      <c:pt idx="46">
                        <c:v>125.11267035111381</c:v>
                      </c:pt>
                      <c:pt idx="47">
                        <c:v>126.21482968295496</c:v>
                      </c:pt>
                      <c:pt idx="48">
                        <c:v>127.54699134632068</c:v>
                      </c:pt>
                      <c:pt idx="49">
                        <c:v>128.70503799467684</c:v>
                      </c:pt>
                      <c:pt idx="50">
                        <c:v>129.73001669053266</c:v>
                      </c:pt>
                      <c:pt idx="51">
                        <c:v>130.89450291687078</c:v>
                      </c:pt>
                      <c:pt idx="52">
                        <c:v>132.10608975765476</c:v>
                      </c:pt>
                      <c:pt idx="53">
                        <c:v>133.27710198179429</c:v>
                      </c:pt>
                      <c:pt idx="54">
                        <c:v>134.54132202082923</c:v>
                      </c:pt>
                      <c:pt idx="55">
                        <c:v>135.89933756735846</c:v>
                      </c:pt>
                      <c:pt idx="56">
                        <c:v>137.30787925720313</c:v>
                      </c:pt>
                      <c:pt idx="57">
                        <c:v>138.53896149993383</c:v>
                      </c:pt>
                      <c:pt idx="58">
                        <c:v>139.81669167328209</c:v>
                      </c:pt>
                      <c:pt idx="59">
                        <c:v>140.9631379257425</c:v>
                      </c:pt>
                      <c:pt idx="60">
                        <c:v>142.20451626557565</c:v>
                      </c:pt>
                      <c:pt idx="61">
                        <c:v>143.58290782164605</c:v>
                      </c:pt>
                      <c:pt idx="62">
                        <c:v>144.83088576058969</c:v>
                      </c:pt>
                      <c:pt idx="63">
                        <c:v>146.12283268076683</c:v>
                      </c:pt>
                      <c:pt idx="64">
                        <c:v>147.37685213235164</c:v>
                      </c:pt>
                      <c:pt idx="65">
                        <c:v>148.85932457786254</c:v>
                      </c:pt>
                      <c:pt idx="66">
                        <c:v>150.3447076224237</c:v>
                      </c:pt>
                      <c:pt idx="67">
                        <c:v>151.70081010928192</c:v>
                      </c:pt>
                      <c:pt idx="68">
                        <c:v>153.32384530114609</c:v>
                      </c:pt>
                      <c:pt idx="69">
                        <c:v>154.7411249514692</c:v>
                      </c:pt>
                      <c:pt idx="70">
                        <c:v>156.42534406873665</c:v>
                      </c:pt>
                      <c:pt idx="71">
                        <c:v>158.11268464801805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403037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minorGridlines>
          <c:spPr>
            <a:ln w="1651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n-US" sz="200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20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(-)</a:t>
                </a:r>
                <a:endParaRPr lang="en-US" sz="20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04789536"/>
        <c:crosses val="autoZero"/>
        <c:crossBetween val="midCat"/>
      </c:valAx>
      <c:valAx>
        <c:axId val="404789536"/>
        <c:scaling>
          <c:orientation val="minMax"/>
        </c:scaling>
        <c:delete val="0"/>
        <c:axPos val="l"/>
        <c:majorGridlines>
          <c:spPr>
            <a:ln w="1651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minorGridlines>
          <c:spPr>
            <a:ln w="1651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x</a:t>
                </a:r>
                <a:r>
                  <a:rPr lang="en-US" sz="200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2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(-)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03037472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79454740717055"/>
          <c:y val="3.0003594615133043E-2"/>
          <c:w val="0.68154905170479096"/>
          <c:h val="0.839312923941426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Data_Compiled!$L$1:$L$2</c:f>
              <c:strCache>
                <c:ptCount val="2"/>
                <c:pt idx="0">
                  <c:v>Drop_06262</c:v>
                </c:pt>
                <c:pt idx="1">
                  <c:v>2mL 1.19deg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Data_Compiled!$P$6:$P$27</c:f>
              <c:numCache>
                <c:formatCode>General</c:formatCode>
                <c:ptCount val="22"/>
                <c:pt idx="0">
                  <c:v>3.0573118067274512E-2</c:v>
                </c:pt>
                <c:pt idx="1">
                  <c:v>4.8557305165671284E-2</c:v>
                </c:pt>
                <c:pt idx="2">
                  <c:v>6.6541492264068053E-2</c:v>
                </c:pt>
                <c:pt idx="3">
                  <c:v>8.4525679362464815E-2</c:v>
                </c:pt>
                <c:pt idx="4">
                  <c:v>0.10250986646086159</c:v>
                </c:pt>
                <c:pt idx="5">
                  <c:v>0.12049405355925837</c:v>
                </c:pt>
                <c:pt idx="6">
                  <c:v>0.13847824065765513</c:v>
                </c:pt>
                <c:pt idx="7">
                  <c:v>0.1564624277560519</c:v>
                </c:pt>
                <c:pt idx="8">
                  <c:v>0.17444661485444865</c:v>
                </c:pt>
                <c:pt idx="9">
                  <c:v>0.19243080195284545</c:v>
                </c:pt>
                <c:pt idx="10">
                  <c:v>0.21041498905124223</c:v>
                </c:pt>
                <c:pt idx="11">
                  <c:v>0.228399176149639</c:v>
                </c:pt>
                <c:pt idx="12">
                  <c:v>0.24638336324803575</c:v>
                </c:pt>
                <c:pt idx="13">
                  <c:v>0.2643675503464325</c:v>
                </c:pt>
                <c:pt idx="14">
                  <c:v>0.28235173744482928</c:v>
                </c:pt>
                <c:pt idx="15">
                  <c:v>0.30033592454322605</c:v>
                </c:pt>
                <c:pt idx="16">
                  <c:v>0.31832011164162283</c:v>
                </c:pt>
                <c:pt idx="17">
                  <c:v>0.3363042987400196</c:v>
                </c:pt>
                <c:pt idx="18">
                  <c:v>0.35428848583841638</c:v>
                </c:pt>
                <c:pt idx="19">
                  <c:v>0.3722726729368131</c:v>
                </c:pt>
                <c:pt idx="20">
                  <c:v>0.39025686003520993</c:v>
                </c:pt>
              </c:numCache>
            </c:numRef>
          </c:xVal>
          <c:yVal>
            <c:numRef>
              <c:f>Data_Compiled!$Q$6:$Q$32</c:f>
              <c:numCache>
                <c:formatCode>General</c:formatCode>
                <c:ptCount val="27"/>
                <c:pt idx="0">
                  <c:v>8.7297047893483276E-2</c:v>
                </c:pt>
                <c:pt idx="1">
                  <c:v>9.519721563969312E-2</c:v>
                </c:pt>
                <c:pt idx="2">
                  <c:v>0.10627507344209908</c:v>
                </c:pt>
                <c:pt idx="3">
                  <c:v>0.12446445080219841</c:v>
                </c:pt>
                <c:pt idx="4">
                  <c:v>0.1319181337871731</c:v>
                </c:pt>
                <c:pt idx="5">
                  <c:v>0.14655132802776485</c:v>
                </c:pt>
                <c:pt idx="6">
                  <c:v>0.14086340823822752</c:v>
                </c:pt>
                <c:pt idx="7">
                  <c:v>0.17838645272814654</c:v>
                </c:pt>
                <c:pt idx="8">
                  <c:v>0.15659496134565248</c:v>
                </c:pt>
                <c:pt idx="9">
                  <c:v>0.18781110012103766</c:v>
                </c:pt>
                <c:pt idx="10">
                  <c:v>0.20020568927968652</c:v>
                </c:pt>
                <c:pt idx="11">
                  <c:v>0.22226858560082224</c:v>
                </c:pt>
                <c:pt idx="12">
                  <c:v>0.20341994101455929</c:v>
                </c:pt>
                <c:pt idx="13">
                  <c:v>0.24405445341868967</c:v>
                </c:pt>
                <c:pt idx="14">
                  <c:v>0.22222932291875985</c:v>
                </c:pt>
                <c:pt idx="15">
                  <c:v>0.25971355899037457</c:v>
                </c:pt>
                <c:pt idx="16">
                  <c:v>0.22848221930331516</c:v>
                </c:pt>
                <c:pt idx="17">
                  <c:v>0.26922967910697032</c:v>
                </c:pt>
                <c:pt idx="18">
                  <c:v>0.25030493999955744</c:v>
                </c:pt>
                <c:pt idx="19">
                  <c:v>0.27545971843247202</c:v>
                </c:pt>
                <c:pt idx="20">
                  <c:v>0.26289483248588741</c:v>
                </c:pt>
              </c:numCache>
              <c:extLst xmlns:c15="http://schemas.microsoft.com/office/drawing/2012/chart"/>
            </c:numRef>
          </c:yVal>
          <c:smooth val="1"/>
        </c:ser>
        <c:ser>
          <c:idx val="1"/>
          <c:order val="1"/>
          <c:tx>
            <c:strRef>
              <c:f>Data_Compiled!$X$1:$X$2</c:f>
              <c:strCache>
                <c:ptCount val="2"/>
                <c:pt idx="0">
                  <c:v>Drop_06263</c:v>
                </c:pt>
                <c:pt idx="1">
                  <c:v>3mL 1.19deg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Data_Compiled!$AB$6:$AB$26</c:f>
              <c:numCache>
                <c:formatCode>General</c:formatCode>
                <c:ptCount val="21"/>
                <c:pt idx="0">
                  <c:v>2.8459576234382094E-2</c:v>
                </c:pt>
                <c:pt idx="1">
                  <c:v>4.3438300568267411E-2</c:v>
                </c:pt>
                <c:pt idx="2">
                  <c:v>5.8417024902152725E-2</c:v>
                </c:pt>
                <c:pt idx="3">
                  <c:v>7.3395749236038033E-2</c:v>
                </c:pt>
                <c:pt idx="4">
                  <c:v>8.8374473569923354E-2</c:v>
                </c:pt>
                <c:pt idx="5">
                  <c:v>0.10335319790380866</c:v>
                </c:pt>
                <c:pt idx="6">
                  <c:v>0.118331922237694</c:v>
                </c:pt>
                <c:pt idx="7">
                  <c:v>0.13331064657157929</c:v>
                </c:pt>
                <c:pt idx="8">
                  <c:v>0.1482893709054646</c:v>
                </c:pt>
                <c:pt idx="9">
                  <c:v>0.1632680952393499</c:v>
                </c:pt>
                <c:pt idx="10">
                  <c:v>0.17824681957323521</c:v>
                </c:pt>
                <c:pt idx="11">
                  <c:v>0.19322554390712054</c:v>
                </c:pt>
                <c:pt idx="12">
                  <c:v>0.20820426824100582</c:v>
                </c:pt>
                <c:pt idx="13">
                  <c:v>0.22318299257489116</c:v>
                </c:pt>
                <c:pt idx="14">
                  <c:v>0.23816171690877649</c:v>
                </c:pt>
                <c:pt idx="15">
                  <c:v>0.25314044124266177</c:v>
                </c:pt>
                <c:pt idx="16">
                  <c:v>0.26811916557654714</c:v>
                </c:pt>
                <c:pt idx="17">
                  <c:v>0.28309788991043244</c:v>
                </c:pt>
                <c:pt idx="18">
                  <c:v>0.29807661424431769</c:v>
                </c:pt>
                <c:pt idx="19">
                  <c:v>0.31305533857820306</c:v>
                </c:pt>
                <c:pt idx="20">
                  <c:v>0.3250383180453113</c:v>
                </c:pt>
              </c:numCache>
            </c:numRef>
          </c:xVal>
          <c:yVal>
            <c:numRef>
              <c:f>Data_Compiled!$AC$6:$AC$25</c:f>
              <c:numCache>
                <c:formatCode>General</c:formatCode>
                <c:ptCount val="20"/>
                <c:pt idx="0">
                  <c:v>0.11886047714147556</c:v>
                </c:pt>
                <c:pt idx="1">
                  <c:v>0.14790592386933479</c:v>
                </c:pt>
                <c:pt idx="2">
                  <c:v>0.13858309796644924</c:v>
                </c:pt>
                <c:pt idx="3">
                  <c:v>0.17139122513035404</c:v>
                </c:pt>
                <c:pt idx="4">
                  <c:v>0.20169400087600778</c:v>
                </c:pt>
                <c:pt idx="5">
                  <c:v>0.19065901003608013</c:v>
                </c:pt>
                <c:pt idx="6">
                  <c:v>0.22784398400642397</c:v>
                </c:pt>
                <c:pt idx="7">
                  <c:v>0.24548609486582446</c:v>
                </c:pt>
                <c:pt idx="8">
                  <c:v>0.23877354216152891</c:v>
                </c:pt>
                <c:pt idx="9">
                  <c:v>0.28226451894780613</c:v>
                </c:pt>
                <c:pt idx="10">
                  <c:v>0.32305059961709909</c:v>
                </c:pt>
                <c:pt idx="11">
                  <c:v>0.31184307156997504</c:v>
                </c:pt>
                <c:pt idx="12">
                  <c:v>0.31192826371556986</c:v>
                </c:pt>
                <c:pt idx="13">
                  <c:v>0.35961465428687273</c:v>
                </c:pt>
                <c:pt idx="14">
                  <c:v>0.31557354432215245</c:v>
                </c:pt>
                <c:pt idx="15">
                  <c:v>0.36330113326338026</c:v>
                </c:pt>
                <c:pt idx="16">
                  <c:v>0.38900365923158703</c:v>
                </c:pt>
                <c:pt idx="17">
                  <c:v>0.34864981548001506</c:v>
                </c:pt>
                <c:pt idx="18">
                  <c:v>0.40003511568917305</c:v>
                </c:pt>
                <c:pt idx="19">
                  <c:v>0.34862360949801485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Data_Compiled!$AJ$1:$AJ$2</c:f>
              <c:strCache>
                <c:ptCount val="2"/>
                <c:pt idx="0">
                  <c:v>Drop_06264</c:v>
                </c:pt>
                <c:pt idx="1">
                  <c:v>4mL 1.19deg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Data_Compiled!$AN$6:$AN$26</c:f>
              <c:numCache>
                <c:formatCode>General</c:formatCode>
                <c:ptCount val="21"/>
                <c:pt idx="0">
                  <c:v>5.1947167767287215E-2</c:v>
                </c:pt>
                <c:pt idx="1">
                  <c:v>6.5266954374283939E-2</c:v>
                </c:pt>
                <c:pt idx="2">
                  <c:v>7.8586740981280656E-2</c:v>
                </c:pt>
                <c:pt idx="3">
                  <c:v>9.1906527588277387E-2</c:v>
                </c:pt>
                <c:pt idx="4">
                  <c:v>0.1052263141952741</c:v>
                </c:pt>
                <c:pt idx="5">
                  <c:v>0.11854610080227081</c:v>
                </c:pt>
                <c:pt idx="6">
                  <c:v>0.13186588740926755</c:v>
                </c:pt>
                <c:pt idx="7">
                  <c:v>0.14518567401626425</c:v>
                </c:pt>
                <c:pt idx="8">
                  <c:v>0.15850546062326099</c:v>
                </c:pt>
                <c:pt idx="9">
                  <c:v>0.17182524723025772</c:v>
                </c:pt>
                <c:pt idx="10">
                  <c:v>0.18514503383725445</c:v>
                </c:pt>
                <c:pt idx="11">
                  <c:v>0.19846482044425118</c:v>
                </c:pt>
                <c:pt idx="12">
                  <c:v>0.21178460705124788</c:v>
                </c:pt>
                <c:pt idx="13">
                  <c:v>0.22510439365824456</c:v>
                </c:pt>
                <c:pt idx="14">
                  <c:v>0.23842418026524134</c:v>
                </c:pt>
                <c:pt idx="15">
                  <c:v>0.25174396687223805</c:v>
                </c:pt>
                <c:pt idx="16">
                  <c:v>0.26506375347923478</c:v>
                </c:pt>
                <c:pt idx="17">
                  <c:v>0.27838354008623151</c:v>
                </c:pt>
                <c:pt idx="18">
                  <c:v>0.29170332669322818</c:v>
                </c:pt>
                <c:pt idx="19">
                  <c:v>0.30502311330022491</c:v>
                </c:pt>
              </c:numCache>
            </c:numRef>
          </c:xVal>
          <c:yVal>
            <c:numRef>
              <c:f>Data_Compiled!$AO$6:$AO$25</c:f>
              <c:numCache>
                <c:formatCode>General</c:formatCode>
                <c:ptCount val="20"/>
                <c:pt idx="0">
                  <c:v>9.8029098148565225E-2</c:v>
                </c:pt>
                <c:pt idx="1">
                  <c:v>9.0822380892058283E-2</c:v>
                </c:pt>
                <c:pt idx="2">
                  <c:v>0.11345839163938841</c:v>
                </c:pt>
                <c:pt idx="3">
                  <c:v>0.12579976643700161</c:v>
                </c:pt>
                <c:pt idx="4">
                  <c:v>0.15106910982155944</c:v>
                </c:pt>
                <c:pt idx="5">
                  <c:v>0.15110802059128431</c:v>
                </c:pt>
                <c:pt idx="6">
                  <c:v>0.17310215729824269</c:v>
                </c:pt>
                <c:pt idx="7">
                  <c:v>0.18258006328170023</c:v>
                </c:pt>
                <c:pt idx="8">
                  <c:v>0.18887563753559297</c:v>
                </c:pt>
                <c:pt idx="9">
                  <c:v>0.1793253885513964</c:v>
                </c:pt>
                <c:pt idx="10">
                  <c:v>0.21406555979157016</c:v>
                </c:pt>
                <c:pt idx="11">
                  <c:v>0.21086036737623542</c:v>
                </c:pt>
                <c:pt idx="12">
                  <c:v>0.21717674293688069</c:v>
                </c:pt>
                <c:pt idx="13">
                  <c:v>0.20774975891383016</c:v>
                </c:pt>
                <c:pt idx="14">
                  <c:v>0.23603775042583838</c:v>
                </c:pt>
                <c:pt idx="15">
                  <c:v>0.23922011347298633</c:v>
                </c:pt>
                <c:pt idx="16">
                  <c:v>0.22033710689745731</c:v>
                </c:pt>
                <c:pt idx="17">
                  <c:v>0.24237117407541928</c:v>
                </c:pt>
                <c:pt idx="18">
                  <c:v>0.24861766859588652</c:v>
                </c:pt>
                <c:pt idx="19">
                  <c:v>0.24237921015463551</c:v>
                </c:pt>
              </c:numCache>
              <c:extLst xmlns:c15="http://schemas.microsoft.com/office/drawing/2012/chart"/>
            </c:numRef>
          </c:yVal>
          <c:smooth val="1"/>
        </c:ser>
        <c:ser>
          <c:idx val="3"/>
          <c:order val="3"/>
          <c:tx>
            <c:strRef>
              <c:f>Data_Compiled!$AV$1:$AV$2</c:f>
              <c:strCache>
                <c:ptCount val="2"/>
                <c:pt idx="0">
                  <c:v>Drop_06278</c:v>
                </c:pt>
                <c:pt idx="1">
                  <c:v>2mL 7.66deg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Data_Compiled!$AZ$6:$AZ$28</c:f>
              <c:numCache>
                <c:formatCode>General</c:formatCode>
                <c:ptCount val="23"/>
                <c:pt idx="0">
                  <c:v>0.23875502727080056</c:v>
                </c:pt>
                <c:pt idx="1">
                  <c:v>0.34256156086680073</c:v>
                </c:pt>
                <c:pt idx="2">
                  <c:v>0.44636809446280101</c:v>
                </c:pt>
                <c:pt idx="3">
                  <c:v>0.55017462805880113</c:v>
                </c:pt>
                <c:pt idx="4">
                  <c:v>0.65398116165480147</c:v>
                </c:pt>
                <c:pt idx="5">
                  <c:v>0.7577876952508017</c:v>
                </c:pt>
                <c:pt idx="6">
                  <c:v>0.86159422884680203</c:v>
                </c:pt>
                <c:pt idx="7">
                  <c:v>0.96540076244280215</c:v>
                </c:pt>
                <c:pt idx="8">
                  <c:v>1.0692072960388024</c:v>
                </c:pt>
                <c:pt idx="9">
                  <c:v>1.1730138296348027</c:v>
                </c:pt>
                <c:pt idx="10">
                  <c:v>1.2768203632308028</c:v>
                </c:pt>
                <c:pt idx="11">
                  <c:v>1.3806268968268027</c:v>
                </c:pt>
                <c:pt idx="12">
                  <c:v>1.4844334304228033</c:v>
                </c:pt>
                <c:pt idx="13">
                  <c:v>1.5882399640188034</c:v>
                </c:pt>
                <c:pt idx="14">
                  <c:v>1.6920464976148037</c:v>
                </c:pt>
                <c:pt idx="15">
                  <c:v>1.7958530312108039</c:v>
                </c:pt>
                <c:pt idx="16">
                  <c:v>1.899659564806804</c:v>
                </c:pt>
                <c:pt idx="17">
                  <c:v>2.0034660984028041</c:v>
                </c:pt>
                <c:pt idx="18">
                  <c:v>2.1072726319988044</c:v>
                </c:pt>
                <c:pt idx="19">
                  <c:v>2.2110791655948048</c:v>
                </c:pt>
                <c:pt idx="20">
                  <c:v>2.3148856991908047</c:v>
                </c:pt>
                <c:pt idx="21">
                  <c:v>2.418692232786805</c:v>
                </c:pt>
                <c:pt idx="22">
                  <c:v>2.4913568063040059</c:v>
                </c:pt>
              </c:numCache>
            </c:numRef>
          </c:xVal>
          <c:yVal>
            <c:numRef>
              <c:f>Data_Compiled!$BA$6:$BA$27</c:f>
              <c:numCache>
                <c:formatCode>General</c:formatCode>
                <c:ptCount val="22"/>
                <c:pt idx="0">
                  <c:v>0.26201783255209415</c:v>
                </c:pt>
                <c:pt idx="1">
                  <c:v>0.3289503706954196</c:v>
                </c:pt>
                <c:pt idx="2">
                  <c:v>0.36136978453620117</c:v>
                </c:pt>
                <c:pt idx="3">
                  <c:v>0.38850226370152574</c:v>
                </c:pt>
                <c:pt idx="4">
                  <c:v>0.41668562465701414</c:v>
                </c:pt>
                <c:pt idx="5">
                  <c:v>0.45237617355757781</c:v>
                </c:pt>
                <c:pt idx="6">
                  <c:v>0.46030831233963687</c:v>
                </c:pt>
                <c:pt idx="7">
                  <c:v>0.48051232197840349</c:v>
                </c:pt>
                <c:pt idx="8">
                  <c:v>0.4518810380827597</c:v>
                </c:pt>
                <c:pt idx="9">
                  <c:v>0.47755423718390794</c:v>
                </c:pt>
                <c:pt idx="10">
                  <c:v>0.46871658375161812</c:v>
                </c:pt>
                <c:pt idx="11">
                  <c:v>0.46790845560389582</c:v>
                </c:pt>
                <c:pt idx="12">
                  <c:v>0.45619261817698192</c:v>
                </c:pt>
                <c:pt idx="13">
                  <c:v>0.46412462959911555</c:v>
                </c:pt>
                <c:pt idx="14">
                  <c:v>0.45315570312748898</c:v>
                </c:pt>
                <c:pt idx="15">
                  <c:v>0.44429875281956743</c:v>
                </c:pt>
                <c:pt idx="16">
                  <c:v>0.45666134168040046</c:v>
                </c:pt>
                <c:pt idx="17">
                  <c:v>0.44131256327560497</c:v>
                </c:pt>
                <c:pt idx="18">
                  <c:v>0.44909766348337266</c:v>
                </c:pt>
                <c:pt idx="19">
                  <c:v>0.43600982357910195</c:v>
                </c:pt>
                <c:pt idx="20">
                  <c:v>0.44776158070101013</c:v>
                </c:pt>
                <c:pt idx="21">
                  <c:v>0.41945998689774849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Data_Compiled!$BH$1:$BH$2</c:f>
              <c:strCache>
                <c:ptCount val="2"/>
                <c:pt idx="0">
                  <c:v>Drop_06281</c:v>
                </c:pt>
                <c:pt idx="1">
                  <c:v>3mL 7.66deg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Data_Compiled!$BL$6:$BL$28</c:f>
              <c:numCache>
                <c:formatCode>General</c:formatCode>
                <c:ptCount val="23"/>
                <c:pt idx="0">
                  <c:v>0.19434663282508721</c:v>
                </c:pt>
                <c:pt idx="1">
                  <c:v>0.27884516883599464</c:v>
                </c:pt>
                <c:pt idx="2">
                  <c:v>0.36334370484690215</c:v>
                </c:pt>
                <c:pt idx="3">
                  <c:v>0.4478422408578096</c:v>
                </c:pt>
                <c:pt idx="4">
                  <c:v>0.53234077686871706</c:v>
                </c:pt>
                <c:pt idx="5">
                  <c:v>0.61683931287962457</c:v>
                </c:pt>
                <c:pt idx="6">
                  <c:v>0.70133784889053208</c:v>
                </c:pt>
                <c:pt idx="7">
                  <c:v>0.7858363849014397</c:v>
                </c:pt>
                <c:pt idx="8">
                  <c:v>0.87033492091234699</c:v>
                </c:pt>
                <c:pt idx="9">
                  <c:v>0.9548334569232545</c:v>
                </c:pt>
                <c:pt idx="10">
                  <c:v>1.039331992934162</c:v>
                </c:pt>
                <c:pt idx="11">
                  <c:v>1.1238305289450694</c:v>
                </c:pt>
                <c:pt idx="12">
                  <c:v>1.2083290649559766</c:v>
                </c:pt>
                <c:pt idx="13">
                  <c:v>1.2928276009668842</c:v>
                </c:pt>
                <c:pt idx="14">
                  <c:v>1.3773261369777918</c:v>
                </c:pt>
                <c:pt idx="15">
                  <c:v>1.4618246729886994</c:v>
                </c:pt>
                <c:pt idx="16">
                  <c:v>1.5463232089996068</c:v>
                </c:pt>
                <c:pt idx="17">
                  <c:v>1.630821745010514</c:v>
                </c:pt>
                <c:pt idx="18">
                  <c:v>1.7153202810214216</c:v>
                </c:pt>
                <c:pt idx="19">
                  <c:v>1.799818817032329</c:v>
                </c:pt>
                <c:pt idx="20">
                  <c:v>1.8843173530432367</c:v>
                </c:pt>
                <c:pt idx="21">
                  <c:v>1.9688158890541441</c:v>
                </c:pt>
              </c:numCache>
            </c:numRef>
          </c:xVal>
          <c:yVal>
            <c:numRef>
              <c:f>Data_Compiled!$BM$6:$BM$28</c:f>
              <c:numCache>
                <c:formatCode>General</c:formatCode>
                <c:ptCount val="23"/>
                <c:pt idx="0">
                  <c:v>0.26926787669119617</c:v>
                </c:pt>
                <c:pt idx="1">
                  <c:v>0.28263299634853578</c:v>
                </c:pt>
                <c:pt idx="2">
                  <c:v>0.332304316883759</c:v>
                </c:pt>
                <c:pt idx="3">
                  <c:v>0.3631904708460385</c:v>
                </c:pt>
                <c:pt idx="4">
                  <c:v>0.36343519776752198</c:v>
                </c:pt>
                <c:pt idx="5">
                  <c:v>0.43896032261743606</c:v>
                </c:pt>
                <c:pt idx="6">
                  <c:v>0.41816339736404107</c:v>
                </c:pt>
                <c:pt idx="7">
                  <c:v>0.45671667240549746</c:v>
                </c:pt>
                <c:pt idx="8">
                  <c:v>0.46175502160848131</c:v>
                </c:pt>
                <c:pt idx="9">
                  <c:v>0.45650902902399493</c:v>
                </c:pt>
                <c:pt idx="10">
                  <c:v>0.48155824130793401</c:v>
                </c:pt>
                <c:pt idx="11">
                  <c:v>0.4609878652159588</c:v>
                </c:pt>
                <c:pt idx="12">
                  <c:v>0.46633142986968779</c:v>
                </c:pt>
                <c:pt idx="13">
                  <c:v>0.49080756101788425</c:v>
                </c:pt>
                <c:pt idx="14">
                  <c:v>0.4737649258809194</c:v>
                </c:pt>
                <c:pt idx="15">
                  <c:v>0.46470850455115703</c:v>
                </c:pt>
                <c:pt idx="16">
                  <c:v>0.47310172138607209</c:v>
                </c:pt>
                <c:pt idx="17">
                  <c:v>0.46148817377852647</c:v>
                </c:pt>
                <c:pt idx="18">
                  <c:v>0.47170003171466857</c:v>
                </c:pt>
                <c:pt idx="19">
                  <c:v>0.44818982047126044</c:v>
                </c:pt>
                <c:pt idx="20">
                  <c:v>0.47028089402960643</c:v>
                </c:pt>
                <c:pt idx="21">
                  <c:v>0.45409358203066746</c:v>
                </c:pt>
              </c:numCache>
              <c:extLst xmlns:c15="http://schemas.microsoft.com/office/drawing/2012/chart"/>
            </c:numRef>
          </c:yVal>
          <c:smooth val="1"/>
        </c:ser>
        <c:ser>
          <c:idx val="5"/>
          <c:order val="5"/>
          <c:tx>
            <c:strRef>
              <c:f>Data_Compiled!$BT$1:$BT$2</c:f>
              <c:strCache>
                <c:ptCount val="2"/>
                <c:pt idx="0">
                  <c:v>Drop_06282</c:v>
                </c:pt>
                <c:pt idx="1">
                  <c:v>4mL 7.66deg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Data_Compiled!$BX$6:$BX$22</c:f>
              <c:numCache>
                <c:formatCode>General</c:formatCode>
                <c:ptCount val="17"/>
                <c:pt idx="0">
                  <c:v>0.23728241195457644</c:v>
                </c:pt>
                <c:pt idx="1">
                  <c:v>0.31382512548831082</c:v>
                </c:pt>
                <c:pt idx="2">
                  <c:v>0.39036783902204508</c:v>
                </c:pt>
                <c:pt idx="3">
                  <c:v>0.46691055255577946</c:v>
                </c:pt>
                <c:pt idx="4">
                  <c:v>0.54345326608951383</c:v>
                </c:pt>
                <c:pt idx="5">
                  <c:v>0.61999597962324815</c:v>
                </c:pt>
                <c:pt idx="6">
                  <c:v>0.69653869315698247</c:v>
                </c:pt>
                <c:pt idx="7">
                  <c:v>0.77308140669071668</c:v>
                </c:pt>
                <c:pt idx="8">
                  <c:v>0.84962412022445122</c:v>
                </c:pt>
                <c:pt idx="9">
                  <c:v>0.92616683375818543</c:v>
                </c:pt>
                <c:pt idx="10">
                  <c:v>1.0027095472919199</c:v>
                </c:pt>
                <c:pt idx="11">
                  <c:v>1.0792522608256541</c:v>
                </c:pt>
                <c:pt idx="12">
                  <c:v>1.1557949743593885</c:v>
                </c:pt>
                <c:pt idx="13">
                  <c:v>1.2323376878931229</c:v>
                </c:pt>
                <c:pt idx="14">
                  <c:v>1.3088804014268571</c:v>
                </c:pt>
                <c:pt idx="15">
                  <c:v>1.3854231149605916</c:v>
                </c:pt>
              </c:numCache>
            </c:numRef>
          </c:xVal>
          <c:yVal>
            <c:numRef>
              <c:f>Data_Compiled!$BY$6:$BY$21</c:f>
              <c:numCache>
                <c:formatCode>General</c:formatCode>
                <c:ptCount val="16"/>
                <c:pt idx="0">
                  <c:v>0.38156737818497644</c:v>
                </c:pt>
                <c:pt idx="1">
                  <c:v>0.4112448409326977</c:v>
                </c:pt>
                <c:pt idx="2">
                  <c:v>0.46247135825253882</c:v>
                </c:pt>
                <c:pt idx="3">
                  <c:v>0.47058220493709424</c:v>
                </c:pt>
                <c:pt idx="4">
                  <c:v>0.55594558081613765</c:v>
                </c:pt>
                <c:pt idx="5">
                  <c:v>0.5849862700060241</c:v>
                </c:pt>
                <c:pt idx="6">
                  <c:v>0.56998759535912047</c:v>
                </c:pt>
                <c:pt idx="7">
                  <c:v>0.61010370163726901</c:v>
                </c:pt>
                <c:pt idx="8">
                  <c:v>0.61934982381407311</c:v>
                </c:pt>
                <c:pt idx="9">
                  <c:v>0.62483738308191761</c:v>
                </c:pt>
                <c:pt idx="10">
                  <c:v>0.64310955179704699</c:v>
                </c:pt>
                <c:pt idx="11">
                  <c:v>0.61497715477002701</c:v>
                </c:pt>
                <c:pt idx="12">
                  <c:v>0.6499976132460521</c:v>
                </c:pt>
                <c:pt idx="13">
                  <c:v>0.62485485240703509</c:v>
                </c:pt>
                <c:pt idx="14">
                  <c:v>0.62357817824433159</c:v>
                </c:pt>
                <c:pt idx="15">
                  <c:v>0.67425441440414968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Data_Compiled!$CF$1:$CF$2</c:f>
              <c:strCache>
                <c:ptCount val="2"/>
                <c:pt idx="0">
                  <c:v>Drop_06284</c:v>
                </c:pt>
                <c:pt idx="1">
                  <c:v>2mL 3.99deg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Data_Compiled!$CJ$6:$CJ$21</c:f>
              <c:numCache>
                <c:formatCode>General</c:formatCode>
                <c:ptCount val="16"/>
                <c:pt idx="0">
                  <c:v>9.7578750900426933E-2</c:v>
                </c:pt>
                <c:pt idx="1">
                  <c:v>0.15497801613597217</c:v>
                </c:pt>
                <c:pt idx="2">
                  <c:v>0.21237728137151743</c:v>
                </c:pt>
                <c:pt idx="3">
                  <c:v>0.26977654660706268</c:v>
                </c:pt>
                <c:pt idx="4">
                  <c:v>0.32717581184260786</c:v>
                </c:pt>
                <c:pt idx="5">
                  <c:v>0.38457507707815308</c:v>
                </c:pt>
                <c:pt idx="6">
                  <c:v>0.44197434231369837</c:v>
                </c:pt>
                <c:pt idx="7">
                  <c:v>0.49937360754924359</c:v>
                </c:pt>
                <c:pt idx="8">
                  <c:v>0.55677287278478882</c:v>
                </c:pt>
                <c:pt idx="9">
                  <c:v>0.6141721380203341</c:v>
                </c:pt>
                <c:pt idx="10">
                  <c:v>0.67157140325587938</c:v>
                </c:pt>
                <c:pt idx="11">
                  <c:v>0.72897066849142467</c:v>
                </c:pt>
                <c:pt idx="12">
                  <c:v>0.78636993372696995</c:v>
                </c:pt>
                <c:pt idx="13">
                  <c:v>0.84376919896251523</c:v>
                </c:pt>
                <c:pt idx="14">
                  <c:v>0.90116846419806029</c:v>
                </c:pt>
              </c:numCache>
            </c:numRef>
          </c:xVal>
          <c:yVal>
            <c:numRef>
              <c:f>Data_Compiled!$CK$6:$CK$20</c:f>
              <c:numCache>
                <c:formatCode>General</c:formatCode>
                <c:ptCount val="15"/>
                <c:pt idx="0">
                  <c:v>0.23057295165012542</c:v>
                </c:pt>
                <c:pt idx="1">
                  <c:v>0.3034611836779888</c:v>
                </c:pt>
                <c:pt idx="2">
                  <c:v>0.34802343750596265</c:v>
                </c:pt>
                <c:pt idx="3">
                  <c:v>0.41313088472033949</c:v>
                </c:pt>
                <c:pt idx="4">
                  <c:v>0.45598968470709278</c:v>
                </c:pt>
                <c:pt idx="5">
                  <c:v>0.51379889368602083</c:v>
                </c:pt>
                <c:pt idx="6">
                  <c:v>0.54880852630371657</c:v>
                </c:pt>
                <c:pt idx="7">
                  <c:v>0.56006868392203879</c:v>
                </c:pt>
                <c:pt idx="8">
                  <c:v>0.59901488205930897</c:v>
                </c:pt>
                <c:pt idx="9">
                  <c:v>0.59495685716927593</c:v>
                </c:pt>
                <c:pt idx="10">
                  <c:v>0.61069753960681095</c:v>
                </c:pt>
                <c:pt idx="11">
                  <c:v>0.62559307584534596</c:v>
                </c:pt>
                <c:pt idx="12">
                  <c:v>0.6034323937483318</c:v>
                </c:pt>
                <c:pt idx="13">
                  <c:v>0.62218715043301909</c:v>
                </c:pt>
                <c:pt idx="14">
                  <c:v>0.61813000655527328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Data_Compiled!$CR$1:$CR$2</c:f>
              <c:strCache>
                <c:ptCount val="2"/>
                <c:pt idx="0">
                  <c:v>Drop_06285</c:v>
                </c:pt>
                <c:pt idx="1">
                  <c:v>3mL 3.99deg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Data_Compiled!$CV$6:$CV$18</c:f>
              <c:numCache>
                <c:formatCode>General</c:formatCode>
                <c:ptCount val="13"/>
                <c:pt idx="0">
                  <c:v>8.2627535575539923E-2</c:v>
                </c:pt>
                <c:pt idx="1">
                  <c:v>0.13123196826703398</c:v>
                </c:pt>
                <c:pt idx="2">
                  <c:v>0.17983640095852804</c:v>
                </c:pt>
                <c:pt idx="3">
                  <c:v>0.2284408336500221</c:v>
                </c:pt>
                <c:pt idx="4">
                  <c:v>0.27704526634151616</c:v>
                </c:pt>
                <c:pt idx="5">
                  <c:v>0.32564969903301022</c:v>
                </c:pt>
                <c:pt idx="6">
                  <c:v>0.37425413172450428</c:v>
                </c:pt>
                <c:pt idx="7">
                  <c:v>0.42285856441599839</c:v>
                </c:pt>
                <c:pt idx="8">
                  <c:v>0.47146299710749245</c:v>
                </c:pt>
                <c:pt idx="9">
                  <c:v>0.52006742979898657</c:v>
                </c:pt>
                <c:pt idx="10">
                  <c:v>0.56867186249048063</c:v>
                </c:pt>
                <c:pt idx="11">
                  <c:v>0.61727629518197469</c:v>
                </c:pt>
              </c:numCache>
            </c:numRef>
          </c:xVal>
          <c:yVal>
            <c:numRef>
              <c:f>Data_Compiled!$CW$6:$CW$17</c:f>
              <c:numCache>
                <c:formatCode>General</c:formatCode>
                <c:ptCount val="12"/>
                <c:pt idx="0">
                  <c:v>0.25924498983200561</c:v>
                </c:pt>
                <c:pt idx="1">
                  <c:v>0.34910185716107139</c:v>
                </c:pt>
                <c:pt idx="2">
                  <c:v>0.4158040947002889</c:v>
                </c:pt>
                <c:pt idx="3">
                  <c:v>0.49457043956521296</c:v>
                </c:pt>
                <c:pt idx="4">
                  <c:v>0.55955971186881137</c:v>
                </c:pt>
                <c:pt idx="5">
                  <c:v>0.61444501509438565</c:v>
                </c:pt>
                <c:pt idx="6">
                  <c:v>0.64238046426210571</c:v>
                </c:pt>
                <c:pt idx="7">
                  <c:v>0.66948828824957807</c:v>
                </c:pt>
                <c:pt idx="8">
                  <c:v>0.6871708626051195</c:v>
                </c:pt>
                <c:pt idx="9">
                  <c:v>0.71394924231575307</c:v>
                </c:pt>
                <c:pt idx="10">
                  <c:v>0.72444010801157643</c:v>
                </c:pt>
                <c:pt idx="11">
                  <c:v>0.72474113936398699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Data_Compiled!$DD$1:$DD$2</c:f>
              <c:strCache>
                <c:ptCount val="2"/>
                <c:pt idx="0">
                  <c:v>Drop_06286</c:v>
                </c:pt>
                <c:pt idx="1">
                  <c:v>4mL 3.99deg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Data_Compiled!$DH$6:$DH$18</c:f>
              <c:numCache>
                <c:formatCode>General</c:formatCode>
                <c:ptCount val="13"/>
                <c:pt idx="0">
                  <c:v>7.4552871191072692E-2</c:v>
                </c:pt>
                <c:pt idx="1">
                  <c:v>0.11840750130346839</c:v>
                </c:pt>
                <c:pt idx="2">
                  <c:v>0.1622621314158641</c:v>
                </c:pt>
                <c:pt idx="3">
                  <c:v>0.20611676152825978</c:v>
                </c:pt>
                <c:pt idx="4">
                  <c:v>0.24997139164065549</c:v>
                </c:pt>
                <c:pt idx="5">
                  <c:v>0.29382602175305111</c:v>
                </c:pt>
                <c:pt idx="6">
                  <c:v>0.33768065186544688</c:v>
                </c:pt>
                <c:pt idx="7">
                  <c:v>0.38153528197784253</c:v>
                </c:pt>
                <c:pt idx="8">
                  <c:v>0.42538991209023824</c:v>
                </c:pt>
                <c:pt idx="9">
                  <c:v>0.46924454220263395</c:v>
                </c:pt>
                <c:pt idx="10">
                  <c:v>0.51309917231502966</c:v>
                </c:pt>
                <c:pt idx="11">
                  <c:v>0.55695380242742532</c:v>
                </c:pt>
              </c:numCache>
            </c:numRef>
          </c:xVal>
          <c:yVal>
            <c:numRef>
              <c:f>Data_Compiled!$DI$6:$DI$17</c:f>
              <c:numCache>
                <c:formatCode>General</c:formatCode>
                <c:ptCount val="12"/>
                <c:pt idx="0">
                  <c:v>0.23806193066460096</c:v>
                </c:pt>
                <c:pt idx="1">
                  <c:v>0.36625871013809597</c:v>
                </c:pt>
                <c:pt idx="2">
                  <c:v>0.46001620685833844</c:v>
                </c:pt>
                <c:pt idx="3">
                  <c:v>0.51990827788033722</c:v>
                </c:pt>
                <c:pt idx="4">
                  <c:v>0.57524570380363427</c:v>
                </c:pt>
                <c:pt idx="5">
                  <c:v>0.66622132183743354</c:v>
                </c:pt>
                <c:pt idx="6">
                  <c:v>0.65246219373270475</c:v>
                </c:pt>
                <c:pt idx="7">
                  <c:v>0.71154205403722692</c:v>
                </c:pt>
                <c:pt idx="8">
                  <c:v>0.74593664153022432</c:v>
                </c:pt>
                <c:pt idx="9">
                  <c:v>0.71559479764473533</c:v>
                </c:pt>
                <c:pt idx="10">
                  <c:v>0.78144770029998623</c:v>
                </c:pt>
                <c:pt idx="11">
                  <c:v>0.75670591928668418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Data_Compiled!$EZ$1:$EZ$2</c:f>
              <c:strCache>
                <c:ptCount val="2"/>
                <c:pt idx="0">
                  <c:v>Drop_06283</c:v>
                </c:pt>
                <c:pt idx="1">
                  <c:v>6mL 7.66deg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Data_Compiled!$FD$6:$FD$22</c:f>
              <c:numCache>
                <c:formatCode>General</c:formatCode>
                <c:ptCount val="17"/>
                <c:pt idx="0">
                  <c:v>0.11854529302338902</c:v>
                </c:pt>
                <c:pt idx="1">
                  <c:v>0.18093755250938326</c:v>
                </c:pt>
                <c:pt idx="2">
                  <c:v>0.24332981199537751</c:v>
                </c:pt>
                <c:pt idx="3">
                  <c:v>0.3057220714813717</c:v>
                </c:pt>
                <c:pt idx="4">
                  <c:v>0.36811433096736601</c:v>
                </c:pt>
                <c:pt idx="5">
                  <c:v>0.43050659045336026</c:v>
                </c:pt>
                <c:pt idx="6">
                  <c:v>0.49289884993935446</c:v>
                </c:pt>
                <c:pt idx="7">
                  <c:v>0.55529110942534865</c:v>
                </c:pt>
                <c:pt idx="8">
                  <c:v>0.6176833689113429</c:v>
                </c:pt>
                <c:pt idx="9">
                  <c:v>0.68007562839733715</c:v>
                </c:pt>
                <c:pt idx="10">
                  <c:v>0.74246788788333129</c:v>
                </c:pt>
                <c:pt idx="11">
                  <c:v>0.80486014736932543</c:v>
                </c:pt>
                <c:pt idx="12">
                  <c:v>0.86725240685531968</c:v>
                </c:pt>
                <c:pt idx="13">
                  <c:v>0.92964466634131415</c:v>
                </c:pt>
                <c:pt idx="14">
                  <c:v>0.99203692582730818</c:v>
                </c:pt>
                <c:pt idx="15">
                  <c:v>1.0544291853133025</c:v>
                </c:pt>
              </c:numCache>
            </c:numRef>
          </c:xVal>
          <c:yVal>
            <c:numRef>
              <c:f>Data_Compiled!$FE$6:$FE$21</c:f>
              <c:numCache>
                <c:formatCode>General</c:formatCode>
                <c:ptCount val="16"/>
                <c:pt idx="0">
                  <c:v>0.34695299364967058</c:v>
                </c:pt>
                <c:pt idx="1">
                  <c:v>0.38159085095818113</c:v>
                </c:pt>
                <c:pt idx="2">
                  <c:v>0.44955076381529024</c:v>
                </c:pt>
                <c:pt idx="3">
                  <c:v>0.53968240063153294</c:v>
                </c:pt>
                <c:pt idx="4">
                  <c:v>0.57613864802351999</c:v>
                </c:pt>
                <c:pt idx="5">
                  <c:v>0.65640311292985298</c:v>
                </c:pt>
                <c:pt idx="6">
                  <c:v>0.67052535498899568</c:v>
                </c:pt>
                <c:pt idx="7">
                  <c:v>0.63898958860916599</c:v>
                </c:pt>
                <c:pt idx="8">
                  <c:v>0.70656011445666966</c:v>
                </c:pt>
                <c:pt idx="9">
                  <c:v>0.71137272933850204</c:v>
                </c:pt>
                <c:pt idx="10">
                  <c:v>0.71048959773367915</c:v>
                </c:pt>
                <c:pt idx="11">
                  <c:v>0.75748822877819799</c:v>
                </c:pt>
                <c:pt idx="12">
                  <c:v>0.71526440670397773</c:v>
                </c:pt>
                <c:pt idx="13">
                  <c:v>0.75208772643990174</c:v>
                </c:pt>
                <c:pt idx="14">
                  <c:v>0.71856015409987906</c:v>
                </c:pt>
                <c:pt idx="15">
                  <c:v>0.73390873601262629</c:v>
                </c:pt>
              </c:numCache>
              <c:extLst xmlns:c15="http://schemas.microsoft.com/office/drawing/2012/chart"/>
            </c:numRef>
          </c:yVal>
          <c:smooth val="1"/>
        </c:ser>
        <c:ser>
          <c:idx val="13"/>
          <c:order val="13"/>
          <c:tx>
            <c:strRef>
              <c:f>Data_Compiled!$FL$1:$FL$2</c:f>
              <c:strCache>
                <c:ptCount val="2"/>
                <c:pt idx="0">
                  <c:v>Drop_06287</c:v>
                </c:pt>
                <c:pt idx="1">
                  <c:v>6mL 3.99deg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Data_Compiled!$FN$7:$FN$21</c:f>
              <c:numCache>
                <c:formatCode>General</c:formatCode>
                <c:ptCount val="15"/>
                <c:pt idx="0">
                  <c:v>8.5023139648299259E-2</c:v>
                </c:pt>
                <c:pt idx="1">
                  <c:v>0.12753470947244888</c:v>
                </c:pt>
                <c:pt idx="2">
                  <c:v>0.17004627929659852</c:v>
                </c:pt>
                <c:pt idx="3">
                  <c:v>0.21255784912074813</c:v>
                </c:pt>
                <c:pt idx="4">
                  <c:v>0.25506941894489776</c:v>
                </c:pt>
                <c:pt idx="5">
                  <c:v>0.29758098876904743</c:v>
                </c:pt>
                <c:pt idx="6">
                  <c:v>0.34009255859319704</c:v>
                </c:pt>
                <c:pt idx="7">
                  <c:v>0.38260412841734665</c:v>
                </c:pt>
                <c:pt idx="8">
                  <c:v>0.42511569824149625</c:v>
                </c:pt>
                <c:pt idx="9">
                  <c:v>0.46762726806564586</c:v>
                </c:pt>
                <c:pt idx="10">
                  <c:v>0.51013883788979553</c:v>
                </c:pt>
                <c:pt idx="11">
                  <c:v>0.55265040771394514</c:v>
                </c:pt>
                <c:pt idx="12">
                  <c:v>0.59516197753809486</c:v>
                </c:pt>
                <c:pt idx="13">
                  <c:v>0.63767354736224446</c:v>
                </c:pt>
                <c:pt idx="14">
                  <c:v>0.68018511718639407</c:v>
                </c:pt>
              </c:numCache>
            </c:numRef>
          </c:xVal>
          <c:yVal>
            <c:numRef>
              <c:f>Data_Compiled!$FP$6:$FP$19</c:f>
              <c:numCache>
                <c:formatCode>General</c:formatCode>
                <c:ptCount val="14"/>
                <c:pt idx="0">
                  <c:v>0.21504247895207398</c:v>
                </c:pt>
                <c:pt idx="1">
                  <c:v>0.31366623487770701</c:v>
                </c:pt>
                <c:pt idx="2">
                  <c:v>0.40207624777427936</c:v>
                </c:pt>
                <c:pt idx="3">
                  <c:v>0.48413952167353802</c:v>
                </c:pt>
                <c:pt idx="4">
                  <c:v>0.55202950110255689</c:v>
                </c:pt>
                <c:pt idx="5">
                  <c:v>0.59470384709378021</c:v>
                </c:pt>
                <c:pt idx="6">
                  <c:v>0.63773310168532094</c:v>
                </c:pt>
                <c:pt idx="7">
                  <c:v>0.69660160192652087</c:v>
                </c:pt>
                <c:pt idx="8">
                  <c:v>0.74154033651971341</c:v>
                </c:pt>
                <c:pt idx="9">
                  <c:v>0.76624817106993781</c:v>
                </c:pt>
                <c:pt idx="10">
                  <c:v>0.77748834553389812</c:v>
                </c:pt>
                <c:pt idx="11">
                  <c:v>0.79774728907082093</c:v>
                </c:pt>
                <c:pt idx="12">
                  <c:v>0.82227549878195516</c:v>
                </c:pt>
                <c:pt idx="13">
                  <c:v>0.83104965036655898</c:v>
                </c:pt>
              </c:numCache>
              <c:extLst xmlns:c15="http://schemas.microsoft.com/office/drawing/2012/chart"/>
            </c:numRef>
          </c:yVal>
          <c:smooth val="1"/>
        </c:ser>
        <c:ser>
          <c:idx val="14"/>
          <c:order val="14"/>
          <c:tx>
            <c:strRef>
              <c:f>Data_Compiled!$FW$1:$FW$2</c:f>
              <c:strCache>
                <c:ptCount val="2"/>
                <c:pt idx="0">
                  <c:v>Drop_06288</c:v>
                </c:pt>
                <c:pt idx="1">
                  <c:v>2mL 3.14deg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Data_Compiled!$FY$7:$FY$33</c:f>
              <c:numCache>
                <c:formatCode>General</c:formatCode>
                <c:ptCount val="27"/>
                <c:pt idx="0">
                  <c:v>4.9936344829301253E-2</c:v>
                </c:pt>
                <c:pt idx="1">
                  <c:v>7.490451724395189E-2</c:v>
                </c:pt>
                <c:pt idx="2">
                  <c:v>9.9872689658602506E-2</c:v>
                </c:pt>
                <c:pt idx="3">
                  <c:v>0.12484086207325314</c:v>
                </c:pt>
                <c:pt idx="4">
                  <c:v>0.14980903448790375</c:v>
                </c:pt>
                <c:pt idx="5">
                  <c:v>0.17477720690255441</c:v>
                </c:pt>
                <c:pt idx="6">
                  <c:v>0.19974537931720501</c:v>
                </c:pt>
                <c:pt idx="7">
                  <c:v>0.22471355173185564</c:v>
                </c:pt>
                <c:pt idx="8">
                  <c:v>0.24968172414650627</c:v>
                </c:pt>
                <c:pt idx="9">
                  <c:v>0.2746498965611569</c:v>
                </c:pt>
                <c:pt idx="10">
                  <c:v>0.29961806897580751</c:v>
                </c:pt>
                <c:pt idx="11">
                  <c:v>0.32458624139045816</c:v>
                </c:pt>
                <c:pt idx="12">
                  <c:v>0.34955441380510882</c:v>
                </c:pt>
                <c:pt idx="13">
                  <c:v>0.37452258621975942</c:v>
                </c:pt>
                <c:pt idx="14">
                  <c:v>0.39949075863441003</c:v>
                </c:pt>
                <c:pt idx="15">
                  <c:v>0.42445893104906068</c:v>
                </c:pt>
                <c:pt idx="16">
                  <c:v>0.44942710346371129</c:v>
                </c:pt>
                <c:pt idx="17">
                  <c:v>0.47439527587836189</c:v>
                </c:pt>
                <c:pt idx="18">
                  <c:v>0.49936344829301255</c:v>
                </c:pt>
                <c:pt idx="19">
                  <c:v>0.52433162070766315</c:v>
                </c:pt>
                <c:pt idx="20">
                  <c:v>0.54929979312231381</c:v>
                </c:pt>
                <c:pt idx="21">
                  <c:v>0.57426796553696435</c:v>
                </c:pt>
                <c:pt idx="22">
                  <c:v>0.59923613795161501</c:v>
                </c:pt>
                <c:pt idx="23">
                  <c:v>0.62420431036626567</c:v>
                </c:pt>
                <c:pt idx="24">
                  <c:v>0.64917248278091633</c:v>
                </c:pt>
                <c:pt idx="25">
                  <c:v>0.67414065519556698</c:v>
                </c:pt>
                <c:pt idx="26">
                  <c:v>0.69910882761021764</c:v>
                </c:pt>
              </c:numCache>
            </c:numRef>
          </c:xVal>
          <c:yVal>
            <c:numRef>
              <c:f>Data_Compiled!$GA$6:$GA$32</c:f>
              <c:numCache>
                <c:formatCode>General</c:formatCode>
                <c:ptCount val="27"/>
                <c:pt idx="0">
                  <c:v>0.10262727607035536</c:v>
                </c:pt>
                <c:pt idx="1">
                  <c:v>0.14257369605722045</c:v>
                </c:pt>
                <c:pt idx="2">
                  <c:v>0.16523632438423452</c:v>
                </c:pt>
                <c:pt idx="3">
                  <c:v>0.19564077342536468</c:v>
                </c:pt>
                <c:pt idx="4">
                  <c:v>0.21197732405222577</c:v>
                </c:pt>
                <c:pt idx="5">
                  <c:v>0.22899078602107889</c:v>
                </c:pt>
                <c:pt idx="6">
                  <c:v>0.25203904916394698</c:v>
                </c:pt>
                <c:pt idx="7">
                  <c:v>0.26730319511191747</c:v>
                </c:pt>
                <c:pt idx="8">
                  <c:v>0.29483599258321758</c:v>
                </c:pt>
                <c:pt idx="9">
                  <c:v>0.31710353330231267</c:v>
                </c:pt>
                <c:pt idx="10">
                  <c:v>0.33724912880700375</c:v>
                </c:pt>
                <c:pt idx="11">
                  <c:v>0.35988756166427888</c:v>
                </c:pt>
                <c:pt idx="12">
                  <c:v>0.37957301430177942</c:v>
                </c:pt>
                <c:pt idx="13">
                  <c:v>0.39436105828136025</c:v>
                </c:pt>
                <c:pt idx="14">
                  <c:v>0.40702468754709414</c:v>
                </c:pt>
                <c:pt idx="15">
                  <c:v>0.4219984286655783</c:v>
                </c:pt>
                <c:pt idx="16">
                  <c:v>0.4341216190985937</c:v>
                </c:pt>
                <c:pt idx="17">
                  <c:v>0.43925371785857847</c:v>
                </c:pt>
                <c:pt idx="18">
                  <c:v>0.44717034784856136</c:v>
                </c:pt>
                <c:pt idx="19">
                  <c:v>0.452026261547055</c:v>
                </c:pt>
                <c:pt idx="20">
                  <c:v>0.45951260510068964</c:v>
                </c:pt>
                <c:pt idx="21">
                  <c:v>0.47205950228454069</c:v>
                </c:pt>
                <c:pt idx="22">
                  <c:v>0.47448545101777417</c:v>
                </c:pt>
                <c:pt idx="23">
                  <c:v>0.47698073780501493</c:v>
                </c:pt>
                <c:pt idx="24">
                  <c:v>0.47968892181235856</c:v>
                </c:pt>
                <c:pt idx="25">
                  <c:v>0.48439888563969669</c:v>
                </c:pt>
                <c:pt idx="26">
                  <c:v>0.48703376862191161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Data_Compiled!$GG$1:$GG$2</c:f>
              <c:strCache>
                <c:ptCount val="2"/>
                <c:pt idx="0">
                  <c:v>Drop_06290</c:v>
                </c:pt>
                <c:pt idx="1">
                  <c:v>3mL 3.14deg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2"/>
                </a:solidFill>
              </a:ln>
              <a:effectLst/>
            </c:spPr>
          </c:marker>
          <c:xVal>
            <c:numRef>
              <c:f>Data_Compiled!$GI$7:$GI$26</c:f>
              <c:numCache>
                <c:formatCode>General</c:formatCode>
                <c:ptCount val="20"/>
                <c:pt idx="0">
                  <c:v>5.1392651458244731E-2</c:v>
                </c:pt>
                <c:pt idx="1">
                  <c:v>7.7088977187367111E-2</c:v>
                </c:pt>
                <c:pt idx="2">
                  <c:v>0.10278530291648946</c:v>
                </c:pt>
                <c:pt idx="3">
                  <c:v>0.12848162864561183</c:v>
                </c:pt>
                <c:pt idx="4">
                  <c:v>0.15417795437473419</c:v>
                </c:pt>
                <c:pt idx="5">
                  <c:v>0.17987428010385659</c:v>
                </c:pt>
                <c:pt idx="6">
                  <c:v>0.20557060583297893</c:v>
                </c:pt>
                <c:pt idx="7">
                  <c:v>0.23126693156210129</c:v>
                </c:pt>
                <c:pt idx="8">
                  <c:v>0.25696325729122366</c:v>
                </c:pt>
                <c:pt idx="9">
                  <c:v>0.28265958302034599</c:v>
                </c:pt>
                <c:pt idx="10">
                  <c:v>0.30835590874946839</c:v>
                </c:pt>
                <c:pt idx="11">
                  <c:v>0.33405223447859078</c:v>
                </c:pt>
                <c:pt idx="12">
                  <c:v>0.35974856020771317</c:v>
                </c:pt>
                <c:pt idx="13">
                  <c:v>0.38544488593683551</c:v>
                </c:pt>
                <c:pt idx="14">
                  <c:v>0.41114121166595785</c:v>
                </c:pt>
                <c:pt idx="15">
                  <c:v>0.43683753739508024</c:v>
                </c:pt>
                <c:pt idx="16">
                  <c:v>0.46253386312420258</c:v>
                </c:pt>
                <c:pt idx="17">
                  <c:v>0.48823018885332498</c:v>
                </c:pt>
                <c:pt idx="18">
                  <c:v>0.51392651458244731</c:v>
                </c:pt>
                <c:pt idx="19">
                  <c:v>0.53962284031156971</c:v>
                </c:pt>
              </c:numCache>
            </c:numRef>
          </c:xVal>
          <c:yVal>
            <c:numRef>
              <c:f>Data_Compiled!$GK$6:$GK$25</c:f>
              <c:numCache>
                <c:formatCode>General</c:formatCode>
                <c:ptCount val="20"/>
                <c:pt idx="0">
                  <c:v>0.10985510366105854</c:v>
                </c:pt>
                <c:pt idx="1">
                  <c:v>0.21470144036670319</c:v>
                </c:pt>
                <c:pt idx="2">
                  <c:v>0.26215101142927255</c:v>
                </c:pt>
                <c:pt idx="3">
                  <c:v>0.28034434080211718</c:v>
                </c:pt>
                <c:pt idx="4">
                  <c:v>0.33105813789105054</c:v>
                </c:pt>
                <c:pt idx="5">
                  <c:v>0.37103924272721062</c:v>
                </c:pt>
                <c:pt idx="6">
                  <c:v>0.39183273412465125</c:v>
                </c:pt>
                <c:pt idx="7">
                  <c:v>0.4339550341015827</c:v>
                </c:pt>
                <c:pt idx="8">
                  <c:v>0.47789132409917395</c:v>
                </c:pt>
                <c:pt idx="9">
                  <c:v>0.49809175773359926</c:v>
                </c:pt>
                <c:pt idx="10">
                  <c:v>0.52146238796353472</c:v>
                </c:pt>
                <c:pt idx="11">
                  <c:v>0.54028211737615583</c:v>
                </c:pt>
                <c:pt idx="12">
                  <c:v>0.56351801351934816</c:v>
                </c:pt>
                <c:pt idx="13">
                  <c:v>0.58912550348627324</c:v>
                </c:pt>
                <c:pt idx="14">
                  <c:v>0.58896405208531866</c:v>
                </c:pt>
                <c:pt idx="15">
                  <c:v>0.5981801529438967</c:v>
                </c:pt>
                <c:pt idx="16">
                  <c:v>0.61451611067086143</c:v>
                </c:pt>
                <c:pt idx="17">
                  <c:v>0.62389087573370317</c:v>
                </c:pt>
                <c:pt idx="18">
                  <c:v>0.64016720462223864</c:v>
                </c:pt>
                <c:pt idx="19">
                  <c:v>0.64238214810440286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Data_Compiled!$GQ$1:$GQ$2</c:f>
              <c:strCache>
                <c:ptCount val="2"/>
                <c:pt idx="0">
                  <c:v>Drop_06291</c:v>
                </c:pt>
                <c:pt idx="1">
                  <c:v>4mL 3.14deg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Data_Compiled!$GS$7:$GS$25</c:f>
              <c:numCache>
                <c:formatCode>General</c:formatCode>
                <c:ptCount val="19"/>
                <c:pt idx="0">
                  <c:v>4.4819529679623084E-2</c:v>
                </c:pt>
                <c:pt idx="1">
                  <c:v>6.7229294519434629E-2</c:v>
                </c:pt>
                <c:pt idx="2">
                  <c:v>8.9639059359246168E-2</c:v>
                </c:pt>
                <c:pt idx="3">
                  <c:v>0.11204882419905771</c:v>
                </c:pt>
                <c:pt idx="4">
                  <c:v>0.13445858903886926</c:v>
                </c:pt>
                <c:pt idx="5">
                  <c:v>0.15686835387868081</c:v>
                </c:pt>
                <c:pt idx="6">
                  <c:v>0.17927811871849234</c:v>
                </c:pt>
                <c:pt idx="7">
                  <c:v>0.20168788355830389</c:v>
                </c:pt>
                <c:pt idx="8">
                  <c:v>0.22409764839811541</c:v>
                </c:pt>
                <c:pt idx="9">
                  <c:v>0.24650741323792696</c:v>
                </c:pt>
                <c:pt idx="10">
                  <c:v>0.26891717807773852</c:v>
                </c:pt>
                <c:pt idx="11">
                  <c:v>0.29132694291755007</c:v>
                </c:pt>
                <c:pt idx="12">
                  <c:v>0.31373670775736162</c:v>
                </c:pt>
                <c:pt idx="13">
                  <c:v>0.33614647259717317</c:v>
                </c:pt>
                <c:pt idx="14">
                  <c:v>0.35855623743698467</c:v>
                </c:pt>
                <c:pt idx="15">
                  <c:v>0.38096600227679622</c:v>
                </c:pt>
                <c:pt idx="16">
                  <c:v>0.40337576711660778</c:v>
                </c:pt>
                <c:pt idx="17">
                  <c:v>0.42578553195641933</c:v>
                </c:pt>
                <c:pt idx="18">
                  <c:v>0.44819529679623082</c:v>
                </c:pt>
              </c:numCache>
            </c:numRef>
          </c:xVal>
          <c:yVal>
            <c:numRef>
              <c:f>Data_Compiled!$GU$6:$GU$24</c:f>
              <c:numCache>
                <c:formatCode>General</c:formatCode>
                <c:ptCount val="19"/>
                <c:pt idx="0">
                  <c:v>0.15744412359413892</c:v>
                </c:pt>
                <c:pt idx="1">
                  <c:v>0.20744288016530332</c:v>
                </c:pt>
                <c:pt idx="2">
                  <c:v>0.26206368045623435</c:v>
                </c:pt>
                <c:pt idx="3">
                  <c:v>0.30647536395521119</c:v>
                </c:pt>
                <c:pt idx="4">
                  <c:v>0.34081126092827169</c:v>
                </c:pt>
                <c:pt idx="5">
                  <c:v>0.37774920946356538</c:v>
                </c:pt>
                <c:pt idx="6">
                  <c:v>0.42429259345350334</c:v>
                </c:pt>
                <c:pt idx="7">
                  <c:v>0.4683968281568674</c:v>
                </c:pt>
                <c:pt idx="8">
                  <c:v>0.49550096534377303</c:v>
                </c:pt>
                <c:pt idx="9">
                  <c:v>0.52252473725180382</c:v>
                </c:pt>
                <c:pt idx="10">
                  <c:v>0.55669886817171099</c:v>
                </c:pt>
                <c:pt idx="11">
                  <c:v>0.5812354002394351</c:v>
                </c:pt>
                <c:pt idx="12">
                  <c:v>0.5886415855844721</c:v>
                </c:pt>
                <c:pt idx="13">
                  <c:v>0.60590947525035321</c:v>
                </c:pt>
                <c:pt idx="14">
                  <c:v>0.63280561159291637</c:v>
                </c:pt>
                <c:pt idx="15">
                  <c:v>0.64004512863065055</c:v>
                </c:pt>
                <c:pt idx="16">
                  <c:v>0.65502907789720655</c:v>
                </c:pt>
                <c:pt idx="17">
                  <c:v>0.6672145133866535</c:v>
                </c:pt>
                <c:pt idx="18">
                  <c:v>0.66951642530060496</c:v>
                </c:pt>
              </c:numCache>
            </c:numRef>
          </c:yVal>
          <c:smooth val="1"/>
        </c:ser>
        <c:ser>
          <c:idx val="17"/>
          <c:order val="17"/>
          <c:tx>
            <c:strRef>
              <c:f>Data_Compiled!$HA$1:$HA$2</c:f>
              <c:strCache>
                <c:ptCount val="2"/>
                <c:pt idx="0">
                  <c:v>Drop_06292</c:v>
                </c:pt>
                <c:pt idx="1">
                  <c:v>6mL 3.14deg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Data_Compiled!$HC$7:$HC$24</c:f>
              <c:numCache>
                <c:formatCode>General</c:formatCode>
                <c:ptCount val="18"/>
                <c:pt idx="0">
                  <c:v>6.5963902582944045E-2</c:v>
                </c:pt>
                <c:pt idx="1">
                  <c:v>9.8945853874416068E-2</c:v>
                </c:pt>
                <c:pt idx="2">
                  <c:v>0.13192780516588809</c:v>
                </c:pt>
                <c:pt idx="3">
                  <c:v>0.16490975645736008</c:v>
                </c:pt>
                <c:pt idx="4">
                  <c:v>0.19789170774883211</c:v>
                </c:pt>
                <c:pt idx="5">
                  <c:v>0.23087365904030413</c:v>
                </c:pt>
                <c:pt idx="6">
                  <c:v>0.26385561033177618</c:v>
                </c:pt>
                <c:pt idx="7">
                  <c:v>0.29683756162324815</c:v>
                </c:pt>
                <c:pt idx="8">
                  <c:v>0.32981951291472017</c:v>
                </c:pt>
                <c:pt idx="9">
                  <c:v>0.36280146420619219</c:v>
                </c:pt>
                <c:pt idx="10">
                  <c:v>0.39578341549766421</c:v>
                </c:pt>
                <c:pt idx="11">
                  <c:v>0.42876536678913629</c:v>
                </c:pt>
                <c:pt idx="12">
                  <c:v>0.46174731808060826</c:v>
                </c:pt>
                <c:pt idx="13">
                  <c:v>0.49472926937208028</c:v>
                </c:pt>
                <c:pt idx="14">
                  <c:v>0.52771122066355236</c:v>
                </c:pt>
                <c:pt idx="15">
                  <c:v>0.56069317195502433</c:v>
                </c:pt>
                <c:pt idx="16">
                  <c:v>0.59367512324649629</c:v>
                </c:pt>
                <c:pt idx="17">
                  <c:v>0.62665707453796837</c:v>
                </c:pt>
              </c:numCache>
            </c:numRef>
          </c:xVal>
          <c:yVal>
            <c:numRef>
              <c:f>Data_Compiled!$HE$6:$HE$23</c:f>
              <c:numCache>
                <c:formatCode>General</c:formatCode>
                <c:ptCount val="18"/>
                <c:pt idx="0">
                  <c:v>0.16582401057735979</c:v>
                </c:pt>
                <c:pt idx="1">
                  <c:v>0.21016523321026756</c:v>
                </c:pt>
                <c:pt idx="2">
                  <c:v>0.26176811242518017</c:v>
                </c:pt>
                <c:pt idx="3">
                  <c:v>0.32631057389398788</c:v>
                </c:pt>
                <c:pt idx="4">
                  <c:v>0.35340987130661866</c:v>
                </c:pt>
                <c:pt idx="5">
                  <c:v>0.39614891397038421</c:v>
                </c:pt>
                <c:pt idx="6">
                  <c:v>0.45428205305904512</c:v>
                </c:pt>
                <c:pt idx="7">
                  <c:v>0.50340582381780774</c:v>
                </c:pt>
                <c:pt idx="8">
                  <c:v>0.52353807132704755</c:v>
                </c:pt>
                <c:pt idx="9">
                  <c:v>0.53709375679705496</c:v>
                </c:pt>
                <c:pt idx="10">
                  <c:v>0.57288536926562228</c:v>
                </c:pt>
                <c:pt idx="11">
                  <c:v>0.60639785172012373</c:v>
                </c:pt>
                <c:pt idx="12">
                  <c:v>0.62208857157859554</c:v>
                </c:pt>
                <c:pt idx="13">
                  <c:v>0.62427674611499928</c:v>
                </c:pt>
                <c:pt idx="14">
                  <c:v>0.64446330247269012</c:v>
                </c:pt>
                <c:pt idx="15">
                  <c:v>0.68024081755991417</c:v>
                </c:pt>
                <c:pt idx="16">
                  <c:v>0.69379042059173202</c:v>
                </c:pt>
                <c:pt idx="17">
                  <c:v>0.69157186836490869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90320"/>
        <c:axId val="404790712"/>
        <c:extLst>
          <c:ext xmlns:c15="http://schemas.microsoft.com/office/drawing/2012/chart" uri="{02D57815-91ED-43cb-92C2-25804820EDAC}">
            <c15:filteredScatte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Data_Compiled!$DP$1:$DP$2</c15:sqref>
                        </c15:formulaRef>
                      </c:ext>
                    </c:extLst>
                    <c:strCache>
                      <c:ptCount val="2"/>
                      <c:pt idx="0">
                        <c:v>Drop_06333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4">
                          <a:lumMod val="60000"/>
                        </a:schemeClr>
                      </a:solidFill>
                      <a:prstDash val="sysDot"/>
                    </a:ln>
                    <a:effectLst/>
                  </c:spPr>
                  <c:trendlineType val="poly"/>
                  <c:order val="5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Data_Compiled!$DT$6:$DT$27</c15:sqref>
                        </c15:formulaRef>
                      </c:ext>
                    </c:extLst>
                    <c:numCache>
                      <c:formatCode>General</c:formatCode>
                      <c:ptCount val="22"/>
                      <c:pt idx="0">
                        <c:v>0.10345743576065941</c:v>
                      </c:pt>
                      <c:pt idx="1">
                        <c:v>0.17242905960109903</c:v>
                      </c:pt>
                      <c:pt idx="2">
                        <c:v>0.24140068344153864</c:v>
                      </c:pt>
                      <c:pt idx="3">
                        <c:v>0.31037230728197823</c:v>
                      </c:pt>
                      <c:pt idx="4">
                        <c:v>0.37934393112241782</c:v>
                      </c:pt>
                      <c:pt idx="5">
                        <c:v>0.44831555496285747</c:v>
                      </c:pt>
                      <c:pt idx="6">
                        <c:v>0.51728717880329711</c:v>
                      </c:pt>
                      <c:pt idx="7">
                        <c:v>0.58625880264373664</c:v>
                      </c:pt>
                      <c:pt idx="8">
                        <c:v>0.65523042648417629</c:v>
                      </c:pt>
                      <c:pt idx="9">
                        <c:v>0.72420205032461604</c:v>
                      </c:pt>
                      <c:pt idx="10">
                        <c:v>0.79317367416505569</c:v>
                      </c:pt>
                      <c:pt idx="11">
                        <c:v>0.862145298005495</c:v>
                      </c:pt>
                      <c:pt idx="12">
                        <c:v>0.93111692184593453</c:v>
                      </c:pt>
                      <c:pt idx="13">
                        <c:v>1.0000885456863744</c:v>
                      </c:pt>
                      <c:pt idx="14">
                        <c:v>1.0690601695268138</c:v>
                      </c:pt>
                      <c:pt idx="15">
                        <c:v>1.1380317933672537</c:v>
                      </c:pt>
                      <c:pt idx="16">
                        <c:v>1.2070034172076931</c:v>
                      </c:pt>
                      <c:pt idx="17">
                        <c:v>1.275975041048133</c:v>
                      </c:pt>
                      <c:pt idx="18">
                        <c:v>1.3449466648885722</c:v>
                      </c:pt>
                      <c:pt idx="19">
                        <c:v>1.413918288729012</c:v>
                      </c:pt>
                      <c:pt idx="20">
                        <c:v>1.4828899125694515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Data_Compiled!$DU$6:$DU$26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0.2250128043465405</c:v>
                      </c:pt>
                      <c:pt idx="1">
                        <c:v>0.25166503503125404</c:v>
                      </c:pt>
                      <c:pt idx="2">
                        <c:v>0.24825554401810607</c:v>
                      </c:pt>
                      <c:pt idx="3">
                        <c:v>0.3161219617216226</c:v>
                      </c:pt>
                      <c:pt idx="4">
                        <c:v>0.38881575417086123</c:v>
                      </c:pt>
                      <c:pt idx="5">
                        <c:v>0.41269452409156504</c:v>
                      </c:pt>
                      <c:pt idx="6">
                        <c:v>0.50519111988888199</c:v>
                      </c:pt>
                      <c:pt idx="7">
                        <c:v>0.5208352935565147</c:v>
                      </c:pt>
                      <c:pt idx="8">
                        <c:v>0.6086145376401394</c:v>
                      </c:pt>
                      <c:pt idx="9">
                        <c:v>0.59280431679147516</c:v>
                      </c:pt>
                      <c:pt idx="10">
                        <c:v>0.62514099441244475</c:v>
                      </c:pt>
                      <c:pt idx="11">
                        <c:v>0.67259883544763244</c:v>
                      </c:pt>
                      <c:pt idx="12">
                        <c:v>0.64148229559975189</c:v>
                      </c:pt>
                      <c:pt idx="13">
                        <c:v>0.66477154521502346</c:v>
                      </c:pt>
                      <c:pt idx="14">
                        <c:v>0.68511601858474058</c:v>
                      </c:pt>
                      <c:pt idx="15">
                        <c:v>0.65695206658076755</c:v>
                      </c:pt>
                      <c:pt idx="16">
                        <c:v>0.65330858288587068</c:v>
                      </c:pt>
                      <c:pt idx="17">
                        <c:v>0.66024901105059741</c:v>
                      </c:pt>
                      <c:pt idx="18">
                        <c:v>0.67729084121352623</c:v>
                      </c:pt>
                      <c:pt idx="19">
                        <c:v>0.6574818341564127</c:v>
                      </c:pt>
                      <c:pt idx="20">
                        <c:v>0.66059602281252372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Data_Compiled!$EB$1:$EB$2</c15:sqref>
                        </c15:formulaRef>
                      </c:ext>
                    </c:extLst>
                    <c:strCache>
                      <c:ptCount val="2"/>
                      <c:pt idx="0">
                        <c:v>Drop_06334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5">
                          <a:lumMod val="60000"/>
                        </a:schemeClr>
                      </a:solidFill>
                      <a:prstDash val="sysDot"/>
                    </a:ln>
                    <a:effectLst/>
                  </c:spPr>
                  <c:trendlineType val="poly"/>
                  <c:order val="5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Data_Compiled!$EF$6:$EF$25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0.11766334916199117</c:v>
                      </c:pt>
                      <c:pt idx="1">
                        <c:v>0.1795914276683023</c:v>
                      </c:pt>
                      <c:pt idx="2">
                        <c:v>0.24151950617461346</c:v>
                      </c:pt>
                      <c:pt idx="3">
                        <c:v>0.30344758468092459</c:v>
                      </c:pt>
                      <c:pt idx="4">
                        <c:v>0.36537566318723574</c:v>
                      </c:pt>
                      <c:pt idx="5">
                        <c:v>0.42730374169354696</c:v>
                      </c:pt>
                      <c:pt idx="6">
                        <c:v>0.489231820199858</c:v>
                      </c:pt>
                      <c:pt idx="7">
                        <c:v>0.5511598987061691</c:v>
                      </c:pt>
                      <c:pt idx="8">
                        <c:v>0.61308797721248032</c:v>
                      </c:pt>
                      <c:pt idx="9">
                        <c:v>0.67501605571879164</c:v>
                      </c:pt>
                      <c:pt idx="10">
                        <c:v>0.73694413422510252</c:v>
                      </c:pt>
                      <c:pt idx="11">
                        <c:v>0.79887221273141362</c:v>
                      </c:pt>
                      <c:pt idx="12">
                        <c:v>0.86080029123772484</c:v>
                      </c:pt>
                      <c:pt idx="13">
                        <c:v>0.92272836974403616</c:v>
                      </c:pt>
                      <c:pt idx="14">
                        <c:v>0.98465644825034715</c:v>
                      </c:pt>
                      <c:pt idx="15">
                        <c:v>1.0465845267566583</c:v>
                      </c:pt>
                      <c:pt idx="16">
                        <c:v>1.1085126052629695</c:v>
                      </c:pt>
                      <c:pt idx="17">
                        <c:v>1.1704406837692807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Data_Compiled!$EG$6:$EG$24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0.30212823180294379</c:v>
                      </c:pt>
                      <c:pt idx="1">
                        <c:v>0.37735928510742944</c:v>
                      </c:pt>
                      <c:pt idx="2">
                        <c:v>0.44158052840050138</c:v>
                      </c:pt>
                      <c:pt idx="3">
                        <c:v>0.6141715394571502</c:v>
                      </c:pt>
                      <c:pt idx="4">
                        <c:v>0.57878980665304258</c:v>
                      </c:pt>
                      <c:pt idx="5">
                        <c:v>0.73429242948144569</c:v>
                      </c:pt>
                      <c:pt idx="6">
                        <c:v>0.66922199340820709</c:v>
                      </c:pt>
                      <c:pt idx="7">
                        <c:v>0.8028210761312129</c:v>
                      </c:pt>
                      <c:pt idx="8">
                        <c:v>0.76815715284779629</c:v>
                      </c:pt>
                      <c:pt idx="9">
                        <c:v>0.76387779737474848</c:v>
                      </c:pt>
                      <c:pt idx="10">
                        <c:v>0.82014755958892527</c:v>
                      </c:pt>
                      <c:pt idx="11">
                        <c:v>0.82832770718251258</c:v>
                      </c:pt>
                      <c:pt idx="12">
                        <c:v>0.78549006617348427</c:v>
                      </c:pt>
                      <c:pt idx="13">
                        <c:v>0.78159520009784955</c:v>
                      </c:pt>
                      <c:pt idx="14">
                        <c:v>0.78919420666998163</c:v>
                      </c:pt>
                      <c:pt idx="15">
                        <c:v>0.81081904303697661</c:v>
                      </c:pt>
                      <c:pt idx="16">
                        <c:v>0.80262743138280923</c:v>
                      </c:pt>
                      <c:pt idx="17">
                        <c:v>0.80207680687455196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Data_Compiled!$EN$1:$EN$2</c15:sqref>
                        </c15:formulaRef>
                      </c:ext>
                    </c:extLst>
                    <c:strCache>
                      <c:ptCount val="2"/>
                      <c:pt idx="0">
                        <c:v>Drop_06335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Data_Compiled!$ER$6:$ER$25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0.11316010731593606</c:v>
                      </c:pt>
                      <c:pt idx="1">
                        <c:v>0.1797248763253102</c:v>
                      </c:pt>
                      <c:pt idx="2">
                        <c:v>0.24628964533468434</c:v>
                      </c:pt>
                      <c:pt idx="3">
                        <c:v>0.31285441434405847</c:v>
                      </c:pt>
                      <c:pt idx="4">
                        <c:v>0.37941918335343261</c:v>
                      </c:pt>
                      <c:pt idx="5">
                        <c:v>0.44598395236280686</c:v>
                      </c:pt>
                      <c:pt idx="6">
                        <c:v>0.51254872137218088</c:v>
                      </c:pt>
                      <c:pt idx="7">
                        <c:v>0.57911349038155502</c:v>
                      </c:pt>
                      <c:pt idx="8">
                        <c:v>0.64567825939092915</c:v>
                      </c:pt>
                      <c:pt idx="9">
                        <c:v>0.7122430284003034</c:v>
                      </c:pt>
                      <c:pt idx="10">
                        <c:v>0.77880779740967743</c:v>
                      </c:pt>
                      <c:pt idx="11">
                        <c:v>0.84537256641905179</c:v>
                      </c:pt>
                      <c:pt idx="12">
                        <c:v>0.91193733542842592</c:v>
                      </c:pt>
                      <c:pt idx="13">
                        <c:v>0.97850210443779995</c:v>
                      </c:pt>
                      <c:pt idx="14">
                        <c:v>1.0450668734471742</c:v>
                      </c:pt>
                      <c:pt idx="15">
                        <c:v>1.1116316424565484</c:v>
                      </c:pt>
                      <c:pt idx="17">
                        <c:v>1.1648834576640474</c:v>
                      </c:pt>
                      <c:pt idx="18">
                        <c:v>1.2314482266734217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Data_Compiled!$ES$6:$ES$24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0.30965983429671839</c:v>
                      </c:pt>
                      <c:pt idx="1">
                        <c:v>0.36642649236093017</c:v>
                      </c:pt>
                      <c:pt idx="2">
                        <c:v>0.48687318552166892</c:v>
                      </c:pt>
                      <c:pt idx="3">
                        <c:v>0.58299140581831832</c:v>
                      </c:pt>
                      <c:pt idx="4">
                        <c:v>0.6495920474336534</c:v>
                      </c:pt>
                      <c:pt idx="5">
                        <c:v>0.70748944141776493</c:v>
                      </c:pt>
                      <c:pt idx="6">
                        <c:v>0.73767863310623483</c:v>
                      </c:pt>
                      <c:pt idx="7">
                        <c:v>0.78727009683748206</c:v>
                      </c:pt>
                      <c:pt idx="8">
                        <c:v>0.80421855376001417</c:v>
                      </c:pt>
                      <c:pt idx="9">
                        <c:v>0.8043979226151895</c:v>
                      </c:pt>
                      <c:pt idx="10">
                        <c:v>0.82736779655630355</c:v>
                      </c:pt>
                      <c:pt idx="11">
                        <c:v>0.83050255287764685</c:v>
                      </c:pt>
                      <c:pt idx="12">
                        <c:v>0.84925704333060703</c:v>
                      </c:pt>
                      <c:pt idx="13">
                        <c:v>0.82645573486655555</c:v>
                      </c:pt>
                      <c:pt idx="14">
                        <c:v>0.81763190084240767</c:v>
                      </c:pt>
                      <c:pt idx="15">
                        <c:v>0.8128579246796257</c:v>
                      </c:pt>
                      <c:pt idx="17">
                        <c:v>0.83639586004646826</c:v>
                      </c:pt>
                      <c:pt idx="18">
                        <c:v>0.79519172180915465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404790320"/>
        <c:scaling>
          <c:orientation val="minMax"/>
          <c:max val="2.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90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n-US" sz="20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(s)</a:t>
                </a:r>
                <a:endParaRPr lang="en-US" sz="20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04790712"/>
        <c:crosses val="autoZero"/>
        <c:crossBetween val="midCat"/>
      </c:valAx>
      <c:valAx>
        <c:axId val="40479071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90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U</a:t>
                </a:r>
                <a:r>
                  <a:rPr lang="en-US" sz="2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(mm/s)</a:t>
                </a:r>
              </a:p>
            </c:rich>
          </c:tx>
          <c:layout>
            <c:manualLayout>
              <c:xMode val="edge"/>
              <c:yMode val="edge"/>
              <c:x val="2.18773949323448E-2"/>
              <c:y val="0.365648327510133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04790320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79505950501404"/>
          <c:y val="2.7985380738034884E-2"/>
          <c:w val="0.68154905170479096"/>
          <c:h val="0.839312923941426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Data_Compiled!$L$1:$L$2</c:f>
              <c:strCache>
                <c:ptCount val="2"/>
                <c:pt idx="0">
                  <c:v>Drop_06262</c:v>
                </c:pt>
                <c:pt idx="1">
                  <c:v>2mL 1.19deg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Data_Compiled!$S$6:$S$24</c:f>
              <c:numCache>
                <c:formatCode>General</c:formatCode>
                <c:ptCount val="19"/>
                <c:pt idx="0">
                  <c:v>4.8557305165671284E-2</c:v>
                </c:pt>
                <c:pt idx="1">
                  <c:v>6.6541492264068053E-2</c:v>
                </c:pt>
                <c:pt idx="2">
                  <c:v>8.4525679362464815E-2</c:v>
                </c:pt>
                <c:pt idx="3">
                  <c:v>0.10250986646086159</c:v>
                </c:pt>
                <c:pt idx="4">
                  <c:v>0.12049405355925837</c:v>
                </c:pt>
                <c:pt idx="5">
                  <c:v>0.13847824065765513</c:v>
                </c:pt>
                <c:pt idx="6">
                  <c:v>0.1564624277560519</c:v>
                </c:pt>
                <c:pt idx="7">
                  <c:v>0.17444661485444865</c:v>
                </c:pt>
                <c:pt idx="8">
                  <c:v>0.19243080195284545</c:v>
                </c:pt>
                <c:pt idx="9">
                  <c:v>0.21041498905124223</c:v>
                </c:pt>
                <c:pt idx="10">
                  <c:v>0.228399176149639</c:v>
                </c:pt>
                <c:pt idx="11">
                  <c:v>0.24638336324803575</c:v>
                </c:pt>
                <c:pt idx="12">
                  <c:v>0.2643675503464325</c:v>
                </c:pt>
                <c:pt idx="13">
                  <c:v>0.28235173744482928</c:v>
                </c:pt>
                <c:pt idx="14">
                  <c:v>0.30033592454322605</c:v>
                </c:pt>
                <c:pt idx="15">
                  <c:v>0.31832011164162283</c:v>
                </c:pt>
                <c:pt idx="16">
                  <c:v>0.3363042987400196</c:v>
                </c:pt>
                <c:pt idx="17">
                  <c:v>0.35428848583841638</c:v>
                </c:pt>
                <c:pt idx="18">
                  <c:v>0.3722726729368131</c:v>
                </c:pt>
              </c:numCache>
            </c:numRef>
          </c:xVal>
          <c:yVal>
            <c:numRef>
              <c:f>Data_Compiled!$T$6:$T$24</c:f>
              <c:numCache>
                <c:formatCode>General</c:formatCode>
                <c:ptCount val="19"/>
                <c:pt idx="0">
                  <c:v>0.52763089720934986</c:v>
                </c:pt>
                <c:pt idx="1">
                  <c:v>0.81369357987591151</c:v>
                </c:pt>
                <c:pt idx="2">
                  <c:v>0.71293354002528186</c:v>
                </c:pt>
                <c:pt idx="3">
                  <c:v>0.61406381908513974</c:v>
                </c:pt>
                <c:pt idx="4">
                  <c:v>0.24869832598249217</c:v>
                </c:pt>
                <c:pt idx="5">
                  <c:v>0.88508656316247081</c:v>
                </c:pt>
                <c:pt idx="6">
                  <c:v>0.43737181506600847</c:v>
                </c:pt>
                <c:pt idx="7">
                  <c:v>0.26202594927772105</c:v>
                </c:pt>
                <c:pt idx="8">
                  <c:v>1.2124742612892894</c:v>
                </c:pt>
                <c:pt idx="9">
                  <c:v>0.95799396690152161</c:v>
                </c:pt>
                <c:pt idx="10">
                  <c:v>8.9363275562210881E-2</c:v>
                </c:pt>
                <c:pt idx="11">
                  <c:v>0.60569509477049399</c:v>
                </c:pt>
                <c:pt idx="12">
                  <c:v>0.52294223256488925</c:v>
                </c:pt>
                <c:pt idx="13">
                  <c:v>0.4353576140530937</c:v>
                </c:pt>
                <c:pt idx="14">
                  <c:v>0.1738442874938933</c:v>
                </c:pt>
                <c:pt idx="15">
                  <c:v>0.26456909240685328</c:v>
                </c:pt>
                <c:pt idx="16">
                  <c:v>0.60671968593419745</c:v>
                </c:pt>
                <c:pt idx="17">
                  <c:v>0.17320881092415616</c:v>
                </c:pt>
                <c:pt idx="18">
                  <c:v>0.3500267323022988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Data_Compiled!$X$1:$X$2</c:f>
              <c:strCache>
                <c:ptCount val="2"/>
                <c:pt idx="0">
                  <c:v>Drop_06263</c:v>
                </c:pt>
                <c:pt idx="1">
                  <c:v>3mL 1.19deg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Data_Compiled!$AE$6:$AE$24</c:f>
              <c:numCache>
                <c:formatCode>General</c:formatCode>
                <c:ptCount val="19"/>
                <c:pt idx="0">
                  <c:v>4.3438300568267411E-2</c:v>
                </c:pt>
                <c:pt idx="1">
                  <c:v>5.8417024902152725E-2</c:v>
                </c:pt>
                <c:pt idx="2">
                  <c:v>7.3395749236038033E-2</c:v>
                </c:pt>
                <c:pt idx="3">
                  <c:v>8.8374473569923354E-2</c:v>
                </c:pt>
                <c:pt idx="4">
                  <c:v>0.10335319790380866</c:v>
                </c:pt>
                <c:pt idx="5">
                  <c:v>0.118331922237694</c:v>
                </c:pt>
                <c:pt idx="6">
                  <c:v>0.13331064657157929</c:v>
                </c:pt>
                <c:pt idx="7">
                  <c:v>0.1482893709054646</c:v>
                </c:pt>
                <c:pt idx="8">
                  <c:v>0.1632680952393499</c:v>
                </c:pt>
                <c:pt idx="9">
                  <c:v>0.17824681957323521</c:v>
                </c:pt>
                <c:pt idx="10">
                  <c:v>0.19322554390712054</c:v>
                </c:pt>
                <c:pt idx="11">
                  <c:v>0.20820426824100582</c:v>
                </c:pt>
                <c:pt idx="12">
                  <c:v>0.22318299257489116</c:v>
                </c:pt>
                <c:pt idx="13">
                  <c:v>0.23816171690877649</c:v>
                </c:pt>
                <c:pt idx="14">
                  <c:v>0.25314044124266177</c:v>
                </c:pt>
                <c:pt idx="15">
                  <c:v>0.26811916557654714</c:v>
                </c:pt>
                <c:pt idx="16">
                  <c:v>0.28309788991043244</c:v>
                </c:pt>
                <c:pt idx="17">
                  <c:v>0.29807661424431769</c:v>
                </c:pt>
                <c:pt idx="18">
                  <c:v>0.31305533857820306</c:v>
                </c:pt>
              </c:numCache>
            </c:numRef>
          </c:xVal>
          <c:yVal>
            <c:numRef>
              <c:f>Data_Compiled!$AF$6:$AF$23</c:f>
              <c:numCache>
                <c:formatCode>General</c:formatCode>
                <c:ptCount val="18"/>
                <c:pt idx="0">
                  <c:v>0.65835448951939735</c:v>
                </c:pt>
                <c:pt idx="1">
                  <c:v>0.78395532014332181</c:v>
                </c:pt>
                <c:pt idx="2">
                  <c:v>2.1066848385341861</c:v>
                </c:pt>
                <c:pt idx="3">
                  <c:v>0.64317175736180465</c:v>
                </c:pt>
                <c:pt idx="4">
                  <c:v>0.87290421225187098</c:v>
                </c:pt>
                <c:pt idx="5">
                  <c:v>1.8301653601339358</c:v>
                </c:pt>
                <c:pt idx="6">
                  <c:v>0.36483608054591721</c:v>
                </c:pt>
                <c:pt idx="7">
                  <c:v>1.2276887958602873</c:v>
                </c:pt>
                <c:pt idx="8">
                  <c:v>2.8132254648987751</c:v>
                </c:pt>
                <c:pt idx="9">
                  <c:v>0.98735219244456673</c:v>
                </c:pt>
                <c:pt idx="10">
                  <c:v>-0.37127113276155133</c:v>
                </c:pt>
                <c:pt idx="11">
                  <c:v>1.5946479036544994</c:v>
                </c:pt>
                <c:pt idx="12">
                  <c:v>0.12168194451433102</c:v>
                </c:pt>
                <c:pt idx="13">
                  <c:v>0.12305717410687218</c:v>
                </c:pt>
                <c:pt idx="14">
                  <c:v>2.45114714953792</c:v>
                </c:pt>
                <c:pt idx="15">
                  <c:v>-0.48907094679019286</c:v>
                </c:pt>
                <c:pt idx="16">
                  <c:v>0.36823751514774716</c:v>
                </c:pt>
                <c:pt idx="17">
                  <c:v>-8.7477349259044729E-4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Data_Compiled!$AJ$1:$AJ$2</c:f>
              <c:strCache>
                <c:ptCount val="2"/>
                <c:pt idx="0">
                  <c:v>Drop_06264</c:v>
                </c:pt>
                <c:pt idx="1">
                  <c:v>4mL 1.19deg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Data_Compiled!$AQ$6:$AQ$23</c:f>
              <c:numCache>
                <c:formatCode>General</c:formatCode>
                <c:ptCount val="18"/>
                <c:pt idx="0">
                  <c:v>6.5266954374283939E-2</c:v>
                </c:pt>
                <c:pt idx="1">
                  <c:v>7.8586740981280656E-2</c:v>
                </c:pt>
                <c:pt idx="2">
                  <c:v>9.1906527588277387E-2</c:v>
                </c:pt>
                <c:pt idx="3">
                  <c:v>0.1052263141952741</c:v>
                </c:pt>
                <c:pt idx="4">
                  <c:v>0.11854610080227081</c:v>
                </c:pt>
                <c:pt idx="5">
                  <c:v>0.13186588740926755</c:v>
                </c:pt>
                <c:pt idx="6">
                  <c:v>0.14518567401626425</c:v>
                </c:pt>
                <c:pt idx="7">
                  <c:v>0.15850546062326099</c:v>
                </c:pt>
                <c:pt idx="8">
                  <c:v>0.17182524723025772</c:v>
                </c:pt>
                <c:pt idx="9">
                  <c:v>0.18514503383725445</c:v>
                </c:pt>
                <c:pt idx="10">
                  <c:v>0.19846482044425118</c:v>
                </c:pt>
                <c:pt idx="11">
                  <c:v>0.21178460705124788</c:v>
                </c:pt>
                <c:pt idx="12">
                  <c:v>0.22510439365824456</c:v>
                </c:pt>
                <c:pt idx="13">
                  <c:v>0.23842418026524134</c:v>
                </c:pt>
                <c:pt idx="14">
                  <c:v>0.25174396687223805</c:v>
                </c:pt>
                <c:pt idx="15">
                  <c:v>0.26506375347923478</c:v>
                </c:pt>
                <c:pt idx="16">
                  <c:v>0.27838354008623151</c:v>
                </c:pt>
                <c:pt idx="17">
                  <c:v>0.29170332669322818</c:v>
                </c:pt>
              </c:numCache>
            </c:numRef>
          </c:xVal>
          <c:yVal>
            <c:numRef>
              <c:f>Data_Compiled!$AR$6:$AR$23</c:f>
              <c:numCache>
                <c:formatCode>General</c:formatCode>
                <c:ptCount val="18"/>
                <c:pt idx="0">
                  <c:v>0.57918696245172452</c:v>
                </c:pt>
                <c:pt idx="1">
                  <c:v>1.3129859575441745</c:v>
                </c:pt>
                <c:pt idx="2">
                  <c:v>1.4118363638954461</c:v>
                </c:pt>
                <c:pt idx="3">
                  <c:v>0.95002476019355309</c:v>
                </c:pt>
                <c:pt idx="4">
                  <c:v>0.82707959694750488</c:v>
                </c:pt>
                <c:pt idx="5">
                  <c:v>1.1814019105187481</c:v>
                </c:pt>
                <c:pt idx="6">
                  <c:v>0.59210709235629466</c:v>
                </c:pt>
                <c:pt idx="7">
                  <c:v>-0.12217443215622491</c:v>
                </c:pt>
                <c:pt idx="8">
                  <c:v>0.94558280095663139</c:v>
                </c:pt>
                <c:pt idx="9">
                  <c:v>1.1837644158756289</c:v>
                </c:pt>
                <c:pt idx="10">
                  <c:v>0.11678802510530707</c:v>
                </c:pt>
                <c:pt idx="11">
                  <c:v>-0.11676645257857624</c:v>
                </c:pt>
                <c:pt idx="12">
                  <c:v>0.70800711923756432</c:v>
                </c:pt>
                <c:pt idx="13">
                  <c:v>1.1813385412130073</c:v>
                </c:pt>
                <c:pt idx="14">
                  <c:v>-0.58937293785674183</c:v>
                </c:pt>
                <c:pt idx="15">
                  <c:v>0.11828495063043022</c:v>
                </c:pt>
                <c:pt idx="16">
                  <c:v>1.0615996536901657</c:v>
                </c:pt>
                <c:pt idx="17">
                  <c:v>3.0165945796806095E-4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Data_Compiled!$AV$1:$AV$2</c:f>
              <c:strCache>
                <c:ptCount val="2"/>
                <c:pt idx="0">
                  <c:v>Drop_06278</c:v>
                </c:pt>
                <c:pt idx="1">
                  <c:v>2mL 7.66deg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Data_Compiled!$BC$6:$BC$26</c:f>
              <c:numCache>
                <c:formatCode>General</c:formatCode>
                <c:ptCount val="21"/>
                <c:pt idx="0">
                  <c:v>0.34256156086680073</c:v>
                </c:pt>
                <c:pt idx="1">
                  <c:v>0.44636809446280101</c:v>
                </c:pt>
                <c:pt idx="2">
                  <c:v>0.55017462805880113</c:v>
                </c:pt>
                <c:pt idx="3">
                  <c:v>0.65398116165480147</c:v>
                </c:pt>
                <c:pt idx="4">
                  <c:v>0.7577876952508017</c:v>
                </c:pt>
                <c:pt idx="5">
                  <c:v>0.86159422884680203</c:v>
                </c:pt>
                <c:pt idx="6">
                  <c:v>0.96540076244280215</c:v>
                </c:pt>
                <c:pt idx="7">
                  <c:v>1.0692072960388024</c:v>
                </c:pt>
                <c:pt idx="8">
                  <c:v>1.1730138296348027</c:v>
                </c:pt>
                <c:pt idx="9">
                  <c:v>1.2768203632308028</c:v>
                </c:pt>
                <c:pt idx="10">
                  <c:v>1.3806268968268027</c:v>
                </c:pt>
                <c:pt idx="11">
                  <c:v>1.4844334304228033</c:v>
                </c:pt>
                <c:pt idx="12">
                  <c:v>1.5882399640188034</c:v>
                </c:pt>
                <c:pt idx="13">
                  <c:v>1.6920464976148037</c:v>
                </c:pt>
                <c:pt idx="14">
                  <c:v>1.7958530312108039</c:v>
                </c:pt>
                <c:pt idx="15">
                  <c:v>1.899659564806804</c:v>
                </c:pt>
                <c:pt idx="16">
                  <c:v>2.0034660984028041</c:v>
                </c:pt>
                <c:pt idx="17">
                  <c:v>2.1072726319988044</c:v>
                </c:pt>
                <c:pt idx="18">
                  <c:v>2.2110791655948048</c:v>
                </c:pt>
                <c:pt idx="19">
                  <c:v>2.3148856991908047</c:v>
                </c:pt>
                <c:pt idx="20">
                  <c:v>2.418692232786805</c:v>
                </c:pt>
              </c:numCache>
            </c:numRef>
          </c:xVal>
          <c:yVal>
            <c:numRef>
              <c:f>Data_Compiled!$BD$6:$BD$25</c:f>
              <c:numCache>
                <c:formatCode>General</c:formatCode>
                <c:ptCount val="20"/>
                <c:pt idx="0">
                  <c:v>0.47854382832380382</c:v>
                </c:pt>
                <c:pt idx="1">
                  <c:v>0.28684077457914819</c:v>
                </c:pt>
                <c:pt idx="2">
                  <c:v>0.26643717984117499</c:v>
                </c:pt>
                <c:pt idx="3">
                  <c:v>0.30765842786273889</c:v>
                </c:pt>
                <c:pt idx="4">
                  <c:v>0.21011532786749143</c:v>
                </c:pt>
                <c:pt idx="5">
                  <c:v>0.13552204975039159</c:v>
                </c:pt>
                <c:pt idx="6">
                  <c:v>-4.0591251653170929E-2</c:v>
                </c:pt>
                <c:pt idx="7">
                  <c:v>-1.4248066533114294E-2</c:v>
                </c:pt>
                <c:pt idx="8">
                  <c:v>8.1090973205886485E-2</c:v>
                </c:pt>
                <c:pt idx="9">
                  <c:v>-4.6460378002564362E-2</c:v>
                </c:pt>
                <c:pt idx="10">
                  <c:v>-6.0323590147888143E-2</c:v>
                </c:pt>
                <c:pt idx="11">
                  <c:v>-1.8225375001473261E-2</c:v>
                </c:pt>
                <c:pt idx="12">
                  <c:v>-1.4627764478256087E-2</c:v>
                </c:pt>
                <c:pt idx="13">
                  <c:v>-9.5494359038649293E-2</c:v>
                </c:pt>
                <c:pt idx="14">
                  <c:v>1.6885442714785689E-2</c:v>
                </c:pt>
                <c:pt idx="15">
                  <c:v>-1.4383437345014682E-2</c:v>
                </c:pt>
                <c:pt idx="16">
                  <c:v>-3.6431609528859356E-2</c:v>
                </c:pt>
                <c:pt idx="17">
                  <c:v>-2.5541454438409921E-2</c:v>
                </c:pt>
                <c:pt idx="18">
                  <c:v>-6.4354464795171925E-3</c:v>
                </c:pt>
                <c:pt idx="19">
                  <c:v>-7.9714812295741455E-2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Data_Compiled!$BH$1:$BH$2</c:f>
              <c:strCache>
                <c:ptCount val="2"/>
                <c:pt idx="0">
                  <c:v>Drop_06281</c:v>
                </c:pt>
                <c:pt idx="1">
                  <c:v>3mL 7.66deg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Data_Compiled!$BO$6:$BO$25</c:f>
              <c:numCache>
                <c:formatCode>General</c:formatCode>
                <c:ptCount val="20"/>
                <c:pt idx="0">
                  <c:v>0.27884516883599464</c:v>
                </c:pt>
                <c:pt idx="1">
                  <c:v>0.36334370484690215</c:v>
                </c:pt>
                <c:pt idx="2">
                  <c:v>0.4478422408578096</c:v>
                </c:pt>
                <c:pt idx="3">
                  <c:v>0.53234077686871706</c:v>
                </c:pt>
                <c:pt idx="4">
                  <c:v>0.61683931287962457</c:v>
                </c:pt>
                <c:pt idx="5">
                  <c:v>0.70133784889053208</c:v>
                </c:pt>
                <c:pt idx="6">
                  <c:v>0.7858363849014397</c:v>
                </c:pt>
                <c:pt idx="7">
                  <c:v>0.87033492091234699</c:v>
                </c:pt>
                <c:pt idx="8">
                  <c:v>0.9548334569232545</c:v>
                </c:pt>
                <c:pt idx="9">
                  <c:v>1.039331992934162</c:v>
                </c:pt>
                <c:pt idx="10">
                  <c:v>1.1238305289450694</c:v>
                </c:pt>
                <c:pt idx="11">
                  <c:v>1.2083290649559766</c:v>
                </c:pt>
                <c:pt idx="12">
                  <c:v>1.2928276009668842</c:v>
                </c:pt>
                <c:pt idx="13">
                  <c:v>1.3773261369777918</c:v>
                </c:pt>
                <c:pt idx="14">
                  <c:v>1.4618246729886994</c:v>
                </c:pt>
                <c:pt idx="15">
                  <c:v>1.5463232089996068</c:v>
                </c:pt>
                <c:pt idx="16">
                  <c:v>1.630821745010514</c:v>
                </c:pt>
                <c:pt idx="17">
                  <c:v>1.7153202810214216</c:v>
                </c:pt>
                <c:pt idx="18">
                  <c:v>1.799818817032329</c:v>
                </c:pt>
                <c:pt idx="19">
                  <c:v>1.8843173530432367</c:v>
                </c:pt>
              </c:numCache>
            </c:numRef>
          </c:xVal>
          <c:yVal>
            <c:numRef>
              <c:f>Data_Compiled!$BP$6:$BP$25</c:f>
              <c:numCache>
                <c:formatCode>General</c:formatCode>
                <c:ptCount val="20"/>
                <c:pt idx="0">
                  <c:v>0.3730031499269158</c:v>
                </c:pt>
                <c:pt idx="1">
                  <c:v>0.47667970535669385</c:v>
                </c:pt>
                <c:pt idx="2">
                  <c:v>0.18420958725098185</c:v>
                </c:pt>
                <c:pt idx="3">
                  <c:v>0.44835008598028736</c:v>
                </c:pt>
                <c:pt idx="4">
                  <c:v>0.32384111122028486</c:v>
                </c:pt>
                <c:pt idx="5">
                  <c:v>0.1050689788623634</c:v>
                </c:pt>
                <c:pt idx="6">
                  <c:v>0.25794307394161975</c:v>
                </c:pt>
                <c:pt idx="7">
                  <c:v>-1.2286803494188819E-3</c:v>
                </c:pt>
                <c:pt idx="8">
                  <c:v>0.1171808449846776</c:v>
                </c:pt>
                <c:pt idx="9">
                  <c:v>2.6502448464821488E-2</c:v>
                </c:pt>
                <c:pt idx="10">
                  <c:v>-9.0101036994775313E-2</c:v>
                </c:pt>
                <c:pt idx="11">
                  <c:v>0.17645096122183826</c:v>
                </c:pt>
                <c:pt idx="12">
                  <c:v>4.398594556876137E-2</c:v>
                </c:pt>
                <c:pt idx="13">
                  <c:v>-0.15443496241969321</c:v>
                </c:pt>
                <c:pt idx="14">
                  <c:v>-3.9243549424435751E-3</c:v>
                </c:pt>
                <c:pt idx="15">
                  <c:v>-1.9055541815629063E-2</c:v>
                </c:pt>
                <c:pt idx="16">
                  <c:v>-8.2941654233074057E-3</c:v>
                </c:pt>
                <c:pt idx="17">
                  <c:v>-7.8689844434401857E-2</c:v>
                </c:pt>
                <c:pt idx="18">
                  <c:v>-8.397409896420828E-3</c:v>
                </c:pt>
                <c:pt idx="19">
                  <c:v>3.493410559589423E-2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Data_Compiled!$BT$1:$BT$2</c:f>
              <c:strCache>
                <c:ptCount val="2"/>
                <c:pt idx="0">
                  <c:v>Drop_06282</c:v>
                </c:pt>
                <c:pt idx="1">
                  <c:v>4mL 7.66deg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Data_Compiled!$CA$6:$CA$18</c:f>
              <c:numCache>
                <c:formatCode>General</c:formatCode>
                <c:ptCount val="13"/>
                <c:pt idx="0">
                  <c:v>0.31382512548831082</c:v>
                </c:pt>
                <c:pt idx="1">
                  <c:v>0.39036783902204508</c:v>
                </c:pt>
                <c:pt idx="2">
                  <c:v>0.46691055255577946</c:v>
                </c:pt>
                <c:pt idx="3">
                  <c:v>0.54345326608951383</c:v>
                </c:pt>
                <c:pt idx="4">
                  <c:v>0.61999597962324815</c:v>
                </c:pt>
                <c:pt idx="5">
                  <c:v>0.69653869315698247</c:v>
                </c:pt>
                <c:pt idx="6">
                  <c:v>0.77308140669071668</c:v>
                </c:pt>
                <c:pt idx="7">
                  <c:v>0.84962412022445122</c:v>
                </c:pt>
                <c:pt idx="8">
                  <c:v>0.92616683375818543</c:v>
                </c:pt>
                <c:pt idx="9">
                  <c:v>1.0027095472919199</c:v>
                </c:pt>
                <c:pt idx="10">
                  <c:v>1.0792522608256541</c:v>
                </c:pt>
                <c:pt idx="11">
                  <c:v>1.1557949743593885</c:v>
                </c:pt>
                <c:pt idx="12">
                  <c:v>1.2323376878931229</c:v>
                </c:pt>
              </c:numCache>
            </c:numRef>
          </c:xVal>
          <c:yVal>
            <c:numRef>
              <c:f>Data_Compiled!$CB$6:$CB$18</c:f>
              <c:numCache>
                <c:formatCode>General</c:formatCode>
                <c:ptCount val="13"/>
                <c:pt idx="0">
                  <c:v>0.52848910322408382</c:v>
                </c:pt>
                <c:pt idx="1">
                  <c:v>0.38760948799029094</c:v>
                </c:pt>
                <c:pt idx="2">
                  <c:v>0.61060170359914334</c:v>
                </c:pt>
                <c:pt idx="3">
                  <c:v>0.74732172265168673</c:v>
                </c:pt>
                <c:pt idx="4">
                  <c:v>9.1726657540003101E-2</c:v>
                </c:pt>
                <c:pt idx="5">
                  <c:v>0.16407460927143014</c:v>
                </c:pt>
                <c:pt idx="6">
                  <c:v>0.32244890582039148</c:v>
                </c:pt>
                <c:pt idx="7">
                  <c:v>9.6244833534383886E-2</c:v>
                </c:pt>
                <c:pt idx="8">
                  <c:v>0.15520568115541372</c:v>
                </c:pt>
                <c:pt idx="9">
                  <c:v>-6.4409973573414936E-2</c:v>
                </c:pt>
                <c:pt idx="10">
                  <c:v>4.4994886717527778E-2</c:v>
                </c:pt>
                <c:pt idx="11">
                  <c:v>6.4524088453270664E-2</c:v>
                </c:pt>
                <c:pt idx="12">
                  <c:v>-0.17257968643923755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Data_Compiled!$CF$1:$CF$2</c:f>
              <c:strCache>
                <c:ptCount val="2"/>
                <c:pt idx="0">
                  <c:v>Drop_06284</c:v>
                </c:pt>
                <c:pt idx="1">
                  <c:v>2mL 3.99deg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Data_Compiled!$CM$6:$CM$18</c:f>
              <c:numCache>
                <c:formatCode>General</c:formatCode>
                <c:ptCount val="13"/>
                <c:pt idx="0">
                  <c:v>0.15497801613597217</c:v>
                </c:pt>
                <c:pt idx="1">
                  <c:v>0.21237728137151743</c:v>
                </c:pt>
                <c:pt idx="2">
                  <c:v>0.26977654660706268</c:v>
                </c:pt>
                <c:pt idx="3">
                  <c:v>0.32717581184260786</c:v>
                </c:pt>
                <c:pt idx="4">
                  <c:v>0.38457507707815308</c:v>
                </c:pt>
                <c:pt idx="5">
                  <c:v>0.44197434231369837</c:v>
                </c:pt>
                <c:pt idx="6">
                  <c:v>0.49937360754924359</c:v>
                </c:pt>
                <c:pt idx="7">
                  <c:v>0.55677287278478882</c:v>
                </c:pt>
                <c:pt idx="8">
                  <c:v>0.6141721380203341</c:v>
                </c:pt>
                <c:pt idx="9">
                  <c:v>0.67157140325587938</c:v>
                </c:pt>
                <c:pt idx="10">
                  <c:v>0.72897066849142467</c:v>
                </c:pt>
                <c:pt idx="11">
                  <c:v>0.78636993372696995</c:v>
                </c:pt>
                <c:pt idx="12">
                  <c:v>0.84376919896251523</c:v>
                </c:pt>
              </c:numCache>
            </c:numRef>
          </c:xVal>
          <c:yVal>
            <c:numRef>
              <c:f>Data_Compiled!$CN$6:$CN$18</c:f>
              <c:numCache>
                <c:formatCode>General</c:formatCode>
                <c:ptCount val="13"/>
                <c:pt idx="0">
                  <c:v>1.0231009523716383</c:v>
                </c:pt>
                <c:pt idx="1">
                  <c:v>0.95532321356647154</c:v>
                </c:pt>
                <c:pt idx="2">
                  <c:v>0.94048457552615738</c:v>
                </c:pt>
                <c:pt idx="3">
                  <c:v>0.87691025793254795</c:v>
                </c:pt>
                <c:pt idx="4">
                  <c:v>0.808536844641911</c:v>
                </c:pt>
                <c:pt idx="5">
                  <c:v>0.40305211265461272</c:v>
                </c:pt>
                <c:pt idx="6">
                  <c:v>0.43734319202139782</c:v>
                </c:pt>
                <c:pt idx="7">
                  <c:v>0.30390783840236496</c:v>
                </c:pt>
                <c:pt idx="8">
                  <c:v>0.1017666123386831</c:v>
                </c:pt>
                <c:pt idx="9">
                  <c:v>0.26686943247749212</c:v>
                </c:pt>
                <c:pt idx="10">
                  <c:v>-6.3286052780167898E-2</c:v>
                </c:pt>
                <c:pt idx="11">
                  <c:v>-2.9668719611219911E-2</c:v>
                </c:pt>
                <c:pt idx="12">
                  <c:v>0.12802962500153933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Data_Compiled!$CR$1:$CR$2</c:f>
              <c:strCache>
                <c:ptCount val="2"/>
                <c:pt idx="0">
                  <c:v>Drop_06285</c:v>
                </c:pt>
                <c:pt idx="1">
                  <c:v>3mL 3.99deg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Data_Compiled!$CY$6:$CY$14</c:f>
              <c:numCache>
                <c:formatCode>General</c:formatCode>
                <c:ptCount val="9"/>
                <c:pt idx="0">
                  <c:v>0.13123196826703398</c:v>
                </c:pt>
                <c:pt idx="1">
                  <c:v>0.17983640095852804</c:v>
                </c:pt>
                <c:pt idx="2">
                  <c:v>0.2284408336500221</c:v>
                </c:pt>
                <c:pt idx="3">
                  <c:v>0.27704526634151616</c:v>
                </c:pt>
                <c:pt idx="4">
                  <c:v>0.32564969903301022</c:v>
                </c:pt>
                <c:pt idx="5">
                  <c:v>0.37425413172450428</c:v>
                </c:pt>
                <c:pt idx="6">
                  <c:v>0.42285856441599839</c:v>
                </c:pt>
                <c:pt idx="7">
                  <c:v>0.47146299710749245</c:v>
                </c:pt>
                <c:pt idx="8">
                  <c:v>0.52006742979898657</c:v>
                </c:pt>
              </c:numCache>
            </c:numRef>
          </c:xVal>
          <c:yVal>
            <c:numRef>
              <c:f>Data_Compiled!$CZ$6:$CZ$14</c:f>
              <c:numCache>
                <c:formatCode>General</c:formatCode>
                <c:ptCount val="9"/>
                <c:pt idx="0">
                  <c:v>1.6105434854266045</c:v>
                </c:pt>
                <c:pt idx="1">
                  <c:v>1.496453865920742</c:v>
                </c:pt>
                <c:pt idx="2">
                  <c:v>1.4788323740036184</c:v>
                </c:pt>
                <c:pt idx="3">
                  <c:v>1.2331650519413546</c:v>
                </c:pt>
                <c:pt idx="4">
                  <c:v>0.85198764605463906</c:v>
                </c:pt>
                <c:pt idx="5">
                  <c:v>0.56623717331058521</c:v>
                </c:pt>
                <c:pt idx="6">
                  <c:v>0.46076454206667694</c:v>
                </c:pt>
                <c:pt idx="7">
                  <c:v>0.45737550676068067</c:v>
                </c:pt>
                <c:pt idx="8">
                  <c:v>0.38339348226750469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Data_Compiled!$DD$1:$DD$2</c:f>
              <c:strCache>
                <c:ptCount val="2"/>
                <c:pt idx="0">
                  <c:v>Drop_06286</c:v>
                </c:pt>
                <c:pt idx="1">
                  <c:v>4mL 3.99deg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Data_Compiled!$DK$6:$DK$15</c:f>
              <c:numCache>
                <c:formatCode>General</c:formatCode>
                <c:ptCount val="10"/>
                <c:pt idx="0">
                  <c:v>0.11840750130346839</c:v>
                </c:pt>
                <c:pt idx="1">
                  <c:v>0.1622621314158641</c:v>
                </c:pt>
                <c:pt idx="2">
                  <c:v>0.20611676152825978</c:v>
                </c:pt>
                <c:pt idx="3">
                  <c:v>0.24997139164065549</c:v>
                </c:pt>
                <c:pt idx="4">
                  <c:v>0.29382602175305111</c:v>
                </c:pt>
                <c:pt idx="5">
                  <c:v>0.33768065186544688</c:v>
                </c:pt>
                <c:pt idx="6">
                  <c:v>0.38153528197784253</c:v>
                </c:pt>
                <c:pt idx="7">
                  <c:v>0.42538991209023824</c:v>
                </c:pt>
                <c:pt idx="8">
                  <c:v>0.46924454220263395</c:v>
                </c:pt>
                <c:pt idx="9">
                  <c:v>0.51309917231502966</c:v>
                </c:pt>
              </c:numCache>
            </c:numRef>
          </c:xVal>
          <c:yVal>
            <c:numRef>
              <c:f>Data_Compiled!$DL$6:$DL$15</c:f>
              <c:numCache>
                <c:formatCode>General</c:formatCode>
                <c:ptCount val="10"/>
                <c:pt idx="0">
                  <c:v>2.5305683302411568</c:v>
                </c:pt>
                <c:pt idx="1">
                  <c:v>1.7518055373908119</c:v>
                </c:pt>
                <c:pt idx="2">
                  <c:v>1.3137666040047813</c:v>
                </c:pt>
                <c:pt idx="3">
                  <c:v>1.6681595943473757</c:v>
                </c:pt>
                <c:pt idx="4">
                  <c:v>0.88036872881120165</c:v>
                </c:pt>
                <c:pt idx="5">
                  <c:v>0.51671547660577888</c:v>
                </c:pt>
                <c:pt idx="6">
                  <c:v>1.0657306601144796</c:v>
                </c:pt>
                <c:pt idx="7">
                  <c:v>4.6206564701624014E-2</c:v>
                </c:pt>
                <c:pt idx="8">
                  <c:v>0.40487240091582194</c:v>
                </c:pt>
                <c:pt idx="9">
                  <c:v>0.46872042400750563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Data_Compiled!$EZ$1:$EZ$2</c:f>
              <c:strCache>
                <c:ptCount val="2"/>
                <c:pt idx="0">
                  <c:v>Drop_06283</c:v>
                </c:pt>
                <c:pt idx="1">
                  <c:v>6mL 7.66deg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Data_Compiled!$FG$6:$FG$19</c:f>
              <c:numCache>
                <c:formatCode>General</c:formatCode>
                <c:ptCount val="14"/>
                <c:pt idx="0">
                  <c:v>0.18093755250938326</c:v>
                </c:pt>
                <c:pt idx="1">
                  <c:v>0.24332981199537751</c:v>
                </c:pt>
                <c:pt idx="2">
                  <c:v>0.3057220714813717</c:v>
                </c:pt>
                <c:pt idx="3">
                  <c:v>0.36811433096736601</c:v>
                </c:pt>
                <c:pt idx="4">
                  <c:v>0.43050659045336026</c:v>
                </c:pt>
                <c:pt idx="5">
                  <c:v>0.49289884993935446</c:v>
                </c:pt>
                <c:pt idx="6">
                  <c:v>0.55529110942534865</c:v>
                </c:pt>
                <c:pt idx="7">
                  <c:v>0.6176833689113429</c:v>
                </c:pt>
                <c:pt idx="8">
                  <c:v>0.68007562839733715</c:v>
                </c:pt>
                <c:pt idx="9">
                  <c:v>0.74246788788333129</c:v>
                </c:pt>
                <c:pt idx="10">
                  <c:v>0.80486014736932543</c:v>
                </c:pt>
                <c:pt idx="11">
                  <c:v>0.86725240685531968</c:v>
                </c:pt>
                <c:pt idx="12">
                  <c:v>0.92964466634131415</c:v>
                </c:pt>
                <c:pt idx="13">
                  <c:v>0.99203692582730818</c:v>
                </c:pt>
              </c:numCache>
            </c:numRef>
          </c:xVal>
          <c:yVal>
            <c:numRef>
              <c:f>Data_Compiled!$FH$6:$FH$19</c:f>
              <c:numCache>
                <c:formatCode>General</c:formatCode>
                <c:ptCount val="14"/>
                <c:pt idx="0">
                  <c:v>0.82219950848751289</c:v>
                </c:pt>
                <c:pt idx="1">
                  <c:v>1.26691636891945</c:v>
                </c:pt>
                <c:pt idx="2">
                  <c:v>1.0144518346594424</c:v>
                </c:pt>
                <c:pt idx="3">
                  <c:v>0.9353781483464414</c:v>
                </c:pt>
                <c:pt idx="4">
                  <c:v>0.7563975703321304</c:v>
                </c:pt>
                <c:pt idx="5">
                  <c:v>-0.13954875543973508</c:v>
                </c:pt>
                <c:pt idx="6">
                  <c:v>0.2887758815319314</c:v>
                </c:pt>
                <c:pt idx="7">
                  <c:v>0.58006506997542329</c:v>
                </c:pt>
                <c:pt idx="8">
                  <c:v>3.1490150456015879E-2</c:v>
                </c:pt>
                <c:pt idx="9">
                  <c:v>0.36956106269919581</c:v>
                </c:pt>
                <c:pt idx="10">
                  <c:v>3.8264433838707437E-2</c:v>
                </c:pt>
                <c:pt idx="11">
                  <c:v>-4.3278624486331858E-2</c:v>
                </c:pt>
                <c:pt idx="12">
                  <c:v>2.6411508599405293E-2</c:v>
                </c:pt>
                <c:pt idx="13">
                  <c:v>-0.14568305890056971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Data_Compiled!$FL$1:$FL$2</c:f>
              <c:strCache>
                <c:ptCount val="2"/>
                <c:pt idx="0">
                  <c:v>Drop_06287</c:v>
                </c:pt>
                <c:pt idx="1">
                  <c:v>6mL 3.99deg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Data_Compiled!$FQ$6:$FQ$18</c:f>
              <c:numCache>
                <c:formatCode>General</c:formatCode>
                <c:ptCount val="13"/>
                <c:pt idx="0">
                  <c:v>0.12753470947244888</c:v>
                </c:pt>
                <c:pt idx="1">
                  <c:v>0.17004627929659852</c:v>
                </c:pt>
                <c:pt idx="2">
                  <c:v>0.21255784912074813</c:v>
                </c:pt>
                <c:pt idx="3">
                  <c:v>0.25506941894489776</c:v>
                </c:pt>
                <c:pt idx="4">
                  <c:v>0.29758098876904743</c:v>
                </c:pt>
                <c:pt idx="5">
                  <c:v>0.34009255859319704</c:v>
                </c:pt>
                <c:pt idx="6">
                  <c:v>0.38260412841734665</c:v>
                </c:pt>
                <c:pt idx="7">
                  <c:v>0.42511569824149625</c:v>
                </c:pt>
                <c:pt idx="8">
                  <c:v>0.46762726806564586</c:v>
                </c:pt>
                <c:pt idx="9">
                  <c:v>0.51013883788979553</c:v>
                </c:pt>
                <c:pt idx="10">
                  <c:v>0.55265040771394514</c:v>
                </c:pt>
                <c:pt idx="11">
                  <c:v>0.59516197753809486</c:v>
                </c:pt>
                <c:pt idx="12">
                  <c:v>0.63767354736224446</c:v>
                </c:pt>
              </c:numCache>
            </c:numRef>
          </c:xVal>
          <c:yVal>
            <c:numRef>
              <c:f>Data_Compiled!$FS$6:$FS$17</c:f>
              <c:numCache>
                <c:formatCode>General</c:formatCode>
                <c:ptCount val="12"/>
                <c:pt idx="0">
                  <c:v>2.1997984265915855</c:v>
                </c:pt>
                <c:pt idx="1">
                  <c:v>2.0050222504249886</c:v>
                </c:pt>
                <c:pt idx="2">
                  <c:v>1.7636757940081209</c:v>
                </c:pt>
                <c:pt idx="3">
                  <c:v>1.3004027595028218</c:v>
                </c:pt>
                <c:pt idx="4">
                  <c:v>1.0080032440260325</c:v>
                </c:pt>
                <c:pt idx="5">
                  <c:v>1.1984708545725764</c:v>
                </c:pt>
                <c:pt idx="6">
                  <c:v>1.2209292113158163</c:v>
                </c:pt>
                <c:pt idx="7">
                  <c:v>0.81914840396993183</c:v>
                </c:pt>
                <c:pt idx="8">
                  <c:v>0.42280265305285963</c:v>
                </c:pt>
                <c:pt idx="9">
                  <c:v>0.37047700345082707</c:v>
                </c:pt>
                <c:pt idx="10">
                  <c:v>0.52676428362114591</c:v>
                </c:pt>
                <c:pt idx="11">
                  <c:v>0.39168585673846235</c:v>
                </c:pt>
              </c:numCache>
              <c:extLst xmlns:c15="http://schemas.microsoft.com/office/drawing/2012/chart"/>
            </c:numRef>
          </c:yVal>
          <c:smooth val="1"/>
        </c:ser>
        <c:ser>
          <c:idx val="14"/>
          <c:order val="14"/>
          <c:tx>
            <c:strRef>
              <c:f>Data_Compiled!$FW$1:$FW$2</c:f>
              <c:strCache>
                <c:ptCount val="2"/>
                <c:pt idx="0">
                  <c:v>Drop_06288</c:v>
                </c:pt>
                <c:pt idx="1">
                  <c:v>2mL 3.14deg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Data_Compiled!$FY$8:$FY$33</c:f>
              <c:numCache>
                <c:formatCode>General</c:formatCode>
                <c:ptCount val="26"/>
                <c:pt idx="0">
                  <c:v>7.490451724395189E-2</c:v>
                </c:pt>
                <c:pt idx="1">
                  <c:v>9.9872689658602506E-2</c:v>
                </c:pt>
                <c:pt idx="2">
                  <c:v>0.12484086207325314</c:v>
                </c:pt>
                <c:pt idx="3">
                  <c:v>0.14980903448790375</c:v>
                </c:pt>
                <c:pt idx="4">
                  <c:v>0.17477720690255441</c:v>
                </c:pt>
                <c:pt idx="5">
                  <c:v>0.19974537931720501</c:v>
                </c:pt>
                <c:pt idx="6">
                  <c:v>0.22471355173185564</c:v>
                </c:pt>
                <c:pt idx="7">
                  <c:v>0.24968172414650627</c:v>
                </c:pt>
                <c:pt idx="8">
                  <c:v>0.2746498965611569</c:v>
                </c:pt>
                <c:pt idx="9">
                  <c:v>0.29961806897580751</c:v>
                </c:pt>
                <c:pt idx="10">
                  <c:v>0.32458624139045816</c:v>
                </c:pt>
                <c:pt idx="11">
                  <c:v>0.34955441380510882</c:v>
                </c:pt>
                <c:pt idx="12">
                  <c:v>0.37452258621975942</c:v>
                </c:pt>
                <c:pt idx="13">
                  <c:v>0.39949075863441003</c:v>
                </c:pt>
                <c:pt idx="14">
                  <c:v>0.42445893104906068</c:v>
                </c:pt>
                <c:pt idx="15">
                  <c:v>0.44942710346371129</c:v>
                </c:pt>
                <c:pt idx="16">
                  <c:v>0.47439527587836189</c:v>
                </c:pt>
                <c:pt idx="17">
                  <c:v>0.49936344829301255</c:v>
                </c:pt>
                <c:pt idx="18">
                  <c:v>0.52433162070766315</c:v>
                </c:pt>
                <c:pt idx="19">
                  <c:v>0.54929979312231381</c:v>
                </c:pt>
                <c:pt idx="20">
                  <c:v>0.57426796553696435</c:v>
                </c:pt>
                <c:pt idx="21">
                  <c:v>0.59923613795161501</c:v>
                </c:pt>
                <c:pt idx="22">
                  <c:v>0.62420431036626567</c:v>
                </c:pt>
                <c:pt idx="23">
                  <c:v>0.64917248278091633</c:v>
                </c:pt>
                <c:pt idx="24">
                  <c:v>0.67414065519556698</c:v>
                </c:pt>
                <c:pt idx="25">
                  <c:v>0.69910882761021764</c:v>
                </c:pt>
              </c:numCache>
            </c:numRef>
          </c:xVal>
          <c:yVal>
            <c:numRef>
              <c:f>Data_Compiled!$GB$7:$GB$30</c:f>
              <c:numCache>
                <c:formatCode>General</c:formatCode>
                <c:ptCount val="24"/>
                <c:pt idx="0">
                  <c:v>1.0626944673172385</c:v>
                </c:pt>
                <c:pt idx="1">
                  <c:v>0.93601163296527345</c:v>
                </c:pt>
                <c:pt idx="2">
                  <c:v>0.66785049465905921</c:v>
                </c:pt>
                <c:pt idx="3">
                  <c:v>0.80225585690473089</c:v>
                </c:pt>
                <c:pt idx="4">
                  <c:v>0.76722493850526963</c:v>
                </c:pt>
                <c:pt idx="5">
                  <c:v>0.85702995614846311</c:v>
                </c:pt>
                <c:pt idx="6">
                  <c:v>0.99727639979716221</c:v>
                </c:pt>
                <c:pt idx="7">
                  <c:v>0.8493440272564633</c:v>
                </c:pt>
                <c:pt idx="8">
                  <c:v>0.85677132573911841</c:v>
                </c:pt>
                <c:pt idx="9">
                  <c:v>0.8475567372712699</c:v>
                </c:pt>
                <c:pt idx="10">
                  <c:v>0.69034881777837465</c:v>
                </c:pt>
                <c:pt idx="11">
                  <c:v>0.54973333228840715</c:v>
                </c:pt>
                <c:pt idx="12">
                  <c:v>0.55345200932690608</c:v>
                </c:pt>
                <c:pt idx="13">
                  <c:v>0.54262945444096322</c:v>
                </c:pt>
                <c:pt idx="14">
                  <c:v>0.34554569926942819</c:v>
                </c:pt>
                <c:pt idx="15">
                  <c:v>0.26130724614651857</c:v>
                </c:pt>
                <c:pt idx="16">
                  <c:v>0.25577650370961769</c:v>
                </c:pt>
                <c:pt idx="17">
                  <c:v>0.24715980503415205</c:v>
                </c:pt>
                <c:pt idx="18">
                  <c:v>0.40117555271547956</c:v>
                </c:pt>
                <c:pt idx="19">
                  <c:v>0.2998386439429363</c:v>
                </c:pt>
                <c:pt idx="20">
                  <c:v>9.8550174973691576E-2</c:v>
                </c:pt>
                <c:pt idx="21">
                  <c:v>0.10420207591027224</c:v>
                </c:pt>
                <c:pt idx="22">
                  <c:v>0.14855207885237492</c:v>
                </c:pt>
                <c:pt idx="23">
                  <c:v>0.14708418957495045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Data_Compiled!$GG$1:$GG$2</c:f>
              <c:strCache>
                <c:ptCount val="2"/>
                <c:pt idx="0">
                  <c:v>Drop_06290</c:v>
                </c:pt>
                <c:pt idx="1">
                  <c:v>3mL 3.14deg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2"/>
                </a:solidFill>
              </a:ln>
              <a:effectLst/>
            </c:spPr>
          </c:marker>
          <c:xVal>
            <c:numRef>
              <c:f>Data_Compiled!$GI$8:$GI$27</c:f>
              <c:numCache>
                <c:formatCode>General</c:formatCode>
                <c:ptCount val="20"/>
                <c:pt idx="0">
                  <c:v>7.7088977187367111E-2</c:v>
                </c:pt>
                <c:pt idx="1">
                  <c:v>0.10278530291648946</c:v>
                </c:pt>
                <c:pt idx="2">
                  <c:v>0.12848162864561183</c:v>
                </c:pt>
                <c:pt idx="3">
                  <c:v>0.15417795437473419</c:v>
                </c:pt>
                <c:pt idx="4">
                  <c:v>0.17987428010385659</c:v>
                </c:pt>
                <c:pt idx="5">
                  <c:v>0.20557060583297893</c:v>
                </c:pt>
                <c:pt idx="6">
                  <c:v>0.23126693156210129</c:v>
                </c:pt>
                <c:pt idx="7">
                  <c:v>0.25696325729122366</c:v>
                </c:pt>
                <c:pt idx="8">
                  <c:v>0.28265958302034599</c:v>
                </c:pt>
                <c:pt idx="9">
                  <c:v>0.30835590874946839</c:v>
                </c:pt>
                <c:pt idx="10">
                  <c:v>0.33405223447859078</c:v>
                </c:pt>
                <c:pt idx="11">
                  <c:v>0.35974856020771317</c:v>
                </c:pt>
                <c:pt idx="12">
                  <c:v>0.38544488593683551</c:v>
                </c:pt>
                <c:pt idx="13">
                  <c:v>0.41114121166595785</c:v>
                </c:pt>
                <c:pt idx="14">
                  <c:v>0.43683753739508024</c:v>
                </c:pt>
                <c:pt idx="15">
                  <c:v>0.46253386312420258</c:v>
                </c:pt>
                <c:pt idx="16">
                  <c:v>0.48823018885332498</c:v>
                </c:pt>
                <c:pt idx="17">
                  <c:v>0.51392651458244731</c:v>
                </c:pt>
                <c:pt idx="18">
                  <c:v>0.53962284031156971</c:v>
                </c:pt>
                <c:pt idx="19">
                  <c:v>0.56531916604069199</c:v>
                </c:pt>
              </c:numCache>
            </c:numRef>
          </c:xVal>
          <c:yVal>
            <c:numRef>
              <c:f>Data_Compiled!$GL$6:$GL$23</c:f>
              <c:numCache>
                <c:formatCode>General</c:formatCode>
                <c:ptCount val="18"/>
                <c:pt idx="0">
                  <c:v>2.9633790716548396</c:v>
                </c:pt>
                <c:pt idx="1">
                  <c:v>1.2772818403570256</c:v>
                </c:pt>
                <c:pt idx="2">
                  <c:v>1.3407972639388599</c:v>
                </c:pt>
                <c:pt idx="3">
                  <c:v>1.7647445568902156</c:v>
                </c:pt>
                <c:pt idx="4">
                  <c:v>1.1825542078321951</c:v>
                </c:pt>
                <c:pt idx="5">
                  <c:v>1.2242176573724681</c:v>
                </c:pt>
                <c:pt idx="6">
                  <c:v>1.6745310376609621</c:v>
                </c:pt>
                <c:pt idx="7">
                  <c:v>1.2479745997173566</c:v>
                </c:pt>
                <c:pt idx="8">
                  <c:v>0.84780727648895859</c:v>
                </c:pt>
                <c:pt idx="9">
                  <c:v>0.82094148570705994</c:v>
                </c:pt>
                <c:pt idx="10">
                  <c:v>0.81831982515987822</c:v>
                </c:pt>
                <c:pt idx="11">
                  <c:v>0.95039630616843063</c:v>
                </c:pt>
                <c:pt idx="12">
                  <c:v>0.4951299036720222</c:v>
                </c:pt>
                <c:pt idx="13">
                  <c:v>0.17618568415331023</c:v>
                </c:pt>
                <c:pt idx="14">
                  <c:v>0.4971928449012441</c:v>
                </c:pt>
                <c:pt idx="15">
                  <c:v>0.50028013850765796</c:v>
                </c:pt>
                <c:pt idx="16">
                  <c:v>0.49911987849504313</c:v>
                </c:pt>
                <c:pt idx="17">
                  <c:v>0.35980382109149206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Data_Compiled!$GQ$1:$GQ$2</c:f>
              <c:strCache>
                <c:ptCount val="2"/>
                <c:pt idx="0">
                  <c:v>Drop_06291</c:v>
                </c:pt>
                <c:pt idx="1">
                  <c:v>4mL 3.14deg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Data_Compiled!$GS$8:$GS$26</c:f>
              <c:numCache>
                <c:formatCode>General</c:formatCode>
                <c:ptCount val="19"/>
                <c:pt idx="0">
                  <c:v>6.7229294519434629E-2</c:v>
                </c:pt>
                <c:pt idx="1">
                  <c:v>8.9639059359246168E-2</c:v>
                </c:pt>
                <c:pt idx="2">
                  <c:v>0.11204882419905771</c:v>
                </c:pt>
                <c:pt idx="3">
                  <c:v>0.13445858903886926</c:v>
                </c:pt>
                <c:pt idx="4">
                  <c:v>0.15686835387868081</c:v>
                </c:pt>
                <c:pt idx="5">
                  <c:v>0.17927811871849234</c:v>
                </c:pt>
                <c:pt idx="6">
                  <c:v>0.20168788355830389</c:v>
                </c:pt>
                <c:pt idx="7">
                  <c:v>0.22409764839811541</c:v>
                </c:pt>
                <c:pt idx="8">
                  <c:v>0.24650741323792696</c:v>
                </c:pt>
                <c:pt idx="9">
                  <c:v>0.26891717807773852</c:v>
                </c:pt>
                <c:pt idx="10">
                  <c:v>0.29132694291755007</c:v>
                </c:pt>
                <c:pt idx="11">
                  <c:v>0.31373670775736162</c:v>
                </c:pt>
                <c:pt idx="12">
                  <c:v>0.33614647259717317</c:v>
                </c:pt>
                <c:pt idx="13">
                  <c:v>0.35855623743698467</c:v>
                </c:pt>
                <c:pt idx="14">
                  <c:v>0.38096600227679622</c:v>
                </c:pt>
                <c:pt idx="15">
                  <c:v>0.40337576711660778</c:v>
                </c:pt>
                <c:pt idx="16">
                  <c:v>0.42578553195641933</c:v>
                </c:pt>
                <c:pt idx="17">
                  <c:v>0.44819529679623082</c:v>
                </c:pt>
                <c:pt idx="18">
                  <c:v>0.47060506163604238</c:v>
                </c:pt>
              </c:numCache>
            </c:numRef>
          </c:xVal>
          <c:yVal>
            <c:numRef>
              <c:f>Data_Compiled!$GV$6:$GV$22</c:f>
              <c:numCache>
                <c:formatCode>General</c:formatCode>
                <c:ptCount val="17"/>
                <c:pt idx="0">
                  <c:v>2.3342403994404264</c:v>
                </c:pt>
                <c:pt idx="1">
                  <c:v>2.209583288753973</c:v>
                </c:pt>
                <c:pt idx="2">
                  <c:v>1.7569925662972634</c:v>
                </c:pt>
                <c:pt idx="3">
                  <c:v>1.5902408172917166</c:v>
                </c:pt>
                <c:pt idx="4">
                  <c:v>1.8626106325070593</c:v>
                </c:pt>
                <c:pt idx="5">
                  <c:v>2.0225026755359816</c:v>
                </c:pt>
                <c:pt idx="6">
                  <c:v>1.588779989421534</c:v>
                </c:pt>
                <c:pt idx="7">
                  <c:v>1.2076857896959445</c:v>
                </c:pt>
                <c:pt idx="8">
                  <c:v>1.3654293845872545</c:v>
                </c:pt>
                <c:pt idx="9">
                  <c:v>1.3099348299124094</c:v>
                </c:pt>
                <c:pt idx="10">
                  <c:v>0.71269639911646931</c:v>
                </c:pt>
                <c:pt idx="11">
                  <c:v>0.55052061427891374</c:v>
                </c:pt>
                <c:pt idx="12">
                  <c:v>0.98537459728238064</c:v>
                </c:pt>
                <c:pt idx="13">
                  <c:v>0.76162453341889758</c:v>
                </c:pt>
                <c:pt idx="14">
                  <c:v>0.49584336255081057</c:v>
                </c:pt>
                <c:pt idx="15">
                  <c:v>0.60619522226613909</c:v>
                </c:pt>
                <c:pt idx="16">
                  <c:v>0.32323738127008955</c:v>
                </c:pt>
              </c:numCache>
            </c:numRef>
          </c:yVal>
          <c:smooth val="1"/>
        </c:ser>
        <c:ser>
          <c:idx val="17"/>
          <c:order val="17"/>
          <c:tx>
            <c:strRef>
              <c:f>Data_Compiled!$HA$1:$HA$2</c:f>
              <c:strCache>
                <c:ptCount val="2"/>
                <c:pt idx="0">
                  <c:v>Drop_06292</c:v>
                </c:pt>
                <c:pt idx="1">
                  <c:v>6mL 3.14deg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Data_Compiled!$HC$8:$HC$25</c:f>
              <c:numCache>
                <c:formatCode>General</c:formatCode>
                <c:ptCount val="18"/>
                <c:pt idx="0">
                  <c:v>9.8945853874416068E-2</c:v>
                </c:pt>
                <c:pt idx="1">
                  <c:v>0.13192780516588809</c:v>
                </c:pt>
                <c:pt idx="2">
                  <c:v>0.16490975645736008</c:v>
                </c:pt>
                <c:pt idx="3">
                  <c:v>0.19789170774883211</c:v>
                </c:pt>
                <c:pt idx="4">
                  <c:v>0.23087365904030413</c:v>
                </c:pt>
                <c:pt idx="5">
                  <c:v>0.26385561033177618</c:v>
                </c:pt>
                <c:pt idx="6">
                  <c:v>0.29683756162324815</c:v>
                </c:pt>
                <c:pt idx="7">
                  <c:v>0.32981951291472017</c:v>
                </c:pt>
                <c:pt idx="8">
                  <c:v>0.36280146420619219</c:v>
                </c:pt>
                <c:pt idx="9">
                  <c:v>0.39578341549766421</c:v>
                </c:pt>
                <c:pt idx="10">
                  <c:v>0.42876536678913629</c:v>
                </c:pt>
                <c:pt idx="11">
                  <c:v>0.46174731808060826</c:v>
                </c:pt>
                <c:pt idx="12">
                  <c:v>0.49472926937208028</c:v>
                </c:pt>
                <c:pt idx="13">
                  <c:v>0.52771122066355236</c:v>
                </c:pt>
                <c:pt idx="14">
                  <c:v>0.56069317195502433</c:v>
                </c:pt>
                <c:pt idx="15">
                  <c:v>0.59367512324649629</c:v>
                </c:pt>
                <c:pt idx="16">
                  <c:v>0.62665707453796837</c:v>
                </c:pt>
                <c:pt idx="17">
                  <c:v>0.65963902582944034</c:v>
                </c:pt>
              </c:numCache>
            </c:numRef>
          </c:xVal>
          <c:yVal>
            <c:numRef>
              <c:f>Data_Compiled!$HF$6:$HF$21</c:f>
              <c:numCache>
                <c:formatCode>General</c:formatCode>
                <c:ptCount val="16"/>
                <c:pt idx="0">
                  <c:v>1.4544940200767951</c:v>
                </c:pt>
                <c:pt idx="1">
                  <c:v>1.7607408921519978</c:v>
                </c:pt>
                <c:pt idx="2">
                  <c:v>1.3892713331538677</c:v>
                </c:pt>
                <c:pt idx="3">
                  <c:v>1.0587357227474603</c:v>
                </c:pt>
                <c:pt idx="4">
                  <c:v>1.5292027579112402</c:v>
                </c:pt>
                <c:pt idx="5">
                  <c:v>1.6259940004695304</c:v>
                </c:pt>
                <c:pt idx="6">
                  <c:v>1.0499078368039079</c:v>
                </c:pt>
                <c:pt idx="7">
                  <c:v>0.51070254578839513</c:v>
                </c:pt>
                <c:pt idx="8">
                  <c:v>0.74809548868829678</c:v>
                </c:pt>
                <c:pt idx="9">
                  <c:v>1.0506366695925042</c:v>
                </c:pt>
                <c:pt idx="10">
                  <c:v>0.74591102688480848</c:v>
                </c:pt>
                <c:pt idx="11">
                  <c:v>0.27104057969272466</c:v>
                </c:pt>
                <c:pt idx="12">
                  <c:v>0.33919659113498069</c:v>
                </c:pt>
                <c:pt idx="13">
                  <c:v>0.84840449478477697</c:v>
                </c:pt>
                <c:pt idx="14">
                  <c:v>0.74778956652871287</c:v>
                </c:pt>
                <c:pt idx="15">
                  <c:v>0.17177653779272206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92672"/>
        <c:axId val="404793064"/>
        <c:extLst>
          <c:ext xmlns:c15="http://schemas.microsoft.com/office/drawing/2012/chart" uri="{02D57815-91ED-43cb-92C2-25804820EDAC}">
            <c15:filteredScatte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Data_Compiled!$DP$1:$DP$2</c15:sqref>
                        </c15:formulaRef>
                      </c:ext>
                    </c:extLst>
                    <c:strCache>
                      <c:ptCount val="2"/>
                      <c:pt idx="0">
                        <c:v>Drop_06333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Data_Compiled!$DW$6:$DW$24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0.17242905960109903</c:v>
                      </c:pt>
                      <c:pt idx="1">
                        <c:v>0.24140068344153864</c:v>
                      </c:pt>
                      <c:pt idx="2">
                        <c:v>0.31037230728197823</c:v>
                      </c:pt>
                      <c:pt idx="3">
                        <c:v>0.37934393112241782</c:v>
                      </c:pt>
                      <c:pt idx="4">
                        <c:v>0.44831555496285747</c:v>
                      </c:pt>
                      <c:pt idx="5">
                        <c:v>0.51728717880329711</c:v>
                      </c:pt>
                      <c:pt idx="6">
                        <c:v>0.58625880264373664</c:v>
                      </c:pt>
                      <c:pt idx="7">
                        <c:v>0.65523042648417629</c:v>
                      </c:pt>
                      <c:pt idx="8">
                        <c:v>0.72420205032461604</c:v>
                      </c:pt>
                      <c:pt idx="9">
                        <c:v>0.79317367416505569</c:v>
                      </c:pt>
                      <c:pt idx="10">
                        <c:v>0.862145298005495</c:v>
                      </c:pt>
                      <c:pt idx="11">
                        <c:v>0.93111692184593453</c:v>
                      </c:pt>
                      <c:pt idx="12">
                        <c:v>1.0000885456863744</c:v>
                      </c:pt>
                      <c:pt idx="13">
                        <c:v>1.0690601695268138</c:v>
                      </c:pt>
                      <c:pt idx="14">
                        <c:v>1.1380317933672537</c:v>
                      </c:pt>
                      <c:pt idx="15">
                        <c:v>1.2070034172076931</c:v>
                      </c:pt>
                      <c:pt idx="16">
                        <c:v>1.275975041048133</c:v>
                      </c:pt>
                      <c:pt idx="17">
                        <c:v>1.3449466648885722</c:v>
                      </c:pt>
                      <c:pt idx="18">
                        <c:v>1.413918288729012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Data_Compiled!$DX$6:$DX$24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0.1684949431184613</c:v>
                      </c:pt>
                      <c:pt idx="1">
                        <c:v>0.46727134364332618</c:v>
                      </c:pt>
                      <c:pt idx="2">
                        <c:v>1.0189712980944896</c:v>
                      </c:pt>
                      <c:pt idx="3">
                        <c:v>0.70008908731332331</c:v>
                      </c:pt>
                      <c:pt idx="4">
                        <c:v>0.84364670017952526</c:v>
                      </c:pt>
                      <c:pt idx="5">
                        <c:v>0.78395116312706226</c:v>
                      </c:pt>
                      <c:pt idx="6">
                        <c:v>0.74975339126797513</c:v>
                      </c:pt>
                      <c:pt idx="7">
                        <c:v>0.5217292215814362</c:v>
                      </c:pt>
                      <c:pt idx="8">
                        <c:v>0.11980620327671261</c:v>
                      </c:pt>
                      <c:pt idx="9">
                        <c:v>0.57845904020438699</c:v>
                      </c:pt>
                      <c:pt idx="10">
                        <c:v>0.11846394413673292</c:v>
                      </c:pt>
                      <c:pt idx="11">
                        <c:v>-5.6742829853598784E-2</c:v>
                      </c:pt>
                      <c:pt idx="12">
                        <c:v>0.31631648318105304</c:v>
                      </c:pt>
                      <c:pt idx="13">
                        <c:v>-5.6686200779799363E-2</c:v>
                      </c:pt>
                      <c:pt idx="14">
                        <c:v>-0.23058349164327252</c:v>
                      </c:pt>
                      <c:pt idx="15">
                        <c:v>2.3900731099626447E-2</c:v>
                      </c:pt>
                      <c:pt idx="16">
                        <c:v>0.17385597867854055</c:v>
                      </c:pt>
                      <c:pt idx="17">
                        <c:v>-2.0060256233682103E-2</c:v>
                      </c:pt>
                      <c:pt idx="18">
                        <c:v>-0.12102671701354054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Data_Compiled!$EB$1:$EB$2</c15:sqref>
                        </c15:formulaRef>
                      </c:ext>
                    </c:extLst>
                    <c:strCache>
                      <c:ptCount val="2"/>
                      <c:pt idx="0">
                        <c:v>Drop_06334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Data_Compiled!$EI$6:$EI$22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0.1795914276683023</c:v>
                      </c:pt>
                      <c:pt idx="1">
                        <c:v>0.24151950617461346</c:v>
                      </c:pt>
                      <c:pt idx="2">
                        <c:v>0.30344758468092459</c:v>
                      </c:pt>
                      <c:pt idx="3">
                        <c:v>0.36537566318723574</c:v>
                      </c:pt>
                      <c:pt idx="4">
                        <c:v>0.42730374169354696</c:v>
                      </c:pt>
                      <c:pt idx="5">
                        <c:v>0.489231820199858</c:v>
                      </c:pt>
                      <c:pt idx="6">
                        <c:v>0.5511598987061691</c:v>
                      </c:pt>
                      <c:pt idx="7">
                        <c:v>0.61308797721248032</c:v>
                      </c:pt>
                      <c:pt idx="8">
                        <c:v>0.67501605571879164</c:v>
                      </c:pt>
                      <c:pt idx="9">
                        <c:v>0.73694413422510252</c:v>
                      </c:pt>
                      <c:pt idx="10">
                        <c:v>0.79887221273141362</c:v>
                      </c:pt>
                      <c:pt idx="11">
                        <c:v>0.86080029123772484</c:v>
                      </c:pt>
                      <c:pt idx="12">
                        <c:v>0.92272836974403616</c:v>
                      </c:pt>
                      <c:pt idx="13">
                        <c:v>0.98465644825034715</c:v>
                      </c:pt>
                      <c:pt idx="14">
                        <c:v>1.0465845267566583</c:v>
                      </c:pt>
                      <c:pt idx="15">
                        <c:v>1.1085126052629695</c:v>
                      </c:pt>
                      <c:pt idx="16">
                        <c:v>1.1704406837692807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Data_Compiled!$EJ$6:$EJ$22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1.1259213910806702</c:v>
                      </c:pt>
                      <c:pt idx="1">
                        <c:v>1.9119942040958611</c:v>
                      </c:pt>
                      <c:pt idx="2">
                        <c:v>1.1078115255792902</c:v>
                      </c:pt>
                      <c:pt idx="3">
                        <c:v>0.96984189499803219</c:v>
                      </c:pt>
                      <c:pt idx="4">
                        <c:v>0.7301388072774494</c:v>
                      </c:pt>
                      <c:pt idx="5">
                        <c:v>0.55329220849944083</c:v>
                      </c:pt>
                      <c:pt idx="6">
                        <c:v>0.79879080560772286</c:v>
                      </c:pt>
                      <c:pt idx="7">
                        <c:v>-0.31442343841247711</c:v>
                      </c:pt>
                      <c:pt idx="8">
                        <c:v>0.41976441054787955</c:v>
                      </c:pt>
                      <c:pt idx="9">
                        <c:v>0.52036096841916479</c:v>
                      </c:pt>
                      <c:pt idx="10">
                        <c:v>-0.27982051317730627</c:v>
                      </c:pt>
                      <c:pt idx="11">
                        <c:v>-0.37731274901336065</c:v>
                      </c:pt>
                      <c:pt idx="12">
                        <c:v>2.9906793379031394E-2</c:v>
                      </c:pt>
                      <c:pt idx="13">
                        <c:v>0.23594986025724077</c:v>
                      </c:pt>
                      <c:pt idx="14">
                        <c:v>0.10845827156948364</c:v>
                      </c:pt>
                      <c:pt idx="15">
                        <c:v>-7.0583783424942731E-2</c:v>
                      </c:pt>
                      <c:pt idx="16">
                        <c:v>0.72405801032132067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Data_Compiled!$EN$1:$EN$2</c15:sqref>
                        </c15:formulaRef>
                      </c:ext>
                    </c:extLst>
                    <c:strCache>
                      <c:ptCount val="2"/>
                      <c:pt idx="0">
                        <c:v>Drop_06335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Data_Compiled!$EU$6:$EU$22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0.1797248763253102</c:v>
                      </c:pt>
                      <c:pt idx="1">
                        <c:v>0.24628964533468434</c:v>
                      </c:pt>
                      <c:pt idx="2">
                        <c:v>0.31285441434405847</c:v>
                      </c:pt>
                      <c:pt idx="3">
                        <c:v>0.37941918335343261</c:v>
                      </c:pt>
                      <c:pt idx="4">
                        <c:v>0.44598395236280686</c:v>
                      </c:pt>
                      <c:pt idx="5">
                        <c:v>0.51254872137218088</c:v>
                      </c:pt>
                      <c:pt idx="6">
                        <c:v>0.57911349038155502</c:v>
                      </c:pt>
                      <c:pt idx="7">
                        <c:v>0.64567825939092915</c:v>
                      </c:pt>
                      <c:pt idx="8">
                        <c:v>0.7122430284003034</c:v>
                      </c:pt>
                      <c:pt idx="9">
                        <c:v>0.77880779740967743</c:v>
                      </c:pt>
                      <c:pt idx="10">
                        <c:v>0.84537256641905179</c:v>
                      </c:pt>
                      <c:pt idx="11">
                        <c:v>0.91193733542842592</c:v>
                      </c:pt>
                      <c:pt idx="12">
                        <c:v>0.97850210443779995</c:v>
                      </c:pt>
                      <c:pt idx="13">
                        <c:v>1.0450668734471742</c:v>
                      </c:pt>
                      <c:pt idx="14">
                        <c:v>1.1116316424565484</c:v>
                      </c:pt>
                      <c:pt idx="15">
                        <c:v>0</c:v>
                      </c:pt>
                      <c:pt idx="16">
                        <c:v>1.1648834576640474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Data_Compiled!$EV$6:$EV$22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1.3311347268402152</c:v>
                      </c:pt>
                      <c:pt idx="1">
                        <c:v>1.6267232402390663</c:v>
                      </c:pt>
                      <c:pt idx="2">
                        <c:v>1.2222596452567065</c:v>
                      </c:pt>
                      <c:pt idx="3">
                        <c:v>0.93516463327555288</c:v>
                      </c:pt>
                      <c:pt idx="4">
                        <c:v>0.66166071770020285</c:v>
                      </c:pt>
                      <c:pt idx="5">
                        <c:v>0.59927088012941121</c:v>
                      </c:pt>
                      <c:pt idx="6">
                        <c:v>0.4998133520482036</c:v>
                      </c:pt>
                      <c:pt idx="7">
                        <c:v>0.12865533849667052</c:v>
                      </c:pt>
                      <c:pt idx="8">
                        <c:v>0.17388509823439285</c:v>
                      </c:pt>
                      <c:pt idx="9">
                        <c:v>0.19608443513700982</c:v>
                      </c:pt>
                      <c:pt idx="10">
                        <c:v>0.16442066201131744</c:v>
                      </c:pt>
                      <c:pt idx="11">
                        <c:v>-3.0397596741614196E-2</c:v>
                      </c:pt>
                      <c:pt idx="12">
                        <c:v>-0.23755165802307285</c:v>
                      </c:pt>
                      <c:pt idx="13">
                        <c:v>-0.10213969333398334</c:v>
                      </c:pt>
                      <c:pt idx="14">
                        <c:v>0.78237280466601367</c:v>
                      </c:pt>
                      <c:pt idx="15">
                        <c:v>0.44201188776618305</c:v>
                      </c:pt>
                      <c:pt idx="16">
                        <c:v>0.64573703107052216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404792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n-US" sz="20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(-)</a:t>
                </a:r>
                <a:endParaRPr lang="en-US" sz="20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04793064"/>
        <c:crosses val="autoZero"/>
        <c:crossBetween val="midCat"/>
      </c:valAx>
      <c:valAx>
        <c:axId val="4047930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 </a:t>
                </a:r>
                <a:r>
                  <a:rPr lang="en-US" sz="2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04792672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32907390581569"/>
          <c:y val="2.7985380738034884E-2"/>
          <c:w val="0.68154905170479096"/>
          <c:h val="0.839312923941426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Data_Compiled!$L$1:$L$2</c:f>
              <c:strCache>
                <c:ptCount val="2"/>
                <c:pt idx="0">
                  <c:v>Drop_06262</c:v>
                </c:pt>
                <c:pt idx="1">
                  <c:v>2mL 1.19deg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Data_Compiled!$P$6:$P$27</c:f>
              <c:numCache>
                <c:formatCode>General</c:formatCode>
                <c:ptCount val="22"/>
                <c:pt idx="0">
                  <c:v>3.0573118067274512E-2</c:v>
                </c:pt>
                <c:pt idx="1">
                  <c:v>4.8557305165671284E-2</c:v>
                </c:pt>
                <c:pt idx="2">
                  <c:v>6.6541492264068053E-2</c:v>
                </c:pt>
                <c:pt idx="3">
                  <c:v>8.4525679362464815E-2</c:v>
                </c:pt>
                <c:pt idx="4">
                  <c:v>0.10250986646086159</c:v>
                </c:pt>
                <c:pt idx="5">
                  <c:v>0.12049405355925837</c:v>
                </c:pt>
                <c:pt idx="6">
                  <c:v>0.13847824065765513</c:v>
                </c:pt>
                <c:pt idx="7">
                  <c:v>0.1564624277560519</c:v>
                </c:pt>
                <c:pt idx="8">
                  <c:v>0.17444661485444865</c:v>
                </c:pt>
                <c:pt idx="9">
                  <c:v>0.19243080195284545</c:v>
                </c:pt>
                <c:pt idx="10">
                  <c:v>0.21041498905124223</c:v>
                </c:pt>
                <c:pt idx="11">
                  <c:v>0.228399176149639</c:v>
                </c:pt>
                <c:pt idx="12">
                  <c:v>0.24638336324803575</c:v>
                </c:pt>
                <c:pt idx="13">
                  <c:v>0.2643675503464325</c:v>
                </c:pt>
                <c:pt idx="14">
                  <c:v>0.28235173744482928</c:v>
                </c:pt>
                <c:pt idx="15">
                  <c:v>0.30033592454322605</c:v>
                </c:pt>
                <c:pt idx="16">
                  <c:v>0.31832011164162283</c:v>
                </c:pt>
                <c:pt idx="17">
                  <c:v>0.3363042987400196</c:v>
                </c:pt>
                <c:pt idx="18">
                  <c:v>0.35428848583841638</c:v>
                </c:pt>
                <c:pt idx="19">
                  <c:v>0.3722726729368131</c:v>
                </c:pt>
                <c:pt idx="20">
                  <c:v>0.39025686003520993</c:v>
                </c:pt>
              </c:numCache>
            </c:numRef>
          </c:xVal>
          <c:yVal>
            <c:numRef>
              <c:f>Data_Compiled!$R$6:$R$26</c:f>
              <c:numCache>
                <c:formatCode>General</c:formatCode>
                <c:ptCount val="21"/>
                <c:pt idx="0">
                  <c:v>4.3514496354672784E-2</c:v>
                </c:pt>
                <c:pt idx="1">
                  <c:v>4.7452451060921393E-2</c:v>
                </c:pt>
                <c:pt idx="2">
                  <c:v>5.2974372071910837E-2</c:v>
                </c:pt>
                <c:pt idx="3">
                  <c:v>6.204113451037923E-2</c:v>
                </c:pt>
                <c:pt idx="4">
                  <c:v>6.5756532326286116E-2</c:v>
                </c:pt>
                <c:pt idx="5">
                  <c:v>7.305066303064163E-2</c:v>
                </c:pt>
                <c:pt idx="6">
                  <c:v>7.0215435827432046E-2</c:v>
                </c:pt>
                <c:pt idx="7">
                  <c:v>8.8919348755450933E-2</c:v>
                </c:pt>
                <c:pt idx="8">
                  <c:v>7.8057059649369848E-2</c:v>
                </c:pt>
                <c:pt idx="9">
                  <c:v>9.3617202743851977E-2</c:v>
                </c:pt>
                <c:pt idx="10">
                  <c:v>9.9795467848758854E-2</c:v>
                </c:pt>
                <c:pt idx="11">
                  <c:v>0.11079304273480781</c:v>
                </c:pt>
                <c:pt idx="12">
                  <c:v>0.10139765885951081</c:v>
                </c:pt>
                <c:pt idx="13">
                  <c:v>0.12165252869246232</c:v>
                </c:pt>
                <c:pt idx="14">
                  <c:v>0.11077347167396778</c:v>
                </c:pt>
                <c:pt idx="15">
                  <c:v>0.12945803997559227</c:v>
                </c:pt>
                <c:pt idx="16">
                  <c:v>0.11389031976330839</c:v>
                </c:pt>
                <c:pt idx="17">
                  <c:v>0.1342014898873177</c:v>
                </c:pt>
                <c:pt idx="18">
                  <c:v>0.12476817557974276</c:v>
                </c:pt>
                <c:pt idx="19">
                  <c:v>0.137306944539688</c:v>
                </c:pt>
                <c:pt idx="20">
                  <c:v>0.13104379249831927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Data_Compiled!$X$1:$X$2</c:f>
              <c:strCache>
                <c:ptCount val="2"/>
                <c:pt idx="0">
                  <c:v>Drop_06263</c:v>
                </c:pt>
                <c:pt idx="1">
                  <c:v>3mL 1.19deg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Data_Compiled!$AB$6:$AB$26</c:f>
              <c:numCache>
                <c:formatCode>General</c:formatCode>
                <c:ptCount val="21"/>
                <c:pt idx="0">
                  <c:v>2.8459576234382094E-2</c:v>
                </c:pt>
                <c:pt idx="1">
                  <c:v>4.3438300568267411E-2</c:v>
                </c:pt>
                <c:pt idx="2">
                  <c:v>5.8417024902152725E-2</c:v>
                </c:pt>
                <c:pt idx="3">
                  <c:v>7.3395749236038033E-2</c:v>
                </c:pt>
                <c:pt idx="4">
                  <c:v>8.8374473569923354E-2</c:v>
                </c:pt>
                <c:pt idx="5">
                  <c:v>0.10335319790380866</c:v>
                </c:pt>
                <c:pt idx="6">
                  <c:v>0.118331922237694</c:v>
                </c:pt>
                <c:pt idx="7">
                  <c:v>0.13331064657157929</c:v>
                </c:pt>
                <c:pt idx="8">
                  <c:v>0.1482893709054646</c:v>
                </c:pt>
                <c:pt idx="9">
                  <c:v>0.1632680952393499</c:v>
                </c:pt>
                <c:pt idx="10">
                  <c:v>0.17824681957323521</c:v>
                </c:pt>
                <c:pt idx="11">
                  <c:v>0.19322554390712054</c:v>
                </c:pt>
                <c:pt idx="12">
                  <c:v>0.20820426824100582</c:v>
                </c:pt>
                <c:pt idx="13">
                  <c:v>0.22318299257489116</c:v>
                </c:pt>
                <c:pt idx="14">
                  <c:v>0.23816171690877649</c:v>
                </c:pt>
                <c:pt idx="15">
                  <c:v>0.25314044124266177</c:v>
                </c:pt>
                <c:pt idx="16">
                  <c:v>0.26811916557654714</c:v>
                </c:pt>
                <c:pt idx="17">
                  <c:v>0.28309788991043244</c:v>
                </c:pt>
                <c:pt idx="18">
                  <c:v>0.29807661424431769</c:v>
                </c:pt>
                <c:pt idx="19">
                  <c:v>0.31305533857820306</c:v>
                </c:pt>
                <c:pt idx="20">
                  <c:v>0.3250383180453113</c:v>
                </c:pt>
              </c:numCache>
            </c:numRef>
          </c:xVal>
          <c:yVal>
            <c:numRef>
              <c:f>Data_Compiled!$AD$6:$AD$25</c:f>
              <c:numCache>
                <c:formatCode>General</c:formatCode>
                <c:ptCount val="20"/>
                <c:pt idx="0">
                  <c:v>6.7821744968338121E-2</c:v>
                </c:pt>
                <c:pt idx="1">
                  <c:v>8.4395066293000129E-2</c:v>
                </c:pt>
                <c:pt idx="2">
                  <c:v>7.9075465228155631E-2</c:v>
                </c:pt>
                <c:pt idx="3">
                  <c:v>9.7795770639269627E-2</c:v>
                </c:pt>
                <c:pt idx="4">
                  <c:v>0.11508652344357018</c:v>
                </c:pt>
                <c:pt idx="5">
                  <c:v>0.10878996168921419</c:v>
                </c:pt>
                <c:pt idx="6">
                  <c:v>0.13000769429404938</c:v>
                </c:pt>
                <c:pt idx="7">
                  <c:v>0.14007427632522557</c:v>
                </c:pt>
                <c:pt idx="8">
                  <c:v>0.13624409619684374</c:v>
                </c:pt>
                <c:pt idx="9">
                  <c:v>0.16106003171182537</c:v>
                </c:pt>
                <c:pt idx="10">
                  <c:v>0.18433255448756994</c:v>
                </c:pt>
                <c:pt idx="11">
                  <c:v>0.17793754306562512</c:v>
                </c:pt>
                <c:pt idx="12">
                  <c:v>0.17798615367287485</c:v>
                </c:pt>
                <c:pt idx="13">
                  <c:v>0.20519599076563647</c:v>
                </c:pt>
                <c:pt idx="14">
                  <c:v>0.18006614945939187</c:v>
                </c:pt>
                <c:pt idx="15">
                  <c:v>0.20729949432702835</c:v>
                </c:pt>
                <c:pt idx="16">
                  <c:v>0.22196534628371323</c:v>
                </c:pt>
                <c:pt idx="17">
                  <c:v>0.19893945773580105</c:v>
                </c:pt>
                <c:pt idx="18">
                  <c:v>0.2282598913207923</c:v>
                </c:pt>
                <c:pt idx="19">
                  <c:v>0.19892450461201588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Data_Compiled!$AJ$1:$AJ$2</c:f>
              <c:strCache>
                <c:ptCount val="2"/>
                <c:pt idx="0">
                  <c:v>Drop_06264</c:v>
                </c:pt>
                <c:pt idx="1">
                  <c:v>4mL 1.19deg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Data_Compiled!$AN$6:$AN$26</c:f>
              <c:numCache>
                <c:formatCode>General</c:formatCode>
                <c:ptCount val="21"/>
                <c:pt idx="0">
                  <c:v>5.1947167767287215E-2</c:v>
                </c:pt>
                <c:pt idx="1">
                  <c:v>6.5266954374283939E-2</c:v>
                </c:pt>
                <c:pt idx="2">
                  <c:v>7.8586740981280656E-2</c:v>
                </c:pt>
                <c:pt idx="3">
                  <c:v>9.1906527588277387E-2</c:v>
                </c:pt>
                <c:pt idx="4">
                  <c:v>0.1052263141952741</c:v>
                </c:pt>
                <c:pt idx="5">
                  <c:v>0.11854610080227081</c:v>
                </c:pt>
                <c:pt idx="6">
                  <c:v>0.13186588740926755</c:v>
                </c:pt>
                <c:pt idx="7">
                  <c:v>0.14518567401626425</c:v>
                </c:pt>
                <c:pt idx="8">
                  <c:v>0.15850546062326099</c:v>
                </c:pt>
                <c:pt idx="9">
                  <c:v>0.17182524723025772</c:v>
                </c:pt>
                <c:pt idx="10">
                  <c:v>0.18514503383725445</c:v>
                </c:pt>
                <c:pt idx="11">
                  <c:v>0.19846482044425118</c:v>
                </c:pt>
                <c:pt idx="12">
                  <c:v>0.21178460705124788</c:v>
                </c:pt>
                <c:pt idx="13">
                  <c:v>0.22510439365824456</c:v>
                </c:pt>
                <c:pt idx="14">
                  <c:v>0.23842418026524134</c:v>
                </c:pt>
                <c:pt idx="15">
                  <c:v>0.25174396687223805</c:v>
                </c:pt>
                <c:pt idx="16">
                  <c:v>0.26506375347923478</c:v>
                </c:pt>
                <c:pt idx="17">
                  <c:v>0.27838354008623151</c:v>
                </c:pt>
                <c:pt idx="18">
                  <c:v>0.29170332669322818</c:v>
                </c:pt>
                <c:pt idx="19">
                  <c:v>0.30502311330022491</c:v>
                </c:pt>
              </c:numCache>
            </c:numRef>
          </c:xVal>
          <c:yVal>
            <c:numRef>
              <c:f>Data_Compiled!$AP$6:$AP$24</c:f>
              <c:numCache>
                <c:formatCode>General</c:formatCode>
                <c:ptCount val="19"/>
                <c:pt idx="0">
                  <c:v>6.1564838263730035E-2</c:v>
                </c:pt>
                <c:pt idx="1">
                  <c:v>5.7038831285303335E-2</c:v>
                </c:pt>
                <c:pt idx="2">
                  <c:v>7.1254838235437962E-2</c:v>
                </c:pt>
                <c:pt idx="3">
                  <c:v>7.9005544482022488E-2</c:v>
                </c:pt>
                <c:pt idx="4">
                  <c:v>9.4875353221293535E-2</c:v>
                </c:pt>
                <c:pt idx="5">
                  <c:v>9.4899790202659998E-2</c:v>
                </c:pt>
                <c:pt idx="6">
                  <c:v>0.10871268346280348</c:v>
                </c:pt>
                <c:pt idx="7">
                  <c:v>0.11466505638034362</c:v>
                </c:pt>
                <c:pt idx="8">
                  <c:v>0.11861884171590606</c:v>
                </c:pt>
                <c:pt idx="9">
                  <c:v>0.11262103550127224</c:v>
                </c:pt>
                <c:pt idx="10">
                  <c:v>0.13443877190862169</c:v>
                </c:pt>
                <c:pt idx="11">
                  <c:v>0.13242582721790175</c:v>
                </c:pt>
                <c:pt idx="12">
                  <c:v>0.13639267631830626</c:v>
                </c:pt>
                <c:pt idx="13">
                  <c:v>0.13047228372411643</c:v>
                </c:pt>
                <c:pt idx="14">
                  <c:v>0.148237882460965</c:v>
                </c:pt>
                <c:pt idx="15">
                  <c:v>0.15023648971120424</c:v>
                </c:pt>
                <c:pt idx="16">
                  <c:v>0.13837746756664104</c:v>
                </c:pt>
                <c:pt idx="17">
                  <c:v>0.15221543820723132</c:v>
                </c:pt>
                <c:pt idx="18">
                  <c:v>0.15613840018618402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Data_Compiled!$AV$1:$AV$2</c:f>
              <c:strCache>
                <c:ptCount val="2"/>
                <c:pt idx="0">
                  <c:v>Drop_06278</c:v>
                </c:pt>
                <c:pt idx="1">
                  <c:v>2mL 7.66deg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Data_Compiled!$AZ$6:$AZ$28</c:f>
              <c:numCache>
                <c:formatCode>General</c:formatCode>
                <c:ptCount val="23"/>
                <c:pt idx="0">
                  <c:v>0.23875502727080056</c:v>
                </c:pt>
                <c:pt idx="1">
                  <c:v>0.34256156086680073</c:v>
                </c:pt>
                <c:pt idx="2">
                  <c:v>0.44636809446280101</c:v>
                </c:pt>
                <c:pt idx="3">
                  <c:v>0.55017462805880113</c:v>
                </c:pt>
                <c:pt idx="4">
                  <c:v>0.65398116165480147</c:v>
                </c:pt>
                <c:pt idx="5">
                  <c:v>0.7577876952508017</c:v>
                </c:pt>
                <c:pt idx="6">
                  <c:v>0.86159422884680203</c:v>
                </c:pt>
                <c:pt idx="7">
                  <c:v>0.96540076244280215</c:v>
                </c:pt>
                <c:pt idx="8">
                  <c:v>1.0692072960388024</c:v>
                </c:pt>
                <c:pt idx="9">
                  <c:v>1.1730138296348027</c:v>
                </c:pt>
                <c:pt idx="10">
                  <c:v>1.2768203632308028</c:v>
                </c:pt>
                <c:pt idx="11">
                  <c:v>1.3806268968268027</c:v>
                </c:pt>
                <c:pt idx="12">
                  <c:v>1.4844334304228033</c:v>
                </c:pt>
                <c:pt idx="13">
                  <c:v>1.5882399640188034</c:v>
                </c:pt>
                <c:pt idx="14">
                  <c:v>1.6920464976148037</c:v>
                </c:pt>
                <c:pt idx="15">
                  <c:v>1.7958530312108039</c:v>
                </c:pt>
                <c:pt idx="16">
                  <c:v>1.899659564806804</c:v>
                </c:pt>
                <c:pt idx="17">
                  <c:v>2.0034660984028041</c:v>
                </c:pt>
                <c:pt idx="18">
                  <c:v>2.1072726319988044</c:v>
                </c:pt>
                <c:pt idx="19">
                  <c:v>2.2110791655948048</c:v>
                </c:pt>
                <c:pt idx="20">
                  <c:v>2.3148856991908047</c:v>
                </c:pt>
                <c:pt idx="21">
                  <c:v>2.418692232786805</c:v>
                </c:pt>
                <c:pt idx="22">
                  <c:v>2.4913568063040059</c:v>
                </c:pt>
              </c:numCache>
            </c:numRef>
          </c:xVal>
          <c:yVal>
            <c:numRef>
              <c:f>Data_Compiled!$BB$6:$BB$26</c:f>
              <c:numCache>
                <c:formatCode>General</c:formatCode>
                <c:ptCount val="21"/>
                <c:pt idx="0">
                  <c:v>0.13060663899378541</c:v>
                </c:pt>
                <c:pt idx="1">
                  <c:v>0.16397014620654368</c:v>
                </c:pt>
                <c:pt idx="2">
                  <c:v>0.18013007943952791</c:v>
                </c:pt>
                <c:pt idx="3">
                  <c:v>0.1936546623919016</c:v>
                </c:pt>
                <c:pt idx="4">
                  <c:v>0.207703072815315</c:v>
                </c:pt>
                <c:pt idx="5">
                  <c:v>0.22549355138825405</c:v>
                </c:pt>
                <c:pt idx="6">
                  <c:v>0.22944744252713678</c:v>
                </c:pt>
                <c:pt idx="7">
                  <c:v>0.23951842802997547</c:v>
                </c:pt>
                <c:pt idx="8">
                  <c:v>0.22524674383480353</c:v>
                </c:pt>
                <c:pt idx="9">
                  <c:v>0.23804392719503373</c:v>
                </c:pt>
                <c:pt idx="10">
                  <c:v>0.23363866897218444</c:v>
                </c:pt>
                <c:pt idx="11">
                  <c:v>0.23323584562149019</c:v>
                </c:pt>
                <c:pt idx="12">
                  <c:v>0.22739591429153919</c:v>
                </c:pt>
                <c:pt idx="13">
                  <c:v>0.23134974194599559</c:v>
                </c:pt>
                <c:pt idx="14">
                  <c:v>0.22588211935758157</c:v>
                </c:pt>
                <c:pt idx="15">
                  <c:v>0.22146724232350559</c:v>
                </c:pt>
                <c:pt idx="16">
                  <c:v>0.22762955640972105</c:v>
                </c:pt>
                <c:pt idx="17">
                  <c:v>0.21997873226319214</c:v>
                </c:pt>
                <c:pt idx="18">
                  <c:v>0.22385932986398405</c:v>
                </c:pt>
                <c:pt idx="19">
                  <c:v>0.21733550373758601</c:v>
                </c:pt>
                <c:pt idx="20">
                  <c:v>0.22319333976734765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Data_Compiled!$BH$1:$BH$2</c:f>
              <c:strCache>
                <c:ptCount val="2"/>
                <c:pt idx="0">
                  <c:v>Drop_06281</c:v>
                </c:pt>
                <c:pt idx="1">
                  <c:v>3mL 7.66deg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Data_Compiled!$BL$6:$BL$28</c:f>
              <c:numCache>
                <c:formatCode>General</c:formatCode>
                <c:ptCount val="23"/>
                <c:pt idx="0">
                  <c:v>0.19434663282508721</c:v>
                </c:pt>
                <c:pt idx="1">
                  <c:v>0.27884516883599464</c:v>
                </c:pt>
                <c:pt idx="2">
                  <c:v>0.36334370484690215</c:v>
                </c:pt>
                <c:pt idx="3">
                  <c:v>0.4478422408578096</c:v>
                </c:pt>
                <c:pt idx="4">
                  <c:v>0.53234077686871706</c:v>
                </c:pt>
                <c:pt idx="5">
                  <c:v>0.61683931287962457</c:v>
                </c:pt>
                <c:pt idx="6">
                  <c:v>0.70133784889053208</c:v>
                </c:pt>
                <c:pt idx="7">
                  <c:v>0.7858363849014397</c:v>
                </c:pt>
                <c:pt idx="8">
                  <c:v>0.87033492091234699</c:v>
                </c:pt>
                <c:pt idx="9">
                  <c:v>0.9548334569232545</c:v>
                </c:pt>
                <c:pt idx="10">
                  <c:v>1.039331992934162</c:v>
                </c:pt>
                <c:pt idx="11">
                  <c:v>1.1238305289450694</c:v>
                </c:pt>
                <c:pt idx="12">
                  <c:v>1.2083290649559766</c:v>
                </c:pt>
                <c:pt idx="13">
                  <c:v>1.2928276009668842</c:v>
                </c:pt>
                <c:pt idx="14">
                  <c:v>1.3773261369777918</c:v>
                </c:pt>
                <c:pt idx="15">
                  <c:v>1.4618246729886994</c:v>
                </c:pt>
                <c:pt idx="16">
                  <c:v>1.5463232089996068</c:v>
                </c:pt>
                <c:pt idx="17">
                  <c:v>1.630821745010514</c:v>
                </c:pt>
                <c:pt idx="18">
                  <c:v>1.7153202810214216</c:v>
                </c:pt>
                <c:pt idx="19">
                  <c:v>1.799818817032329</c:v>
                </c:pt>
                <c:pt idx="20">
                  <c:v>1.8843173530432367</c:v>
                </c:pt>
                <c:pt idx="21">
                  <c:v>1.9688158890541441</c:v>
                </c:pt>
              </c:numCache>
            </c:numRef>
          </c:xVal>
          <c:yVal>
            <c:numRef>
              <c:f>Data_Compiled!$BN$6:$BN$27</c:f>
              <c:numCache>
                <c:formatCode>General</c:formatCode>
                <c:ptCount val="22"/>
                <c:pt idx="0">
                  <c:v>0.15364415237353735</c:v>
                </c:pt>
                <c:pt idx="1">
                  <c:v>0.16127028478248348</c:v>
                </c:pt>
                <c:pt idx="2">
                  <c:v>0.18961272218975322</c:v>
                </c:pt>
                <c:pt idx="3">
                  <c:v>0.20723635039199603</c:v>
                </c:pt>
                <c:pt idx="4">
                  <c:v>0.20737599148426578</c:v>
                </c:pt>
                <c:pt idx="5">
                  <c:v>0.25047060021762912</c:v>
                </c:pt>
                <c:pt idx="6">
                  <c:v>0.23860388224221249</c:v>
                </c:pt>
                <c:pt idx="7">
                  <c:v>0.2606023669398938</c:v>
                </c:pt>
                <c:pt idx="8">
                  <c:v>0.26347724716016646</c:v>
                </c:pt>
                <c:pt idx="9">
                  <c:v>0.26048388570203151</c:v>
                </c:pt>
                <c:pt idx="10">
                  <c:v>0.27477695710840788</c:v>
                </c:pt>
                <c:pt idx="11">
                  <c:v>0.26303950800198894</c:v>
                </c:pt>
                <c:pt idx="12">
                  <c:v>0.26608854404729837</c:v>
                </c:pt>
                <c:pt idx="13">
                  <c:v>0.28005461556633426</c:v>
                </c:pt>
                <c:pt idx="14">
                  <c:v>0.27033009416405274</c:v>
                </c:pt>
                <c:pt idx="15">
                  <c:v>0.26516250345160863</c:v>
                </c:pt>
                <c:pt idx="16">
                  <c:v>0.2699516699208297</c:v>
                </c:pt>
                <c:pt idx="17">
                  <c:v>0.26332498388557934</c:v>
                </c:pt>
                <c:pt idx="18">
                  <c:v>0.26915186630481758</c:v>
                </c:pt>
                <c:pt idx="19">
                  <c:v>0.2557369483316691</c:v>
                </c:pt>
                <c:pt idx="20">
                  <c:v>0.2683421068585663</c:v>
                </c:pt>
                <c:pt idx="21">
                  <c:v>0.25910563252733659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Data_Compiled!$BT$1:$BT$2</c:f>
              <c:strCache>
                <c:ptCount val="2"/>
                <c:pt idx="0">
                  <c:v>Drop_06282</c:v>
                </c:pt>
                <c:pt idx="1">
                  <c:v>4mL 7.66deg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Data_Compiled!$BX$6:$BX$22</c:f>
              <c:numCache>
                <c:formatCode>General</c:formatCode>
                <c:ptCount val="17"/>
                <c:pt idx="0">
                  <c:v>0.23728241195457644</c:v>
                </c:pt>
                <c:pt idx="1">
                  <c:v>0.31382512548831082</c:v>
                </c:pt>
                <c:pt idx="2">
                  <c:v>0.39036783902204508</c:v>
                </c:pt>
                <c:pt idx="3">
                  <c:v>0.46691055255577946</c:v>
                </c:pt>
                <c:pt idx="4">
                  <c:v>0.54345326608951383</c:v>
                </c:pt>
                <c:pt idx="5">
                  <c:v>0.61999597962324815</c:v>
                </c:pt>
                <c:pt idx="6">
                  <c:v>0.69653869315698247</c:v>
                </c:pt>
                <c:pt idx="7">
                  <c:v>0.77308140669071668</c:v>
                </c:pt>
                <c:pt idx="8">
                  <c:v>0.84962412022445122</c:v>
                </c:pt>
                <c:pt idx="9">
                  <c:v>0.92616683375818543</c:v>
                </c:pt>
                <c:pt idx="10">
                  <c:v>1.0027095472919199</c:v>
                </c:pt>
                <c:pt idx="11">
                  <c:v>1.0792522608256541</c:v>
                </c:pt>
                <c:pt idx="12">
                  <c:v>1.1557949743593885</c:v>
                </c:pt>
                <c:pt idx="13">
                  <c:v>1.2323376878931229</c:v>
                </c:pt>
                <c:pt idx="14">
                  <c:v>1.3088804014268571</c:v>
                </c:pt>
                <c:pt idx="15">
                  <c:v>1.3854231149605916</c:v>
                </c:pt>
              </c:numCache>
            </c:numRef>
          </c:xVal>
          <c:yVal>
            <c:numRef>
              <c:f>Data_Compiled!$BZ$6:$BZ$21</c:f>
              <c:numCache>
                <c:formatCode>General</c:formatCode>
                <c:ptCount val="16"/>
                <c:pt idx="0">
                  <c:v>0.23963429602374045</c:v>
                </c:pt>
                <c:pt idx="1">
                  <c:v>0.25827251904780968</c:v>
                </c:pt>
                <c:pt idx="2">
                  <c:v>0.29044411210715421</c:v>
                </c:pt>
                <c:pt idx="3">
                  <c:v>0.29553793602012951</c:v>
                </c:pt>
                <c:pt idx="4">
                  <c:v>0.34914836933937377</c:v>
                </c:pt>
                <c:pt idx="5">
                  <c:v>0.36738668190992324</c:v>
                </c:pt>
                <c:pt idx="6">
                  <c:v>0.35796712183799939</c:v>
                </c:pt>
                <c:pt idx="7">
                  <c:v>0.38316108609381533</c:v>
                </c:pt>
                <c:pt idx="8">
                  <c:v>0.38896789271687471</c:v>
                </c:pt>
                <c:pt idx="9">
                  <c:v>0.39241422350200011</c:v>
                </c:pt>
                <c:pt idx="10">
                  <c:v>0.40388962348955976</c:v>
                </c:pt>
                <c:pt idx="11">
                  <c:v>0.3862217421599296</c:v>
                </c:pt>
                <c:pt idx="12">
                  <c:v>0.40821550628423731</c:v>
                </c:pt>
                <c:pt idx="13">
                  <c:v>0.39242519469520443</c:v>
                </c:pt>
                <c:pt idx="14">
                  <c:v>0.39162340992081834</c:v>
                </c:pt>
                <c:pt idx="15">
                  <c:v>0.42344941201527347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Data_Compiled!$CF$1:$CF$2</c:f>
              <c:strCache>
                <c:ptCount val="2"/>
                <c:pt idx="0">
                  <c:v>Drop_06284</c:v>
                </c:pt>
                <c:pt idx="1">
                  <c:v>2mL 3.99deg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Data_Compiled!$CJ$6:$CJ$21</c:f>
              <c:numCache>
                <c:formatCode>General</c:formatCode>
                <c:ptCount val="16"/>
                <c:pt idx="0">
                  <c:v>9.7578750900426933E-2</c:v>
                </c:pt>
                <c:pt idx="1">
                  <c:v>0.15497801613597217</c:v>
                </c:pt>
                <c:pt idx="2">
                  <c:v>0.21237728137151743</c:v>
                </c:pt>
                <c:pt idx="3">
                  <c:v>0.26977654660706268</c:v>
                </c:pt>
                <c:pt idx="4">
                  <c:v>0.32717581184260786</c:v>
                </c:pt>
                <c:pt idx="5">
                  <c:v>0.38457507707815308</c:v>
                </c:pt>
                <c:pt idx="6">
                  <c:v>0.44197434231369837</c:v>
                </c:pt>
                <c:pt idx="7">
                  <c:v>0.49937360754924359</c:v>
                </c:pt>
                <c:pt idx="8">
                  <c:v>0.55677287278478882</c:v>
                </c:pt>
                <c:pt idx="9">
                  <c:v>0.6141721380203341</c:v>
                </c:pt>
                <c:pt idx="10">
                  <c:v>0.67157140325587938</c:v>
                </c:pt>
                <c:pt idx="11">
                  <c:v>0.72897066849142467</c:v>
                </c:pt>
                <c:pt idx="12">
                  <c:v>0.78636993372696995</c:v>
                </c:pt>
                <c:pt idx="13">
                  <c:v>0.84376919896251523</c:v>
                </c:pt>
                <c:pt idx="14">
                  <c:v>0.90116846419806029</c:v>
                </c:pt>
              </c:numCache>
            </c:numRef>
          </c:xVal>
          <c:yVal>
            <c:numRef>
              <c:f>Data_Compiled!$CL$6:$CL$19</c:f>
              <c:numCache>
                <c:formatCode>General</c:formatCode>
                <c:ptCount val="14"/>
                <c:pt idx="0">
                  <c:v>0.11493247602493682</c:v>
                </c:pt>
                <c:pt idx="1">
                  <c:v>0.15126468637350432</c:v>
                </c:pt>
                <c:pt idx="2">
                  <c:v>0.17347739663742293</c:v>
                </c:pt>
                <c:pt idx="3">
                  <c:v>0.20593116045689278</c:v>
                </c:pt>
                <c:pt idx="4">
                  <c:v>0.22729475912136088</c:v>
                </c:pt>
                <c:pt idx="5">
                  <c:v>0.25611060884458919</c:v>
                </c:pt>
                <c:pt idx="6">
                  <c:v>0.27356167469025194</c:v>
                </c:pt>
                <c:pt idx="7">
                  <c:v>0.279174465723385</c:v>
                </c:pt>
                <c:pt idx="8">
                  <c:v>0.2985877705002023</c:v>
                </c:pt>
                <c:pt idx="9">
                  <c:v>0.29656498836099437</c:v>
                </c:pt>
                <c:pt idx="10">
                  <c:v>0.30441116283168124</c:v>
                </c:pt>
                <c:pt idx="11">
                  <c:v>0.31183606176003342</c:v>
                </c:pt>
                <c:pt idx="12">
                  <c:v>0.30078974411703358</c:v>
                </c:pt>
                <c:pt idx="13">
                  <c:v>0.31013832818810527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Data_Compiled!$CR$1:$CR$2</c:f>
              <c:strCache>
                <c:ptCount val="2"/>
                <c:pt idx="0">
                  <c:v>Drop_06285</c:v>
                </c:pt>
                <c:pt idx="1">
                  <c:v>3mL 3.99deg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Data_Compiled!$CV$6:$CV$18</c:f>
              <c:numCache>
                <c:formatCode>General</c:formatCode>
                <c:ptCount val="13"/>
                <c:pt idx="0">
                  <c:v>8.2627535575539923E-2</c:v>
                </c:pt>
                <c:pt idx="1">
                  <c:v>0.13123196826703398</c:v>
                </c:pt>
                <c:pt idx="2">
                  <c:v>0.17983640095852804</c:v>
                </c:pt>
                <c:pt idx="3">
                  <c:v>0.2284408336500221</c:v>
                </c:pt>
                <c:pt idx="4">
                  <c:v>0.27704526634151616</c:v>
                </c:pt>
                <c:pt idx="5">
                  <c:v>0.32564969903301022</c:v>
                </c:pt>
                <c:pt idx="6">
                  <c:v>0.37425413172450428</c:v>
                </c:pt>
                <c:pt idx="7">
                  <c:v>0.42285856441599839</c:v>
                </c:pt>
                <c:pt idx="8">
                  <c:v>0.47146299710749245</c:v>
                </c:pt>
                <c:pt idx="9">
                  <c:v>0.52006742979898657</c:v>
                </c:pt>
                <c:pt idx="10">
                  <c:v>0.56867186249048063</c:v>
                </c:pt>
                <c:pt idx="11">
                  <c:v>0.61727629518197469</c:v>
                </c:pt>
              </c:numCache>
            </c:numRef>
          </c:xVal>
          <c:yVal>
            <c:numRef>
              <c:f>Data_Compiled!$CX$6:$CX$17</c:f>
              <c:numCache>
                <c:formatCode>General</c:formatCode>
                <c:ptCount val="12"/>
                <c:pt idx="0">
                  <c:v>0.14792509678198504</c:v>
                </c:pt>
                <c:pt idx="1">
                  <c:v>0.19919739255437974</c:v>
                </c:pt>
                <c:pt idx="2">
                  <c:v>0.23725766500152565</c:v>
                </c:pt>
                <c:pt idx="3">
                  <c:v>0.28220171269501221</c:v>
                </c:pt>
                <c:pt idx="4">
                  <c:v>0.31928456780257003</c:v>
                </c:pt>
                <c:pt idx="5">
                  <c:v>0.35060210183403906</c:v>
                </c:pt>
                <c:pt idx="6">
                  <c:v>0.36654205895514308</c:v>
                </c:pt>
                <c:pt idx="7">
                  <c:v>0.38200977344981607</c:v>
                </c:pt>
                <c:pt idx="8">
                  <c:v>0.39209944393715368</c:v>
                </c:pt>
                <c:pt idx="9">
                  <c:v>0.40737917764744491</c:v>
                </c:pt>
                <c:pt idx="10">
                  <c:v>0.41336526179274358</c:v>
                </c:pt>
                <c:pt idx="11">
                  <c:v>0.41353703017279442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Data_Compiled!$DD$1:$DD$2</c:f>
              <c:strCache>
                <c:ptCount val="2"/>
                <c:pt idx="0">
                  <c:v>Drop_06286</c:v>
                </c:pt>
                <c:pt idx="1">
                  <c:v>4mL 3.99deg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Data_Compiled!$DH$6:$DH$18</c:f>
              <c:numCache>
                <c:formatCode>General</c:formatCode>
                <c:ptCount val="13"/>
                <c:pt idx="0">
                  <c:v>7.4552871191072692E-2</c:v>
                </c:pt>
                <c:pt idx="1">
                  <c:v>0.11840750130346839</c:v>
                </c:pt>
                <c:pt idx="2">
                  <c:v>0.1622621314158641</c:v>
                </c:pt>
                <c:pt idx="3">
                  <c:v>0.20611676152825978</c:v>
                </c:pt>
                <c:pt idx="4">
                  <c:v>0.24997139164065549</c:v>
                </c:pt>
                <c:pt idx="5">
                  <c:v>0.29382602175305111</c:v>
                </c:pt>
                <c:pt idx="6">
                  <c:v>0.33768065186544688</c:v>
                </c:pt>
                <c:pt idx="7">
                  <c:v>0.38153528197784253</c:v>
                </c:pt>
                <c:pt idx="8">
                  <c:v>0.42538991209023824</c:v>
                </c:pt>
                <c:pt idx="9">
                  <c:v>0.46924454220263395</c:v>
                </c:pt>
                <c:pt idx="10">
                  <c:v>0.51309917231502966</c:v>
                </c:pt>
                <c:pt idx="11">
                  <c:v>0.55695380242742532</c:v>
                </c:pt>
              </c:numCache>
            </c:numRef>
          </c:xVal>
          <c:yVal>
            <c:numRef>
              <c:f>Data_Compiled!$DJ$6:$DJ$16</c:f>
              <c:numCache>
                <c:formatCode>General</c:formatCode>
                <c:ptCount val="11"/>
                <c:pt idx="0">
                  <c:v>0.14950912060728758</c:v>
                </c:pt>
                <c:pt idx="1">
                  <c:v>0.23002005198661807</c:v>
                </c:pt>
                <c:pt idx="2">
                  <c:v>0.28890221280019696</c:v>
                </c:pt>
                <c:pt idx="3">
                  <c:v>0.3265160002917547</c:v>
                </c:pt>
                <c:pt idx="4">
                  <c:v>0.36126935150320605</c:v>
                </c:pt>
                <c:pt idx="5">
                  <c:v>0.41840441972249587</c:v>
                </c:pt>
                <c:pt idx="6">
                  <c:v>0.40976332730793746</c:v>
                </c:pt>
                <c:pt idx="7">
                  <c:v>0.44686702521995286</c:v>
                </c:pt>
                <c:pt idx="8">
                  <c:v>0.46846772599295172</c:v>
                </c:pt>
                <c:pt idx="9">
                  <c:v>0.44941225423289843</c:v>
                </c:pt>
                <c:pt idx="10">
                  <c:v>0.4907695999367569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Data_Compiled!$DP$1:$DP$2</c:f>
              <c:strCache>
                <c:ptCount val="2"/>
                <c:pt idx="0">
                  <c:v>Drop_06333</c:v>
                </c:pt>
                <c:pt idx="1">
                  <c:v>2mL 4.00deg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Data_Compiled!$DT$6:$DT$27</c:f>
              <c:numCache>
                <c:formatCode>General</c:formatCode>
                <c:ptCount val="22"/>
                <c:pt idx="0">
                  <c:v>0.10345743576065941</c:v>
                </c:pt>
                <c:pt idx="1">
                  <c:v>0.17242905960109903</c:v>
                </c:pt>
                <c:pt idx="2">
                  <c:v>0.24140068344153864</c:v>
                </c:pt>
                <c:pt idx="3">
                  <c:v>0.31037230728197823</c:v>
                </c:pt>
                <c:pt idx="4">
                  <c:v>0.37934393112241782</c:v>
                </c:pt>
                <c:pt idx="5">
                  <c:v>0.44831555496285747</c:v>
                </c:pt>
                <c:pt idx="6">
                  <c:v>0.51728717880329711</c:v>
                </c:pt>
                <c:pt idx="7">
                  <c:v>0.58625880264373664</c:v>
                </c:pt>
                <c:pt idx="8">
                  <c:v>0.65523042648417629</c:v>
                </c:pt>
                <c:pt idx="9">
                  <c:v>0.72420205032461604</c:v>
                </c:pt>
                <c:pt idx="10">
                  <c:v>0.79317367416505569</c:v>
                </c:pt>
                <c:pt idx="11">
                  <c:v>0.862145298005495</c:v>
                </c:pt>
                <c:pt idx="12">
                  <c:v>0.93111692184593453</c:v>
                </c:pt>
                <c:pt idx="13">
                  <c:v>1.0000885456863744</c:v>
                </c:pt>
                <c:pt idx="14">
                  <c:v>1.0690601695268138</c:v>
                </c:pt>
                <c:pt idx="15">
                  <c:v>1.1380317933672537</c:v>
                </c:pt>
                <c:pt idx="16">
                  <c:v>1.2070034172076931</c:v>
                </c:pt>
                <c:pt idx="17">
                  <c:v>1.275975041048133</c:v>
                </c:pt>
                <c:pt idx="18">
                  <c:v>1.3449466648885722</c:v>
                </c:pt>
                <c:pt idx="19">
                  <c:v>1.413918288729012</c:v>
                </c:pt>
                <c:pt idx="20">
                  <c:v>1.4828899125694515</c:v>
                </c:pt>
              </c:numCache>
            </c:numRef>
          </c:xVal>
          <c:yVal>
            <c:numRef>
              <c:f>Data_Compiled!$DV$6:$DV$26</c:f>
              <c:numCache>
                <c:formatCode>General</c:formatCode>
                <c:ptCount val="21"/>
                <c:pt idx="0">
                  <c:v>0.11216093889496991</c:v>
                </c:pt>
                <c:pt idx="1">
                  <c:v>0.12544613493492029</c:v>
                </c:pt>
                <c:pt idx="2">
                  <c:v>0.1237466240368663</c:v>
                </c:pt>
                <c:pt idx="3">
                  <c:v>0.15757563723978388</c:v>
                </c:pt>
                <c:pt idx="4">
                  <c:v>0.19381092632309166</c:v>
                </c:pt>
                <c:pt idx="5">
                  <c:v>0.20571365008915046</c:v>
                </c:pt>
                <c:pt idx="6">
                  <c:v>0.25181993750396753</c:v>
                </c:pt>
                <c:pt idx="7">
                  <c:v>0.25961800576009797</c:v>
                </c:pt>
                <c:pt idx="8">
                  <c:v>0.3033728598916311</c:v>
                </c:pt>
                <c:pt idx="9">
                  <c:v>0.29549202297804822</c:v>
                </c:pt>
                <c:pt idx="10">
                  <c:v>0.31161071512645655</c:v>
                </c:pt>
                <c:pt idx="11">
                  <c:v>0.33526677338453281</c:v>
                </c:pt>
                <c:pt idx="12">
                  <c:v>0.31975627683907398</c:v>
                </c:pt>
                <c:pt idx="13">
                  <c:v>0.33136514554587532</c:v>
                </c:pt>
                <c:pt idx="14">
                  <c:v>0.34150614725952411</c:v>
                </c:pt>
                <c:pt idx="15">
                  <c:v>0.32746741151320852</c:v>
                </c:pt>
                <c:pt idx="16">
                  <c:v>0.32565126352440887</c:v>
                </c:pt>
                <c:pt idx="17">
                  <c:v>0.32911082193287156</c:v>
                </c:pt>
                <c:pt idx="18">
                  <c:v>0.33760557260767732</c:v>
                </c:pt>
                <c:pt idx="19">
                  <c:v>0.32773148194623586</c:v>
                </c:pt>
                <c:pt idx="20">
                  <c:v>0.3292837950449497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Data_Compiled!$EB$1:$EB$2</c:f>
              <c:strCache>
                <c:ptCount val="2"/>
                <c:pt idx="0">
                  <c:v>Drop_06334</c:v>
                </c:pt>
                <c:pt idx="1">
                  <c:v>2mL 4.00deg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Data_Compiled!$EF$6:$EF$25</c:f>
              <c:numCache>
                <c:formatCode>General</c:formatCode>
                <c:ptCount val="20"/>
                <c:pt idx="0">
                  <c:v>0.11766334916199117</c:v>
                </c:pt>
                <c:pt idx="1">
                  <c:v>0.1795914276683023</c:v>
                </c:pt>
                <c:pt idx="2">
                  <c:v>0.24151950617461346</c:v>
                </c:pt>
                <c:pt idx="3">
                  <c:v>0.30344758468092459</c:v>
                </c:pt>
                <c:pt idx="4">
                  <c:v>0.36537566318723574</c:v>
                </c:pt>
                <c:pt idx="5">
                  <c:v>0.42730374169354696</c:v>
                </c:pt>
                <c:pt idx="6">
                  <c:v>0.489231820199858</c:v>
                </c:pt>
                <c:pt idx="7">
                  <c:v>0.5511598987061691</c:v>
                </c:pt>
                <c:pt idx="8">
                  <c:v>0.61308797721248032</c:v>
                </c:pt>
                <c:pt idx="9">
                  <c:v>0.67501605571879164</c:v>
                </c:pt>
                <c:pt idx="10">
                  <c:v>0.73694413422510252</c:v>
                </c:pt>
                <c:pt idx="11">
                  <c:v>0.79887221273141362</c:v>
                </c:pt>
                <c:pt idx="12">
                  <c:v>0.86080029123772484</c:v>
                </c:pt>
                <c:pt idx="13">
                  <c:v>0.92272836974403616</c:v>
                </c:pt>
                <c:pt idx="14">
                  <c:v>0.98465644825034715</c:v>
                </c:pt>
                <c:pt idx="15">
                  <c:v>1.0465845267566583</c:v>
                </c:pt>
                <c:pt idx="16">
                  <c:v>1.1085126052629695</c:v>
                </c:pt>
                <c:pt idx="17">
                  <c:v>1.1704406837692807</c:v>
                </c:pt>
              </c:numCache>
            </c:numRef>
          </c:xVal>
          <c:yVal>
            <c:numRef>
              <c:f>Data_Compiled!$EH$6:$EH$23</c:f>
              <c:numCache>
                <c:formatCode>General</c:formatCode>
                <c:ptCount val="18"/>
                <c:pt idx="0">
                  <c:v>0.15060025692362908</c:v>
                </c:pt>
                <c:pt idx="1">
                  <c:v>0.18810028096534254</c:v>
                </c:pt>
                <c:pt idx="2">
                  <c:v>0.22011230341745053</c:v>
                </c:pt>
                <c:pt idx="3">
                  <c:v>0.30614282910759211</c:v>
                </c:pt>
                <c:pt idx="4">
                  <c:v>0.28850628445599141</c:v>
                </c:pt>
                <c:pt idx="5">
                  <c:v>0.36601885191949812</c:v>
                </c:pt>
                <c:pt idx="6">
                  <c:v>0.33358353684720832</c:v>
                </c:pt>
                <c:pt idx="7">
                  <c:v>0.40017796287214424</c:v>
                </c:pt>
                <c:pt idx="8">
                  <c:v>0.38289922092435968</c:v>
                </c:pt>
                <c:pt idx="9">
                  <c:v>0.38076611330358995</c:v>
                </c:pt>
                <c:pt idx="10">
                  <c:v>0.40881460316472173</c:v>
                </c:pt>
                <c:pt idx="11">
                  <c:v>0.41289211794020603</c:v>
                </c:pt>
                <c:pt idx="12">
                  <c:v>0.39153906627911667</c:v>
                </c:pt>
                <c:pt idx="13">
                  <c:v>0.38959761304856816</c:v>
                </c:pt>
                <c:pt idx="14">
                  <c:v>0.39338544954202725</c:v>
                </c:pt>
                <c:pt idx="15">
                  <c:v>0.40416466700663345</c:v>
                </c:pt>
                <c:pt idx="16">
                  <c:v>0.40008143780168831</c:v>
                </c:pt>
                <c:pt idx="17">
                  <c:v>0.39980697092410744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Data_Compiled!$EN$1:$EN$2</c:f>
              <c:strCache>
                <c:ptCount val="2"/>
                <c:pt idx="0">
                  <c:v>Drop_06335</c:v>
                </c:pt>
                <c:pt idx="1">
                  <c:v>2mL 4.00deg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Data_Compiled!$ER$6:$ER$25</c:f>
              <c:numCache>
                <c:formatCode>General</c:formatCode>
                <c:ptCount val="20"/>
                <c:pt idx="0">
                  <c:v>0.11316010731593606</c:v>
                </c:pt>
                <c:pt idx="1">
                  <c:v>0.1797248763253102</c:v>
                </c:pt>
                <c:pt idx="2">
                  <c:v>0.24628964533468434</c:v>
                </c:pt>
                <c:pt idx="3">
                  <c:v>0.31285441434405847</c:v>
                </c:pt>
                <c:pt idx="4">
                  <c:v>0.37941918335343261</c:v>
                </c:pt>
                <c:pt idx="5">
                  <c:v>0.44598395236280686</c:v>
                </c:pt>
                <c:pt idx="6">
                  <c:v>0.51254872137218088</c:v>
                </c:pt>
                <c:pt idx="7">
                  <c:v>0.57911349038155502</c:v>
                </c:pt>
                <c:pt idx="8">
                  <c:v>0.64567825939092915</c:v>
                </c:pt>
                <c:pt idx="9">
                  <c:v>0.7122430284003034</c:v>
                </c:pt>
                <c:pt idx="10">
                  <c:v>0.77880779740967743</c:v>
                </c:pt>
                <c:pt idx="11">
                  <c:v>0.84537256641905179</c:v>
                </c:pt>
                <c:pt idx="12">
                  <c:v>0.91193733542842592</c:v>
                </c:pt>
                <c:pt idx="13">
                  <c:v>0.97850210443779995</c:v>
                </c:pt>
                <c:pt idx="14">
                  <c:v>1.0450668734471742</c:v>
                </c:pt>
                <c:pt idx="15">
                  <c:v>1.1116316424565484</c:v>
                </c:pt>
                <c:pt idx="17">
                  <c:v>1.1648834576640474</c:v>
                </c:pt>
                <c:pt idx="18">
                  <c:v>1.2314482266734217</c:v>
                </c:pt>
              </c:numCache>
            </c:numRef>
          </c:xVal>
          <c:yVal>
            <c:numRef>
              <c:f>Data_Compiled!$ET$6:$ET$23</c:f>
              <c:numCache>
                <c:formatCode>General</c:formatCode>
                <c:ptCount val="18"/>
                <c:pt idx="0">
                  <c:v>0.15435449486372629</c:v>
                </c:pt>
                <c:pt idx="1">
                  <c:v>0.18265066976320418</c:v>
                </c:pt>
                <c:pt idx="2">
                  <c:v>0.24268909393615506</c:v>
                </c:pt>
                <c:pt idx="3">
                  <c:v>0.29060063330252134</c:v>
                </c:pt>
                <c:pt idx="4">
                  <c:v>0.32379870181367559</c:v>
                </c:pt>
                <c:pt idx="5">
                  <c:v>0.35265850864861831</c:v>
                </c:pt>
                <c:pt idx="6">
                  <c:v>0.36770675487661597</c:v>
                </c:pt>
                <c:pt idx="7">
                  <c:v>0.39242634872117871</c:v>
                </c:pt>
                <c:pt idx="8">
                  <c:v>0.40087455613218675</c:v>
                </c:pt>
                <c:pt idx="9">
                  <c:v>0.40096396517387844</c:v>
                </c:pt>
                <c:pt idx="10">
                  <c:v>0.41241363638266298</c:v>
                </c:pt>
                <c:pt idx="11">
                  <c:v>0.41397620173635424</c:v>
                </c:pt>
                <c:pt idx="12">
                  <c:v>0.42332465310030926</c:v>
                </c:pt>
                <c:pt idx="13">
                  <c:v>0.41195900583064016</c:v>
                </c:pt>
                <c:pt idx="14">
                  <c:v>0.40756063609485577</c:v>
                </c:pt>
                <c:pt idx="15">
                  <c:v>0.40518097752282545</c:v>
                </c:pt>
                <c:pt idx="16">
                  <c:v>0</c:v>
                </c:pt>
                <c:pt idx="17">
                  <c:v>0.41691380729694028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Data_Compiled!$EZ$1:$EZ$2</c:f>
              <c:strCache>
                <c:ptCount val="2"/>
                <c:pt idx="0">
                  <c:v>Drop_06283</c:v>
                </c:pt>
                <c:pt idx="1">
                  <c:v>6mL 7.66deg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Data_Compiled!$FD$6:$FD$22</c:f>
              <c:numCache>
                <c:formatCode>General</c:formatCode>
                <c:ptCount val="17"/>
                <c:pt idx="0">
                  <c:v>0.11854529302338902</c:v>
                </c:pt>
                <c:pt idx="1">
                  <c:v>0.18093755250938326</c:v>
                </c:pt>
                <c:pt idx="2">
                  <c:v>0.24332981199537751</c:v>
                </c:pt>
                <c:pt idx="3">
                  <c:v>0.3057220714813717</c:v>
                </c:pt>
                <c:pt idx="4">
                  <c:v>0.36811433096736601</c:v>
                </c:pt>
                <c:pt idx="5">
                  <c:v>0.43050659045336026</c:v>
                </c:pt>
                <c:pt idx="6">
                  <c:v>0.49289884993935446</c:v>
                </c:pt>
                <c:pt idx="7">
                  <c:v>0.55529110942534865</c:v>
                </c:pt>
                <c:pt idx="8">
                  <c:v>0.6176833689113429</c:v>
                </c:pt>
                <c:pt idx="9">
                  <c:v>0.68007562839733715</c:v>
                </c:pt>
                <c:pt idx="10">
                  <c:v>0.74246788788333129</c:v>
                </c:pt>
                <c:pt idx="11">
                  <c:v>0.80486014736932543</c:v>
                </c:pt>
                <c:pt idx="12">
                  <c:v>0.86725240685531968</c:v>
                </c:pt>
                <c:pt idx="13">
                  <c:v>0.92964466634131415</c:v>
                </c:pt>
                <c:pt idx="14">
                  <c:v>0.99203692582730818</c:v>
                </c:pt>
                <c:pt idx="15">
                  <c:v>1.0544291853133025</c:v>
                </c:pt>
              </c:numCache>
            </c:numRef>
          </c:xVal>
          <c:yVal>
            <c:numRef>
              <c:f>Data_Compiled!$FF$6:$FF$21</c:f>
              <c:numCache>
                <c:formatCode>General</c:formatCode>
                <c:ptCount val="16"/>
                <c:pt idx="0">
                  <c:v>0.24942814743875985</c:v>
                </c:pt>
                <c:pt idx="1">
                  <c:v>0.27432966648555507</c:v>
                </c:pt>
                <c:pt idx="2">
                  <c:v>0.32318676088827508</c:v>
                </c:pt>
                <c:pt idx="3">
                  <c:v>0.38798334027562198</c:v>
                </c:pt>
                <c:pt idx="4">
                  <c:v>0.41419211903236086</c:v>
                </c:pt>
                <c:pt idx="5">
                  <c:v>0.4718950850052242</c:v>
                </c:pt>
                <c:pt idx="6">
                  <c:v>0.48204771299508509</c:v>
                </c:pt>
                <c:pt idx="7">
                  <c:v>0.4593763196647111</c:v>
                </c:pt>
                <c:pt idx="8">
                  <c:v>0.50795347966069515</c:v>
                </c:pt>
                <c:pt idx="9">
                  <c:v>0.51141331899421516</c:v>
                </c:pt>
                <c:pt idx="10">
                  <c:v>0.51077842641750493</c:v>
                </c:pt>
                <c:pt idx="11">
                  <c:v>0.54456623539496241</c:v>
                </c:pt>
                <c:pt idx="12">
                  <c:v>0.51421108668455562</c:v>
                </c:pt>
                <c:pt idx="13">
                  <c:v>0.54068375760075127</c:v>
                </c:pt>
                <c:pt idx="14">
                  <c:v>0.51658043406714615</c:v>
                </c:pt>
                <c:pt idx="15">
                  <c:v>0.52761469064477984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Data_Compiled!$FL$1:$FL$2</c:f>
              <c:strCache>
                <c:ptCount val="2"/>
                <c:pt idx="0">
                  <c:v>Drop_06287</c:v>
                </c:pt>
                <c:pt idx="1">
                  <c:v>6mL 3.99deg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Data_Compiled!$FN$7:$FN$21</c:f>
              <c:numCache>
                <c:formatCode>General</c:formatCode>
                <c:ptCount val="15"/>
                <c:pt idx="0">
                  <c:v>8.5023139648299259E-2</c:v>
                </c:pt>
                <c:pt idx="1">
                  <c:v>0.12753470947244888</c:v>
                </c:pt>
                <c:pt idx="2">
                  <c:v>0.17004627929659852</c:v>
                </c:pt>
                <c:pt idx="3">
                  <c:v>0.21255784912074813</c:v>
                </c:pt>
                <c:pt idx="4">
                  <c:v>0.25506941894489776</c:v>
                </c:pt>
                <c:pt idx="5">
                  <c:v>0.29758098876904743</c:v>
                </c:pt>
                <c:pt idx="6">
                  <c:v>0.34009255859319704</c:v>
                </c:pt>
                <c:pt idx="7">
                  <c:v>0.38260412841734665</c:v>
                </c:pt>
                <c:pt idx="8">
                  <c:v>0.42511569824149625</c:v>
                </c:pt>
                <c:pt idx="9">
                  <c:v>0.46762726806564586</c:v>
                </c:pt>
                <c:pt idx="10">
                  <c:v>0.51013883788979553</c:v>
                </c:pt>
                <c:pt idx="11">
                  <c:v>0.55265040771394514</c:v>
                </c:pt>
                <c:pt idx="12">
                  <c:v>0.59516197753809486</c:v>
                </c:pt>
                <c:pt idx="13">
                  <c:v>0.63767354736224446</c:v>
                </c:pt>
                <c:pt idx="14">
                  <c:v>0.68018511718639407</c:v>
                </c:pt>
              </c:numCache>
            </c:numRef>
          </c:xVal>
          <c:yVal>
            <c:numRef>
              <c:f>Data_Compiled!$FR$6:$FR$19</c:f>
              <c:numCache>
                <c:formatCode>General</c:formatCode>
                <c:ptCount val="14"/>
                <c:pt idx="0">
                  <c:v>0.15459629438970615</c:v>
                </c:pt>
                <c:pt idx="1">
                  <c:v>0.22549794730589917</c:v>
                </c:pt>
                <c:pt idx="2">
                  <c:v>0.28905683319375364</c:v>
                </c:pt>
                <c:pt idx="3">
                  <c:v>0.34805298182511463</c:v>
                </c:pt>
                <c:pt idx="4">
                  <c:v>0.3968598003526243</c:v>
                </c:pt>
                <c:pt idx="5">
                  <c:v>0.4275388354339566</c:v>
                </c:pt>
                <c:pt idx="6">
                  <c:v>0.45847301803183299</c:v>
                </c:pt>
                <c:pt idx="7">
                  <c:v>0.50079420051595658</c:v>
                </c:pt>
                <c:pt idx="8">
                  <c:v>0.53310112832168755</c:v>
                </c:pt>
                <c:pt idx="9">
                  <c:v>0.55086384981965686</c:v>
                </c:pt>
                <c:pt idx="10">
                  <c:v>0.55894452917608006</c:v>
                </c:pt>
                <c:pt idx="11">
                  <c:v>0.57350889624588375</c:v>
                </c:pt>
                <c:pt idx="12">
                  <c:v>0.59114248356236954</c:v>
                </c:pt>
                <c:pt idx="13">
                  <c:v>0.59745031319679087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Data_Compiled!$FW$1:$FW$2</c:f>
              <c:strCache>
                <c:ptCount val="2"/>
                <c:pt idx="0">
                  <c:v>Drop_06288</c:v>
                </c:pt>
                <c:pt idx="1">
                  <c:v>2mL 3.14deg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Data_Compiled!$FY$7:$FY$33</c:f>
              <c:numCache>
                <c:formatCode>General</c:formatCode>
                <c:ptCount val="27"/>
                <c:pt idx="0">
                  <c:v>4.9936344829301253E-2</c:v>
                </c:pt>
                <c:pt idx="1">
                  <c:v>7.490451724395189E-2</c:v>
                </c:pt>
                <c:pt idx="2">
                  <c:v>9.9872689658602506E-2</c:v>
                </c:pt>
                <c:pt idx="3">
                  <c:v>0.12484086207325314</c:v>
                </c:pt>
                <c:pt idx="4">
                  <c:v>0.14980903448790375</c:v>
                </c:pt>
                <c:pt idx="5">
                  <c:v>0.17477720690255441</c:v>
                </c:pt>
                <c:pt idx="6">
                  <c:v>0.19974537931720501</c:v>
                </c:pt>
                <c:pt idx="7">
                  <c:v>0.22471355173185564</c:v>
                </c:pt>
                <c:pt idx="8">
                  <c:v>0.24968172414650627</c:v>
                </c:pt>
                <c:pt idx="9">
                  <c:v>0.2746498965611569</c:v>
                </c:pt>
                <c:pt idx="10">
                  <c:v>0.29961806897580751</c:v>
                </c:pt>
                <c:pt idx="11">
                  <c:v>0.32458624139045816</c:v>
                </c:pt>
                <c:pt idx="12">
                  <c:v>0.34955441380510882</c:v>
                </c:pt>
                <c:pt idx="13">
                  <c:v>0.37452258621975942</c:v>
                </c:pt>
                <c:pt idx="14">
                  <c:v>0.39949075863441003</c:v>
                </c:pt>
                <c:pt idx="15">
                  <c:v>0.42445893104906068</c:v>
                </c:pt>
                <c:pt idx="16">
                  <c:v>0.44942710346371129</c:v>
                </c:pt>
                <c:pt idx="17">
                  <c:v>0.47439527587836189</c:v>
                </c:pt>
                <c:pt idx="18">
                  <c:v>0.49936344829301255</c:v>
                </c:pt>
                <c:pt idx="19">
                  <c:v>0.52433162070766315</c:v>
                </c:pt>
                <c:pt idx="20">
                  <c:v>0.54929979312231381</c:v>
                </c:pt>
                <c:pt idx="21">
                  <c:v>0.57426796553696435</c:v>
                </c:pt>
                <c:pt idx="22">
                  <c:v>0.59923613795161501</c:v>
                </c:pt>
                <c:pt idx="23">
                  <c:v>0.62420431036626567</c:v>
                </c:pt>
                <c:pt idx="24">
                  <c:v>0.64917248278091633</c:v>
                </c:pt>
                <c:pt idx="25">
                  <c:v>0.67414065519556698</c:v>
                </c:pt>
                <c:pt idx="26">
                  <c:v>0.69910882761021764</c:v>
                </c:pt>
              </c:numCache>
            </c:numRef>
          </c:xVal>
          <c:yVal>
            <c:numRef>
              <c:f>Data_Compiled!$GC$6:$GC$32</c:f>
              <c:numCache>
                <c:formatCode>General</c:formatCode>
                <c:ptCount val="27"/>
                <c:pt idx="0">
                  <c:v>5.1156073867497258E-2</c:v>
                </c:pt>
                <c:pt idx="1">
                  <c:v>7.1067953923528673E-2</c:v>
                </c:pt>
                <c:pt idx="2">
                  <c:v>8.2364474040983585E-2</c:v>
                </c:pt>
                <c:pt idx="3">
                  <c:v>9.7520018459626601E-2</c:v>
                </c:pt>
                <c:pt idx="4">
                  <c:v>0.1056632121855801</c:v>
                </c:pt>
                <c:pt idx="5">
                  <c:v>0.11414382231717755</c:v>
                </c:pt>
                <c:pt idx="6">
                  <c:v>0.12563256777550755</c:v>
                </c:pt>
                <c:pt idx="7">
                  <c:v>0.13324120563025613</c:v>
                </c:pt>
                <c:pt idx="8">
                  <c:v>0.14696533312493021</c:v>
                </c:pt>
                <c:pt idx="9">
                  <c:v>0.15806491601839623</c:v>
                </c:pt>
                <c:pt idx="10">
                  <c:v>0.16810678413770785</c:v>
                </c:pt>
                <c:pt idx="11">
                  <c:v>0.17939124366771841</c:v>
                </c:pt>
                <c:pt idx="12">
                  <c:v>0.1892037468130687</c:v>
                </c:pt>
                <c:pt idx="13">
                  <c:v>0.19657506464534386</c:v>
                </c:pt>
                <c:pt idx="14">
                  <c:v>0.20288743674517795</c:v>
                </c:pt>
                <c:pt idx="15">
                  <c:v>0.2103513180451633</c:v>
                </c:pt>
                <c:pt idx="16">
                  <c:v>0.21639430046706754</c:v>
                </c:pt>
                <c:pt idx="17">
                  <c:v>0.21895247051029357</c:v>
                </c:pt>
                <c:pt idx="18">
                  <c:v>0.2228986310638639</c:v>
                </c:pt>
                <c:pt idx="19">
                  <c:v>0.22531913260464373</c:v>
                </c:pt>
                <c:pt idx="20">
                  <c:v>0.22905081056094703</c:v>
                </c:pt>
                <c:pt idx="21">
                  <c:v>0.23530499583918593</c:v>
                </c:pt>
                <c:pt idx="22">
                  <c:v>0.23651424563463971</c:v>
                </c:pt>
                <c:pt idx="23">
                  <c:v>0.2377580580020377</c:v>
                </c:pt>
                <c:pt idx="24">
                  <c:v>0.23910799211732561</c:v>
                </c:pt>
                <c:pt idx="25">
                  <c:v>0.24145574280009122</c:v>
                </c:pt>
                <c:pt idx="26">
                  <c:v>0.24276913894224347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Data_Compiled!$GG$1:$GG$2</c:f>
              <c:strCache>
                <c:ptCount val="2"/>
                <c:pt idx="0">
                  <c:v>Drop_06290</c:v>
                </c:pt>
                <c:pt idx="1">
                  <c:v>3mL 3.14deg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2"/>
                </a:solidFill>
              </a:ln>
              <a:effectLst/>
            </c:spPr>
          </c:marker>
          <c:xVal>
            <c:numRef>
              <c:f>Data_Compiled!$GI$7:$GI$26</c:f>
              <c:numCache>
                <c:formatCode>General</c:formatCode>
                <c:ptCount val="20"/>
                <c:pt idx="0">
                  <c:v>5.1392651458244731E-2</c:v>
                </c:pt>
                <c:pt idx="1">
                  <c:v>7.7088977187367111E-2</c:v>
                </c:pt>
                <c:pt idx="2">
                  <c:v>0.10278530291648946</c:v>
                </c:pt>
                <c:pt idx="3">
                  <c:v>0.12848162864561183</c:v>
                </c:pt>
                <c:pt idx="4">
                  <c:v>0.15417795437473419</c:v>
                </c:pt>
                <c:pt idx="5">
                  <c:v>0.17987428010385659</c:v>
                </c:pt>
                <c:pt idx="6">
                  <c:v>0.20557060583297893</c:v>
                </c:pt>
                <c:pt idx="7">
                  <c:v>0.23126693156210129</c:v>
                </c:pt>
                <c:pt idx="8">
                  <c:v>0.25696325729122366</c:v>
                </c:pt>
                <c:pt idx="9">
                  <c:v>0.28265958302034599</c:v>
                </c:pt>
                <c:pt idx="10">
                  <c:v>0.30835590874946839</c:v>
                </c:pt>
                <c:pt idx="11">
                  <c:v>0.33405223447859078</c:v>
                </c:pt>
                <c:pt idx="12">
                  <c:v>0.35974856020771317</c:v>
                </c:pt>
                <c:pt idx="13">
                  <c:v>0.38544488593683551</c:v>
                </c:pt>
                <c:pt idx="14">
                  <c:v>0.41114121166595785</c:v>
                </c:pt>
                <c:pt idx="15">
                  <c:v>0.43683753739508024</c:v>
                </c:pt>
                <c:pt idx="16">
                  <c:v>0.46253386312420258</c:v>
                </c:pt>
                <c:pt idx="17">
                  <c:v>0.48823018885332498</c:v>
                </c:pt>
                <c:pt idx="18">
                  <c:v>0.51392651458244731</c:v>
                </c:pt>
                <c:pt idx="19">
                  <c:v>0.53962284031156971</c:v>
                </c:pt>
              </c:numCache>
            </c:numRef>
          </c:xVal>
          <c:yVal>
            <c:numRef>
              <c:f>Data_Compiled!$GM$6:$GM$25</c:f>
              <c:numCache>
                <c:formatCode>General</c:formatCode>
                <c:ptCount val="20"/>
                <c:pt idx="0">
                  <c:v>6.2683282140139032E-2</c:v>
                </c:pt>
                <c:pt idx="1">
                  <c:v>0.12250856367969506</c:v>
                </c:pt>
                <c:pt idx="2">
                  <c:v>0.1495832716470222</c:v>
                </c:pt>
                <c:pt idx="3">
                  <c:v>0.15996437876121772</c:v>
                </c:pt>
                <c:pt idx="4">
                  <c:v>0.18890165291036798</c:v>
                </c:pt>
                <c:pt idx="5">
                  <c:v>0.2117148567688964</c:v>
                </c:pt>
                <c:pt idx="6">
                  <c:v>0.22357961538735607</c:v>
                </c:pt>
                <c:pt idx="7">
                  <c:v>0.24761458441339254</c:v>
                </c:pt>
                <c:pt idx="8">
                  <c:v>0.2726846154845684</c:v>
                </c:pt>
                <c:pt idx="9">
                  <c:v>0.28421097555944114</c:v>
                </c:pt>
                <c:pt idx="10">
                  <c:v>0.29754624865713708</c:v>
                </c:pt>
                <c:pt idx="11">
                  <c:v>0.30828477940589621</c:v>
                </c:pt>
                <c:pt idx="12">
                  <c:v>0.32154317328276621</c:v>
                </c:pt>
                <c:pt idx="13">
                  <c:v>0.33615479773173151</c:v>
                </c:pt>
                <c:pt idx="14">
                  <c:v>0.33606267362114683</c:v>
                </c:pt>
                <c:pt idx="15">
                  <c:v>0.34132137741457841</c:v>
                </c:pt>
                <c:pt idx="16">
                  <c:v>0.35064266894408341</c:v>
                </c:pt>
                <c:pt idx="17">
                  <c:v>0.35599190647468287</c:v>
                </c:pt>
                <c:pt idx="18">
                  <c:v>0.36527917381069669</c:v>
                </c:pt>
                <c:pt idx="19">
                  <c:v>0.36654301975494458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Data_Compiled!$GQ$1:$GQ$2</c:f>
              <c:strCache>
                <c:ptCount val="2"/>
                <c:pt idx="0">
                  <c:v>Drop_06291</c:v>
                </c:pt>
                <c:pt idx="1">
                  <c:v>4mL 3.14deg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Data_Compiled!$GS$7:$GS$25</c:f>
              <c:numCache>
                <c:formatCode>General</c:formatCode>
                <c:ptCount val="19"/>
                <c:pt idx="0">
                  <c:v>4.4819529679623084E-2</c:v>
                </c:pt>
                <c:pt idx="1">
                  <c:v>6.7229294519434629E-2</c:v>
                </c:pt>
                <c:pt idx="2">
                  <c:v>8.9639059359246168E-2</c:v>
                </c:pt>
                <c:pt idx="3">
                  <c:v>0.11204882419905771</c:v>
                </c:pt>
                <c:pt idx="4">
                  <c:v>0.13445858903886926</c:v>
                </c:pt>
                <c:pt idx="5">
                  <c:v>0.15686835387868081</c:v>
                </c:pt>
                <c:pt idx="6">
                  <c:v>0.17927811871849234</c:v>
                </c:pt>
                <c:pt idx="7">
                  <c:v>0.20168788355830389</c:v>
                </c:pt>
                <c:pt idx="8">
                  <c:v>0.22409764839811541</c:v>
                </c:pt>
                <c:pt idx="9">
                  <c:v>0.24650741323792696</c:v>
                </c:pt>
                <c:pt idx="10">
                  <c:v>0.26891717807773852</c:v>
                </c:pt>
                <c:pt idx="11">
                  <c:v>0.29132694291755007</c:v>
                </c:pt>
                <c:pt idx="12">
                  <c:v>0.31373670775736162</c:v>
                </c:pt>
                <c:pt idx="13">
                  <c:v>0.33614647259717317</c:v>
                </c:pt>
                <c:pt idx="14">
                  <c:v>0.35855623743698467</c:v>
                </c:pt>
                <c:pt idx="15">
                  <c:v>0.38096600227679622</c:v>
                </c:pt>
                <c:pt idx="16">
                  <c:v>0.40337576711660778</c:v>
                </c:pt>
                <c:pt idx="17">
                  <c:v>0.42578553195641933</c:v>
                </c:pt>
                <c:pt idx="18">
                  <c:v>0.44819529679623082</c:v>
                </c:pt>
              </c:numCache>
            </c:numRef>
          </c:xVal>
          <c:yVal>
            <c:numRef>
              <c:f>Data_Compiled!$GW$6:$GW$24</c:f>
              <c:numCache>
                <c:formatCode>General</c:formatCode>
                <c:ptCount val="19"/>
                <c:pt idx="0">
                  <c:v>9.8879028652879161E-2</c:v>
                </c:pt>
                <c:pt idx="1">
                  <c:v>0.13027955584151371</c:v>
                </c:pt>
                <c:pt idx="2">
                  <c:v>0.1645828474075586</c:v>
                </c:pt>
                <c:pt idx="3">
                  <c:v>0.19247454653847115</c:v>
                </c:pt>
                <c:pt idx="4">
                  <c:v>0.21403838812949477</c:v>
                </c:pt>
                <c:pt idx="5">
                  <c:v>0.2372363861761862</c:v>
                </c:pt>
                <c:pt idx="6">
                  <c:v>0.26646684898473494</c:v>
                </c:pt>
                <c:pt idx="7">
                  <c:v>0.29416546222856133</c:v>
                </c:pt>
                <c:pt idx="8">
                  <c:v>0.31118756947737941</c:v>
                </c:pt>
                <c:pt idx="9">
                  <c:v>0.32815920522855657</c:v>
                </c:pt>
                <c:pt idx="10">
                  <c:v>0.3496214535060943</c:v>
                </c:pt>
                <c:pt idx="11">
                  <c:v>0.36503103756666511</c:v>
                </c:pt>
                <c:pt idx="12">
                  <c:v>0.3696823157231508</c:v>
                </c:pt>
                <c:pt idx="13">
                  <c:v>0.38052700219394503</c:v>
                </c:pt>
                <c:pt idx="14">
                  <c:v>0.39741847947082098</c:v>
                </c:pt>
                <c:pt idx="15">
                  <c:v>0.40196508556996263</c:v>
                </c:pt>
                <c:pt idx="16">
                  <c:v>0.41137539771778436</c:v>
                </c:pt>
                <c:pt idx="17">
                  <c:v>0.41902816999917358</c:v>
                </c:pt>
                <c:pt idx="18">
                  <c:v>0.42047383090350016</c:v>
                </c:pt>
              </c:numCache>
            </c:numRef>
          </c:yVal>
          <c:smooth val="1"/>
        </c:ser>
        <c:ser>
          <c:idx val="17"/>
          <c:order val="17"/>
          <c:tx>
            <c:strRef>
              <c:f>Data_Compiled!$HA$1:$HA$2</c:f>
              <c:strCache>
                <c:ptCount val="2"/>
                <c:pt idx="0">
                  <c:v>Drop_06292</c:v>
                </c:pt>
                <c:pt idx="1">
                  <c:v>6mL 3.14deg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Data_Compiled!$HC$7:$HC$24</c:f>
              <c:numCache>
                <c:formatCode>General</c:formatCode>
                <c:ptCount val="18"/>
                <c:pt idx="0">
                  <c:v>6.5963902582944045E-2</c:v>
                </c:pt>
                <c:pt idx="1">
                  <c:v>9.8945853874416068E-2</c:v>
                </c:pt>
                <c:pt idx="2">
                  <c:v>0.13192780516588809</c:v>
                </c:pt>
                <c:pt idx="3">
                  <c:v>0.16490975645736008</c:v>
                </c:pt>
                <c:pt idx="4">
                  <c:v>0.19789170774883211</c:v>
                </c:pt>
                <c:pt idx="5">
                  <c:v>0.23087365904030413</c:v>
                </c:pt>
                <c:pt idx="6">
                  <c:v>0.26385561033177618</c:v>
                </c:pt>
                <c:pt idx="7">
                  <c:v>0.29683756162324815</c:v>
                </c:pt>
                <c:pt idx="8">
                  <c:v>0.32981951291472017</c:v>
                </c:pt>
                <c:pt idx="9">
                  <c:v>0.36280146420619219</c:v>
                </c:pt>
                <c:pt idx="10">
                  <c:v>0.39578341549766421</c:v>
                </c:pt>
                <c:pt idx="11">
                  <c:v>0.42876536678913629</c:v>
                </c:pt>
                <c:pt idx="12">
                  <c:v>0.46174731808060826</c:v>
                </c:pt>
                <c:pt idx="13">
                  <c:v>0.49472926937208028</c:v>
                </c:pt>
                <c:pt idx="14">
                  <c:v>0.52771122066355236</c:v>
                </c:pt>
                <c:pt idx="15">
                  <c:v>0.56069317195502433</c:v>
                </c:pt>
                <c:pt idx="16">
                  <c:v>0.59367512324649629</c:v>
                </c:pt>
                <c:pt idx="17">
                  <c:v>0.62665707453796837</c:v>
                </c:pt>
              </c:numCache>
            </c:numRef>
          </c:xVal>
          <c:yVal>
            <c:numRef>
              <c:f>Data_Compiled!$HG$6:$HG$22</c:f>
              <c:numCache>
                <c:formatCode>General</c:formatCode>
                <c:ptCount val="17"/>
                <c:pt idx="0">
                  <c:v>0.11921262106456951</c:v>
                </c:pt>
                <c:pt idx="1">
                  <c:v>0.15108999125283015</c:v>
                </c:pt>
                <c:pt idx="2">
                  <c:v>0.18818784254872706</c:v>
                </c:pt>
                <c:pt idx="3">
                  <c:v>0.23458809529177621</c:v>
                </c:pt>
                <c:pt idx="4">
                  <c:v>0.25407006453326247</c:v>
                </c:pt>
                <c:pt idx="5">
                  <c:v>0.28479561073129656</c:v>
                </c:pt>
                <c:pt idx="6">
                  <c:v>0.32658813436729545</c:v>
                </c:pt>
                <c:pt idx="7">
                  <c:v>0.36190372858273717</c:v>
                </c:pt>
                <c:pt idx="8">
                  <c:v>0.37637701254891814</c:v>
                </c:pt>
                <c:pt idx="9">
                  <c:v>0.3861223370624185</c:v>
                </c:pt>
                <c:pt idx="10">
                  <c:v>0.41185330279922111</c:v>
                </c:pt>
                <c:pt idx="11">
                  <c:v>0.43594577805579876</c:v>
                </c:pt>
                <c:pt idx="12">
                  <c:v>0.44722600119239742</c:v>
                </c:pt>
                <c:pt idx="13">
                  <c:v>0.44879910282540697</c:v>
                </c:pt>
                <c:pt idx="14">
                  <c:v>0.46331142999255936</c:v>
                </c:pt>
                <c:pt idx="15">
                  <c:v>0.48903226097400154</c:v>
                </c:pt>
                <c:pt idx="16">
                  <c:v>0.49877321275886916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91496"/>
        <c:axId val="404791104"/>
        <c:extLst/>
      </c:scatterChart>
      <c:valAx>
        <c:axId val="404791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 </a:t>
                </a:r>
                <a:r>
                  <a:rPr lang="en-US" sz="20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(-)</a:t>
                </a:r>
                <a:endParaRPr lang="en-US" sz="20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04791104"/>
        <c:crosses val="autoZero"/>
        <c:crossBetween val="midCat"/>
      </c:valAx>
      <c:valAx>
        <c:axId val="404791104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Re</a:t>
                </a:r>
                <a:r>
                  <a:rPr lang="en-US" sz="2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04791496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78826024726581623"/>
          <c:y val="1.3635762372761932E-2"/>
          <c:w val="0.18241905669779931"/>
          <c:h val="0.613320266641906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Data_Compiled!$L$1:$L$2</c:f>
              <c:strCache>
                <c:ptCount val="2"/>
                <c:pt idx="0">
                  <c:v>Drop_06262</c:v>
                </c:pt>
                <c:pt idx="1">
                  <c:v>2mL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Data_Compiled!$U$7:$U$119</c:f>
              <c:numCache>
                <c:formatCode>General</c:formatCode>
                <c:ptCount val="113"/>
                <c:pt idx="0">
                  <c:v>-1.5989811522289128</c:v>
                </c:pt>
                <c:pt idx="1">
                  <c:v>-1.540989205251226</c:v>
                </c:pt>
                <c:pt idx="2">
                  <c:v>-1.4898366828038447</c:v>
                </c:pt>
                <c:pt idx="3">
                  <c:v>-1.4440791922431695</c:v>
                </c:pt>
                <c:pt idx="4">
                  <c:v>-1.4026865070849446</c:v>
                </c:pt>
                <c:pt idx="5">
                  <c:v>-1.3648979461955448</c:v>
                </c:pt>
                <c:pt idx="6">
                  <c:v>-1.3301358399363328</c:v>
                </c:pt>
                <c:pt idx="7">
                  <c:v>-1.2979511565649315</c:v>
                </c:pt>
                <c:pt idx="8">
                  <c:v>-1.2679879331874884</c:v>
                </c:pt>
                <c:pt idx="9">
                  <c:v>-1.2399592095872447</c:v>
                </c:pt>
                <c:pt idx="10">
                  <c:v>-1.2136302708648956</c:v>
                </c:pt>
                <c:pt idx="11">
                  <c:v>-1.1888066871398635</c:v>
                </c:pt>
                <c:pt idx="12">
                  <c:v>-1.1653255912903406</c:v>
                </c:pt>
                <c:pt idx="13">
                  <c:v>-1.1430491965791882</c:v>
                </c:pt>
                <c:pt idx="14">
                  <c:v>-1.1218598975092504</c:v>
                </c:pt>
                <c:pt idx="15">
                  <c:v>-1.1016565114209633</c:v>
                </c:pt>
                <c:pt idx="16">
                  <c:v>-1.0823513562255769</c:v>
                </c:pt>
                <c:pt idx="17">
                  <c:v>-1.0638679505315636</c:v>
                </c:pt>
                <c:pt idx="18">
                  <c:v>-1.046139183571132</c:v>
                </c:pt>
                <c:pt idx="19">
                  <c:v>-1.0291058442723517</c:v>
                </c:pt>
                <c:pt idx="20">
                  <c:v>-1.0127154280841824</c:v>
                </c:pt>
                <c:pt idx="21">
                  <c:v>-0.99692116090095029</c:v>
                </c:pt>
                <c:pt idx="22">
                  <c:v>-0.98168119434421353</c:v>
                </c:pt>
                <c:pt idx="23">
                  <c:v>-0.96695793752350712</c:v>
                </c:pt>
                <c:pt idx="24">
                  <c:v>-0.95271749840889686</c:v>
                </c:pt>
                <c:pt idx="25">
                  <c:v>-0.93892921392326356</c:v>
                </c:pt>
                <c:pt idx="26">
                  <c:v>-0.92556525236528209</c:v>
                </c:pt>
                <c:pt idx="27">
                  <c:v>-0.91260027520091447</c:v>
                </c:pt>
                <c:pt idx="28">
                  <c:v>-0.90001114789289394</c:v>
                </c:pt>
                <c:pt idx="29">
                  <c:v>-0.88777669147588234</c:v>
                </c:pt>
                <c:pt idx="30">
                  <c:v>-0.87587746817617462</c:v>
                </c:pt>
                <c:pt idx="31">
                  <c:v>-0.86429559562635949</c:v>
                </c:pt>
                <c:pt idx="32">
                  <c:v>-0.8530145852166704</c:v>
                </c:pt>
                <c:pt idx="33">
                  <c:v>-0.84201920091520721</c:v>
                </c:pt>
                <c:pt idx="34">
                  <c:v>-0.83129533552343404</c:v>
                </c:pt>
                <c:pt idx="35">
                  <c:v>-0.82082990184526916</c:v>
                </c:pt>
                <c:pt idx="36">
                  <c:v>-0.81061073666358308</c:v>
                </c:pt>
                <c:pt idx="37">
                  <c:v>-0.80062651575698218</c:v>
                </c:pt>
                <c:pt idx="38">
                  <c:v>-0.79086667846782588</c:v>
                </c:pt>
                <c:pt idx="39">
                  <c:v>-0.78132136056159562</c:v>
                </c:pt>
                <c:pt idx="40">
                  <c:v>-0.77198133430745219</c:v>
                </c:pt>
                <c:pt idx="41">
                  <c:v>-0.76283795486758244</c:v>
                </c:pt>
                <c:pt idx="42">
                  <c:v>-0.75388311221465598</c:v>
                </c:pt>
                <c:pt idx="43">
                  <c:v>-0.74510918790715075</c:v>
                </c:pt>
                <c:pt idx="44">
                  <c:v>-0.73650901614523323</c:v>
                </c:pt>
                <c:pt idx="45">
                  <c:v>-0.72807584860837049</c:v>
                </c:pt>
                <c:pt idx="46">
                  <c:v>-0.71980332264238056</c:v>
                </c:pt>
                <c:pt idx="47">
                  <c:v>-0.71168543242020099</c:v>
                </c:pt>
                <c:pt idx="48">
                  <c:v>-0.70371650274892572</c:v>
                </c:pt>
                <c:pt idx="49">
                  <c:v>-0.69589116523696914</c:v>
                </c:pt>
                <c:pt idx="50">
                  <c:v>-0.68820433657067814</c:v>
                </c:pt>
                <c:pt idx="51">
                  <c:v>-0.68065119868023227</c:v>
                </c:pt>
                <c:pt idx="52">
                  <c:v>-0.67322718060102538</c:v>
                </c:pt>
                <c:pt idx="53">
                  <c:v>-0.66592794185952597</c:v>
                </c:pt>
                <c:pt idx="54">
                  <c:v>-0.65874935723240258</c:v>
                </c:pt>
                <c:pt idx="55">
                  <c:v>-0.6516875027449156</c:v>
                </c:pt>
                <c:pt idx="56">
                  <c:v>-0.64473864278958781</c:v>
                </c:pt>
                <c:pt idx="57">
                  <c:v>-0.63789921825928242</c:v>
                </c:pt>
                <c:pt idx="58">
                  <c:v>-0.63116583560031403</c:v>
                </c:pt>
                <c:pt idx="59">
                  <c:v>-0.62453525670130083</c:v>
                </c:pt>
                <c:pt idx="60">
                  <c:v>-0.61800438954234316</c:v>
                </c:pt>
                <c:pt idx="61">
                  <c:v>-0.61157027953693333</c:v>
                </c:pt>
                <c:pt idx="62">
                  <c:v>-0.60523010150591416</c:v>
                </c:pt>
                <c:pt idx="63">
                  <c:v>-0.59898115222891268</c:v>
                </c:pt>
                <c:pt idx="64">
                  <c:v>-0.59282084352409425</c:v>
                </c:pt>
                <c:pt idx="65">
                  <c:v>-0.58674669581190109</c:v>
                </c:pt>
                <c:pt idx="66">
                  <c:v>-0.58075633212271371</c:v>
                </c:pt>
                <c:pt idx="67">
                  <c:v>-0.57484747251219337</c:v>
                </c:pt>
                <c:pt idx="68">
                  <c:v>-0.56901792885146951</c:v>
                </c:pt>
                <c:pt idx="69">
                  <c:v>-0.56326559996237813</c:v>
                </c:pt>
                <c:pt idx="70">
                  <c:v>-0.55758846707068765</c:v>
                </c:pt>
                <c:pt idx="71">
                  <c:v>-0.55198458955268914</c:v>
                </c:pt>
                <c:pt idx="72">
                  <c:v>-0.54645210095272811</c:v>
                </c:pt>
                <c:pt idx="73">
                  <c:v>-0.54098920525122596</c:v>
                </c:pt>
                <c:pt idx="74">
                  <c:v>-0.53559417336451975</c:v>
                </c:pt>
                <c:pt idx="75">
                  <c:v>-0.5302653398594529</c:v>
                </c:pt>
                <c:pt idx="76">
                  <c:v>-0.52500109986709564</c:v>
                </c:pt>
                <c:pt idx="77">
                  <c:v>-0.51979990618128791</c:v>
                </c:pt>
                <c:pt idx="78">
                  <c:v>-0.51466026652887675</c:v>
                </c:pt>
                <c:pt idx="79">
                  <c:v>-0.50958074099960193</c:v>
                </c:pt>
                <c:pt idx="80">
                  <c:v>-0.50455993962455103</c:v>
                </c:pt>
                <c:pt idx="81">
                  <c:v>-0.49959652009300093</c:v>
                </c:pt>
                <c:pt idx="82">
                  <c:v>-0.49468918559825675</c:v>
                </c:pt>
                <c:pt idx="83">
                  <c:v>-0.48983668280384474</c:v>
                </c:pt>
                <c:pt idx="84">
                  <c:v>-0.48503779992207591</c:v>
                </c:pt>
                <c:pt idx="85">
                  <c:v>-0.48029136489761431</c:v>
                </c:pt>
                <c:pt idx="86">
                  <c:v>-0.47559624368923442</c:v>
                </c:pt>
                <c:pt idx="87">
                  <c:v>-0.47095133864347094</c:v>
                </c:pt>
                <c:pt idx="88">
                  <c:v>-0.46635558695432178</c:v>
                </c:pt>
                <c:pt idx="89">
                  <c:v>-0.46180795920360118</c:v>
                </c:pt>
                <c:pt idx="90">
                  <c:v>-0.45730745797692474</c:v>
                </c:pt>
                <c:pt idx="91">
                  <c:v>-0.45285311655067478</c:v>
                </c:pt>
                <c:pt idx="92">
                  <c:v>-0.44844399764561965</c:v>
                </c:pt>
                <c:pt idx="93">
                  <c:v>-0.44407919224316961</c:v>
                </c:pt>
                <c:pt idx="94">
                  <c:v>-0.43975781846052703</c:v>
                </c:pt>
                <c:pt idx="95">
                  <c:v>-0.43547902048125198</c:v>
                </c:pt>
                <c:pt idx="96">
                  <c:v>-0.43124196753799737</c:v>
                </c:pt>
                <c:pt idx="97">
                  <c:v>-0.42704585294438924</c:v>
                </c:pt>
                <c:pt idx="98">
                  <c:v>-0.4228898931732315</c:v>
                </c:pt>
                <c:pt idx="99">
                  <c:v>-0.41877332697839931</c:v>
                </c:pt>
                <c:pt idx="100">
                  <c:v>-0.41469541455795994</c:v>
                </c:pt>
                <c:pt idx="101">
                  <c:v>-0.41065543675621985</c:v>
                </c:pt>
                <c:pt idx="102">
                  <c:v>-0.40665269430254597</c:v>
                </c:pt>
                <c:pt idx="103">
                  <c:v>-0.40268650708494452</c:v>
                </c:pt>
                <c:pt idx="104">
                  <c:v>-0.39875621345651213</c:v>
                </c:pt>
                <c:pt idx="105">
                  <c:v>-0.39486116957298795</c:v>
                </c:pt>
                <c:pt idx="106">
                  <c:v>-0.39100074875974988</c:v>
                </c:pt>
                <c:pt idx="107">
                  <c:v>-0.38717434090669695</c:v>
                </c:pt>
                <c:pt idx="108">
                  <c:v>-0.38338135188955791</c:v>
                </c:pt>
                <c:pt idx="109">
                  <c:v>-0.37962120301625107</c:v>
                </c:pt>
                <c:pt idx="110">
                  <c:v>-0.37589333049700796</c:v>
                </c:pt>
                <c:pt idx="111">
                  <c:v>-0.37219718493704418</c:v>
                </c:pt>
                <c:pt idx="112">
                  <c:v>-0.3685322308506388</c:v>
                </c:pt>
              </c:numCache>
            </c:numRef>
          </c:xVal>
          <c:yVal>
            <c:numRef>
              <c:f>Data_Compiled!$V$7:$V$119</c:f>
              <c:numCache>
                <c:formatCode>General</c:formatCode>
                <c:ptCount val="113"/>
                <c:pt idx="0">
                  <c:v>-0.44933482317629292</c:v>
                </c:pt>
                <c:pt idx="1">
                  <c:v>-0.44923831422934501</c:v>
                </c:pt>
                <c:pt idx="2">
                  <c:v>-0.44875625151063508</c:v>
                </c:pt>
                <c:pt idx="3">
                  <c:v>-0.44817166474141223</c:v>
                </c:pt>
                <c:pt idx="4">
                  <c:v>-0.44776290619952752</c:v>
                </c:pt>
                <c:pt idx="5">
                  <c:v>-0.44726043957413381</c:v>
                </c:pt>
                <c:pt idx="6">
                  <c:v>-0.44709421231055901</c:v>
                </c:pt>
                <c:pt idx="7">
                  <c:v>-0.44636139755896537</c:v>
                </c:pt>
                <c:pt idx="8">
                  <c:v>-0.44595448694450485</c:v>
                </c:pt>
                <c:pt idx="9">
                  <c:v>-0.44568310435111547</c:v>
                </c:pt>
                <c:pt idx="10">
                  <c:v>-0.4449465958927889</c:v>
                </c:pt>
                <c:pt idx="11">
                  <c:v>-0.44467053530674044</c:v>
                </c:pt>
                <c:pt idx="12">
                  <c:v>-0.44446196898119239</c:v>
                </c:pt>
                <c:pt idx="13">
                  <c:v>-0.4436486597667475</c:v>
                </c:pt>
                <c:pt idx="14">
                  <c:v>-0.44337298684747656</c:v>
                </c:pt>
                <c:pt idx="15">
                  <c:v>-0.44270107395771069</c:v>
                </c:pt>
                <c:pt idx="16">
                  <c:v>-0.44229544784519731</c:v>
                </c:pt>
                <c:pt idx="17">
                  <c:v>-0.44175509552098208</c:v>
                </c:pt>
                <c:pt idx="18">
                  <c:v>-0.4411565185956689</c:v>
                </c:pt>
                <c:pt idx="19">
                  <c:v>-0.4406830148616207</c:v>
                </c:pt>
                <c:pt idx="20">
                  <c:v>-0.43993266063781467</c:v>
                </c:pt>
                <c:pt idx="21">
                  <c:v>-0.43939796785918617</c:v>
                </c:pt>
                <c:pt idx="22">
                  <c:v>-0.43892518501095007</c:v>
                </c:pt>
                <c:pt idx="23">
                  <c:v>-0.43825472278988403</c:v>
                </c:pt>
                <c:pt idx="24">
                  <c:v>-0.43785002271245999</c:v>
                </c:pt>
                <c:pt idx="25">
                  <c:v>-0.43698583037031807</c:v>
                </c:pt>
                <c:pt idx="26">
                  <c:v>-0.43658505126957431</c:v>
                </c:pt>
                <c:pt idx="27">
                  <c:v>-0.43598240765260649</c:v>
                </c:pt>
                <c:pt idx="28">
                  <c:v>-0.43532141844183936</c:v>
                </c:pt>
                <c:pt idx="29">
                  <c:v>-0.43472429528678896</c:v>
                </c:pt>
                <c:pt idx="30">
                  <c:v>-0.43412538841792958</c:v>
                </c:pt>
                <c:pt idx="31">
                  <c:v>-0.4333954223592294</c:v>
                </c:pt>
                <c:pt idx="32">
                  <c:v>-0.43286437341001571</c:v>
                </c:pt>
                <c:pt idx="33">
                  <c:v>-0.43207133383881058</c:v>
                </c:pt>
                <c:pt idx="34">
                  <c:v>-0.43174093929636703</c:v>
                </c:pt>
                <c:pt idx="35">
                  <c:v>-0.43101495213497759</c:v>
                </c:pt>
                <c:pt idx="36">
                  <c:v>-0.4302225219190115</c:v>
                </c:pt>
                <c:pt idx="37">
                  <c:v>-0.42956484029568787</c:v>
                </c:pt>
                <c:pt idx="38">
                  <c:v>-0.42884136791649385</c:v>
                </c:pt>
                <c:pt idx="39">
                  <c:v>-0.42799205409852215</c:v>
                </c:pt>
                <c:pt idx="40">
                  <c:v>-0.4274023763276118</c:v>
                </c:pt>
                <c:pt idx="41">
                  <c:v>-0.42687951681621933</c:v>
                </c:pt>
                <c:pt idx="42">
                  <c:v>-0.42616160852406937</c:v>
                </c:pt>
                <c:pt idx="43">
                  <c:v>-0.42531290694018409</c:v>
                </c:pt>
                <c:pt idx="44">
                  <c:v>-0.42472759142118072</c:v>
                </c:pt>
                <c:pt idx="45">
                  <c:v>-0.4238835195384571</c:v>
                </c:pt>
                <c:pt idx="46">
                  <c:v>-0.42316951831077099</c:v>
                </c:pt>
                <c:pt idx="47">
                  <c:v>-0.42232848768630676</c:v>
                </c:pt>
                <c:pt idx="48">
                  <c:v>-0.42174818508106543</c:v>
                </c:pt>
                <c:pt idx="49">
                  <c:v>-0.42084447005908032</c:v>
                </c:pt>
                <c:pt idx="50">
                  <c:v>-0.42000963569301186</c:v>
                </c:pt>
                <c:pt idx="51">
                  <c:v>-0.4191104561303402</c:v>
                </c:pt>
                <c:pt idx="52">
                  <c:v>-0.41840525934674488</c:v>
                </c:pt>
                <c:pt idx="53">
                  <c:v>-0.41744546607463767</c:v>
                </c:pt>
                <c:pt idx="54">
                  <c:v>-0.41674296133288452</c:v>
                </c:pt>
                <c:pt idx="55">
                  <c:v>-0.4159763827867442</c:v>
                </c:pt>
                <c:pt idx="56">
                  <c:v>-0.41502197199425367</c:v>
                </c:pt>
                <c:pt idx="57">
                  <c:v>-0.41413006636603972</c:v>
                </c:pt>
                <c:pt idx="58">
                  <c:v>-0.4131164929697605</c:v>
                </c:pt>
                <c:pt idx="59">
                  <c:v>-0.41223437978145361</c:v>
                </c:pt>
                <c:pt idx="60">
                  <c:v>-0.41128537522551095</c:v>
                </c:pt>
                <c:pt idx="61">
                  <c:v>-0.41040602916440061</c:v>
                </c:pt>
                <c:pt idx="62">
                  <c:v>-0.40971731410344525</c:v>
                </c:pt>
                <c:pt idx="63">
                  <c:v>-0.40896347166989966</c:v>
                </c:pt>
                <c:pt idx="64">
                  <c:v>-0.40814875374276643</c:v>
                </c:pt>
                <c:pt idx="65">
                  <c:v>-0.40739929252496149</c:v>
                </c:pt>
                <c:pt idx="66">
                  <c:v>-0.40640116355082195</c:v>
                </c:pt>
                <c:pt idx="67">
                  <c:v>-0.40527894185625879</c:v>
                </c:pt>
                <c:pt idx="68">
                  <c:v>-0.40441117370168084</c:v>
                </c:pt>
                <c:pt idx="69">
                  <c:v>-0.40329718075535437</c:v>
                </c:pt>
                <c:pt idx="70">
                  <c:v>-0.4024936305198798</c:v>
                </c:pt>
                <c:pt idx="71">
                  <c:v>-0.40169055998268688</c:v>
                </c:pt>
                <c:pt idx="72">
                  <c:v>-0.40082900136924438</c:v>
                </c:pt>
                <c:pt idx="73">
                  <c:v>-0.39996808437718512</c:v>
                </c:pt>
                <c:pt idx="74">
                  <c:v>-0.3989261253997658</c:v>
                </c:pt>
                <c:pt idx="75">
                  <c:v>-0.39813061846116904</c:v>
                </c:pt>
                <c:pt idx="76">
                  <c:v>-0.39684938446050344</c:v>
                </c:pt>
                <c:pt idx="77">
                  <c:v>-0.39581433655665321</c:v>
                </c:pt>
                <c:pt idx="78">
                  <c:v>-0.39484242165503236</c:v>
                </c:pt>
                <c:pt idx="79">
                  <c:v>-0.39387292152296804</c:v>
                </c:pt>
                <c:pt idx="80">
                  <c:v>-0.39296591449449725</c:v>
                </c:pt>
                <c:pt idx="81">
                  <c:v>-0.39212091750530603</c:v>
                </c:pt>
                <c:pt idx="82">
                  <c:v>-0.39127716367752646</c:v>
                </c:pt>
                <c:pt idx="83">
                  <c:v>-0.39037577906937082</c:v>
                </c:pt>
                <c:pt idx="84">
                  <c:v>-0.38947548196967013</c:v>
                </c:pt>
                <c:pt idx="85">
                  <c:v>-0.38833723955749239</c:v>
                </c:pt>
                <c:pt idx="86">
                  <c:v>-0.38738092988472039</c:v>
                </c:pt>
                <c:pt idx="87">
                  <c:v>-0.38630871000093081</c:v>
                </c:pt>
                <c:pt idx="88">
                  <c:v>-0.38523912917783126</c:v>
                </c:pt>
                <c:pt idx="89">
                  <c:v>-0.3843503101106448</c:v>
                </c:pt>
                <c:pt idx="90">
                  <c:v>-0.38352234524822254</c:v>
                </c:pt>
                <c:pt idx="91">
                  <c:v>-0.38263610447937862</c:v>
                </c:pt>
                <c:pt idx="92">
                  <c:v>-0.38163477337043678</c:v>
                </c:pt>
                <c:pt idx="93">
                  <c:v>-0.38069364850503939</c:v>
                </c:pt>
                <c:pt idx="94">
                  <c:v>-0.3796390498666235</c:v>
                </c:pt>
                <c:pt idx="95">
                  <c:v>-0.37858571403450103</c:v>
                </c:pt>
                <c:pt idx="96">
                  <c:v>-0.37741748697230654</c:v>
                </c:pt>
                <c:pt idx="97">
                  <c:v>-0.37642688227483756</c:v>
                </c:pt>
                <c:pt idx="98">
                  <c:v>-0.37549848369602029</c:v>
                </c:pt>
                <c:pt idx="99">
                  <c:v>-0.37451271955673465</c:v>
                </c:pt>
                <c:pt idx="100">
                  <c:v>-0.37347138212046982</c:v>
                </c:pt>
                <c:pt idx="101">
                  <c:v>-0.37272111651238882</c:v>
                </c:pt>
                <c:pt idx="102">
                  <c:v>-0.37168507072877216</c:v>
                </c:pt>
                <c:pt idx="103">
                  <c:v>-0.37059344785059223</c:v>
                </c:pt>
                <c:pt idx="104">
                  <c:v>-0.36967601792457572</c:v>
                </c:pt>
                <c:pt idx="105">
                  <c:v>-0.36859031267539993</c:v>
                </c:pt>
                <c:pt idx="106">
                  <c:v>-0.36779150291632873</c:v>
                </c:pt>
                <c:pt idx="107">
                  <c:v>-0.36682325013701311</c:v>
                </c:pt>
                <c:pt idx="108">
                  <c:v>-0.36591402313643323</c:v>
                </c:pt>
                <c:pt idx="109">
                  <c:v>-0.36495005055812652</c:v>
                </c:pt>
                <c:pt idx="110">
                  <c:v>-0.36410125972443952</c:v>
                </c:pt>
                <c:pt idx="111">
                  <c:v>-0.36308499685031753</c:v>
                </c:pt>
                <c:pt idx="112">
                  <c:v>-0.36308499685031753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Data_Compiled!$X$1:$X$2</c:f>
              <c:strCache>
                <c:ptCount val="2"/>
                <c:pt idx="0">
                  <c:v>Drop_06263</c:v>
                </c:pt>
                <c:pt idx="1">
                  <c:v>3mL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Data_Compiled!$AG$7:$AG$109</c:f>
              <c:numCache>
                <c:formatCode>General</c:formatCode>
                <c:ptCount val="103"/>
                <c:pt idx="0">
                  <c:v>-1.620405189183904</c:v>
                </c:pt>
                <c:pt idx="1">
                  <c:v>-1.5692526667365225</c:v>
                </c:pt>
                <c:pt idx="2">
                  <c:v>-1.5234951761758475</c:v>
                </c:pt>
                <c:pt idx="3">
                  <c:v>-1.4821024910176224</c:v>
                </c:pt>
                <c:pt idx="4">
                  <c:v>-1.4443139301282226</c:v>
                </c:pt>
                <c:pt idx="5">
                  <c:v>-1.4095518238690108</c:v>
                </c:pt>
                <c:pt idx="6">
                  <c:v>-1.3773671404976093</c:v>
                </c:pt>
                <c:pt idx="7">
                  <c:v>-1.3474039171201662</c:v>
                </c:pt>
                <c:pt idx="8">
                  <c:v>-1.3193751935199227</c:v>
                </c:pt>
                <c:pt idx="9">
                  <c:v>-1.2930462547975736</c:v>
                </c:pt>
                <c:pt idx="10">
                  <c:v>-1.2682226710725415</c:v>
                </c:pt>
                <c:pt idx="11">
                  <c:v>-1.2447415752230184</c:v>
                </c:pt>
                <c:pt idx="12">
                  <c:v>-1.2224651805118663</c:v>
                </c:pt>
                <c:pt idx="13">
                  <c:v>-1.2012758814419282</c:v>
                </c:pt>
                <c:pt idx="14">
                  <c:v>-1.1810724953536413</c:v>
                </c:pt>
                <c:pt idx="15">
                  <c:v>-1.1617673401582547</c:v>
                </c:pt>
                <c:pt idx="16">
                  <c:v>-1.1432839344642414</c:v>
                </c:pt>
                <c:pt idx="17">
                  <c:v>-1.1255551675038098</c:v>
                </c:pt>
                <c:pt idx="18">
                  <c:v>-1.1085218282050295</c:v>
                </c:pt>
                <c:pt idx="19">
                  <c:v>-1.0921314120168601</c:v>
                </c:pt>
                <c:pt idx="20">
                  <c:v>-1.0763371448336283</c:v>
                </c:pt>
                <c:pt idx="21">
                  <c:v>-1.0610971782768914</c:v>
                </c:pt>
                <c:pt idx="22">
                  <c:v>-1.0463739214561849</c:v>
                </c:pt>
                <c:pt idx="23">
                  <c:v>-1.0321334823415749</c:v>
                </c:pt>
                <c:pt idx="24">
                  <c:v>-1.0183451978559415</c:v>
                </c:pt>
                <c:pt idx="25">
                  <c:v>-1.00498123629796</c:v>
                </c:pt>
                <c:pt idx="26">
                  <c:v>-0.99201625913359237</c:v>
                </c:pt>
                <c:pt idx="27">
                  <c:v>-0.97942713182557184</c:v>
                </c:pt>
                <c:pt idx="28">
                  <c:v>-0.96719267540856024</c:v>
                </c:pt>
                <c:pt idx="29">
                  <c:v>-0.95529345210885241</c:v>
                </c:pt>
                <c:pt idx="30">
                  <c:v>-0.94371157955903728</c:v>
                </c:pt>
                <c:pt idx="31">
                  <c:v>-0.93243056914934819</c:v>
                </c:pt>
                <c:pt idx="32">
                  <c:v>-0.92143518484788511</c:v>
                </c:pt>
                <c:pt idx="33">
                  <c:v>-0.91071131945611195</c:v>
                </c:pt>
                <c:pt idx="34">
                  <c:v>-0.90024588577794695</c:v>
                </c:pt>
                <c:pt idx="35">
                  <c:v>-0.89002672059626098</c:v>
                </c:pt>
                <c:pt idx="36">
                  <c:v>-0.88004249968966008</c:v>
                </c:pt>
                <c:pt idx="37">
                  <c:v>-0.87028266240050378</c:v>
                </c:pt>
                <c:pt idx="38">
                  <c:v>-0.86073734449427342</c:v>
                </c:pt>
                <c:pt idx="39">
                  <c:v>-0.85139731824012999</c:v>
                </c:pt>
                <c:pt idx="40">
                  <c:v>-0.84225393880026023</c:v>
                </c:pt>
                <c:pt idx="41">
                  <c:v>-0.83329909614733377</c:v>
                </c:pt>
                <c:pt idx="42">
                  <c:v>-0.82452517183982865</c:v>
                </c:pt>
                <c:pt idx="43">
                  <c:v>-0.81592500007791113</c:v>
                </c:pt>
                <c:pt idx="44">
                  <c:v>-0.80749183254104839</c:v>
                </c:pt>
                <c:pt idx="45">
                  <c:v>-0.79921930657505846</c:v>
                </c:pt>
                <c:pt idx="46">
                  <c:v>-0.79110141635287901</c:v>
                </c:pt>
                <c:pt idx="47">
                  <c:v>-0.78313248668160362</c:v>
                </c:pt>
                <c:pt idx="48">
                  <c:v>-0.77530714916964705</c:v>
                </c:pt>
                <c:pt idx="49">
                  <c:v>-0.76762032050335605</c:v>
                </c:pt>
                <c:pt idx="50">
                  <c:v>-0.76006718261291017</c:v>
                </c:pt>
                <c:pt idx="51">
                  <c:v>-0.75264316453370328</c:v>
                </c:pt>
                <c:pt idx="52">
                  <c:v>-0.74534392579220377</c:v>
                </c:pt>
                <c:pt idx="53">
                  <c:v>-0.73816534116508048</c:v>
                </c:pt>
                <c:pt idx="54">
                  <c:v>-0.73110348667759362</c:v>
                </c:pt>
                <c:pt idx="55">
                  <c:v>-0.72415462672226572</c:v>
                </c:pt>
                <c:pt idx="56">
                  <c:v>-0.71731520219196032</c:v>
                </c:pt>
                <c:pt idx="57">
                  <c:v>-0.71058181953299193</c:v>
                </c:pt>
                <c:pt idx="58">
                  <c:v>-0.70395124063397885</c:v>
                </c:pt>
                <c:pt idx="59">
                  <c:v>-0.69742037347502106</c:v>
                </c:pt>
                <c:pt idx="60">
                  <c:v>-0.69098626346961112</c:v>
                </c:pt>
                <c:pt idx="61">
                  <c:v>-0.68464608543859218</c:v>
                </c:pt>
                <c:pt idx="62">
                  <c:v>-0.6783971361615907</c:v>
                </c:pt>
                <c:pt idx="63">
                  <c:v>-0.67223682745677216</c:v>
                </c:pt>
                <c:pt idx="64">
                  <c:v>-0.66616267974457899</c:v>
                </c:pt>
                <c:pt idx="65">
                  <c:v>-0.66017231605539151</c:v>
                </c:pt>
                <c:pt idx="66">
                  <c:v>-0.65426345644487127</c:v>
                </c:pt>
                <c:pt idx="67">
                  <c:v>-0.64843391278414741</c:v>
                </c:pt>
                <c:pt idx="68">
                  <c:v>-0.64268158389505614</c:v>
                </c:pt>
                <c:pt idx="69">
                  <c:v>-0.63700445100336556</c:v>
                </c:pt>
                <c:pt idx="70">
                  <c:v>-0.63140057348536704</c:v>
                </c:pt>
                <c:pt idx="71">
                  <c:v>-0.62586808488540602</c:v>
                </c:pt>
                <c:pt idx="72">
                  <c:v>-0.62040518918390397</c:v>
                </c:pt>
                <c:pt idx="73">
                  <c:v>-0.61501015729719766</c:v>
                </c:pt>
                <c:pt idx="74">
                  <c:v>-0.6096813237921308</c:v>
                </c:pt>
                <c:pt idx="75">
                  <c:v>-0.60441708379977366</c:v>
                </c:pt>
                <c:pt idx="76">
                  <c:v>-0.59921589011396581</c:v>
                </c:pt>
                <c:pt idx="77">
                  <c:v>-0.59407625046155477</c:v>
                </c:pt>
                <c:pt idx="78">
                  <c:v>-0.58899672493227972</c:v>
                </c:pt>
                <c:pt idx="79">
                  <c:v>-0.58397592355722894</c:v>
                </c:pt>
                <c:pt idx="80">
                  <c:v>-0.57901250402567883</c:v>
                </c:pt>
                <c:pt idx="81">
                  <c:v>-0.57410516953093471</c:v>
                </c:pt>
                <c:pt idx="82">
                  <c:v>-0.56925266673652264</c:v>
                </c:pt>
                <c:pt idx="83">
                  <c:v>-0.56445378385475387</c:v>
                </c:pt>
                <c:pt idx="84">
                  <c:v>-0.55970734883029216</c:v>
                </c:pt>
                <c:pt idx="85">
                  <c:v>-0.55501222762191238</c:v>
                </c:pt>
                <c:pt idx="86">
                  <c:v>-0.55036732257614884</c:v>
                </c:pt>
                <c:pt idx="87">
                  <c:v>-0.54577157088699968</c:v>
                </c:pt>
                <c:pt idx="88">
                  <c:v>-0.54122394313627908</c:v>
                </c:pt>
                <c:pt idx="89">
                  <c:v>-0.53672344190960264</c:v>
                </c:pt>
                <c:pt idx="90">
                  <c:v>-0.53226910048335263</c:v>
                </c:pt>
                <c:pt idx="91">
                  <c:v>-0.52785998157829761</c:v>
                </c:pt>
                <c:pt idx="92">
                  <c:v>-0.52349517617584751</c:v>
                </c:pt>
                <c:pt idx="93">
                  <c:v>-0.51917380239320488</c:v>
                </c:pt>
                <c:pt idx="94">
                  <c:v>-0.51489500441392988</c:v>
                </c:pt>
                <c:pt idx="95">
                  <c:v>-0.51065795147067516</c:v>
                </c:pt>
                <c:pt idx="96">
                  <c:v>-0.50646183687706714</c:v>
                </c:pt>
                <c:pt idx="97">
                  <c:v>-0.50230587710590946</c:v>
                </c:pt>
                <c:pt idx="98">
                  <c:v>-0.49818931091107727</c:v>
                </c:pt>
                <c:pt idx="99">
                  <c:v>-0.49411139849063779</c:v>
                </c:pt>
                <c:pt idx="100">
                  <c:v>-0.49007142068889781</c:v>
                </c:pt>
                <c:pt idx="101">
                  <c:v>-0.48606867823522387</c:v>
                </c:pt>
                <c:pt idx="102">
                  <c:v>-0.48210249101762248</c:v>
                </c:pt>
              </c:numCache>
            </c:numRef>
          </c:xVal>
          <c:yVal>
            <c:numRef>
              <c:f>Data_Compiled!$AH$7:$AH$109</c:f>
              <c:numCache>
                <c:formatCode>General</c:formatCode>
                <c:ptCount val="103"/>
                <c:pt idx="0">
                  <c:v>-0.47478799433921726</c:v>
                </c:pt>
                <c:pt idx="1">
                  <c:v>-0.47477800838204487</c:v>
                </c:pt>
                <c:pt idx="2">
                  <c:v>-0.4743857941090634</c:v>
                </c:pt>
                <c:pt idx="3">
                  <c:v>-0.47373036998337692</c:v>
                </c:pt>
                <c:pt idx="4">
                  <c:v>-0.47324080140371388</c:v>
                </c:pt>
                <c:pt idx="5">
                  <c:v>-0.47259899814348588</c:v>
                </c:pt>
                <c:pt idx="6">
                  <c:v>-0.47193560735857315</c:v>
                </c:pt>
                <c:pt idx="7">
                  <c:v>-0.47145781545523824</c:v>
                </c:pt>
                <c:pt idx="8">
                  <c:v>-0.47094787327702403</c:v>
                </c:pt>
                <c:pt idx="9">
                  <c:v>-0.47038939561817456</c:v>
                </c:pt>
                <c:pt idx="10">
                  <c:v>-0.46990873944433803</c:v>
                </c:pt>
                <c:pt idx="11">
                  <c:v>-0.46935571472419219</c:v>
                </c:pt>
                <c:pt idx="12">
                  <c:v>-0.46885206278595587</c:v>
                </c:pt>
                <c:pt idx="13">
                  <c:v>-0.46829969097085627</c:v>
                </c:pt>
                <c:pt idx="14">
                  <c:v>-0.46773460222741736</c:v>
                </c:pt>
                <c:pt idx="15">
                  <c:v>-0.46717020080218169</c:v>
                </c:pt>
                <c:pt idx="16">
                  <c:v>-0.46668249360526998</c:v>
                </c:pt>
                <c:pt idx="17">
                  <c:v>-0.46607075238945228</c:v>
                </c:pt>
                <c:pt idx="18">
                  <c:v>-0.46523865942310616</c:v>
                </c:pt>
                <c:pt idx="19">
                  <c:v>-0.46447360218382189</c:v>
                </c:pt>
                <c:pt idx="20">
                  <c:v>-0.46363732949596526</c:v>
                </c:pt>
                <c:pt idx="21">
                  <c:v>-0.46280583806782771</c:v>
                </c:pt>
                <c:pt idx="22">
                  <c:v>-0.46197278475770248</c:v>
                </c:pt>
                <c:pt idx="23">
                  <c:v>-0.4614949338491976</c:v>
                </c:pt>
                <c:pt idx="24">
                  <c:v>-0.46066714364954575</c:v>
                </c:pt>
                <c:pt idx="25">
                  <c:v>-0.45984087721600753</c:v>
                </c:pt>
                <c:pt idx="26">
                  <c:v>-0.4590196284428652</c:v>
                </c:pt>
                <c:pt idx="27">
                  <c:v>-0.45833183041625469</c:v>
                </c:pt>
                <c:pt idx="28">
                  <c:v>-0.45777986581251118</c:v>
                </c:pt>
                <c:pt idx="29">
                  <c:v>-0.45709936005842128</c:v>
                </c:pt>
                <c:pt idx="30">
                  <c:v>-0.45634626669226647</c:v>
                </c:pt>
                <c:pt idx="31">
                  <c:v>-0.45559434841467666</c:v>
                </c:pt>
                <c:pt idx="32">
                  <c:v>-0.4547775535525781</c:v>
                </c:pt>
                <c:pt idx="33">
                  <c:v>-0.45396226832655251</c:v>
                </c:pt>
                <c:pt idx="34">
                  <c:v>-0.45287382620454625</c:v>
                </c:pt>
                <c:pt idx="35">
                  <c:v>-0.45206408998597725</c:v>
                </c:pt>
                <c:pt idx="36">
                  <c:v>-0.45118642414933352</c:v>
                </c:pt>
                <c:pt idx="37">
                  <c:v>-0.45031050708878811</c:v>
                </c:pt>
                <c:pt idx="38">
                  <c:v>-0.44923882498763196</c:v>
                </c:pt>
                <c:pt idx="39">
                  <c:v>-0.44836665217797822</c:v>
                </c:pt>
                <c:pt idx="40">
                  <c:v>-0.447363363742313</c:v>
                </c:pt>
                <c:pt idx="41">
                  <c:v>-0.44649300182861751</c:v>
                </c:pt>
                <c:pt idx="42">
                  <c:v>-0.44562518127498552</c:v>
                </c:pt>
                <c:pt idx="43">
                  <c:v>-0.44482547082022378</c:v>
                </c:pt>
                <c:pt idx="44">
                  <c:v>-0.4440271447769753</c:v>
                </c:pt>
                <c:pt idx="45">
                  <c:v>-0.44303556442308539</c:v>
                </c:pt>
                <c:pt idx="46">
                  <c:v>-0.44211234167410479</c:v>
                </c:pt>
                <c:pt idx="47">
                  <c:v>-0.44112171060115624</c:v>
                </c:pt>
                <c:pt idx="48">
                  <c:v>-0.44006830968745841</c:v>
                </c:pt>
                <c:pt idx="49">
                  <c:v>-0.43895253329244283</c:v>
                </c:pt>
                <c:pt idx="50">
                  <c:v>-0.4377735004439901</c:v>
                </c:pt>
                <c:pt idx="51">
                  <c:v>-0.43653105681886017</c:v>
                </c:pt>
                <c:pt idx="52">
                  <c:v>-0.43549054852296443</c:v>
                </c:pt>
                <c:pt idx="53">
                  <c:v>-0.43425488081174118</c:v>
                </c:pt>
                <c:pt idx="54">
                  <c:v>-0.43321650803552691</c:v>
                </c:pt>
                <c:pt idx="55">
                  <c:v>-0.43211894028725445</c:v>
                </c:pt>
                <c:pt idx="56">
                  <c:v>-0.43102366984623819</c:v>
                </c:pt>
                <c:pt idx="57">
                  <c:v>-0.42999473256299287</c:v>
                </c:pt>
                <c:pt idx="58">
                  <c:v>-0.42883937533877531</c:v>
                </c:pt>
                <c:pt idx="59">
                  <c:v>-0.42775042982613665</c:v>
                </c:pt>
                <c:pt idx="60">
                  <c:v>-0.42672977586465727</c:v>
                </c:pt>
                <c:pt idx="61">
                  <c:v>-0.42596431670108192</c:v>
                </c:pt>
                <c:pt idx="62">
                  <c:v>-0.4248204287170797</c:v>
                </c:pt>
                <c:pt idx="63">
                  <c:v>-0.4236152998748996</c:v>
                </c:pt>
                <c:pt idx="64">
                  <c:v>-0.42235082845199468</c:v>
                </c:pt>
                <c:pt idx="65">
                  <c:v>-0.4209645715366398</c:v>
                </c:pt>
                <c:pt idx="66">
                  <c:v>-0.41989605810564479</c:v>
                </c:pt>
                <c:pt idx="67">
                  <c:v>-0.41882976066659755</c:v>
                </c:pt>
                <c:pt idx="68">
                  <c:v>-0.41751707703625829</c:v>
                </c:pt>
                <c:pt idx="69">
                  <c:v>-0.41620794484309676</c:v>
                </c:pt>
                <c:pt idx="70">
                  <c:v>-0.41502650669428393</c:v>
                </c:pt>
                <c:pt idx="71">
                  <c:v>-0.4139105675015054</c:v>
                </c:pt>
                <c:pt idx="72">
                  <c:v>-0.4128592505304885</c:v>
                </c:pt>
                <c:pt idx="73">
                  <c:v>-0.41199623415925396</c:v>
                </c:pt>
                <c:pt idx="74">
                  <c:v>-0.41088802612020409</c:v>
                </c:pt>
                <c:pt idx="75">
                  <c:v>-0.40972109505208243</c:v>
                </c:pt>
                <c:pt idx="76">
                  <c:v>-0.40855750981791422</c:v>
                </c:pt>
                <c:pt idx="77">
                  <c:v>-0.40721408344992033</c:v>
                </c:pt>
                <c:pt idx="78">
                  <c:v>-0.40593601751648706</c:v>
                </c:pt>
                <c:pt idx="79">
                  <c:v>-0.40484314213179312</c:v>
                </c:pt>
                <c:pt idx="80">
                  <c:v>-0.40363205292696414</c:v>
                </c:pt>
                <c:pt idx="81">
                  <c:v>-0.40212292530834454</c:v>
                </c:pt>
                <c:pt idx="82">
                  <c:v>-0.40091938758273299</c:v>
                </c:pt>
                <c:pt idx="83">
                  <c:v>-0.39953942991730446</c:v>
                </c:pt>
                <c:pt idx="84">
                  <c:v>-0.39846253859195213</c:v>
                </c:pt>
                <c:pt idx="85">
                  <c:v>-0.39738828535485837</c:v>
                </c:pt>
                <c:pt idx="86">
                  <c:v>-0.39619768144566592</c:v>
                </c:pt>
                <c:pt idx="87">
                  <c:v>-0.39512889068437512</c:v>
                </c:pt>
                <c:pt idx="88">
                  <c:v>-0.39400353206978278</c:v>
                </c:pt>
                <c:pt idx="89">
                  <c:v>-0.39282242295852193</c:v>
                </c:pt>
                <c:pt idx="90">
                  <c:v>-0.39170318104171509</c:v>
                </c:pt>
                <c:pt idx="91">
                  <c:v>-0.3904688693869256</c:v>
                </c:pt>
                <c:pt idx="92">
                  <c:v>-0.38912140028459946</c:v>
                </c:pt>
                <c:pt idx="93">
                  <c:v>-0.38783669176771385</c:v>
                </c:pt>
                <c:pt idx="94">
                  <c:v>-0.38644001491542435</c:v>
                </c:pt>
                <c:pt idx="95">
                  <c:v>-0.38533685755704139</c:v>
                </c:pt>
                <c:pt idx="96">
                  <c:v>-0.38429455677705193</c:v>
                </c:pt>
                <c:pt idx="97">
                  <c:v>-0.38308209153873368</c:v>
                </c:pt>
                <c:pt idx="98">
                  <c:v>-0.38193011616948708</c:v>
                </c:pt>
                <c:pt idx="99">
                  <c:v>-0.38095333378897361</c:v>
                </c:pt>
                <c:pt idx="100">
                  <c:v>-0.3796925147553239</c:v>
                </c:pt>
                <c:pt idx="101">
                  <c:v>-0.37866365108735683</c:v>
                </c:pt>
                <c:pt idx="102">
                  <c:v>-0.37809311158000003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Data_Compiled!$AJ$1:$AJ$2</c:f>
              <c:strCache>
                <c:ptCount val="2"/>
                <c:pt idx="0">
                  <c:v>Drop_06264</c:v>
                </c:pt>
                <c:pt idx="1">
                  <c:v>4mL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Data_Compiled!$AS$7:$AS$108</c:f>
              <c:numCache>
                <c:formatCode>General</c:formatCode>
                <c:ptCount val="102"/>
                <c:pt idx="0">
                  <c:v>-1.3192002320670613</c:v>
                </c:pt>
                <c:pt idx="1">
                  <c:v>-1.2957191362175384</c:v>
                </c:pt>
                <c:pt idx="2">
                  <c:v>-1.273442741506386</c:v>
                </c:pt>
                <c:pt idx="3">
                  <c:v>-1.252253442436448</c:v>
                </c:pt>
                <c:pt idx="4">
                  <c:v>-1.2320500563481611</c:v>
                </c:pt>
                <c:pt idx="5">
                  <c:v>-1.2127449011527744</c:v>
                </c:pt>
                <c:pt idx="6">
                  <c:v>-1.1942614954587611</c:v>
                </c:pt>
                <c:pt idx="7">
                  <c:v>-1.1765327284983298</c:v>
                </c:pt>
                <c:pt idx="8">
                  <c:v>-1.1594993891995493</c:v>
                </c:pt>
                <c:pt idx="9">
                  <c:v>-1.1431089730113799</c:v>
                </c:pt>
                <c:pt idx="10">
                  <c:v>-1.1273147058281481</c:v>
                </c:pt>
                <c:pt idx="11">
                  <c:v>-1.1120747392714112</c:v>
                </c:pt>
                <c:pt idx="12">
                  <c:v>-1.0973514824507049</c:v>
                </c:pt>
                <c:pt idx="13">
                  <c:v>-1.0831110433360946</c:v>
                </c:pt>
                <c:pt idx="14">
                  <c:v>-1.0693227588504612</c:v>
                </c:pt>
                <c:pt idx="15">
                  <c:v>-1.0559587972924798</c:v>
                </c:pt>
                <c:pt idx="16">
                  <c:v>-1.0429938201281121</c:v>
                </c:pt>
                <c:pt idx="17">
                  <c:v>-1.0304046928200916</c:v>
                </c:pt>
                <c:pt idx="18">
                  <c:v>-1.01817023640308</c:v>
                </c:pt>
                <c:pt idx="19">
                  <c:v>-1.0062710131033723</c:v>
                </c:pt>
                <c:pt idx="20">
                  <c:v>-0.99468914055355717</c:v>
                </c:pt>
                <c:pt idx="21">
                  <c:v>-0.98340813014386808</c:v>
                </c:pt>
                <c:pt idx="22">
                  <c:v>-0.97241274584240489</c:v>
                </c:pt>
                <c:pt idx="23">
                  <c:v>-0.96168888045063172</c:v>
                </c:pt>
                <c:pt idx="24">
                  <c:v>-0.95122344677246684</c:v>
                </c:pt>
                <c:pt idx="25">
                  <c:v>-0.94100428159078076</c:v>
                </c:pt>
                <c:pt idx="26">
                  <c:v>-0.93102006068417986</c:v>
                </c:pt>
                <c:pt idx="27">
                  <c:v>-0.92126022339502356</c:v>
                </c:pt>
                <c:pt idx="28">
                  <c:v>-0.91171490548879319</c:v>
                </c:pt>
                <c:pt idx="29">
                  <c:v>-0.90237487923464976</c:v>
                </c:pt>
                <c:pt idx="30">
                  <c:v>-0.89323149979478</c:v>
                </c:pt>
                <c:pt idx="31">
                  <c:v>-0.88427665714185355</c:v>
                </c:pt>
                <c:pt idx="32">
                  <c:v>-0.87550273283434843</c:v>
                </c:pt>
                <c:pt idx="33">
                  <c:v>-0.86690256107243091</c:v>
                </c:pt>
                <c:pt idx="34">
                  <c:v>-0.85846939353556806</c:v>
                </c:pt>
                <c:pt idx="35">
                  <c:v>-0.85019686756957824</c:v>
                </c:pt>
                <c:pt idx="36">
                  <c:v>-0.84207897734739878</c:v>
                </c:pt>
                <c:pt idx="37">
                  <c:v>-0.83411004767612351</c:v>
                </c:pt>
                <c:pt idx="38">
                  <c:v>-0.82628471016416682</c:v>
                </c:pt>
                <c:pt idx="39">
                  <c:v>-0.81859788149787593</c:v>
                </c:pt>
                <c:pt idx="40">
                  <c:v>-0.81104474360743006</c:v>
                </c:pt>
                <c:pt idx="41">
                  <c:v>-0.80362072552822306</c:v>
                </c:pt>
                <c:pt idx="42">
                  <c:v>-0.79632148678672365</c:v>
                </c:pt>
                <c:pt idx="43">
                  <c:v>-0.78914290215960026</c:v>
                </c:pt>
                <c:pt idx="44">
                  <c:v>-0.78208104767211351</c:v>
                </c:pt>
                <c:pt idx="45">
                  <c:v>-0.7751321877167856</c:v>
                </c:pt>
                <c:pt idx="46">
                  <c:v>-0.7682927631864801</c:v>
                </c:pt>
                <c:pt idx="47">
                  <c:v>-0.7615593805275116</c:v>
                </c:pt>
                <c:pt idx="48">
                  <c:v>-0.75492880162849862</c:v>
                </c:pt>
                <c:pt idx="49">
                  <c:v>-0.74839793446954084</c:v>
                </c:pt>
                <c:pt idx="50">
                  <c:v>-0.74196382446413089</c:v>
                </c:pt>
                <c:pt idx="51">
                  <c:v>-0.73562364643311196</c:v>
                </c:pt>
                <c:pt idx="52">
                  <c:v>-0.72937469715611047</c:v>
                </c:pt>
                <c:pt idx="53">
                  <c:v>-0.72321438845129193</c:v>
                </c:pt>
                <c:pt idx="54">
                  <c:v>-0.71714024073909888</c:v>
                </c:pt>
                <c:pt idx="55">
                  <c:v>-0.71114987704991128</c:v>
                </c:pt>
                <c:pt idx="56">
                  <c:v>-0.70524101743939105</c:v>
                </c:pt>
                <c:pt idx="57">
                  <c:v>-0.69941147377866719</c:v>
                </c:pt>
                <c:pt idx="58">
                  <c:v>-0.69365914488957592</c:v>
                </c:pt>
                <c:pt idx="59">
                  <c:v>-0.68798201199788545</c:v>
                </c:pt>
                <c:pt idx="60">
                  <c:v>-0.68237813447988693</c:v>
                </c:pt>
                <c:pt idx="61">
                  <c:v>-0.67684564587992591</c:v>
                </c:pt>
                <c:pt idx="62">
                  <c:v>-0.67138275017842364</c:v>
                </c:pt>
                <c:pt idx="63">
                  <c:v>-0.66598771829171755</c:v>
                </c:pt>
                <c:pt idx="64">
                  <c:v>-0.66065888478665058</c:v>
                </c:pt>
                <c:pt idx="65">
                  <c:v>-0.65539464479429332</c:v>
                </c:pt>
                <c:pt idx="66">
                  <c:v>-0.6501934511084857</c:v>
                </c:pt>
                <c:pt idx="67">
                  <c:v>-0.64505381145607454</c:v>
                </c:pt>
                <c:pt idx="68">
                  <c:v>-0.63997428592679961</c:v>
                </c:pt>
                <c:pt idx="69">
                  <c:v>-0.63495348455174871</c:v>
                </c:pt>
                <c:pt idx="70">
                  <c:v>-0.62999006502019861</c:v>
                </c:pt>
                <c:pt idx="71">
                  <c:v>-0.62508273052545449</c:v>
                </c:pt>
                <c:pt idx="72">
                  <c:v>-0.62023022773104242</c:v>
                </c:pt>
                <c:pt idx="73">
                  <c:v>-0.61543134484927364</c:v>
                </c:pt>
                <c:pt idx="74">
                  <c:v>-0.61068490982481205</c:v>
                </c:pt>
                <c:pt idx="75">
                  <c:v>-0.60598978861643216</c:v>
                </c:pt>
                <c:pt idx="76">
                  <c:v>-0.60134488357066873</c:v>
                </c:pt>
                <c:pt idx="77">
                  <c:v>-0.59674913188151946</c:v>
                </c:pt>
                <c:pt idx="78">
                  <c:v>-0.59220150413079886</c:v>
                </c:pt>
                <c:pt idx="79">
                  <c:v>-0.58770100290412242</c:v>
                </c:pt>
                <c:pt idx="80">
                  <c:v>-0.58324666147787241</c:v>
                </c:pt>
                <c:pt idx="81">
                  <c:v>-0.57883754257281739</c:v>
                </c:pt>
                <c:pt idx="82">
                  <c:v>-0.5744727371703674</c:v>
                </c:pt>
                <c:pt idx="83">
                  <c:v>-0.57015136338772476</c:v>
                </c:pt>
                <c:pt idx="84">
                  <c:v>-0.56587256540844966</c:v>
                </c:pt>
                <c:pt idx="85">
                  <c:v>-0.56163551246519505</c:v>
                </c:pt>
                <c:pt idx="86">
                  <c:v>-0.55743939787158692</c:v>
                </c:pt>
                <c:pt idx="87">
                  <c:v>-0.55328343810042913</c:v>
                </c:pt>
                <c:pt idx="88">
                  <c:v>-0.5491668719055971</c:v>
                </c:pt>
                <c:pt idx="89">
                  <c:v>-0.54508895948515768</c:v>
                </c:pt>
                <c:pt idx="90">
                  <c:v>-0.54104898168341764</c:v>
                </c:pt>
                <c:pt idx="91">
                  <c:v>-0.5370462392297437</c:v>
                </c:pt>
                <c:pt idx="92">
                  <c:v>-0.53308005201214215</c:v>
                </c:pt>
                <c:pt idx="93">
                  <c:v>-0.52914975838370981</c:v>
                </c:pt>
                <c:pt idx="94">
                  <c:v>-0.52525471450018557</c:v>
                </c:pt>
                <c:pt idx="95">
                  <c:v>-0.52139429368694756</c:v>
                </c:pt>
                <c:pt idx="96">
                  <c:v>-0.51756788583389468</c:v>
                </c:pt>
                <c:pt idx="97">
                  <c:v>-0.51377489681675559</c:v>
                </c:pt>
                <c:pt idx="98">
                  <c:v>-0.51001474794344881</c:v>
                </c:pt>
                <c:pt idx="99">
                  <c:v>-0.50628687542420558</c:v>
                </c:pt>
                <c:pt idx="100">
                  <c:v>-0.5025907298642418</c:v>
                </c:pt>
                <c:pt idx="101">
                  <c:v>-0.49892577577783653</c:v>
                </c:pt>
              </c:numCache>
            </c:numRef>
          </c:xVal>
          <c:yVal>
            <c:numRef>
              <c:f>Data_Compiled!$AT$7:$AT$108</c:f>
              <c:numCache>
                <c:formatCode>General</c:formatCode>
                <c:ptCount val="102"/>
                <c:pt idx="0">
                  <c:v>-0.53942489271785754</c:v>
                </c:pt>
                <c:pt idx="1">
                  <c:v>-0.53898152986696124</c:v>
                </c:pt>
                <c:pt idx="2">
                  <c:v>-0.53873016382062244</c:v>
                </c:pt>
                <c:pt idx="3">
                  <c:v>-0.53829024052799912</c:v>
                </c:pt>
                <c:pt idx="4">
                  <c:v>-0.53790525663246236</c:v>
                </c:pt>
                <c:pt idx="5">
                  <c:v>-0.53759944889151856</c:v>
                </c:pt>
                <c:pt idx="6">
                  <c:v>-0.53709833657041806</c:v>
                </c:pt>
                <c:pt idx="7">
                  <c:v>-0.53691024200005288</c:v>
                </c:pt>
                <c:pt idx="8">
                  <c:v>-0.53640848523054285</c:v>
                </c:pt>
                <c:pt idx="9">
                  <c:v>-0.53609610558393672</c:v>
                </c:pt>
                <c:pt idx="10">
                  <c:v>-0.53572086444934197</c:v>
                </c:pt>
                <c:pt idx="11">
                  <c:v>-0.53528306478647847</c:v>
                </c:pt>
                <c:pt idx="12">
                  <c:v>-0.53484617068790197</c:v>
                </c:pt>
                <c:pt idx="13">
                  <c:v>-0.53440863526205162</c:v>
                </c:pt>
                <c:pt idx="14">
                  <c:v>-0.53384658970340348</c:v>
                </c:pt>
                <c:pt idx="15">
                  <c:v>-0.53347498151504835</c:v>
                </c:pt>
                <c:pt idx="16">
                  <c:v>-0.53297782894763956</c:v>
                </c:pt>
                <c:pt idx="17">
                  <c:v>-0.53247991856620414</c:v>
                </c:pt>
                <c:pt idx="18">
                  <c:v>-0.53186006183838785</c:v>
                </c:pt>
                <c:pt idx="19">
                  <c:v>-0.53136593062183768</c:v>
                </c:pt>
                <c:pt idx="20">
                  <c:v>-0.53056115496974598</c:v>
                </c:pt>
                <c:pt idx="21">
                  <c:v>-0.53000661884804623</c:v>
                </c:pt>
                <c:pt idx="22">
                  <c:v>-0.52951336831704865</c:v>
                </c:pt>
                <c:pt idx="23">
                  <c:v>-0.52877453500225302</c:v>
                </c:pt>
                <c:pt idx="24">
                  <c:v>-0.52840558671534976</c:v>
                </c:pt>
                <c:pt idx="25">
                  <c:v>-0.52791462020600488</c:v>
                </c:pt>
                <c:pt idx="26">
                  <c:v>-0.52736238247828093</c:v>
                </c:pt>
                <c:pt idx="27">
                  <c:v>-0.5266879434688907</c:v>
                </c:pt>
                <c:pt idx="28">
                  <c:v>-0.52607613671349396</c:v>
                </c:pt>
                <c:pt idx="29">
                  <c:v>-0.52546453051232744</c:v>
                </c:pt>
                <c:pt idx="30">
                  <c:v>-0.52467074304141981</c:v>
                </c:pt>
                <c:pt idx="31">
                  <c:v>-0.52424525447440196</c:v>
                </c:pt>
                <c:pt idx="32">
                  <c:v>-0.52345454917491552</c:v>
                </c:pt>
                <c:pt idx="33">
                  <c:v>-0.52278584011533691</c:v>
                </c:pt>
                <c:pt idx="34">
                  <c:v>-0.52211969244762424</c:v>
                </c:pt>
                <c:pt idx="35">
                  <c:v>-0.52139260153485156</c:v>
                </c:pt>
                <c:pt idx="36">
                  <c:v>-0.52060824368184455</c:v>
                </c:pt>
                <c:pt idx="37">
                  <c:v>-0.51988389353764075</c:v>
                </c:pt>
                <c:pt idx="38">
                  <c:v>-0.51934115021458171</c:v>
                </c:pt>
                <c:pt idx="39">
                  <c:v>-0.51861940825579422</c:v>
                </c:pt>
                <c:pt idx="40">
                  <c:v>-0.51801810821573169</c:v>
                </c:pt>
                <c:pt idx="41">
                  <c:v>-0.51717877252839861</c:v>
                </c:pt>
                <c:pt idx="42">
                  <c:v>-0.51640083395398451</c:v>
                </c:pt>
                <c:pt idx="43">
                  <c:v>-0.51574366134741989</c:v>
                </c:pt>
                <c:pt idx="44">
                  <c:v>-0.51502787472260514</c:v>
                </c:pt>
                <c:pt idx="45">
                  <c:v>-0.51437391334808891</c:v>
                </c:pt>
                <c:pt idx="46">
                  <c:v>-0.51371976055844659</c:v>
                </c:pt>
                <c:pt idx="47">
                  <c:v>-0.51294854468328888</c:v>
                </c:pt>
                <c:pt idx="48">
                  <c:v>-0.5123554887196321</c:v>
                </c:pt>
                <c:pt idx="49">
                  <c:v>-0.51164521116917439</c:v>
                </c:pt>
                <c:pt idx="50">
                  <c:v>-0.51087705205488865</c:v>
                </c:pt>
                <c:pt idx="51">
                  <c:v>-0.50993348632121427</c:v>
                </c:pt>
                <c:pt idx="52">
                  <c:v>-0.50922715458453205</c:v>
                </c:pt>
                <c:pt idx="53">
                  <c:v>-0.50846325570414996</c:v>
                </c:pt>
                <c:pt idx="54">
                  <c:v>-0.50764143156600228</c:v>
                </c:pt>
                <c:pt idx="55">
                  <c:v>-0.5069392064309266</c:v>
                </c:pt>
                <c:pt idx="56">
                  <c:v>-0.50612055821720181</c:v>
                </c:pt>
                <c:pt idx="57">
                  <c:v>-0.5052455462092641</c:v>
                </c:pt>
                <c:pt idx="58">
                  <c:v>-0.50454715220317314</c:v>
                </c:pt>
                <c:pt idx="59">
                  <c:v>-0.50373336036095562</c:v>
                </c:pt>
                <c:pt idx="60">
                  <c:v>-0.50297872642586039</c:v>
                </c:pt>
                <c:pt idx="61">
                  <c:v>-0.50210959518016074</c:v>
                </c:pt>
                <c:pt idx="62">
                  <c:v>-0.50135884487649041</c:v>
                </c:pt>
                <c:pt idx="63">
                  <c:v>-0.50060834180155478</c:v>
                </c:pt>
                <c:pt idx="64">
                  <c:v>-0.4997446511742728</c:v>
                </c:pt>
                <c:pt idx="65">
                  <c:v>-0.4988246460587612</c:v>
                </c:pt>
                <c:pt idx="66">
                  <c:v>-0.49825144047191239</c:v>
                </c:pt>
                <c:pt idx="67">
                  <c:v>-0.49762097202115452</c:v>
                </c:pt>
                <c:pt idx="68">
                  <c:v>-0.49670553910030274</c:v>
                </c:pt>
                <c:pt idx="69">
                  <c:v>-0.49596305987153222</c:v>
                </c:pt>
                <c:pt idx="70">
                  <c:v>-0.49493794099410016</c:v>
                </c:pt>
                <c:pt idx="71">
                  <c:v>-0.49419829613517896</c:v>
                </c:pt>
                <c:pt idx="72">
                  <c:v>-0.49334694508542254</c:v>
                </c:pt>
                <c:pt idx="73">
                  <c:v>-0.49249725924872512</c:v>
                </c:pt>
                <c:pt idx="74">
                  <c:v>-0.49170613579355094</c:v>
                </c:pt>
                <c:pt idx="75">
                  <c:v>-0.49080309706501429</c:v>
                </c:pt>
                <c:pt idx="76">
                  <c:v>-0.48995836339355142</c:v>
                </c:pt>
                <c:pt idx="77">
                  <c:v>-0.48911526940674588</c:v>
                </c:pt>
                <c:pt idx="78">
                  <c:v>-0.48832985544905094</c:v>
                </c:pt>
                <c:pt idx="79">
                  <c:v>-0.48743397514913223</c:v>
                </c:pt>
                <c:pt idx="80">
                  <c:v>-0.48676327550818149</c:v>
                </c:pt>
                <c:pt idx="81">
                  <c:v>-0.48598188469696013</c:v>
                </c:pt>
                <c:pt idx="82">
                  <c:v>-0.48514647030709557</c:v>
                </c:pt>
                <c:pt idx="83">
                  <c:v>-0.48431239345573412</c:v>
                </c:pt>
                <c:pt idx="84">
                  <c:v>-0.4835358777193261</c:v>
                </c:pt>
                <c:pt idx="85">
                  <c:v>-0.48259393609123297</c:v>
                </c:pt>
                <c:pt idx="86">
                  <c:v>-0.48170980975841282</c:v>
                </c:pt>
                <c:pt idx="87">
                  <c:v>-0.48082747912300444</c:v>
                </c:pt>
                <c:pt idx="88">
                  <c:v>-0.4801115504849624</c:v>
                </c:pt>
                <c:pt idx="89">
                  <c:v>-0.47928799273661776</c:v>
                </c:pt>
                <c:pt idx="90">
                  <c:v>-0.47835548929740984</c:v>
                </c:pt>
                <c:pt idx="91">
                  <c:v>-0.47742555773664841</c:v>
                </c:pt>
                <c:pt idx="92">
                  <c:v>-0.47660665461864027</c:v>
                </c:pt>
                <c:pt idx="93">
                  <c:v>-0.47578906225095385</c:v>
                </c:pt>
                <c:pt idx="94">
                  <c:v>-0.47497337360205394</c:v>
                </c:pt>
                <c:pt idx="95">
                  <c:v>-0.47415864910626254</c:v>
                </c:pt>
                <c:pt idx="96">
                  <c:v>-0.47312910117149215</c:v>
                </c:pt>
                <c:pt idx="97">
                  <c:v>-0.47231785732191833</c:v>
                </c:pt>
                <c:pt idx="98">
                  <c:v>-0.47150845189312723</c:v>
                </c:pt>
                <c:pt idx="99">
                  <c:v>-0.47080788539606089</c:v>
                </c:pt>
                <c:pt idx="100">
                  <c:v>-0.4701086074572241</c:v>
                </c:pt>
                <c:pt idx="101">
                  <c:v>-0.4701086074572241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Data_Compiled!$AV$1:$AV$2</c:f>
              <c:strCache>
                <c:ptCount val="2"/>
                <c:pt idx="0">
                  <c:v>Drop_06278</c:v>
                </c:pt>
                <c:pt idx="1">
                  <c:v>2mL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Data_Compiled!$BE$7:$BE$68</c:f>
              <c:numCache>
                <c:formatCode>General</c:formatCode>
                <c:ptCount val="62"/>
                <c:pt idx="0">
                  <c:v>-0.68274531541518324</c:v>
                </c:pt>
                <c:pt idx="1">
                  <c:v>-0.64135263025695821</c:v>
                </c:pt>
                <c:pt idx="2">
                  <c:v>-0.60356406936755835</c:v>
                </c:pt>
                <c:pt idx="3">
                  <c:v>-0.56880196310834641</c:v>
                </c:pt>
                <c:pt idx="4">
                  <c:v>-0.53661727973694506</c:v>
                </c:pt>
                <c:pt idx="5">
                  <c:v>-0.506654056359502</c:v>
                </c:pt>
                <c:pt idx="6">
                  <c:v>-0.47862533275925839</c:v>
                </c:pt>
                <c:pt idx="7">
                  <c:v>-0.4522963940369093</c:v>
                </c:pt>
                <c:pt idx="8">
                  <c:v>-0.42747281031187712</c:v>
                </c:pt>
                <c:pt idx="9">
                  <c:v>-0.40399171446235421</c:v>
                </c:pt>
                <c:pt idx="10">
                  <c:v>-0.38171531975120199</c:v>
                </c:pt>
                <c:pt idx="11">
                  <c:v>-0.36052602068126388</c:v>
                </c:pt>
                <c:pt idx="12">
                  <c:v>-0.3403226345929769</c:v>
                </c:pt>
                <c:pt idx="13">
                  <c:v>-0.32101747939759029</c:v>
                </c:pt>
                <c:pt idx="14">
                  <c:v>-0.30253407370357716</c:v>
                </c:pt>
                <c:pt idx="15">
                  <c:v>-0.28480530674314558</c:v>
                </c:pt>
                <c:pt idx="16">
                  <c:v>-0.26777196744436521</c:v>
                </c:pt>
                <c:pt idx="17">
                  <c:v>-0.25138155125619593</c:v>
                </c:pt>
                <c:pt idx="18">
                  <c:v>-0.23558728407296392</c:v>
                </c:pt>
                <c:pt idx="19">
                  <c:v>-0.22034731751622713</c:v>
                </c:pt>
                <c:pt idx="20">
                  <c:v>-0.20562406069552075</c:v>
                </c:pt>
                <c:pt idx="21">
                  <c:v>-0.19138362158091049</c:v>
                </c:pt>
                <c:pt idx="22">
                  <c:v>-0.17759533709527719</c:v>
                </c:pt>
                <c:pt idx="23">
                  <c:v>-0.16423137553729567</c:v>
                </c:pt>
                <c:pt idx="24">
                  <c:v>-0.15126639837292807</c:v>
                </c:pt>
                <c:pt idx="25">
                  <c:v>-0.13867727106490749</c:v>
                </c:pt>
                <c:pt idx="26">
                  <c:v>-0.12644281464789592</c:v>
                </c:pt>
                <c:pt idx="27">
                  <c:v>-0.11454359134818817</c:v>
                </c:pt>
                <c:pt idx="28">
                  <c:v>-0.102961718798373</c:v>
                </c:pt>
                <c:pt idx="29">
                  <c:v>-9.1680708388683946E-2</c:v>
                </c:pt>
                <c:pt idx="30">
                  <c:v>-8.0685324087220803E-2</c:v>
                </c:pt>
                <c:pt idx="31">
                  <c:v>-6.996145869544769E-2</c:v>
                </c:pt>
                <c:pt idx="32">
                  <c:v>-5.9496025017282655E-2</c:v>
                </c:pt>
                <c:pt idx="33">
                  <c:v>-4.9276859835596633E-2</c:v>
                </c:pt>
                <c:pt idx="34">
                  <c:v>-3.9292638928995718E-2</c:v>
                </c:pt>
                <c:pt idx="35">
                  <c:v>-2.9532801639839464E-2</c:v>
                </c:pt>
                <c:pt idx="36">
                  <c:v>-1.9987483733609059E-2</c:v>
                </c:pt>
                <c:pt idx="37">
                  <c:v>-1.0647457479465709E-2</c:v>
                </c:pt>
                <c:pt idx="38">
                  <c:v>-1.5040780395959462E-3</c:v>
                </c:pt>
                <c:pt idx="39">
                  <c:v>7.4507646133304588E-3</c:v>
                </c:pt>
                <c:pt idx="40">
                  <c:v>1.6224688920835704E-2</c:v>
                </c:pt>
                <c:pt idx="41">
                  <c:v>2.4824860682753181E-2</c:v>
                </c:pt>
                <c:pt idx="42">
                  <c:v>3.3258028219615987E-2</c:v>
                </c:pt>
                <c:pt idx="43">
                  <c:v>4.1530554185605875E-2</c:v>
                </c:pt>
                <c:pt idx="44">
                  <c:v>4.9648444407785347E-2</c:v>
                </c:pt>
                <c:pt idx="45">
                  <c:v>5.7617374079060694E-2</c:v>
                </c:pt>
                <c:pt idx="46">
                  <c:v>6.5442711591017277E-2</c:v>
                </c:pt>
                <c:pt idx="47">
                  <c:v>7.3129540257308265E-2</c:v>
                </c:pt>
                <c:pt idx="48">
                  <c:v>8.068267814775415E-2</c:v>
                </c:pt>
                <c:pt idx="49">
                  <c:v>8.8106696226961073E-2</c:v>
                </c:pt>
                <c:pt idx="50">
                  <c:v>9.5405934968460435E-2</c:v>
                </c:pt>
                <c:pt idx="51">
                  <c:v>0.10258451959558385</c:v>
                </c:pt>
                <c:pt idx="52">
                  <c:v>0.10964637408307069</c:v>
                </c:pt>
                <c:pt idx="53">
                  <c:v>0.11659523403839854</c:v>
                </c:pt>
                <c:pt idx="54">
                  <c:v>0.123434658568704</c:v>
                </c:pt>
                <c:pt idx="55">
                  <c:v>0.13016804122767234</c:v>
                </c:pt>
                <c:pt idx="56">
                  <c:v>0.13679862012668545</c:v>
                </c:pt>
                <c:pt idx="57">
                  <c:v>0.14332948728564329</c:v>
                </c:pt>
                <c:pt idx="58">
                  <c:v>0.14976359729105312</c:v>
                </c:pt>
                <c:pt idx="59">
                  <c:v>0.15610377532207212</c:v>
                </c:pt>
                <c:pt idx="60">
                  <c:v>0.16235272459907363</c:v>
                </c:pt>
                <c:pt idx="61">
                  <c:v>0.16851303330389203</c:v>
                </c:pt>
              </c:numCache>
              <c:extLst xmlns:c15="http://schemas.microsoft.com/office/drawing/2012/chart"/>
            </c:numRef>
          </c:xVal>
          <c:yVal>
            <c:numRef>
              <c:f>Data_Compiled!$BF$7:$BF$68</c:f>
              <c:numCache>
                <c:formatCode>General</c:formatCode>
                <c:ptCount val="62"/>
                <c:pt idx="0">
                  <c:v>-0.36287684264326098</c:v>
                </c:pt>
                <c:pt idx="1">
                  <c:v>-0.35719204873588728</c:v>
                </c:pt>
                <c:pt idx="2">
                  <c:v>-0.35361343647243115</c:v>
                </c:pt>
                <c:pt idx="3">
                  <c:v>-0.34764687844910186</c:v>
                </c:pt>
                <c:pt idx="4">
                  <c:v>-0.34169311567317812</c:v>
                </c:pt>
                <c:pt idx="5">
                  <c:v>-0.33583063496397153</c:v>
                </c:pt>
                <c:pt idx="6">
                  <c:v>-0.32891936553973228</c:v>
                </c:pt>
                <c:pt idx="7">
                  <c:v>-0.32363746338241872</c:v>
                </c:pt>
                <c:pt idx="8">
                  <c:v>-0.31728561232115537</c:v>
                </c:pt>
                <c:pt idx="9">
                  <c:v>-0.31028556387315304</c:v>
                </c:pt>
                <c:pt idx="10">
                  <c:v>-0.3048354919258382</c:v>
                </c:pt>
                <c:pt idx="11">
                  <c:v>-0.29839136317980464</c:v>
                </c:pt>
                <c:pt idx="12">
                  <c:v>-0.29029370517742209</c:v>
                </c:pt>
                <c:pt idx="13">
                  <c:v>-0.28401754881497632</c:v>
                </c:pt>
                <c:pt idx="14">
                  <c:v>-0.27821458355684359</c:v>
                </c:pt>
                <c:pt idx="15">
                  <c:v>-0.2711510291917279</c:v>
                </c:pt>
                <c:pt idx="16">
                  <c:v>-0.26551549084095405</c:v>
                </c:pt>
                <c:pt idx="17">
                  <c:v>-0.25994249503117095</c:v>
                </c:pt>
                <c:pt idx="18">
                  <c:v>-0.25253592646437223</c:v>
                </c:pt>
                <c:pt idx="19">
                  <c:v>-0.24618836749835676</c:v>
                </c:pt>
                <c:pt idx="20">
                  <c:v>-0.23838191378103768</c:v>
                </c:pt>
                <c:pt idx="21">
                  <c:v>-0.23253449288009276</c:v>
                </c:pt>
                <c:pt idx="22">
                  <c:v>-0.22645547260830587</c:v>
                </c:pt>
                <c:pt idx="23">
                  <c:v>-0.22076462453239976</c:v>
                </c:pt>
                <c:pt idx="24">
                  <c:v>-0.21427649766508836</c:v>
                </c:pt>
                <c:pt idx="25">
                  <c:v>-0.20758754574729582</c:v>
                </c:pt>
                <c:pt idx="26">
                  <c:v>-0.20100781527120001</c:v>
                </c:pt>
                <c:pt idx="27">
                  <c:v>-0.19451077371102315</c:v>
                </c:pt>
                <c:pt idx="28">
                  <c:v>-0.18812503329683844</c:v>
                </c:pt>
                <c:pt idx="29">
                  <c:v>-0.18209579536643103</c:v>
                </c:pt>
                <c:pt idx="30">
                  <c:v>-0.17614905025948499</c:v>
                </c:pt>
                <c:pt idx="31">
                  <c:v>-0.17001815152424346</c:v>
                </c:pt>
                <c:pt idx="32">
                  <c:v>-0.1637196469671095</c:v>
                </c:pt>
                <c:pt idx="33">
                  <c:v>-0.15751098879765785</c:v>
                </c:pt>
                <c:pt idx="34">
                  <c:v>-0.15162870268068526</c:v>
                </c:pt>
                <c:pt idx="35">
                  <c:v>-0.14529030976213392</c:v>
                </c:pt>
                <c:pt idx="36">
                  <c:v>-0.14032563701685691</c:v>
                </c:pt>
                <c:pt idx="37">
                  <c:v>-0.13418962910846358</c:v>
                </c:pt>
                <c:pt idx="38">
                  <c:v>-0.12814769955001407</c:v>
                </c:pt>
                <c:pt idx="39">
                  <c:v>-0.1219517528254289</c:v>
                </c:pt>
                <c:pt idx="40">
                  <c:v>-0.11701090454204606</c:v>
                </c:pt>
                <c:pt idx="41">
                  <c:v>-0.11050913701501947</c:v>
                </c:pt>
                <c:pt idx="42">
                  <c:v>-0.10524010558152021</c:v>
                </c:pt>
                <c:pt idx="43">
                  <c:v>-0.10049753771748743</c:v>
                </c:pt>
                <c:pt idx="44">
                  <c:v>-9.5779972482531978E-2</c:v>
                </c:pt>
                <c:pt idx="45">
                  <c:v>-8.9338797730440511E-2</c:v>
                </c:pt>
                <c:pt idx="46">
                  <c:v>-8.4760297128897696E-2</c:v>
                </c:pt>
                <c:pt idx="47">
                  <c:v>-7.9986839674156027E-2</c:v>
                </c:pt>
                <c:pt idx="48">
                  <c:v>-7.4839406568804528E-2</c:v>
                </c:pt>
                <c:pt idx="49">
                  <c:v>-6.9734987918432509E-2</c:v>
                </c:pt>
                <c:pt idx="50">
                  <c:v>-6.4505586268939472E-2</c:v>
                </c:pt>
                <c:pt idx="51">
                  <c:v>-5.9551521437904521E-2</c:v>
                </c:pt>
                <c:pt idx="52">
                  <c:v>-5.4653331549012835E-2</c:v>
                </c:pt>
                <c:pt idx="53">
                  <c:v>-5.0202356238025853E-2</c:v>
                </c:pt>
                <c:pt idx="54">
                  <c:v>-4.5606278235096977E-2</c:v>
                </c:pt>
                <c:pt idx="55">
                  <c:v>-4.1278690011553834E-2</c:v>
                </c:pt>
                <c:pt idx="56">
                  <c:v>-3.6386927942032216E-2</c:v>
                </c:pt>
                <c:pt idx="57">
                  <c:v>-3.1749310820300997E-2</c:v>
                </c:pt>
                <c:pt idx="58">
                  <c:v>-2.7153280019140382E-2</c:v>
                </c:pt>
                <c:pt idx="59">
                  <c:v>-2.2786248984984166E-2</c:v>
                </c:pt>
                <c:pt idx="60">
                  <c:v>-1.8677967759095807E-2</c:v>
                </c:pt>
                <c:pt idx="61">
                  <c:v>-1.4032956563255622E-2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4"/>
          <c:order val="4"/>
          <c:tx>
            <c:strRef>
              <c:f>Data_Compiled!$BH$1:$BH$2</c:f>
              <c:strCache>
                <c:ptCount val="2"/>
                <c:pt idx="0">
                  <c:v>Drop_06281</c:v>
                </c:pt>
                <c:pt idx="1">
                  <c:v>3mL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Data_Compiled!$BQ$7:$BQ$87</c:f>
              <c:numCache>
                <c:formatCode>General</c:formatCode>
                <c:ptCount val="81"/>
                <c:pt idx="0">
                  <c:v>-0.77212081974008095</c:v>
                </c:pt>
                <c:pt idx="1">
                  <c:v>-0.73072813458185593</c:v>
                </c:pt>
                <c:pt idx="2">
                  <c:v>-0.69293957369245607</c:v>
                </c:pt>
                <c:pt idx="3">
                  <c:v>-0.65817746743324412</c:v>
                </c:pt>
                <c:pt idx="4">
                  <c:v>-0.62599278406184289</c:v>
                </c:pt>
                <c:pt idx="5">
                  <c:v>-0.59602956068439972</c:v>
                </c:pt>
                <c:pt idx="6">
                  <c:v>-0.56800083708415616</c:v>
                </c:pt>
                <c:pt idx="7">
                  <c:v>-0.54167189836180696</c:v>
                </c:pt>
                <c:pt idx="8">
                  <c:v>-0.51684831463677483</c:v>
                </c:pt>
                <c:pt idx="9">
                  <c:v>-0.49336721878725198</c:v>
                </c:pt>
                <c:pt idx="10">
                  <c:v>-0.47109082407609976</c:v>
                </c:pt>
                <c:pt idx="11">
                  <c:v>-0.44990152500616171</c:v>
                </c:pt>
                <c:pt idx="12">
                  <c:v>-0.42969813891787462</c:v>
                </c:pt>
                <c:pt idx="13">
                  <c:v>-0.41039298372248806</c:v>
                </c:pt>
                <c:pt idx="14">
                  <c:v>-0.39190957802847487</c:v>
                </c:pt>
                <c:pt idx="15">
                  <c:v>-0.37418081106804335</c:v>
                </c:pt>
                <c:pt idx="16">
                  <c:v>-0.35714747176926293</c:v>
                </c:pt>
                <c:pt idx="17">
                  <c:v>-0.34075705558109365</c:v>
                </c:pt>
                <c:pt idx="18">
                  <c:v>-0.32496278839786169</c:v>
                </c:pt>
                <c:pt idx="19">
                  <c:v>-0.30972282184112487</c:v>
                </c:pt>
                <c:pt idx="20">
                  <c:v>-0.29499956502041852</c:v>
                </c:pt>
                <c:pt idx="21">
                  <c:v>-0.28075912590580826</c:v>
                </c:pt>
                <c:pt idx="22">
                  <c:v>-0.26697084142017496</c:v>
                </c:pt>
                <c:pt idx="23">
                  <c:v>-0.25360687986219338</c:v>
                </c:pt>
                <c:pt idx="24">
                  <c:v>-0.24064190269782576</c:v>
                </c:pt>
                <c:pt idx="25">
                  <c:v>-0.22805277538980526</c:v>
                </c:pt>
                <c:pt idx="26">
                  <c:v>-0.21581831897279366</c:v>
                </c:pt>
                <c:pt idx="27">
                  <c:v>-0.20391909567308594</c:v>
                </c:pt>
                <c:pt idx="28">
                  <c:v>-0.19233722312327078</c:v>
                </c:pt>
                <c:pt idx="29">
                  <c:v>-0.18105621271358166</c:v>
                </c:pt>
                <c:pt idx="30">
                  <c:v>-0.17006082841211856</c:v>
                </c:pt>
                <c:pt idx="31">
                  <c:v>-0.15933696302034539</c:v>
                </c:pt>
                <c:pt idx="32">
                  <c:v>-0.14887152934218045</c:v>
                </c:pt>
                <c:pt idx="33">
                  <c:v>-0.1386523641604944</c:v>
                </c:pt>
                <c:pt idx="34">
                  <c:v>-0.12866814325389342</c:v>
                </c:pt>
                <c:pt idx="35">
                  <c:v>-0.11890830596473725</c:v>
                </c:pt>
                <c:pt idx="36">
                  <c:v>-0.1093629880585068</c:v>
                </c:pt>
                <c:pt idx="37">
                  <c:v>-0.10002296180436343</c:v>
                </c:pt>
                <c:pt idx="38">
                  <c:v>-9.0879582364493686E-2</c:v>
                </c:pt>
                <c:pt idx="39">
                  <c:v>-8.1924739711567246E-2</c:v>
                </c:pt>
                <c:pt idx="40">
                  <c:v>-7.3150815404062111E-2</c:v>
                </c:pt>
                <c:pt idx="41">
                  <c:v>-6.4550643642144551E-2</c:v>
                </c:pt>
                <c:pt idx="42">
                  <c:v>-5.6117476105281713E-2</c:v>
                </c:pt>
                <c:pt idx="43">
                  <c:v>-4.7844950139291888E-2</c:v>
                </c:pt>
                <c:pt idx="44">
                  <c:v>-3.9727059917112381E-2</c:v>
                </c:pt>
                <c:pt idx="45">
                  <c:v>-3.1758130245837103E-2</c:v>
                </c:pt>
                <c:pt idx="46">
                  <c:v>-2.3932792733880489E-2</c:v>
                </c:pt>
                <c:pt idx="47">
                  <c:v>-1.6245964067589463E-2</c:v>
                </c:pt>
                <c:pt idx="48">
                  <c:v>-8.6928261771436373E-3</c:v>
                </c:pt>
                <c:pt idx="49">
                  <c:v>-1.2688080979366876E-3</c:v>
                </c:pt>
                <c:pt idx="50">
                  <c:v>6.0304306435626995E-3</c:v>
                </c:pt>
                <c:pt idx="51">
                  <c:v>1.3209015270686094E-2</c:v>
                </c:pt>
                <c:pt idx="52">
                  <c:v>2.0270869758172931E-2</c:v>
                </c:pt>
                <c:pt idx="53">
                  <c:v>2.7219729713500847E-2</c:v>
                </c:pt>
                <c:pt idx="54">
                  <c:v>3.4059154243806213E-2</c:v>
                </c:pt>
                <c:pt idx="55">
                  <c:v>4.0792536902774609E-2</c:v>
                </c:pt>
                <c:pt idx="56">
                  <c:v>4.7423115801787707E-2</c:v>
                </c:pt>
                <c:pt idx="57">
                  <c:v>5.395398296074555E-2</c:v>
                </c:pt>
                <c:pt idx="58">
                  <c:v>6.0388092966155424E-2</c:v>
                </c:pt>
                <c:pt idx="59">
                  <c:v>6.6728270997174335E-2</c:v>
                </c:pt>
                <c:pt idx="60">
                  <c:v>7.2977220274175844E-2</c:v>
                </c:pt>
                <c:pt idx="61">
                  <c:v>7.9137528978994301E-2</c:v>
                </c:pt>
                <c:pt idx="62">
                  <c:v>8.5211676691187538E-2</c:v>
                </c:pt>
                <c:pt idx="63">
                  <c:v>9.120204038037498E-2</c:v>
                </c:pt>
                <c:pt idx="64">
                  <c:v>9.7110899990895186E-2</c:v>
                </c:pt>
                <c:pt idx="65">
                  <c:v>0.10294044365161911</c:v>
                </c:pt>
                <c:pt idx="66">
                  <c:v>0.10869277254071041</c:v>
                </c:pt>
                <c:pt idx="67">
                  <c:v>0.11436990543240093</c:v>
                </c:pt>
                <c:pt idx="68">
                  <c:v>0.11997378295039945</c:v>
                </c:pt>
                <c:pt idx="69">
                  <c:v>0.12550627155036048</c:v>
                </c:pt>
                <c:pt idx="70">
                  <c:v>0.13096916725186264</c:v>
                </c:pt>
                <c:pt idx="71">
                  <c:v>0.13636419913856879</c:v>
                </c:pt>
                <c:pt idx="72">
                  <c:v>0.14169303264363572</c:v>
                </c:pt>
                <c:pt idx="73">
                  <c:v>0.14695727263599301</c:v>
                </c:pt>
                <c:pt idx="74">
                  <c:v>0.15215846632180069</c:v>
                </c:pt>
                <c:pt idx="75">
                  <c:v>0.15729810597421176</c:v>
                </c:pt>
                <c:pt idx="76">
                  <c:v>0.16237763150348675</c:v>
                </c:pt>
                <c:pt idx="77">
                  <c:v>0.16739843287853762</c:v>
                </c:pt>
                <c:pt idx="78">
                  <c:v>0.1723618524100877</c:v>
                </c:pt>
                <c:pt idx="79">
                  <c:v>0.17726918690483179</c:v>
                </c:pt>
                <c:pt idx="80">
                  <c:v>0.18212168969924394</c:v>
                </c:pt>
              </c:numCache>
              <c:extLst xmlns:c15="http://schemas.microsoft.com/office/drawing/2012/chart"/>
            </c:numRef>
          </c:xVal>
          <c:yVal>
            <c:numRef>
              <c:f>Data_Compiled!$BR$7:$BR$87</c:f>
              <c:numCache>
                <c:formatCode>General</c:formatCode>
                <c:ptCount val="81"/>
                <c:pt idx="0">
                  <c:v>-0.37478700663322911</c:v>
                </c:pt>
                <c:pt idx="1">
                  <c:v>-0.36827065460923453</c:v>
                </c:pt>
                <c:pt idx="2">
                  <c:v>-0.36356134672732077</c:v>
                </c:pt>
                <c:pt idx="3">
                  <c:v>-0.35998265424519366</c:v>
                </c:pt>
                <c:pt idx="4">
                  <c:v>-0.35488839391547283</c:v>
                </c:pt>
                <c:pt idx="5">
                  <c:v>-0.3506423887520777</c:v>
                </c:pt>
                <c:pt idx="6">
                  <c:v>-0.3460651074372369</c:v>
                </c:pt>
                <c:pt idx="7">
                  <c:v>-0.3419034360524939</c:v>
                </c:pt>
                <c:pt idx="8">
                  <c:v>-0.33642476907509594</c:v>
                </c:pt>
                <c:pt idx="9">
                  <c:v>-0.33201873204671539</c:v>
                </c:pt>
                <c:pt idx="10">
                  <c:v>-0.32870150207304039</c:v>
                </c:pt>
                <c:pt idx="11">
                  <c:v>-0.32246604019850611</c:v>
                </c:pt>
                <c:pt idx="12">
                  <c:v>-0.31719661676763605</c:v>
                </c:pt>
                <c:pt idx="13">
                  <c:v>-0.31264254892907911</c:v>
                </c:pt>
                <c:pt idx="14">
                  <c:v>-0.30658504587755964</c:v>
                </c:pt>
                <c:pt idx="15">
                  <c:v>-0.30090585121921759</c:v>
                </c:pt>
                <c:pt idx="16">
                  <c:v>-0.29588154925892873</c:v>
                </c:pt>
                <c:pt idx="17">
                  <c:v>-0.29064480850864416</c:v>
                </c:pt>
                <c:pt idx="18">
                  <c:v>-0.28458482417942815</c:v>
                </c:pt>
                <c:pt idx="19">
                  <c:v>-0.28039172844376881</c:v>
                </c:pt>
                <c:pt idx="20">
                  <c:v>-0.27591027007862601</c:v>
                </c:pt>
                <c:pt idx="21">
                  <c:v>-0.27063261317280912</c:v>
                </c:pt>
                <c:pt idx="22">
                  <c:v>-0.26535029284490907</c:v>
                </c:pt>
                <c:pt idx="23">
                  <c:v>-0.26046710439442983</c:v>
                </c:pt>
                <c:pt idx="24">
                  <c:v>-0.25567255189300936</c:v>
                </c:pt>
                <c:pt idx="25">
                  <c:v>-0.24953684103461682</c:v>
                </c:pt>
                <c:pt idx="26">
                  <c:v>-0.24401814597893359</c:v>
                </c:pt>
                <c:pt idx="27">
                  <c:v>-0.23775635251336888</c:v>
                </c:pt>
                <c:pt idx="28">
                  <c:v>-0.23265025831515224</c:v>
                </c:pt>
                <c:pt idx="29">
                  <c:v>-0.2275788641524818</c:v>
                </c:pt>
                <c:pt idx="30">
                  <c:v>-0.22307424881667223</c:v>
                </c:pt>
                <c:pt idx="31">
                  <c:v>-0.21813808381838434</c:v>
                </c:pt>
                <c:pt idx="32">
                  <c:v>-0.21275840579382191</c:v>
                </c:pt>
                <c:pt idx="33">
                  <c:v>-0.20869404770715552</c:v>
                </c:pt>
                <c:pt idx="34">
                  <c:v>-0.20240720973619136</c:v>
                </c:pt>
                <c:pt idx="35">
                  <c:v>-0.1969477543151768</c:v>
                </c:pt>
                <c:pt idx="36">
                  <c:v>-0.19132380519018299</c:v>
                </c:pt>
                <c:pt idx="37">
                  <c:v>-0.18601131883744093</c:v>
                </c:pt>
                <c:pt idx="38">
                  <c:v>-0.18121727591552153</c:v>
                </c:pt>
                <c:pt idx="39">
                  <c:v>-0.17648558058919681</c:v>
                </c:pt>
                <c:pt idx="40">
                  <c:v>-0.17251234593825918</c:v>
                </c:pt>
                <c:pt idx="41">
                  <c:v>-0.16696395323067867</c:v>
                </c:pt>
                <c:pt idx="42">
                  <c:v>-0.16211691532286995</c:v>
                </c:pt>
                <c:pt idx="43">
                  <c:v>-0.15692428084373267</c:v>
                </c:pt>
                <c:pt idx="44">
                  <c:v>-0.15176206071740936</c:v>
                </c:pt>
                <c:pt idx="45">
                  <c:v>-0.14688957456742949</c:v>
                </c:pt>
                <c:pt idx="46">
                  <c:v>-0.14187535152847522</c:v>
                </c:pt>
                <c:pt idx="47">
                  <c:v>-0.13734689493041538</c:v>
                </c:pt>
                <c:pt idx="48">
                  <c:v>-0.13307732060890953</c:v>
                </c:pt>
                <c:pt idx="49">
                  <c:v>-0.12862931332637154</c:v>
                </c:pt>
                <c:pt idx="50">
                  <c:v>-0.12402766349942838</c:v>
                </c:pt>
                <c:pt idx="51">
                  <c:v>-0.11945572625248679</c:v>
                </c:pt>
                <c:pt idx="52">
                  <c:v>-0.11496748402888154</c:v>
                </c:pt>
                <c:pt idx="53">
                  <c:v>-0.10990229861142826</c:v>
                </c:pt>
                <c:pt idx="54">
                  <c:v>-0.10549310582542949</c:v>
                </c:pt>
                <c:pt idx="55">
                  <c:v>-0.10133327489515585</c:v>
                </c:pt>
                <c:pt idx="56">
                  <c:v>-9.7377545781488883E-2</c:v>
                </c:pt>
                <c:pt idx="57">
                  <c:v>-9.2899229460828944E-2</c:v>
                </c:pt>
                <c:pt idx="58">
                  <c:v>-8.9034492472201548E-2</c:v>
                </c:pt>
                <c:pt idx="59">
                  <c:v>-8.4443272175216036E-2</c:v>
                </c:pt>
                <c:pt idx="60">
                  <c:v>-7.9892446573957165E-2</c:v>
                </c:pt>
                <c:pt idx="61">
                  <c:v>-7.5356184079168789E-2</c:v>
                </c:pt>
                <c:pt idx="62">
                  <c:v>-7.2180129505830748E-2</c:v>
                </c:pt>
                <c:pt idx="63">
                  <c:v>-6.7588650137475309E-2</c:v>
                </c:pt>
                <c:pt idx="64">
                  <c:v>-6.4139349860526565E-2</c:v>
                </c:pt>
                <c:pt idx="65">
                  <c:v>-5.9990105630740503E-2</c:v>
                </c:pt>
                <c:pt idx="66">
                  <c:v>-5.5524406956193463E-2</c:v>
                </c:pt>
                <c:pt idx="67">
                  <c:v>-5.2160816735114399E-2</c:v>
                </c:pt>
                <c:pt idx="68">
                  <c:v>-4.7410446649868834E-2</c:v>
                </c:pt>
                <c:pt idx="69">
                  <c:v>-4.374788317100016E-2</c:v>
                </c:pt>
                <c:pt idx="70">
                  <c:v>-4.0123397437531148E-2</c:v>
                </c:pt>
                <c:pt idx="71">
                  <c:v>-3.6351305424218425E-2</c:v>
                </c:pt>
                <c:pt idx="72">
                  <c:v>-3.26191603843057E-2</c:v>
                </c:pt>
                <c:pt idx="73">
                  <c:v>-2.892622664235156E-2</c:v>
                </c:pt>
                <c:pt idx="74">
                  <c:v>-2.4932942571895062E-2</c:v>
                </c:pt>
                <c:pt idx="75">
                  <c:v>-2.1304303347045524E-2</c:v>
                </c:pt>
                <c:pt idx="76">
                  <c:v>-1.770563450042351E-2</c:v>
                </c:pt>
                <c:pt idx="77">
                  <c:v>-1.4136448377883531E-2</c:v>
                </c:pt>
                <c:pt idx="78">
                  <c:v>-1.075656354121101E-2</c:v>
                </c:pt>
                <c:pt idx="79">
                  <c:v>-7.2371858898885926E-3</c:v>
                </c:pt>
                <c:pt idx="80">
                  <c:v>-3.7460979831220676E-3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5"/>
          <c:order val="5"/>
          <c:tx>
            <c:strRef>
              <c:f>Data_Compiled!$BT$1:$BT$2</c:f>
              <c:strCache>
                <c:ptCount val="2"/>
                <c:pt idx="0">
                  <c:v>Drop_06282</c:v>
                </c:pt>
                <c:pt idx="1">
                  <c:v>4mL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Data_Compiled!$CC$7:$CC$73</c:f>
              <c:numCache>
                <c:formatCode>General</c:formatCode>
                <c:ptCount val="67"/>
                <c:pt idx="0">
                  <c:v>-0.66893811422059535</c:v>
                </c:pt>
                <c:pt idx="1">
                  <c:v>-0.63897489084315207</c:v>
                </c:pt>
                <c:pt idx="2">
                  <c:v>-0.61094616724290862</c:v>
                </c:pt>
                <c:pt idx="3">
                  <c:v>-0.58461722852055942</c:v>
                </c:pt>
                <c:pt idx="4">
                  <c:v>-0.55979364479552729</c:v>
                </c:pt>
                <c:pt idx="5">
                  <c:v>-0.53631254894600444</c:v>
                </c:pt>
                <c:pt idx="6">
                  <c:v>-0.51403615423485205</c:v>
                </c:pt>
                <c:pt idx="7">
                  <c:v>-0.49284685516491411</c:v>
                </c:pt>
                <c:pt idx="8">
                  <c:v>-0.47264346907662708</c:v>
                </c:pt>
                <c:pt idx="9">
                  <c:v>-0.45333831388124052</c:v>
                </c:pt>
                <c:pt idx="10">
                  <c:v>-0.43485490818722727</c:v>
                </c:pt>
                <c:pt idx="11">
                  <c:v>-0.4171261412267957</c:v>
                </c:pt>
                <c:pt idx="12">
                  <c:v>-0.40009280192801538</c:v>
                </c:pt>
                <c:pt idx="13">
                  <c:v>-0.383702385739846</c:v>
                </c:pt>
                <c:pt idx="14">
                  <c:v>-0.36790811855661409</c:v>
                </c:pt>
                <c:pt idx="15">
                  <c:v>-0.35266815199987728</c:v>
                </c:pt>
                <c:pt idx="16">
                  <c:v>-0.33794489517917092</c:v>
                </c:pt>
                <c:pt idx="17">
                  <c:v>-0.32370445606456072</c:v>
                </c:pt>
                <c:pt idx="18">
                  <c:v>-0.30991617157892737</c:v>
                </c:pt>
                <c:pt idx="19">
                  <c:v>-0.29655221002094589</c:v>
                </c:pt>
                <c:pt idx="20">
                  <c:v>-0.28358723285657822</c:v>
                </c:pt>
                <c:pt idx="21">
                  <c:v>-0.2709981055485578</c:v>
                </c:pt>
                <c:pt idx="22">
                  <c:v>-0.25876364913154609</c:v>
                </c:pt>
                <c:pt idx="23">
                  <c:v>-0.24686442583183837</c:v>
                </c:pt>
                <c:pt idx="24">
                  <c:v>-0.23528255328202322</c:v>
                </c:pt>
                <c:pt idx="25">
                  <c:v>-0.22400154287233415</c:v>
                </c:pt>
                <c:pt idx="26">
                  <c:v>-0.21300615857087091</c:v>
                </c:pt>
                <c:pt idx="27">
                  <c:v>-0.20228229317909788</c:v>
                </c:pt>
                <c:pt idx="28">
                  <c:v>-0.19181685950093291</c:v>
                </c:pt>
                <c:pt idx="29">
                  <c:v>-0.18159769431924686</c:v>
                </c:pt>
                <c:pt idx="30">
                  <c:v>-0.17161347341264593</c:v>
                </c:pt>
                <c:pt idx="31">
                  <c:v>-0.16185363612348969</c:v>
                </c:pt>
                <c:pt idx="32">
                  <c:v>-0.15230831821725924</c:v>
                </c:pt>
                <c:pt idx="33">
                  <c:v>-0.14296829196311592</c:v>
                </c:pt>
                <c:pt idx="34">
                  <c:v>-0.1338249125232461</c:v>
                </c:pt>
                <c:pt idx="35">
                  <c:v>-0.12487006987031972</c:v>
                </c:pt>
                <c:pt idx="36">
                  <c:v>-0.11609614556281452</c:v>
                </c:pt>
                <c:pt idx="37">
                  <c:v>-0.10749597380089702</c:v>
                </c:pt>
                <c:pt idx="38">
                  <c:v>-9.9062806264034173E-2</c:v>
                </c:pt>
                <c:pt idx="39">
                  <c:v>-9.079028029804434E-2</c:v>
                </c:pt>
                <c:pt idx="40">
                  <c:v>-8.2672390075864827E-2</c:v>
                </c:pt>
                <c:pt idx="41">
                  <c:v>-7.4703460404589542E-2</c:v>
                </c:pt>
                <c:pt idx="42">
                  <c:v>-6.6878122892632924E-2</c:v>
                </c:pt>
                <c:pt idx="43">
                  <c:v>-5.9191294226341992E-2</c:v>
                </c:pt>
                <c:pt idx="44">
                  <c:v>-5.1638156335896059E-2</c:v>
                </c:pt>
                <c:pt idx="45">
                  <c:v>-4.4214138256689205E-2</c:v>
                </c:pt>
                <c:pt idx="46">
                  <c:v>-3.6914899515189711E-2</c:v>
                </c:pt>
                <c:pt idx="47">
                  <c:v>-2.973631488806636E-2</c:v>
                </c:pt>
                <c:pt idx="48">
                  <c:v>-2.2674460400579521E-2</c:v>
                </c:pt>
                <c:pt idx="49">
                  <c:v>-1.572560044525164E-2</c:v>
                </c:pt>
                <c:pt idx="50">
                  <c:v>-8.8861759149461775E-3</c:v>
                </c:pt>
                <c:pt idx="51">
                  <c:v>-2.1527932559777278E-3</c:v>
                </c:pt>
                <c:pt idx="52">
                  <c:v>4.4777856430353218E-3</c:v>
                </c:pt>
                <c:pt idx="53">
                  <c:v>1.1008652801993129E-2</c:v>
                </c:pt>
                <c:pt idx="54">
                  <c:v>1.7442762807402964E-2</c:v>
                </c:pt>
                <c:pt idx="55">
                  <c:v>2.3782940838421914E-2</c:v>
                </c:pt>
                <c:pt idx="56">
                  <c:v>3.0031890115423385E-2</c:v>
                </c:pt>
                <c:pt idx="57">
                  <c:v>3.6192198820241973E-2</c:v>
                </c:pt>
                <c:pt idx="58">
                  <c:v>4.2266346532435099E-2</c:v>
                </c:pt>
                <c:pt idx="59">
                  <c:v>4.8256710221622583E-2</c:v>
                </c:pt>
                <c:pt idx="60">
                  <c:v>5.4165569832142831E-2</c:v>
                </c:pt>
                <c:pt idx="61">
                  <c:v>5.9995113492866729E-2</c:v>
                </c:pt>
                <c:pt idx="62">
                  <c:v>6.5747442381957982E-2</c:v>
                </c:pt>
                <c:pt idx="63">
                  <c:v>7.1424575273648469E-2</c:v>
                </c:pt>
                <c:pt idx="64">
                  <c:v>7.7028452791646954E-2</c:v>
                </c:pt>
                <c:pt idx="65">
                  <c:v>8.2560941391608106E-2</c:v>
                </c:pt>
                <c:pt idx="66">
                  <c:v>8.8023837093110291E-2</c:v>
                </c:pt>
              </c:numCache>
              <c:extLst xmlns:c15="http://schemas.microsoft.com/office/drawing/2012/chart"/>
            </c:numRef>
          </c:xVal>
          <c:yVal>
            <c:numRef>
              <c:f>Data_Compiled!$CD$7:$CD$73</c:f>
              <c:numCache>
                <c:formatCode>General</c:formatCode>
                <c:ptCount val="67"/>
                <c:pt idx="0">
                  <c:v>-0.40065155084745258</c:v>
                </c:pt>
                <c:pt idx="1">
                  <c:v>-0.39336593053403396</c:v>
                </c:pt>
                <c:pt idx="2">
                  <c:v>-0.38735772115482431</c:v>
                </c:pt>
                <c:pt idx="3">
                  <c:v>-0.3826263082693746</c:v>
                </c:pt>
                <c:pt idx="4">
                  <c:v>-0.37522932825961686</c:v>
                </c:pt>
                <c:pt idx="5">
                  <c:v>-0.36891599809048953</c:v>
                </c:pt>
                <c:pt idx="6">
                  <c:v>-0.36335400608080148</c:v>
                </c:pt>
                <c:pt idx="7">
                  <c:v>-0.35753673162800237</c:v>
                </c:pt>
                <c:pt idx="8">
                  <c:v>-0.35021512342141026</c:v>
                </c:pt>
                <c:pt idx="9">
                  <c:v>-0.34394812296166244</c:v>
                </c:pt>
                <c:pt idx="10">
                  <c:v>-0.33898597357228416</c:v>
                </c:pt>
                <c:pt idx="11">
                  <c:v>-0.33196912925619226</c:v>
                </c:pt>
                <c:pt idx="12">
                  <c:v>-0.32445645518954885</c:v>
                </c:pt>
                <c:pt idx="13">
                  <c:v>-0.31826121046950007</c:v>
                </c:pt>
                <c:pt idx="14">
                  <c:v>-0.31126836771068517</c:v>
                </c:pt>
                <c:pt idx="15">
                  <c:v>-0.30496691910585366</c:v>
                </c:pt>
                <c:pt idx="16">
                  <c:v>-0.29791518939173428</c:v>
                </c:pt>
                <c:pt idx="17">
                  <c:v>-0.29181188492356769</c:v>
                </c:pt>
                <c:pt idx="18">
                  <c:v>-0.28630162879619353</c:v>
                </c:pt>
                <c:pt idx="19">
                  <c:v>-0.28036205198591257</c:v>
                </c:pt>
                <c:pt idx="20">
                  <c:v>-0.27314218931574968</c:v>
                </c:pt>
                <c:pt idx="21">
                  <c:v>-0.26709193571470313</c:v>
                </c:pt>
                <c:pt idx="22">
                  <c:v>-0.26088298284188732</c:v>
                </c:pt>
                <c:pt idx="23">
                  <c:v>-0.25375602494856808</c:v>
                </c:pt>
                <c:pt idx="24">
                  <c:v>-0.24647537390764662</c:v>
                </c:pt>
                <c:pt idx="25">
                  <c:v>-0.23909557864530209</c:v>
                </c:pt>
                <c:pt idx="26">
                  <c:v>-0.23253026920285419</c:v>
                </c:pt>
                <c:pt idx="27">
                  <c:v>-0.2267985469403023</c:v>
                </c:pt>
                <c:pt idx="28">
                  <c:v>-0.21995902913864471</c:v>
                </c:pt>
                <c:pt idx="29">
                  <c:v>-0.21346141033916941</c:v>
                </c:pt>
                <c:pt idx="30">
                  <c:v>-0.20841798673316508</c:v>
                </c:pt>
                <c:pt idx="31">
                  <c:v>-0.20223730893593889</c:v>
                </c:pt>
                <c:pt idx="32">
                  <c:v>-0.19620442740031899</c:v>
                </c:pt>
                <c:pt idx="33">
                  <c:v>-0.18983503175282981</c:v>
                </c:pt>
                <c:pt idx="34">
                  <c:v>-0.18354091053473395</c:v>
                </c:pt>
                <c:pt idx="35">
                  <c:v>-0.17673363469679762</c:v>
                </c:pt>
                <c:pt idx="36">
                  <c:v>-0.17023058232881033</c:v>
                </c:pt>
                <c:pt idx="37">
                  <c:v>-0.16423352430324256</c:v>
                </c:pt>
                <c:pt idx="38">
                  <c:v>-0.15891402571097449</c:v>
                </c:pt>
                <c:pt idx="39">
                  <c:v>-0.15364584811925894</c:v>
                </c:pt>
                <c:pt idx="40">
                  <c:v>-0.14784557120083566</c:v>
                </c:pt>
                <c:pt idx="41">
                  <c:v>-0.14233068026787699</c:v>
                </c:pt>
                <c:pt idx="42">
                  <c:v>-0.13651239203296595</c:v>
                </c:pt>
                <c:pt idx="43">
                  <c:v>-0.13132923819610026</c:v>
                </c:pt>
                <c:pt idx="44">
                  <c:v>-0.12526645724853819</c:v>
                </c:pt>
                <c:pt idx="45">
                  <c:v>-0.11965806328883928</c:v>
                </c:pt>
                <c:pt idx="46">
                  <c:v>-0.11391216174993643</c:v>
                </c:pt>
                <c:pt idx="47">
                  <c:v>-0.10789198952604273</c:v>
                </c:pt>
                <c:pt idx="48">
                  <c:v>-0.10373089875963455</c:v>
                </c:pt>
                <c:pt idx="49">
                  <c:v>-9.8399475183041069E-2</c:v>
                </c:pt>
                <c:pt idx="50">
                  <c:v>-9.3831099435861529E-2</c:v>
                </c:pt>
                <c:pt idx="51">
                  <c:v>-8.8612057586303319E-2</c:v>
                </c:pt>
                <c:pt idx="52">
                  <c:v>-8.3145410826014579E-2</c:v>
                </c:pt>
                <c:pt idx="53">
                  <c:v>-7.7732560985608004E-2</c:v>
                </c:pt>
                <c:pt idx="54">
                  <c:v>-7.2380036089430652E-2</c:v>
                </c:pt>
                <c:pt idx="55">
                  <c:v>-6.7564951281826713E-2</c:v>
                </c:pt>
                <c:pt idx="56">
                  <c:v>-6.2493001022987722E-2</c:v>
                </c:pt>
                <c:pt idx="57">
                  <c:v>-5.8128197869685379E-2</c:v>
                </c:pt>
                <c:pt idx="58">
                  <c:v>-5.3632355732794082E-2</c:v>
                </c:pt>
                <c:pt idx="59">
                  <c:v>-4.8877068306530824E-2</c:v>
                </c:pt>
                <c:pt idx="60">
                  <c:v>-4.3856611406885987E-2</c:v>
                </c:pt>
                <c:pt idx="61">
                  <c:v>-3.9463048390643823E-2</c:v>
                </c:pt>
                <c:pt idx="62">
                  <c:v>-3.4544073766273609E-2</c:v>
                </c:pt>
                <c:pt idx="63">
                  <c:v>-2.9836606921108445E-2</c:v>
                </c:pt>
                <c:pt idx="64">
                  <c:v>-2.534511948084207E-2</c:v>
                </c:pt>
                <c:pt idx="65">
                  <c:v>-2.1184374195663106E-2</c:v>
                </c:pt>
                <c:pt idx="66">
                  <c:v>-1.7072893766944437E-2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6"/>
          <c:order val="6"/>
          <c:tx>
            <c:strRef>
              <c:f>Data_Compiled!$CF$1:$CF$2</c:f>
              <c:strCache>
                <c:ptCount val="2"/>
                <c:pt idx="0">
                  <c:v>Drop_06284</c:v>
                </c:pt>
                <c:pt idx="1">
                  <c:v>2mL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Data_Compiled!$CO$7:$CO$84</c:f>
              <c:numCache>
                <c:formatCode>General</c:formatCode>
                <c:ptCount val="78"/>
                <c:pt idx="0">
                  <c:v>-1.0949656312650882</c:v>
                </c:pt>
                <c:pt idx="1">
                  <c:v>-1.0369736842874016</c:v>
                </c:pt>
                <c:pt idx="2">
                  <c:v>-0.98582116184002011</c:v>
                </c:pt>
                <c:pt idx="3">
                  <c:v>-0.94006367127934498</c:v>
                </c:pt>
                <c:pt idx="4">
                  <c:v>-0.89867098612112006</c:v>
                </c:pt>
                <c:pt idx="5">
                  <c:v>-0.86088242523172021</c:v>
                </c:pt>
                <c:pt idx="6">
                  <c:v>-0.82612031897250826</c:v>
                </c:pt>
                <c:pt idx="7">
                  <c:v>-0.79393563560110703</c:v>
                </c:pt>
                <c:pt idx="8">
                  <c:v>-0.76397241222366374</c:v>
                </c:pt>
                <c:pt idx="9">
                  <c:v>-0.7359436886234203</c:v>
                </c:pt>
                <c:pt idx="10">
                  <c:v>-0.70961474990107121</c:v>
                </c:pt>
                <c:pt idx="11">
                  <c:v>-0.68479116617603886</c:v>
                </c:pt>
                <c:pt idx="12">
                  <c:v>-0.66131007032651612</c:v>
                </c:pt>
                <c:pt idx="13">
                  <c:v>-0.63903367561536384</c:v>
                </c:pt>
                <c:pt idx="14">
                  <c:v>-0.61784437654542579</c:v>
                </c:pt>
                <c:pt idx="15">
                  <c:v>-0.59764099045713881</c:v>
                </c:pt>
                <c:pt idx="16">
                  <c:v>-0.57833583526175225</c:v>
                </c:pt>
                <c:pt idx="17">
                  <c:v>-0.55985242956773906</c:v>
                </c:pt>
                <c:pt idx="18">
                  <c:v>-0.54212366260730749</c:v>
                </c:pt>
                <c:pt idx="19">
                  <c:v>-0.52509032330852712</c:v>
                </c:pt>
                <c:pt idx="20">
                  <c:v>-0.50869990712035773</c:v>
                </c:pt>
                <c:pt idx="21">
                  <c:v>-0.49290563993712583</c:v>
                </c:pt>
                <c:pt idx="22">
                  <c:v>-0.47766567338038901</c:v>
                </c:pt>
                <c:pt idx="23">
                  <c:v>-0.4629424165596826</c:v>
                </c:pt>
                <c:pt idx="24">
                  <c:v>-0.44870197744507234</c:v>
                </c:pt>
                <c:pt idx="25">
                  <c:v>-0.4349136929594391</c:v>
                </c:pt>
                <c:pt idx="26">
                  <c:v>-0.42154973140145752</c:v>
                </c:pt>
                <c:pt idx="27">
                  <c:v>-0.40858475423708995</c:v>
                </c:pt>
                <c:pt idx="28">
                  <c:v>-0.39599562692906942</c:v>
                </c:pt>
                <c:pt idx="29">
                  <c:v>-0.38376117051205783</c:v>
                </c:pt>
                <c:pt idx="30">
                  <c:v>-0.37186194721235011</c:v>
                </c:pt>
                <c:pt idx="31">
                  <c:v>-0.36028007466253492</c:v>
                </c:pt>
                <c:pt idx="32">
                  <c:v>-0.34899906425284583</c:v>
                </c:pt>
                <c:pt idx="33">
                  <c:v>-0.3380036799513827</c:v>
                </c:pt>
                <c:pt idx="34">
                  <c:v>-0.32727981455960953</c:v>
                </c:pt>
                <c:pt idx="35">
                  <c:v>-0.31681438088144459</c:v>
                </c:pt>
                <c:pt idx="36">
                  <c:v>-0.30659521569975851</c:v>
                </c:pt>
                <c:pt idx="37">
                  <c:v>-0.29661099479315761</c:v>
                </c:pt>
                <c:pt idx="38">
                  <c:v>-0.28685115750400136</c:v>
                </c:pt>
                <c:pt idx="39">
                  <c:v>-0.27730583959777105</c:v>
                </c:pt>
                <c:pt idx="40">
                  <c:v>-0.26796581334362762</c:v>
                </c:pt>
                <c:pt idx="41">
                  <c:v>-0.25882243390375786</c:v>
                </c:pt>
                <c:pt idx="42">
                  <c:v>-0.24986759125083138</c:v>
                </c:pt>
                <c:pt idx="43">
                  <c:v>-0.24109366694332629</c:v>
                </c:pt>
                <c:pt idx="44">
                  <c:v>-0.23249349518140872</c:v>
                </c:pt>
                <c:pt idx="45">
                  <c:v>-0.22406032764454598</c:v>
                </c:pt>
                <c:pt idx="46">
                  <c:v>-0.21578780167855607</c:v>
                </c:pt>
                <c:pt idx="47">
                  <c:v>-0.20766991145637659</c:v>
                </c:pt>
                <c:pt idx="48">
                  <c:v>-0.19970098178510123</c:v>
                </c:pt>
                <c:pt idx="49">
                  <c:v>-0.19187564427314463</c:v>
                </c:pt>
                <c:pt idx="50">
                  <c:v>-0.18418881560685371</c:v>
                </c:pt>
                <c:pt idx="51">
                  <c:v>-0.17663567771640779</c:v>
                </c:pt>
                <c:pt idx="52">
                  <c:v>-0.16921165963720086</c:v>
                </c:pt>
                <c:pt idx="53">
                  <c:v>-0.1619124208957014</c:v>
                </c:pt>
                <c:pt idx="54">
                  <c:v>-0.15473383626857806</c:v>
                </c:pt>
                <c:pt idx="55">
                  <c:v>-0.14767198178109114</c:v>
                </c:pt>
                <c:pt idx="56">
                  <c:v>-0.14072312182576335</c:v>
                </c:pt>
                <c:pt idx="57">
                  <c:v>-0.13388369729545793</c:v>
                </c:pt>
                <c:pt idx="58">
                  <c:v>-0.12715031463648951</c:v>
                </c:pt>
                <c:pt idx="59">
                  <c:v>-0.12051973573747633</c:v>
                </c:pt>
                <c:pt idx="60">
                  <c:v>-0.11398886857851862</c:v>
                </c:pt>
                <c:pt idx="61">
                  <c:v>-0.10755475857310877</c:v>
                </c:pt>
                <c:pt idx="62">
                  <c:v>-0.1012145805420897</c:v>
                </c:pt>
                <c:pt idx="63">
                  <c:v>-9.4965631265088224E-2</c:v>
                </c:pt>
                <c:pt idx="64">
                  <c:v>-8.8805322560269753E-2</c:v>
                </c:pt>
                <c:pt idx="65">
                  <c:v>-8.2731174848076516E-2</c:v>
                </c:pt>
                <c:pt idx="66">
                  <c:v>-7.6740811158889116E-2</c:v>
                </c:pt>
                <c:pt idx="67">
                  <c:v>-7.0831951548368868E-2</c:v>
                </c:pt>
                <c:pt idx="68">
                  <c:v>-6.5002407887644997E-2</c:v>
                </c:pt>
                <c:pt idx="69">
                  <c:v>-5.9250078998553675E-2</c:v>
                </c:pt>
                <c:pt idx="70">
                  <c:v>-5.357294610686314E-2</c:v>
                </c:pt>
                <c:pt idx="71">
                  <c:v>-4.7969068588864648E-2</c:v>
                </c:pt>
                <c:pt idx="72">
                  <c:v>-4.2436579988903662E-2</c:v>
                </c:pt>
                <c:pt idx="73">
                  <c:v>-3.6973684287401436E-2</c:v>
                </c:pt>
                <c:pt idx="74">
                  <c:v>-3.157865240069526E-2</c:v>
                </c:pt>
                <c:pt idx="75">
                  <c:v>-2.6249818895628357E-2</c:v>
                </c:pt>
                <c:pt idx="76">
                  <c:v>-2.0985578903271181E-2</c:v>
                </c:pt>
                <c:pt idx="77">
                  <c:v>-1.5784385217463361E-2</c:v>
                </c:pt>
              </c:numCache>
              <c:extLst xmlns:c15="http://schemas.microsoft.com/office/drawing/2012/chart"/>
            </c:numRef>
          </c:xVal>
          <c:yVal>
            <c:numRef>
              <c:f>Data_Compiled!$CP$7:$CP$84</c:f>
              <c:numCache>
                <c:formatCode>General</c:formatCode>
                <c:ptCount val="78"/>
                <c:pt idx="0">
                  <c:v>-0.38631407296903253</c:v>
                </c:pt>
                <c:pt idx="1">
                  <c:v>-0.38326316976403024</c:v>
                </c:pt>
                <c:pt idx="2">
                  <c:v>-0.3810723100778895</c:v>
                </c:pt>
                <c:pt idx="3">
                  <c:v>-0.37765294615124878</c:v>
                </c:pt>
                <c:pt idx="4">
                  <c:v>-0.37486688699016274</c:v>
                </c:pt>
                <c:pt idx="5">
                  <c:v>-0.37131298880290481</c:v>
                </c:pt>
                <c:pt idx="6">
                  <c:v>-0.36836782801657852</c:v>
                </c:pt>
                <c:pt idx="7">
                  <c:v>-0.36479641749654668</c:v>
                </c:pt>
                <c:pt idx="8">
                  <c:v>-0.36170666340439012</c:v>
                </c:pt>
                <c:pt idx="9">
                  <c:v>-0.35729394081749127</c:v>
                </c:pt>
                <c:pt idx="10">
                  <c:v>-0.35422767599336946</c:v>
                </c:pt>
                <c:pt idx="11">
                  <c:v>-0.34991244739868632</c:v>
                </c:pt>
                <c:pt idx="12">
                  <c:v>-0.3462465699769422</c:v>
                </c:pt>
                <c:pt idx="13">
                  <c:v>-0.34239845818886677</c:v>
                </c:pt>
                <c:pt idx="14">
                  <c:v>-0.33797872014276825</c:v>
                </c:pt>
                <c:pt idx="15">
                  <c:v>-0.33339506730583451</c:v>
                </c:pt>
                <c:pt idx="16">
                  <c:v>-0.32925936749241175</c:v>
                </c:pt>
                <c:pt idx="17">
                  <c:v>-0.32517214744680822</c:v>
                </c:pt>
                <c:pt idx="18">
                  <c:v>-0.32051822574597483</c:v>
                </c:pt>
                <c:pt idx="19">
                  <c:v>-0.31611228739252167</c:v>
                </c:pt>
                <c:pt idx="20">
                  <c:v>-0.31194750726175602</c:v>
                </c:pt>
                <c:pt idx="21">
                  <c:v>-0.30743751955550652</c:v>
                </c:pt>
                <c:pt idx="22">
                  <c:v>-0.30258022389043021</c:v>
                </c:pt>
                <c:pt idx="23">
                  <c:v>-0.29794252286414319</c:v>
                </c:pt>
                <c:pt idx="24">
                  <c:v>-0.29319059411826309</c:v>
                </c:pt>
                <c:pt idx="25">
                  <c:v>-0.28811588592168125</c:v>
                </c:pt>
                <c:pt idx="26">
                  <c:v>-0.28327822098510735</c:v>
                </c:pt>
                <c:pt idx="27">
                  <c:v>-0.27849985685258649</c:v>
                </c:pt>
                <c:pt idx="28">
                  <c:v>-0.27359248743705056</c:v>
                </c:pt>
                <c:pt idx="29">
                  <c:v>-0.26873439715354774</c:v>
                </c:pt>
                <c:pt idx="30">
                  <c:v>-0.26375332092181164</c:v>
                </c:pt>
                <c:pt idx="31">
                  <c:v>-0.25901380881180952</c:v>
                </c:pt>
                <c:pt idx="32">
                  <c:v>-0.25397441888853506</c:v>
                </c:pt>
                <c:pt idx="33">
                  <c:v>-0.24915421568824292</c:v>
                </c:pt>
                <c:pt idx="34">
                  <c:v>-0.24404874515252983</c:v>
                </c:pt>
                <c:pt idx="35">
                  <c:v>-0.23885029952000186</c:v>
                </c:pt>
                <c:pt idx="36">
                  <c:v>-0.23420327955461698</c:v>
                </c:pt>
                <c:pt idx="37">
                  <c:v>-0.22944202441120665</c:v>
                </c:pt>
                <c:pt idx="38">
                  <c:v>-0.22488973463755876</c:v>
                </c:pt>
                <c:pt idx="39">
                  <c:v>-0.22022476939415495</c:v>
                </c:pt>
                <c:pt idx="40">
                  <c:v>-0.21545928978569798</c:v>
                </c:pt>
                <c:pt idx="41">
                  <c:v>-0.21057732548488423</c:v>
                </c:pt>
                <c:pt idx="42">
                  <c:v>-0.20591205283608863</c:v>
                </c:pt>
                <c:pt idx="43">
                  <c:v>-0.20083362214560121</c:v>
                </c:pt>
                <c:pt idx="44">
                  <c:v>-0.19611233661089383</c:v>
                </c:pt>
                <c:pt idx="45">
                  <c:v>-0.19129994766226213</c:v>
                </c:pt>
                <c:pt idx="46">
                  <c:v>-0.18698422773489493</c:v>
                </c:pt>
                <c:pt idx="47">
                  <c:v>-0.18241413498772927</c:v>
                </c:pt>
                <c:pt idx="48">
                  <c:v>-0.177760229223002</c:v>
                </c:pt>
                <c:pt idx="49">
                  <c:v>-0.17341930421471785</c:v>
                </c:pt>
                <c:pt idx="50">
                  <c:v>-0.16883974174307403</c:v>
                </c:pt>
                <c:pt idx="51">
                  <c:v>-0.16432231728688002</c:v>
                </c:pt>
                <c:pt idx="52">
                  <c:v>-0.15970862623020537</c:v>
                </c:pt>
                <c:pt idx="53">
                  <c:v>-0.15554252400253846</c:v>
                </c:pt>
                <c:pt idx="54">
                  <c:v>-0.1512971164910461</c:v>
                </c:pt>
                <c:pt idx="55">
                  <c:v>-0.14722429177871366</c:v>
                </c:pt>
                <c:pt idx="56">
                  <c:v>-0.1426572563408206</c:v>
                </c:pt>
                <c:pt idx="57">
                  <c:v>-0.13839611242376226</c:v>
                </c:pt>
                <c:pt idx="58">
                  <c:v>-0.13405132331233047</c:v>
                </c:pt>
                <c:pt idx="59">
                  <c:v>-0.12974649367926538</c:v>
                </c:pt>
                <c:pt idx="60">
                  <c:v>-0.12574102551301231</c:v>
                </c:pt>
                <c:pt idx="61">
                  <c:v>-0.12163627159998021</c:v>
                </c:pt>
                <c:pt idx="62">
                  <c:v>-0.11781241069523518</c:v>
                </c:pt>
                <c:pt idx="63">
                  <c:v>-0.11378702958228391</c:v>
                </c:pt>
                <c:pt idx="64">
                  <c:v>-0.10992585035931585</c:v>
                </c:pt>
                <c:pt idx="65">
                  <c:v>-0.10560087975401727</c:v>
                </c:pt>
                <c:pt idx="66">
                  <c:v>-0.10181150157859536</c:v>
                </c:pt>
                <c:pt idx="67">
                  <c:v>-9.793421200907261E-2</c:v>
                </c:pt>
                <c:pt idx="68">
                  <c:v>-9.432733521356873E-2</c:v>
                </c:pt>
                <c:pt idx="69">
                  <c:v>-9.0394368585891977E-2</c:v>
                </c:pt>
                <c:pt idx="70">
                  <c:v>-8.6849312609057247E-2</c:v>
                </c:pt>
                <c:pt idx="71">
                  <c:v>-8.3099744946699777E-2</c:v>
                </c:pt>
                <c:pt idx="72">
                  <c:v>-7.9157082775174262E-2</c:v>
                </c:pt>
                <c:pt idx="73">
                  <c:v>-7.5587646057465568E-2</c:v>
                </c:pt>
                <c:pt idx="74">
                  <c:v>-7.1822909726843215E-2</c:v>
                </c:pt>
                <c:pt idx="75">
                  <c:v>-6.832116942444795E-2</c:v>
                </c:pt>
                <c:pt idx="76">
                  <c:v>-6.5068162235101173E-2</c:v>
                </c:pt>
                <c:pt idx="77">
                  <c:v>-6.3393742613493925E-2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7"/>
          <c:order val="7"/>
          <c:tx>
            <c:strRef>
              <c:f>Data_Compiled!$CR$1:$CR$2</c:f>
              <c:strCache>
                <c:ptCount val="2"/>
                <c:pt idx="0">
                  <c:v>Drop_06285</c:v>
                </c:pt>
                <c:pt idx="1">
                  <c:v>3mL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Data_Compiled!$DA$7:$DA$70</c:f>
              <c:numCache>
                <c:formatCode>General</c:formatCode>
                <c:ptCount val="64"/>
                <c:pt idx="0">
                  <c:v>-1.1671960858893127</c:v>
                </c:pt>
                <c:pt idx="1">
                  <c:v>-1.1092041389116261</c:v>
                </c:pt>
                <c:pt idx="2">
                  <c:v>-1.0580516164642446</c:v>
                </c:pt>
                <c:pt idx="3">
                  <c:v>-1.0122941259035696</c:v>
                </c:pt>
                <c:pt idx="4">
                  <c:v>-0.97090144074534457</c:v>
                </c:pt>
                <c:pt idx="5">
                  <c:v>-0.93311287985594471</c:v>
                </c:pt>
                <c:pt idx="6">
                  <c:v>-0.89835077359673288</c:v>
                </c:pt>
                <c:pt idx="7">
                  <c:v>-0.86616609022533153</c:v>
                </c:pt>
                <c:pt idx="8">
                  <c:v>-0.83620286684788836</c:v>
                </c:pt>
                <c:pt idx="9">
                  <c:v>-0.80817414324764481</c:v>
                </c:pt>
                <c:pt idx="10">
                  <c:v>-0.78184520452529571</c:v>
                </c:pt>
                <c:pt idx="11">
                  <c:v>-0.75702162080026347</c:v>
                </c:pt>
                <c:pt idx="12">
                  <c:v>-0.73354052495074062</c:v>
                </c:pt>
                <c:pt idx="13">
                  <c:v>-0.71126413023958834</c:v>
                </c:pt>
                <c:pt idx="14">
                  <c:v>-0.6900748311696504</c:v>
                </c:pt>
                <c:pt idx="15">
                  <c:v>-0.66987144508136343</c:v>
                </c:pt>
                <c:pt idx="16">
                  <c:v>-0.65056628988597676</c:v>
                </c:pt>
                <c:pt idx="17">
                  <c:v>-0.63208288419196357</c:v>
                </c:pt>
                <c:pt idx="18">
                  <c:v>-0.61435411723153199</c:v>
                </c:pt>
                <c:pt idx="19">
                  <c:v>-0.59732077793275173</c:v>
                </c:pt>
                <c:pt idx="20">
                  <c:v>-0.58093036174458246</c:v>
                </c:pt>
                <c:pt idx="21">
                  <c:v>-0.56513609456135039</c:v>
                </c:pt>
                <c:pt idx="22">
                  <c:v>-0.54989612800461352</c:v>
                </c:pt>
                <c:pt idx="23">
                  <c:v>-0.53517287118390722</c:v>
                </c:pt>
                <c:pt idx="24">
                  <c:v>-0.52093243206929696</c:v>
                </c:pt>
                <c:pt idx="25">
                  <c:v>-0.50714414758366366</c:v>
                </c:pt>
                <c:pt idx="26">
                  <c:v>-0.49378018602568213</c:v>
                </c:pt>
                <c:pt idx="27">
                  <c:v>-0.48081520886131451</c:v>
                </c:pt>
                <c:pt idx="28">
                  <c:v>-0.46822608155329398</c:v>
                </c:pt>
                <c:pt idx="29">
                  <c:v>-0.45599162513628239</c:v>
                </c:pt>
                <c:pt idx="30">
                  <c:v>-0.44409240183657472</c:v>
                </c:pt>
                <c:pt idx="31">
                  <c:v>-0.43251052928675948</c:v>
                </c:pt>
                <c:pt idx="32">
                  <c:v>-0.42122951887707039</c:v>
                </c:pt>
                <c:pt idx="33">
                  <c:v>-0.41023413457560726</c:v>
                </c:pt>
                <c:pt idx="34">
                  <c:v>-0.39951026918383414</c:v>
                </c:pt>
                <c:pt idx="35">
                  <c:v>-0.38904483550566921</c:v>
                </c:pt>
                <c:pt idx="36">
                  <c:v>-0.37882567032398312</c:v>
                </c:pt>
                <c:pt idx="37">
                  <c:v>-0.36884144941738223</c:v>
                </c:pt>
                <c:pt idx="38">
                  <c:v>-0.35908161212822598</c:v>
                </c:pt>
                <c:pt idx="39">
                  <c:v>-0.34953629422199561</c:v>
                </c:pt>
                <c:pt idx="40">
                  <c:v>-0.34019626796785218</c:v>
                </c:pt>
                <c:pt idx="41">
                  <c:v>-0.33105288852798248</c:v>
                </c:pt>
                <c:pt idx="42">
                  <c:v>-0.32209804587505597</c:v>
                </c:pt>
                <c:pt idx="43">
                  <c:v>-0.31332412156755085</c:v>
                </c:pt>
                <c:pt idx="44">
                  <c:v>-0.30472394980563328</c:v>
                </c:pt>
                <c:pt idx="45">
                  <c:v>-0.29629078226877048</c:v>
                </c:pt>
                <c:pt idx="46">
                  <c:v>-0.28801825630278061</c:v>
                </c:pt>
                <c:pt idx="47">
                  <c:v>-0.27990036608060109</c:v>
                </c:pt>
                <c:pt idx="48">
                  <c:v>-0.27193143640932577</c:v>
                </c:pt>
                <c:pt idx="49">
                  <c:v>-0.26410609889736919</c:v>
                </c:pt>
                <c:pt idx="50">
                  <c:v>-0.25641927023107824</c:v>
                </c:pt>
                <c:pt idx="51">
                  <c:v>-0.24886613234063237</c:v>
                </c:pt>
                <c:pt idx="52">
                  <c:v>-0.24144211426142545</c:v>
                </c:pt>
                <c:pt idx="53">
                  <c:v>-0.23414287551992599</c:v>
                </c:pt>
                <c:pt idx="54">
                  <c:v>-0.22696429089280265</c:v>
                </c:pt>
                <c:pt idx="55">
                  <c:v>-0.2199024364053157</c:v>
                </c:pt>
                <c:pt idx="56">
                  <c:v>-0.21295357644998794</c:v>
                </c:pt>
                <c:pt idx="57">
                  <c:v>-0.20611415191968246</c:v>
                </c:pt>
                <c:pt idx="58">
                  <c:v>-0.19938076926071405</c:v>
                </c:pt>
                <c:pt idx="59">
                  <c:v>-0.19275019036170093</c:v>
                </c:pt>
                <c:pt idx="60">
                  <c:v>-0.18621932320274318</c:v>
                </c:pt>
                <c:pt idx="61">
                  <c:v>-0.17978521319733334</c:v>
                </c:pt>
                <c:pt idx="62">
                  <c:v>-0.17344503516631427</c:v>
                </c:pt>
                <c:pt idx="63">
                  <c:v>-0.16719608588931281</c:v>
                </c:pt>
              </c:numCache>
              <c:extLst xmlns:c15="http://schemas.microsoft.com/office/drawing/2012/chart"/>
            </c:numRef>
          </c:xVal>
          <c:yVal>
            <c:numRef>
              <c:f>Data_Compiled!$DB$7:$DB$70</c:f>
              <c:numCache>
                <c:formatCode>General</c:formatCode>
                <c:ptCount val="64"/>
                <c:pt idx="0">
                  <c:v>-0.46917721717492816</c:v>
                </c:pt>
                <c:pt idx="1">
                  <c:v>-0.46672503083957323</c:v>
                </c:pt>
                <c:pt idx="2">
                  <c:v>-0.46355094144162362</c:v>
                </c:pt>
                <c:pt idx="3">
                  <c:v>-0.46045340365021825</c:v>
                </c:pt>
                <c:pt idx="4">
                  <c:v>-0.45707670821462892</c:v>
                </c:pt>
                <c:pt idx="5">
                  <c:v>-0.45296038048680104</c:v>
                </c:pt>
                <c:pt idx="6">
                  <c:v>-0.44969465271073944</c:v>
                </c:pt>
                <c:pt idx="7">
                  <c:v>-0.44505042160586222</c:v>
                </c:pt>
                <c:pt idx="8">
                  <c:v>-0.44143608738955348</c:v>
                </c:pt>
                <c:pt idx="9">
                  <c:v>-0.43646368087944237</c:v>
                </c:pt>
                <c:pt idx="10">
                  <c:v>-0.43252528075981644</c:v>
                </c:pt>
                <c:pt idx="11">
                  <c:v>-0.42765763101732185</c:v>
                </c:pt>
                <c:pt idx="12">
                  <c:v>-0.42340597816423448</c:v>
                </c:pt>
                <c:pt idx="13">
                  <c:v>-0.41803398468709607</c:v>
                </c:pt>
                <c:pt idx="14">
                  <c:v>-0.41312422935454995</c:v>
                </c:pt>
                <c:pt idx="15">
                  <c:v>-0.40790641814516526</c:v>
                </c:pt>
                <c:pt idx="16">
                  <c:v>-0.40275631366306031</c:v>
                </c:pt>
                <c:pt idx="17">
                  <c:v>-0.39784018748413147</c:v>
                </c:pt>
                <c:pt idx="18">
                  <c:v>-0.39207898204367753</c:v>
                </c:pt>
                <c:pt idx="19">
                  <c:v>-0.38690399907947337</c:v>
                </c:pt>
                <c:pt idx="20">
                  <c:v>-0.38162707000003188</c:v>
                </c:pt>
                <c:pt idx="21">
                  <c:v>-0.37575053088100691</c:v>
                </c:pt>
                <c:pt idx="22">
                  <c:v>-0.37062399640044941</c:v>
                </c:pt>
                <c:pt idx="23">
                  <c:v>-0.36453412292227727</c:v>
                </c:pt>
                <c:pt idx="24">
                  <c:v>-0.3590300120599772</c:v>
                </c:pt>
                <c:pt idx="25">
                  <c:v>-0.35327284311953466</c:v>
                </c:pt>
                <c:pt idx="26">
                  <c:v>-0.34743387332726727</c:v>
                </c:pt>
                <c:pt idx="27">
                  <c:v>-0.3418225577773541</c:v>
                </c:pt>
                <c:pt idx="28">
                  <c:v>-0.33629082408999394</c:v>
                </c:pt>
                <c:pt idx="29">
                  <c:v>-0.33035159894769844</c:v>
                </c:pt>
                <c:pt idx="30">
                  <c:v>-0.32526171730527165</c:v>
                </c:pt>
                <c:pt idx="31">
                  <c:v>-0.31932301780394229</c:v>
                </c:pt>
                <c:pt idx="32">
                  <c:v>-0.31360130793650681</c:v>
                </c:pt>
                <c:pt idx="33">
                  <c:v>-0.30797031088067506</c:v>
                </c:pt>
                <c:pt idx="34">
                  <c:v>-0.30226587798467414</c:v>
                </c:pt>
                <c:pt idx="35">
                  <c:v>-0.29649891129541606</c:v>
                </c:pt>
                <c:pt idx="36">
                  <c:v>-0.29107653026889124</c:v>
                </c:pt>
                <c:pt idx="37">
                  <c:v>-0.28544811856717239</c:v>
                </c:pt>
                <c:pt idx="38">
                  <c:v>-0.28002304413114165</c:v>
                </c:pt>
                <c:pt idx="39">
                  <c:v>-0.27480795030889238</c:v>
                </c:pt>
                <c:pt idx="40">
                  <c:v>-0.26965464168999159</c:v>
                </c:pt>
                <c:pt idx="41">
                  <c:v>-0.26416790587735994</c:v>
                </c:pt>
                <c:pt idx="42">
                  <c:v>-0.25874364974227587</c:v>
                </c:pt>
                <c:pt idx="43">
                  <c:v>-0.25349907812936817</c:v>
                </c:pt>
                <c:pt idx="44">
                  <c:v>-0.24832158347538619</c:v>
                </c:pt>
                <c:pt idx="45">
                  <c:v>-0.24309436649056046</c:v>
                </c:pt>
                <c:pt idx="46">
                  <c:v>-0.23767541548542456</c:v>
                </c:pt>
                <c:pt idx="47">
                  <c:v>-0.23232021413069637</c:v>
                </c:pt>
                <c:pt idx="48">
                  <c:v>-0.22740551887171798</c:v>
                </c:pt>
                <c:pt idx="49">
                  <c:v>-0.22241376729576018</c:v>
                </c:pt>
                <c:pt idx="50">
                  <c:v>-0.21725025809896001</c:v>
                </c:pt>
                <c:pt idx="51">
                  <c:v>-0.21248895247965083</c:v>
                </c:pt>
                <c:pt idx="52">
                  <c:v>-0.20755315333695318</c:v>
                </c:pt>
                <c:pt idx="53">
                  <c:v>-0.20255474199065865</c:v>
                </c:pt>
                <c:pt idx="54">
                  <c:v>-0.19761566786438173</c:v>
                </c:pt>
                <c:pt idx="55">
                  <c:v>-0.19272726112296754</c:v>
                </c:pt>
                <c:pt idx="56">
                  <c:v>-0.18812151935740559</c:v>
                </c:pt>
                <c:pt idx="57">
                  <c:v>-0.18356635114063796</c:v>
                </c:pt>
                <c:pt idx="58">
                  <c:v>-0.17850927092602267</c:v>
                </c:pt>
                <c:pt idx="59">
                  <c:v>-0.17414788592928029</c:v>
                </c:pt>
                <c:pt idx="60">
                  <c:v>-0.16941285612234977</c:v>
                </c:pt>
                <c:pt idx="61">
                  <c:v>-0.16504661416423608</c:v>
                </c:pt>
                <c:pt idx="62">
                  <c:v>-0.16040009475232334</c:v>
                </c:pt>
                <c:pt idx="63">
                  <c:v>-0.1561276896673742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8"/>
          <c:order val="8"/>
          <c:tx>
            <c:strRef>
              <c:f>Data_Compiled!$DD$1:$DD$2</c:f>
              <c:strCache>
                <c:ptCount val="2"/>
                <c:pt idx="0">
                  <c:v>Drop_06286</c:v>
                </c:pt>
                <c:pt idx="1">
                  <c:v>4mL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Data_Compiled!$DM$7:$DM$69</c:f>
              <c:numCache>
                <c:formatCode>General</c:formatCode>
                <c:ptCount val="63"/>
                <c:pt idx="0">
                  <c:v>-1.2118565119763769</c:v>
                </c:pt>
                <c:pt idx="1">
                  <c:v>-1.1538645649986901</c:v>
                </c:pt>
                <c:pt idx="2">
                  <c:v>-1.1027120425513088</c:v>
                </c:pt>
                <c:pt idx="3">
                  <c:v>-1.0569545519906336</c:v>
                </c:pt>
                <c:pt idx="4">
                  <c:v>-1.0155618668324087</c:v>
                </c:pt>
                <c:pt idx="5">
                  <c:v>-0.97777330594300893</c:v>
                </c:pt>
                <c:pt idx="6">
                  <c:v>-0.94301119968379687</c:v>
                </c:pt>
                <c:pt idx="7">
                  <c:v>-0.91082651631239564</c:v>
                </c:pt>
                <c:pt idx="8">
                  <c:v>-0.88086329293495247</c:v>
                </c:pt>
                <c:pt idx="9">
                  <c:v>-0.85283456933470891</c:v>
                </c:pt>
                <c:pt idx="10">
                  <c:v>-0.82650563061235982</c:v>
                </c:pt>
                <c:pt idx="11">
                  <c:v>-0.80168204688732758</c:v>
                </c:pt>
                <c:pt idx="12">
                  <c:v>-0.77820095103780473</c:v>
                </c:pt>
                <c:pt idx="13">
                  <c:v>-0.75592455632665245</c:v>
                </c:pt>
                <c:pt idx="14">
                  <c:v>-0.7347352572567144</c:v>
                </c:pt>
                <c:pt idx="15">
                  <c:v>-0.71453187116842742</c:v>
                </c:pt>
                <c:pt idx="16">
                  <c:v>-0.69522671597304087</c:v>
                </c:pt>
                <c:pt idx="17">
                  <c:v>-0.67674331027902768</c:v>
                </c:pt>
                <c:pt idx="18">
                  <c:v>-0.6590145433185961</c:v>
                </c:pt>
                <c:pt idx="19">
                  <c:v>-0.64198120401981573</c:v>
                </c:pt>
                <c:pt idx="20">
                  <c:v>-0.62559078783164646</c:v>
                </c:pt>
                <c:pt idx="21">
                  <c:v>-0.6097965206484145</c:v>
                </c:pt>
                <c:pt idx="22">
                  <c:v>-0.59455655409167774</c:v>
                </c:pt>
                <c:pt idx="23">
                  <c:v>-0.57983329727097122</c:v>
                </c:pt>
                <c:pt idx="24">
                  <c:v>-0.56559285815636096</c:v>
                </c:pt>
                <c:pt idx="25">
                  <c:v>-0.55180457367072766</c:v>
                </c:pt>
                <c:pt idx="26">
                  <c:v>-0.53844061211274619</c:v>
                </c:pt>
                <c:pt idx="27">
                  <c:v>-0.52547563494837868</c:v>
                </c:pt>
                <c:pt idx="28">
                  <c:v>-0.51288650764035804</c:v>
                </c:pt>
                <c:pt idx="29">
                  <c:v>-0.50065205122334644</c:v>
                </c:pt>
                <c:pt idx="30">
                  <c:v>-0.48875282792363872</c:v>
                </c:pt>
                <c:pt idx="31">
                  <c:v>-0.47717095537382359</c:v>
                </c:pt>
                <c:pt idx="32">
                  <c:v>-0.46588994496413444</c:v>
                </c:pt>
                <c:pt idx="33">
                  <c:v>-0.45489456066267137</c:v>
                </c:pt>
                <c:pt idx="34">
                  <c:v>-0.44417069527089825</c:v>
                </c:pt>
                <c:pt idx="35">
                  <c:v>-0.43370526159273326</c:v>
                </c:pt>
                <c:pt idx="36">
                  <c:v>-0.42348609641104717</c:v>
                </c:pt>
                <c:pt idx="37">
                  <c:v>-0.41350187550444628</c:v>
                </c:pt>
                <c:pt idx="38">
                  <c:v>-0.40374203821529003</c:v>
                </c:pt>
                <c:pt idx="39">
                  <c:v>-0.39419672030905972</c:v>
                </c:pt>
                <c:pt idx="40">
                  <c:v>-0.38485669405491624</c:v>
                </c:pt>
                <c:pt idx="41">
                  <c:v>-0.37571331461504653</c:v>
                </c:pt>
                <c:pt idx="42">
                  <c:v>-0.36675847196212003</c:v>
                </c:pt>
                <c:pt idx="43">
                  <c:v>-0.35798454765461496</c:v>
                </c:pt>
                <c:pt idx="44">
                  <c:v>-0.34938437589269733</c:v>
                </c:pt>
                <c:pt idx="45">
                  <c:v>-0.34095120835583459</c:v>
                </c:pt>
                <c:pt idx="46">
                  <c:v>-0.33267868238984472</c:v>
                </c:pt>
                <c:pt idx="47">
                  <c:v>-0.3245607921676652</c:v>
                </c:pt>
                <c:pt idx="48">
                  <c:v>-0.31659186249638988</c:v>
                </c:pt>
                <c:pt idx="49">
                  <c:v>-0.3087665249844333</c:v>
                </c:pt>
                <c:pt idx="50">
                  <c:v>-0.30107969631814235</c:v>
                </c:pt>
                <c:pt idx="51">
                  <c:v>-0.29352655842769643</c:v>
                </c:pt>
                <c:pt idx="52">
                  <c:v>-0.28610254034848953</c:v>
                </c:pt>
                <c:pt idx="53">
                  <c:v>-0.27880330160699007</c:v>
                </c:pt>
                <c:pt idx="54">
                  <c:v>-0.27162471697986668</c:v>
                </c:pt>
                <c:pt idx="55">
                  <c:v>-0.26456286249237981</c:v>
                </c:pt>
                <c:pt idx="56">
                  <c:v>-0.25761400253705202</c:v>
                </c:pt>
                <c:pt idx="57">
                  <c:v>-0.25077457800674652</c:v>
                </c:pt>
                <c:pt idx="58">
                  <c:v>-0.24404119534777816</c:v>
                </c:pt>
                <c:pt idx="59">
                  <c:v>-0.23741061644876499</c:v>
                </c:pt>
                <c:pt idx="60">
                  <c:v>-0.23087974928980728</c:v>
                </c:pt>
                <c:pt idx="61">
                  <c:v>-0.22444563928439742</c:v>
                </c:pt>
                <c:pt idx="62">
                  <c:v>-0.21810546125337832</c:v>
                </c:pt>
              </c:numCache>
              <c:extLst xmlns:c15="http://schemas.microsoft.com/office/drawing/2012/chart"/>
            </c:numRef>
          </c:xVal>
          <c:yVal>
            <c:numRef>
              <c:f>Data_Compiled!$DN$7:$DN$69</c:f>
              <c:numCache>
                <c:formatCode>General</c:formatCode>
                <c:ptCount val="63"/>
                <c:pt idx="0">
                  <c:v>-0.51582280294606286</c:v>
                </c:pt>
                <c:pt idx="1">
                  <c:v>-0.51393453307900439</c:v>
                </c:pt>
                <c:pt idx="2">
                  <c:v>-0.50988307268843081</c:v>
                </c:pt>
                <c:pt idx="3">
                  <c:v>-0.50694404419051986</c:v>
                </c:pt>
                <c:pt idx="4">
                  <c:v>-0.50398079539671714</c:v>
                </c:pt>
                <c:pt idx="5">
                  <c:v>-0.50011573349565985</c:v>
                </c:pt>
                <c:pt idx="6">
                  <c:v>-0.49512867114291043</c:v>
                </c:pt>
                <c:pt idx="7">
                  <c:v>-0.49144814565613643</c:v>
                </c:pt>
                <c:pt idx="8">
                  <c:v>-0.4863142658924442</c:v>
                </c:pt>
                <c:pt idx="9">
                  <c:v>-0.48227038196413691</c:v>
                </c:pt>
                <c:pt idx="10">
                  <c:v>-0.47647020374135785</c:v>
                </c:pt>
                <c:pt idx="11">
                  <c:v>-0.47211054017510073</c:v>
                </c:pt>
                <c:pt idx="12">
                  <c:v>-0.46665126755108216</c:v>
                </c:pt>
                <c:pt idx="13">
                  <c:v>-0.46162604368494903</c:v>
                </c:pt>
                <c:pt idx="14">
                  <c:v>-0.45645539845522298</c:v>
                </c:pt>
                <c:pt idx="15">
                  <c:v>-0.45061958211340281</c:v>
                </c:pt>
                <c:pt idx="16">
                  <c:v>-0.44575816285542802</c:v>
                </c:pt>
                <c:pt idx="17">
                  <c:v>-0.43986921146015046</c:v>
                </c:pt>
                <c:pt idx="18">
                  <c:v>-0.4347807172498882</c:v>
                </c:pt>
                <c:pt idx="19">
                  <c:v>-0.42901505860218964</c:v>
                </c:pt>
                <c:pt idx="20">
                  <c:v>-0.42352941615756723</c:v>
                </c:pt>
                <c:pt idx="21">
                  <c:v>-0.41827983718137374</c:v>
                </c:pt>
                <c:pt idx="22">
                  <c:v>-0.41256734137016732</c:v>
                </c:pt>
                <c:pt idx="23">
                  <c:v>-0.4067647004336048</c:v>
                </c:pt>
                <c:pt idx="24">
                  <c:v>-0.40054709042089431</c:v>
                </c:pt>
                <c:pt idx="25">
                  <c:v>-0.39424739528733693</c:v>
                </c:pt>
                <c:pt idx="26">
                  <c:v>-0.3883580718444018</c:v>
                </c:pt>
                <c:pt idx="27">
                  <c:v>-0.38221376776584942</c:v>
                </c:pt>
                <c:pt idx="28">
                  <c:v>-0.37569977670854537</c:v>
                </c:pt>
                <c:pt idx="29">
                  <c:v>-0.36975231677313947</c:v>
                </c:pt>
                <c:pt idx="30">
                  <c:v>-0.36388074726201591</c:v>
                </c:pt>
                <c:pt idx="31">
                  <c:v>-0.35793225324794187</c:v>
                </c:pt>
                <c:pt idx="32">
                  <c:v>-0.35221715284032323</c:v>
                </c:pt>
                <c:pt idx="33">
                  <c:v>-0.34685648965401955</c:v>
                </c:pt>
                <c:pt idx="34">
                  <c:v>-0.3415723005434162</c:v>
                </c:pt>
                <c:pt idx="35">
                  <c:v>-0.33592354190664186</c:v>
                </c:pt>
                <c:pt idx="36">
                  <c:v>-0.33006997610412014</c:v>
                </c:pt>
                <c:pt idx="37">
                  <c:v>-0.32425383966366977</c:v>
                </c:pt>
                <c:pt idx="38">
                  <c:v>-0.31842899446348577</c:v>
                </c:pt>
                <c:pt idx="39">
                  <c:v>-0.31279150648007797</c:v>
                </c:pt>
                <c:pt idx="40">
                  <c:v>-0.30669789592113994</c:v>
                </c:pt>
                <c:pt idx="41">
                  <c:v>-0.30108023998164191</c:v>
                </c:pt>
                <c:pt idx="42">
                  <c:v>-0.29540931753278316</c:v>
                </c:pt>
                <c:pt idx="43">
                  <c:v>-0.29007272703421455</c:v>
                </c:pt>
                <c:pt idx="44">
                  <c:v>-0.28453689650048414</c:v>
                </c:pt>
                <c:pt idx="45">
                  <c:v>-0.27919437851290968</c:v>
                </c:pt>
                <c:pt idx="46">
                  <c:v>-0.27429114886636641</c:v>
                </c:pt>
                <c:pt idx="47">
                  <c:v>-0.26943969660346495</c:v>
                </c:pt>
                <c:pt idx="48">
                  <c:v>-0.26416196599303665</c:v>
                </c:pt>
                <c:pt idx="49">
                  <c:v>-0.2590567754121833</c:v>
                </c:pt>
                <c:pt idx="50">
                  <c:v>-0.25366491604131713</c:v>
                </c:pt>
                <c:pt idx="51">
                  <c:v>-0.24834181231976202</c:v>
                </c:pt>
                <c:pt idx="52">
                  <c:v>-0.24318569925768488</c:v>
                </c:pt>
                <c:pt idx="53">
                  <c:v>-0.23775089042567632</c:v>
                </c:pt>
                <c:pt idx="54">
                  <c:v>-0.23283983275285677</c:v>
                </c:pt>
                <c:pt idx="55">
                  <c:v>-0.22798645509255233</c:v>
                </c:pt>
                <c:pt idx="56">
                  <c:v>-0.22329226483776238</c:v>
                </c:pt>
                <c:pt idx="57">
                  <c:v>-0.21832423945735258</c:v>
                </c:pt>
                <c:pt idx="58">
                  <c:v>-0.21363937605517866</c:v>
                </c:pt>
                <c:pt idx="59">
                  <c:v>-0.20887742596189371</c:v>
                </c:pt>
                <c:pt idx="60">
                  <c:v>-0.20439408233762033</c:v>
                </c:pt>
                <c:pt idx="61">
                  <c:v>-0.19952870748986548</c:v>
                </c:pt>
                <c:pt idx="62">
                  <c:v>-0.19513778189988304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9"/>
          <c:order val="9"/>
          <c:tx>
            <c:strRef>
              <c:f>Data_Compiled!$DP$1:$DP$2</c:f>
              <c:strCache>
                <c:ptCount val="2"/>
                <c:pt idx="0">
                  <c:v>Drop_06333</c:v>
                </c:pt>
                <c:pt idx="1">
                  <c:v>2mL 4.00deg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Data_Compiled!$DY$7:$DY$108</c:f>
              <c:numCache>
                <c:formatCode>General</c:formatCode>
                <c:ptCount val="102"/>
                <c:pt idx="0">
                  <c:v>-1.0821483029867687</c:v>
                </c:pt>
                <c:pt idx="1">
                  <c:v>-1.0152015133561556</c:v>
                </c:pt>
                <c:pt idx="2">
                  <c:v>-0.95720956637846877</c:v>
                </c:pt>
                <c:pt idx="3">
                  <c:v>-0.90605704393108755</c:v>
                </c:pt>
                <c:pt idx="4">
                  <c:v>-0.86029955337041242</c:v>
                </c:pt>
                <c:pt idx="5">
                  <c:v>-0.81890686821218728</c:v>
                </c:pt>
                <c:pt idx="6">
                  <c:v>-0.78111830732278753</c:v>
                </c:pt>
                <c:pt idx="7">
                  <c:v>-0.74635620106357559</c:v>
                </c:pt>
                <c:pt idx="8">
                  <c:v>-0.71417151769217435</c:v>
                </c:pt>
                <c:pt idx="9">
                  <c:v>-0.68420829431473118</c:v>
                </c:pt>
                <c:pt idx="10">
                  <c:v>-0.65617957071448763</c:v>
                </c:pt>
                <c:pt idx="11">
                  <c:v>-0.62985063199213842</c:v>
                </c:pt>
                <c:pt idx="12">
                  <c:v>-0.60502704826710629</c:v>
                </c:pt>
                <c:pt idx="13">
                  <c:v>-0.58154595241758344</c:v>
                </c:pt>
                <c:pt idx="14">
                  <c:v>-0.55926955770643128</c:v>
                </c:pt>
                <c:pt idx="15">
                  <c:v>-0.53808025863649311</c:v>
                </c:pt>
                <c:pt idx="16">
                  <c:v>-0.51787687254820614</c:v>
                </c:pt>
                <c:pt idx="17">
                  <c:v>-0.49857171735281952</c:v>
                </c:pt>
                <c:pt idx="18">
                  <c:v>-0.48008831165880639</c:v>
                </c:pt>
                <c:pt idx="19">
                  <c:v>-0.46235954469837476</c:v>
                </c:pt>
                <c:pt idx="20">
                  <c:v>-0.44532620539959444</c:v>
                </c:pt>
                <c:pt idx="21">
                  <c:v>-0.42893578921142511</c:v>
                </c:pt>
                <c:pt idx="22">
                  <c:v>-0.41314152202819315</c:v>
                </c:pt>
                <c:pt idx="23">
                  <c:v>-0.39790155547145628</c:v>
                </c:pt>
                <c:pt idx="24">
                  <c:v>-0.38317829865074998</c:v>
                </c:pt>
                <c:pt idx="25">
                  <c:v>-0.36893785953613961</c:v>
                </c:pt>
                <c:pt idx="26">
                  <c:v>-0.35514957505050643</c:v>
                </c:pt>
                <c:pt idx="27">
                  <c:v>-0.34178561349252484</c:v>
                </c:pt>
                <c:pt idx="28">
                  <c:v>-0.32882063632815728</c:v>
                </c:pt>
                <c:pt idx="29">
                  <c:v>-0.31623150902013675</c:v>
                </c:pt>
                <c:pt idx="30">
                  <c:v>-0.3039970526031251</c:v>
                </c:pt>
                <c:pt idx="31">
                  <c:v>-0.29209782930341732</c:v>
                </c:pt>
                <c:pt idx="32">
                  <c:v>-0.28051595675360214</c:v>
                </c:pt>
                <c:pt idx="33">
                  <c:v>-0.26923494634391315</c:v>
                </c:pt>
                <c:pt idx="34">
                  <c:v>-0.25823956204244997</c:v>
                </c:pt>
                <c:pt idx="35">
                  <c:v>-0.24751569665067683</c:v>
                </c:pt>
                <c:pt idx="36">
                  <c:v>-0.23705026297251183</c:v>
                </c:pt>
                <c:pt idx="37">
                  <c:v>-0.22683109779082583</c:v>
                </c:pt>
                <c:pt idx="38">
                  <c:v>-0.21684687688422491</c:v>
                </c:pt>
                <c:pt idx="39">
                  <c:v>-0.20708703959506872</c:v>
                </c:pt>
                <c:pt idx="40">
                  <c:v>-0.1975417216888383</c:v>
                </c:pt>
                <c:pt idx="41">
                  <c:v>-0.18820169543469489</c:v>
                </c:pt>
                <c:pt idx="42">
                  <c:v>-0.17905831599482511</c:v>
                </c:pt>
                <c:pt idx="43">
                  <c:v>-0.17010347334189874</c:v>
                </c:pt>
                <c:pt idx="44">
                  <c:v>-0.16132954903439356</c:v>
                </c:pt>
                <c:pt idx="45">
                  <c:v>-0.15272937727247599</c:v>
                </c:pt>
                <c:pt idx="46">
                  <c:v>-0.14429620973561319</c:v>
                </c:pt>
                <c:pt idx="47">
                  <c:v>-0.13602368376962329</c:v>
                </c:pt>
                <c:pt idx="48">
                  <c:v>-0.12790579354744386</c:v>
                </c:pt>
                <c:pt idx="49">
                  <c:v>-0.1199368638761685</c:v>
                </c:pt>
                <c:pt idx="50">
                  <c:v>-0.11211152636421193</c:v>
                </c:pt>
                <c:pt idx="51">
                  <c:v>-0.10442469769792093</c:v>
                </c:pt>
                <c:pt idx="52">
                  <c:v>-9.6871559807475083E-2</c:v>
                </c:pt>
                <c:pt idx="53">
                  <c:v>-8.944754172826816E-2</c:v>
                </c:pt>
                <c:pt idx="54">
                  <c:v>-8.214830298676877E-2</c:v>
                </c:pt>
                <c:pt idx="55">
                  <c:v>-7.4969718359645346E-2</c:v>
                </c:pt>
                <c:pt idx="56">
                  <c:v>-6.7907863872158553E-2</c:v>
                </c:pt>
                <c:pt idx="57">
                  <c:v>-6.0959003916830651E-2</c:v>
                </c:pt>
                <c:pt idx="58">
                  <c:v>-5.4119579386525223E-2</c:v>
                </c:pt>
                <c:pt idx="59">
                  <c:v>-4.7386196727556805E-2</c:v>
                </c:pt>
                <c:pt idx="60">
                  <c:v>-4.0755617828543748E-2</c:v>
                </c:pt>
                <c:pt idx="61">
                  <c:v>-3.4224750669586024E-2</c:v>
                </c:pt>
                <c:pt idx="62">
                  <c:v>-2.779064066417607E-2</c:v>
                </c:pt>
                <c:pt idx="63">
                  <c:v>-2.1450462633157062E-2</c:v>
                </c:pt>
                <c:pt idx="64">
                  <c:v>-1.5201513356155582E-2</c:v>
                </c:pt>
                <c:pt idx="65">
                  <c:v>-9.0412046513370647E-3</c:v>
                </c:pt>
                <c:pt idx="66">
                  <c:v>-2.9670569391439272E-3</c:v>
                </c:pt>
                <c:pt idx="67">
                  <c:v>3.0233067500435263E-3</c:v>
                </c:pt>
                <c:pt idx="68">
                  <c:v>8.932166360563782E-3</c:v>
                </c:pt>
                <c:pt idx="69">
                  <c:v>1.4761710021287696E-2</c:v>
                </c:pt>
                <c:pt idx="70">
                  <c:v>2.0514038910378968E-2</c:v>
                </c:pt>
                <c:pt idx="71">
                  <c:v>2.6191171802069452E-2</c:v>
                </c:pt>
                <c:pt idx="72">
                  <c:v>3.179504932006795E-2</c:v>
                </c:pt>
                <c:pt idx="73">
                  <c:v>3.7327537920029033E-2</c:v>
                </c:pt>
                <c:pt idx="74">
                  <c:v>4.2790433621531163E-2</c:v>
                </c:pt>
                <c:pt idx="75">
                  <c:v>4.818546550823738E-2</c:v>
                </c:pt>
                <c:pt idx="76">
                  <c:v>5.351429901330429E-2</c:v>
                </c:pt>
                <c:pt idx="77">
                  <c:v>5.8778539005661552E-2</c:v>
                </c:pt>
                <c:pt idx="78">
                  <c:v>6.3979732691469282E-2</c:v>
                </c:pt>
                <c:pt idx="79">
                  <c:v>6.9119372343880325E-2</c:v>
                </c:pt>
                <c:pt idx="80">
                  <c:v>7.4198897873155367E-2</c:v>
                </c:pt>
                <c:pt idx="81">
                  <c:v>7.9219699248206141E-2</c:v>
                </c:pt>
                <c:pt idx="82">
                  <c:v>8.4183118779756205E-2</c:v>
                </c:pt>
                <c:pt idx="83">
                  <c:v>8.9090453274500339E-2</c:v>
                </c:pt>
                <c:pt idx="84">
                  <c:v>9.3942956068912481E-2</c:v>
                </c:pt>
                <c:pt idx="85">
                  <c:v>9.8741838950681254E-2</c:v>
                </c:pt>
                <c:pt idx="86">
                  <c:v>0.10348827397514289</c:v>
                </c:pt>
                <c:pt idx="87">
                  <c:v>0.10818339518352271</c:v>
                </c:pt>
                <c:pt idx="88">
                  <c:v>0.1128283002292863</c:v>
                </c:pt>
                <c:pt idx="89">
                  <c:v>0.11742405191843538</c:v>
                </c:pt>
                <c:pt idx="90">
                  <c:v>0.12197167966915601</c:v>
                </c:pt>
                <c:pt idx="91">
                  <c:v>0.12647218089583243</c:v>
                </c:pt>
                <c:pt idx="92">
                  <c:v>0.13092652232208246</c:v>
                </c:pt>
                <c:pt idx="93">
                  <c:v>0.13533564122713751</c:v>
                </c:pt>
                <c:pt idx="94">
                  <c:v>0.13970044662958764</c:v>
                </c:pt>
                <c:pt idx="95">
                  <c:v>0.14402182041223024</c:v>
                </c:pt>
                <c:pt idx="96">
                  <c:v>0.14830061839150521</c:v>
                </c:pt>
                <c:pt idx="97">
                  <c:v>0.15253767133475982</c:v>
                </c:pt>
                <c:pt idx="98">
                  <c:v>0.15673378592836795</c:v>
                </c:pt>
                <c:pt idx="99">
                  <c:v>0.16088974569952572</c:v>
                </c:pt>
                <c:pt idx="100">
                  <c:v>0.16500631189435785</c:v>
                </c:pt>
                <c:pt idx="101">
                  <c:v>0.16908422431479722</c:v>
                </c:pt>
              </c:numCache>
              <c:extLst xmlns:c15="http://schemas.microsoft.com/office/drawing/2012/chart"/>
            </c:numRef>
          </c:xVal>
          <c:yVal>
            <c:numRef>
              <c:f>Data_Compiled!$DZ$7:$DZ$108</c:f>
              <c:numCache>
                <c:formatCode>General</c:formatCode>
                <c:ptCount val="102"/>
                <c:pt idx="0">
                  <c:v>-0.58723704597263593</c:v>
                </c:pt>
                <c:pt idx="1">
                  <c:v>-0.58307398046338144</c:v>
                </c:pt>
                <c:pt idx="2">
                  <c:v>-0.57803569427218027</c:v>
                </c:pt>
                <c:pt idx="3">
                  <c:v>-0.57290727856682044</c:v>
                </c:pt>
                <c:pt idx="4">
                  <c:v>-0.566327431814315</c:v>
                </c:pt>
                <c:pt idx="5">
                  <c:v>-0.56064185766583852</c:v>
                </c:pt>
                <c:pt idx="6">
                  <c:v>-0.55502406499246526</c:v>
                </c:pt>
                <c:pt idx="7">
                  <c:v>-0.54947469382306469</c:v>
                </c:pt>
                <c:pt idx="8">
                  <c:v>-0.54441250039839273</c:v>
                </c:pt>
                <c:pt idx="9">
                  <c:v>-0.53940740207420301</c:v>
                </c:pt>
                <c:pt idx="10">
                  <c:v>-0.53366363419575835</c:v>
                </c:pt>
                <c:pt idx="11">
                  <c:v>-0.52794537437122391</c:v>
                </c:pt>
                <c:pt idx="12">
                  <c:v>-0.52271016162583683</c:v>
                </c:pt>
                <c:pt idx="13">
                  <c:v>-0.51873655947578701</c:v>
                </c:pt>
                <c:pt idx="14">
                  <c:v>-0.51439278942103395</c:v>
                </c:pt>
                <c:pt idx="15">
                  <c:v>-0.5092997136562083</c:v>
                </c:pt>
                <c:pt idx="16">
                  <c:v>-0.5035344189091272</c:v>
                </c:pt>
                <c:pt idx="17">
                  <c:v>-0.49637590975560664</c:v>
                </c:pt>
                <c:pt idx="18">
                  <c:v>-0.49114599658869845</c:v>
                </c:pt>
                <c:pt idx="19">
                  <c:v>-0.48449310458752609</c:v>
                </c:pt>
                <c:pt idx="20">
                  <c:v>-0.47792408405552483</c:v>
                </c:pt>
                <c:pt idx="21">
                  <c:v>-0.47079470902843379</c:v>
                </c:pt>
                <c:pt idx="22">
                  <c:v>-0.46407755022106228</c:v>
                </c:pt>
                <c:pt idx="23">
                  <c:v>-0.45717117754264175</c:v>
                </c:pt>
                <c:pt idx="24">
                  <c:v>-0.45033447293515649</c:v>
                </c:pt>
                <c:pt idx="25">
                  <c:v>-0.44397362307334798</c:v>
                </c:pt>
                <c:pt idx="26">
                  <c:v>-0.43766853967539787</c:v>
                </c:pt>
                <c:pt idx="27">
                  <c:v>-0.43145234516473652</c:v>
                </c:pt>
                <c:pt idx="28">
                  <c:v>-0.42373112575443034</c:v>
                </c:pt>
                <c:pt idx="29">
                  <c:v>-0.41679618515132122</c:v>
                </c:pt>
                <c:pt idx="30">
                  <c:v>-0.40902169145899137</c:v>
                </c:pt>
                <c:pt idx="31">
                  <c:v>-0.40230310788935636</c:v>
                </c:pt>
                <c:pt idx="32">
                  <c:v>-0.3944839259429016</c:v>
                </c:pt>
                <c:pt idx="33">
                  <c:v>-0.38714480246586563</c:v>
                </c:pt>
                <c:pt idx="34">
                  <c:v>-0.37898136308909197</c:v>
                </c:pt>
                <c:pt idx="35">
                  <c:v>-0.37159273251324404</c:v>
                </c:pt>
                <c:pt idx="36">
                  <c:v>-0.36428997493323229</c:v>
                </c:pt>
                <c:pt idx="37">
                  <c:v>-0.35714542198009852</c:v>
                </c:pt>
                <c:pt idx="38">
                  <c:v>-0.35036008085435522</c:v>
                </c:pt>
                <c:pt idx="39">
                  <c:v>-0.34316311605786237</c:v>
                </c:pt>
                <c:pt idx="40">
                  <c:v>-0.3350461098513689</c:v>
                </c:pt>
                <c:pt idx="41">
                  <c:v>-0.32758692092147357</c:v>
                </c:pt>
                <c:pt idx="42">
                  <c:v>-0.32000336498043436</c:v>
                </c:pt>
                <c:pt idx="43">
                  <c:v>-0.31254992674912635</c:v>
                </c:pt>
                <c:pt idx="44">
                  <c:v>-0.30473877836899771</c:v>
                </c:pt>
                <c:pt idx="45">
                  <c:v>-0.29754057661201938</c:v>
                </c:pt>
                <c:pt idx="46">
                  <c:v>-0.29116161802687096</c:v>
                </c:pt>
                <c:pt idx="47">
                  <c:v>-0.28462393022951504</c:v>
                </c:pt>
                <c:pt idx="48">
                  <c:v>-0.27752209218771501</c:v>
                </c:pt>
                <c:pt idx="49">
                  <c:v>-0.27032103572736921</c:v>
                </c:pt>
                <c:pt idx="50">
                  <c:v>-0.26278877360813141</c:v>
                </c:pt>
                <c:pt idx="51">
                  <c:v>-0.25602301448680664</c:v>
                </c:pt>
                <c:pt idx="52">
                  <c:v>-0.24893584274819083</c:v>
                </c:pt>
                <c:pt idx="53">
                  <c:v>-0.24303625313948565</c:v>
                </c:pt>
                <c:pt idx="54">
                  <c:v>-0.23675778029949907</c:v>
                </c:pt>
                <c:pt idx="55">
                  <c:v>-0.22998466995230699</c:v>
                </c:pt>
                <c:pt idx="56">
                  <c:v>-0.22331553686955424</c:v>
                </c:pt>
                <c:pt idx="57">
                  <c:v>-0.21713334885900154</c:v>
                </c:pt>
                <c:pt idx="58">
                  <c:v>-0.21046275461841307</c:v>
                </c:pt>
                <c:pt idx="59">
                  <c:v>-0.20332703482761236</c:v>
                </c:pt>
                <c:pt idx="60">
                  <c:v>-0.1972243497271878</c:v>
                </c:pt>
                <c:pt idx="61">
                  <c:v>-0.19120588543756475</c:v>
                </c:pt>
                <c:pt idx="62">
                  <c:v>-0.18584492697226057</c:v>
                </c:pt>
                <c:pt idx="63">
                  <c:v>-0.18017041220616198</c:v>
                </c:pt>
                <c:pt idx="64">
                  <c:v>-0.17367489436432823</c:v>
                </c:pt>
                <c:pt idx="65">
                  <c:v>-0.16746674764752423</c:v>
                </c:pt>
                <c:pt idx="66">
                  <c:v>-0.16167051494635037</c:v>
                </c:pt>
                <c:pt idx="67">
                  <c:v>-0.15580186271279875</c:v>
                </c:pt>
                <c:pt idx="68">
                  <c:v>-0.15050434996641562</c:v>
                </c:pt>
                <c:pt idx="69">
                  <c:v>-0.14494346913777925</c:v>
                </c:pt>
                <c:pt idx="70">
                  <c:v>-0.13977597768594463</c:v>
                </c:pt>
                <c:pt idx="71">
                  <c:v>-0.1341795846490707</c:v>
                </c:pt>
                <c:pt idx="72">
                  <c:v>-0.12850756759877119</c:v>
                </c:pt>
                <c:pt idx="73">
                  <c:v>-0.12289469801603535</c:v>
                </c:pt>
                <c:pt idx="74">
                  <c:v>-0.11719653369514182</c:v>
                </c:pt>
                <c:pt idx="75">
                  <c:v>-0.1126574133232159</c:v>
                </c:pt>
                <c:pt idx="76">
                  <c:v>-0.10787832328560237</c:v>
                </c:pt>
                <c:pt idx="77">
                  <c:v>-0.10266930961974446</c:v>
                </c:pt>
                <c:pt idx="78">
                  <c:v>-9.7241902909546457E-2</c:v>
                </c:pt>
                <c:pt idx="79">
                  <c:v>-9.2158186353066954E-2</c:v>
                </c:pt>
                <c:pt idx="80">
                  <c:v>-8.7292476405044894E-2</c:v>
                </c:pt>
                <c:pt idx="81">
                  <c:v>-8.2619158337744469E-2</c:v>
                </c:pt>
                <c:pt idx="82">
                  <c:v>-7.7702638630644319E-2</c:v>
                </c:pt>
                <c:pt idx="83">
                  <c:v>-7.2576832999493399E-2</c:v>
                </c:pt>
                <c:pt idx="84">
                  <c:v>-6.8612820521275542E-2</c:v>
                </c:pt>
                <c:pt idx="85">
                  <c:v>-6.3592588391579455E-2</c:v>
                </c:pt>
                <c:pt idx="86">
                  <c:v>-5.8897826564732698E-2</c:v>
                </c:pt>
                <c:pt idx="87">
                  <c:v>-5.4530651949966112E-2</c:v>
                </c:pt>
                <c:pt idx="88">
                  <c:v>-5.0195258308225882E-2</c:v>
                </c:pt>
                <c:pt idx="89">
                  <c:v>-4.6047382344567331E-2</c:v>
                </c:pt>
                <c:pt idx="90">
                  <c:v>-4.14056999599842E-2</c:v>
                </c:pt>
                <c:pt idx="91">
                  <c:v>-3.6790484483353647E-2</c:v>
                </c:pt>
                <c:pt idx="92">
                  <c:v>-3.2363824660847092E-2</c:v>
                </c:pt>
                <c:pt idx="93">
                  <c:v>-2.8126637800255153E-2</c:v>
                </c:pt>
                <c:pt idx="94">
                  <c:v>-2.4056852769981606E-2</c:v>
                </c:pt>
                <c:pt idx="95">
                  <c:v>-1.9888452449432055E-2</c:v>
                </c:pt>
                <c:pt idx="96">
                  <c:v>-1.5878372794057918E-2</c:v>
                </c:pt>
                <c:pt idx="97">
                  <c:v>-1.1546739612551166E-2</c:v>
                </c:pt>
                <c:pt idx="98">
                  <c:v>-7.2415662127387854E-3</c:v>
                </c:pt>
                <c:pt idx="99">
                  <c:v>-3.7244131549933968E-3</c:v>
                </c:pt>
                <c:pt idx="100">
                  <c:v>-2.407165489960746E-4</c:v>
                </c:pt>
                <c:pt idx="101">
                  <c:v>3.7062700721580588E-3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10"/>
          <c:order val="10"/>
          <c:tx>
            <c:strRef>
              <c:f>Data_Compiled!$EB$1:$EB$2</c:f>
              <c:strCache>
                <c:ptCount val="2"/>
                <c:pt idx="0">
                  <c:v>Drop_06334</c:v>
                </c:pt>
                <c:pt idx="1">
                  <c:v>2mL 4.00deg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Data_Compiled!$EK$7:$EK$90</c:f>
              <c:numCache>
                <c:formatCode>General</c:formatCode>
                <c:ptCount val="84"/>
                <c:pt idx="0">
                  <c:v>-1.003992412339384</c:v>
                </c:pt>
                <c:pt idx="1">
                  <c:v>-0.95283988989200263</c:v>
                </c:pt>
                <c:pt idx="2">
                  <c:v>-0.9070823993313275</c:v>
                </c:pt>
                <c:pt idx="3">
                  <c:v>-0.86568971417310248</c:v>
                </c:pt>
                <c:pt idx="4">
                  <c:v>-0.82790115328370273</c:v>
                </c:pt>
                <c:pt idx="5">
                  <c:v>-0.79313904702449078</c:v>
                </c:pt>
                <c:pt idx="6">
                  <c:v>-0.76095436365308944</c:v>
                </c:pt>
                <c:pt idx="7">
                  <c:v>-0.73099114027564627</c:v>
                </c:pt>
                <c:pt idx="8">
                  <c:v>-0.70296241667540271</c:v>
                </c:pt>
                <c:pt idx="9">
                  <c:v>-0.67663347795305362</c:v>
                </c:pt>
                <c:pt idx="10">
                  <c:v>-0.65180989422802149</c:v>
                </c:pt>
                <c:pt idx="11">
                  <c:v>-0.62832879837849853</c:v>
                </c:pt>
                <c:pt idx="12">
                  <c:v>-0.60605240366734625</c:v>
                </c:pt>
                <c:pt idx="13">
                  <c:v>-0.5848631045974082</c:v>
                </c:pt>
                <c:pt idx="14">
                  <c:v>-0.56465971850912133</c:v>
                </c:pt>
                <c:pt idx="15">
                  <c:v>-0.54535456331373466</c:v>
                </c:pt>
                <c:pt idx="16">
                  <c:v>-0.52687115761972148</c:v>
                </c:pt>
                <c:pt idx="17">
                  <c:v>-0.50914239065929001</c:v>
                </c:pt>
                <c:pt idx="18">
                  <c:v>-0.49210905136050953</c:v>
                </c:pt>
                <c:pt idx="19">
                  <c:v>-0.47571863517234025</c:v>
                </c:pt>
                <c:pt idx="20">
                  <c:v>-0.4599243679891083</c:v>
                </c:pt>
                <c:pt idx="21">
                  <c:v>-0.44468440143237148</c:v>
                </c:pt>
                <c:pt idx="22">
                  <c:v>-0.42996114461166512</c:v>
                </c:pt>
                <c:pt idx="23">
                  <c:v>-0.41572070549705481</c:v>
                </c:pt>
                <c:pt idx="24">
                  <c:v>-0.40193242101142157</c:v>
                </c:pt>
                <c:pt idx="25">
                  <c:v>-0.38856845945343998</c:v>
                </c:pt>
                <c:pt idx="26">
                  <c:v>-0.37560348228907242</c:v>
                </c:pt>
                <c:pt idx="27">
                  <c:v>-0.36301435498105183</c:v>
                </c:pt>
                <c:pt idx="28">
                  <c:v>-0.35077989856404029</c:v>
                </c:pt>
                <c:pt idx="29">
                  <c:v>-0.33888067526433252</c:v>
                </c:pt>
                <c:pt idx="30">
                  <c:v>-0.32729880271451739</c:v>
                </c:pt>
                <c:pt idx="31">
                  <c:v>-0.31601779230482829</c:v>
                </c:pt>
                <c:pt idx="32">
                  <c:v>-0.30502240800336511</c:v>
                </c:pt>
                <c:pt idx="33">
                  <c:v>-0.294298542611592</c:v>
                </c:pt>
                <c:pt idx="34">
                  <c:v>-0.28383310893342706</c:v>
                </c:pt>
                <c:pt idx="35">
                  <c:v>-0.27361394375174103</c:v>
                </c:pt>
                <c:pt idx="36">
                  <c:v>-0.26362972284514008</c:v>
                </c:pt>
                <c:pt idx="37">
                  <c:v>-0.25386988555598389</c:v>
                </c:pt>
                <c:pt idx="38">
                  <c:v>-0.24432456764975344</c:v>
                </c:pt>
                <c:pt idx="39">
                  <c:v>-0.23498454139561009</c:v>
                </c:pt>
                <c:pt idx="40">
                  <c:v>-0.22584116195574028</c:v>
                </c:pt>
                <c:pt idx="41">
                  <c:v>-0.21688631930281388</c:v>
                </c:pt>
                <c:pt idx="42">
                  <c:v>-0.2081123949953087</c:v>
                </c:pt>
                <c:pt idx="43">
                  <c:v>-0.19951222323339118</c:v>
                </c:pt>
                <c:pt idx="44">
                  <c:v>-0.19107905569652833</c:v>
                </c:pt>
                <c:pt idx="45">
                  <c:v>-0.18280652973053849</c:v>
                </c:pt>
                <c:pt idx="46">
                  <c:v>-0.174688639508359</c:v>
                </c:pt>
                <c:pt idx="47">
                  <c:v>-0.16671970983708362</c:v>
                </c:pt>
                <c:pt idx="48">
                  <c:v>-0.15889437232512707</c:v>
                </c:pt>
                <c:pt idx="49">
                  <c:v>-0.15120754365883612</c:v>
                </c:pt>
                <c:pt idx="50">
                  <c:v>-0.14365440576839023</c:v>
                </c:pt>
                <c:pt idx="51">
                  <c:v>-0.13623038768918333</c:v>
                </c:pt>
                <c:pt idx="52">
                  <c:v>-0.12893114894768393</c:v>
                </c:pt>
                <c:pt idx="53">
                  <c:v>-0.12175256432056049</c:v>
                </c:pt>
                <c:pt idx="54">
                  <c:v>-0.11469070983307368</c:v>
                </c:pt>
                <c:pt idx="55">
                  <c:v>-0.10774184987774582</c:v>
                </c:pt>
                <c:pt idx="56">
                  <c:v>-0.10090242534744037</c:v>
                </c:pt>
                <c:pt idx="57">
                  <c:v>-9.4169042688471996E-2</c:v>
                </c:pt>
                <c:pt idx="58">
                  <c:v>-8.7538463789458926E-2</c:v>
                </c:pt>
                <c:pt idx="59">
                  <c:v>-8.1007596630501083E-2</c:v>
                </c:pt>
                <c:pt idx="60">
                  <c:v>-7.4573486625091223E-2</c:v>
                </c:pt>
                <c:pt idx="61">
                  <c:v>-6.8233308594072256E-2</c:v>
                </c:pt>
                <c:pt idx="62">
                  <c:v>-6.198435931707065E-2</c:v>
                </c:pt>
                <c:pt idx="63">
                  <c:v>-5.5824050612252221E-2</c:v>
                </c:pt>
                <c:pt idx="64">
                  <c:v>-4.9749902900059075E-2</c:v>
                </c:pt>
                <c:pt idx="65">
                  <c:v>-4.3759539210871605E-2</c:v>
                </c:pt>
                <c:pt idx="66">
                  <c:v>-3.7850679600351343E-2</c:v>
                </c:pt>
                <c:pt idx="67">
                  <c:v>-3.2021135939627458E-2</c:v>
                </c:pt>
                <c:pt idx="68">
                  <c:v>-2.6268807050536178E-2</c:v>
                </c:pt>
                <c:pt idx="69">
                  <c:v>-2.0591674158845632E-2</c:v>
                </c:pt>
                <c:pt idx="70">
                  <c:v>-1.4987796640847125E-2</c:v>
                </c:pt>
                <c:pt idx="71">
                  <c:v>-9.4553080408861217E-3</c:v>
                </c:pt>
                <c:pt idx="72">
                  <c:v>-3.9924123393839878E-3</c:v>
                </c:pt>
                <c:pt idx="73">
                  <c:v>1.4026195473222499E-3</c:v>
                </c:pt>
                <c:pt idx="74">
                  <c:v>6.7314530523892155E-3</c:v>
                </c:pt>
                <c:pt idx="75">
                  <c:v>1.1995693044746359E-2</c:v>
                </c:pt>
                <c:pt idx="76">
                  <c:v>1.719688673055414E-2</c:v>
                </c:pt>
                <c:pt idx="77">
                  <c:v>2.2336526382965238E-2</c:v>
                </c:pt>
                <c:pt idx="78">
                  <c:v>2.7416051912240159E-2</c:v>
                </c:pt>
                <c:pt idx="79">
                  <c:v>3.2436853287290984E-2</c:v>
                </c:pt>
                <c:pt idx="80">
                  <c:v>3.7400272818841111E-2</c:v>
                </c:pt>
                <c:pt idx="81">
                  <c:v>4.2307607313585294E-2</c:v>
                </c:pt>
                <c:pt idx="82">
                  <c:v>4.7160110107997318E-2</c:v>
                </c:pt>
                <c:pt idx="83">
                  <c:v>5.1958992989766063E-2</c:v>
                </c:pt>
              </c:numCache>
              <c:extLst xmlns:c15="http://schemas.microsoft.com/office/drawing/2012/chart"/>
            </c:numRef>
          </c:xVal>
          <c:yVal>
            <c:numRef>
              <c:f>Data_Compiled!$EL$7:$EL$90</c:f>
              <c:numCache>
                <c:formatCode>General</c:formatCode>
                <c:ptCount val="84"/>
                <c:pt idx="0">
                  <c:v>-0.52416407279965094</c:v>
                </c:pt>
                <c:pt idx="1">
                  <c:v>-0.51879727545849441</c:v>
                </c:pt>
                <c:pt idx="2">
                  <c:v>-0.51353057141389191</c:v>
                </c:pt>
                <c:pt idx="3">
                  <c:v>-0.50756839093225559</c:v>
                </c:pt>
                <c:pt idx="4">
                  <c:v>-0.50208206329995075</c:v>
                </c:pt>
                <c:pt idx="5">
                  <c:v>-0.49520943059598926</c:v>
                </c:pt>
                <c:pt idx="6">
                  <c:v>-0.49014390532249025</c:v>
                </c:pt>
                <c:pt idx="7">
                  <c:v>-0.4834485787644684</c:v>
                </c:pt>
                <c:pt idx="8">
                  <c:v>-0.47684793382326296</c:v>
                </c:pt>
                <c:pt idx="9">
                  <c:v>-0.47097474824641661</c:v>
                </c:pt>
                <c:pt idx="10">
                  <c:v>-0.46522873147940297</c:v>
                </c:pt>
                <c:pt idx="11">
                  <c:v>-0.45887105783409804</c:v>
                </c:pt>
                <c:pt idx="12">
                  <c:v>-0.45227880718777869</c:v>
                </c:pt>
                <c:pt idx="13">
                  <c:v>-0.4448222796400928</c:v>
                </c:pt>
                <c:pt idx="14">
                  <c:v>-0.43719493813946209</c:v>
                </c:pt>
                <c:pt idx="15">
                  <c:v>-0.42964319181312188</c:v>
                </c:pt>
                <c:pt idx="16">
                  <c:v>-0.42075624219862412</c:v>
                </c:pt>
                <c:pt idx="17">
                  <c:v>-0.41143447615641665</c:v>
                </c:pt>
                <c:pt idx="18">
                  <c:v>-0.40230817305002359</c:v>
                </c:pt>
                <c:pt idx="19">
                  <c:v>-0.39419392891591232</c:v>
                </c:pt>
                <c:pt idx="20">
                  <c:v>-0.38766303441038924</c:v>
                </c:pt>
                <c:pt idx="21">
                  <c:v>-0.37984593610736217</c:v>
                </c:pt>
                <c:pt idx="22">
                  <c:v>-0.37218121018454731</c:v>
                </c:pt>
                <c:pt idx="23">
                  <c:v>-0.36435453179948279</c:v>
                </c:pt>
                <c:pt idx="24">
                  <c:v>-0.3572303631685807</c:v>
                </c:pt>
                <c:pt idx="25">
                  <c:v>-0.34966672361604645</c:v>
                </c:pt>
                <c:pt idx="26">
                  <c:v>-0.34022300320465193</c:v>
                </c:pt>
                <c:pt idx="27">
                  <c:v>-0.33099137280986574</c:v>
                </c:pt>
                <c:pt idx="28">
                  <c:v>-0.32239043036360288</c:v>
                </c:pt>
                <c:pt idx="29">
                  <c:v>-0.31445364825128197</c:v>
                </c:pt>
                <c:pt idx="30">
                  <c:v>-0.30688091105737703</c:v>
                </c:pt>
                <c:pt idx="31">
                  <c:v>-0.2999430527011</c:v>
                </c:pt>
                <c:pt idx="32">
                  <c:v>-0.29353346847386169</c:v>
                </c:pt>
                <c:pt idx="33">
                  <c:v>-0.28632523192238934</c:v>
                </c:pt>
                <c:pt idx="34">
                  <c:v>-0.27882812523914235</c:v>
                </c:pt>
                <c:pt idx="35">
                  <c:v>-0.27013807324498718</c:v>
                </c:pt>
                <c:pt idx="36">
                  <c:v>-0.26203954736314483</c:v>
                </c:pt>
                <c:pt idx="37">
                  <c:v>-0.25407947488138216</c:v>
                </c:pt>
                <c:pt idx="38">
                  <c:v>-0.24649454242295454</c:v>
                </c:pt>
                <c:pt idx="39">
                  <c:v>-0.23962076055230463</c:v>
                </c:pt>
                <c:pt idx="40">
                  <c:v>-0.23383044345532095</c:v>
                </c:pt>
                <c:pt idx="41">
                  <c:v>-0.22734694955771528</c:v>
                </c:pt>
                <c:pt idx="42">
                  <c:v>-0.2200200990283375</c:v>
                </c:pt>
                <c:pt idx="43">
                  <c:v>-0.21260891896654702</c:v>
                </c:pt>
                <c:pt idx="44">
                  <c:v>-0.20515438600823116</c:v>
                </c:pt>
                <c:pt idx="45">
                  <c:v>-0.19707445404864229</c:v>
                </c:pt>
                <c:pt idx="46">
                  <c:v>-0.19095916585761838</c:v>
                </c:pt>
                <c:pt idx="47">
                  <c:v>-0.18544217729209136</c:v>
                </c:pt>
                <c:pt idx="48">
                  <c:v>-0.17944814449559837</c:v>
                </c:pt>
                <c:pt idx="49">
                  <c:v>-0.17339488496828523</c:v>
                </c:pt>
                <c:pt idx="50">
                  <c:v>-0.16673245728766128</c:v>
                </c:pt>
                <c:pt idx="51">
                  <c:v>-0.15967116973033205</c:v>
                </c:pt>
                <c:pt idx="52">
                  <c:v>-0.15255170263779608</c:v>
                </c:pt>
                <c:pt idx="53">
                  <c:v>-0.14669075548846514</c:v>
                </c:pt>
                <c:pt idx="54">
                  <c:v>-0.14169818405431933</c:v>
                </c:pt>
                <c:pt idx="55">
                  <c:v>-0.1362743619036858</c:v>
                </c:pt>
                <c:pt idx="56">
                  <c:v>-0.13079065798494158</c:v>
                </c:pt>
                <c:pt idx="57">
                  <c:v>-0.1239722697372368</c:v>
                </c:pt>
                <c:pt idx="58">
                  <c:v>-0.11789794591385226</c:v>
                </c:pt>
                <c:pt idx="59">
                  <c:v>-0.11187358243996495</c:v>
                </c:pt>
                <c:pt idx="60">
                  <c:v>-0.1068345877222809</c:v>
                </c:pt>
                <c:pt idx="61">
                  <c:v>-0.10213180659566708</c:v>
                </c:pt>
                <c:pt idx="62">
                  <c:v>-9.7046970528837581E-2</c:v>
                </c:pt>
                <c:pt idx="63">
                  <c:v>-9.1322157455427252E-2</c:v>
                </c:pt>
                <c:pt idx="64">
                  <c:v>-8.5366303586834807E-2</c:v>
                </c:pt>
                <c:pt idx="65">
                  <c:v>-7.9503321716547989E-2</c:v>
                </c:pt>
                <c:pt idx="66">
                  <c:v>-7.4413853485933698E-2</c:v>
                </c:pt>
                <c:pt idx="67">
                  <c:v>-7.031244741828048E-2</c:v>
                </c:pt>
                <c:pt idx="68">
                  <c:v>-6.6115062139080694E-2</c:v>
                </c:pt>
                <c:pt idx="69">
                  <c:v>-6.0504651882289102E-2</c:v>
                </c:pt>
                <c:pt idx="70">
                  <c:v>-5.4841026880339608E-2</c:v>
                </c:pt>
                <c:pt idx="71">
                  <c:v>-4.9525620109790239E-2</c:v>
                </c:pt>
                <c:pt idx="72">
                  <c:v>-4.488450388608109E-2</c:v>
                </c:pt>
                <c:pt idx="73">
                  <c:v>-4.0809591620700879E-2</c:v>
                </c:pt>
                <c:pt idx="74">
                  <c:v>-3.6767009835603368E-2</c:v>
                </c:pt>
                <c:pt idx="75">
                  <c:v>-3.1763330438267276E-2</c:v>
                </c:pt>
                <c:pt idx="76">
                  <c:v>-2.657153693285895E-2</c:v>
                </c:pt>
                <c:pt idx="77">
                  <c:v>-2.1583875480710741E-2</c:v>
                </c:pt>
                <c:pt idx="78">
                  <c:v>-1.7366222773211516E-2</c:v>
                </c:pt>
                <c:pt idx="79">
                  <c:v>-1.3659254517506736E-2</c:v>
                </c:pt>
                <c:pt idx="80">
                  <c:v>-9.3996055413861253E-3</c:v>
                </c:pt>
                <c:pt idx="81">
                  <c:v>-4.7000865573478727E-3</c:v>
                </c:pt>
                <c:pt idx="82">
                  <c:v>-4.5736832139784756E-5</c:v>
                </c:pt>
                <c:pt idx="83">
                  <c:v>4.3111759667472365E-3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11"/>
          <c:order val="11"/>
          <c:tx>
            <c:strRef>
              <c:f>Data_Compiled!$EN$1:$EN$2</c:f>
              <c:strCache>
                <c:ptCount val="2"/>
                <c:pt idx="0">
                  <c:v>Drop_06335</c:v>
                </c:pt>
                <c:pt idx="1">
                  <c:v>2mL 4.00deg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Data_Compiled!$EW$7:$EW$81</c:f>
              <c:numCache>
                <c:formatCode>General</c:formatCode>
                <c:ptCount val="75"/>
                <c:pt idx="0">
                  <c:v>-1.0306275350496112</c:v>
                </c:pt>
                <c:pt idx="1">
                  <c:v>-0.97263558807192452</c:v>
                </c:pt>
                <c:pt idx="2">
                  <c:v>-0.92148306562454319</c:v>
                </c:pt>
                <c:pt idx="3">
                  <c:v>-0.87572557506386806</c:v>
                </c:pt>
                <c:pt idx="4">
                  <c:v>-0.83433288990564303</c:v>
                </c:pt>
                <c:pt idx="5">
                  <c:v>-0.79654432901624328</c:v>
                </c:pt>
                <c:pt idx="6">
                  <c:v>-0.76178222275703134</c:v>
                </c:pt>
                <c:pt idx="7">
                  <c:v>-0.7295975393856301</c:v>
                </c:pt>
                <c:pt idx="8">
                  <c:v>-0.69963431600818682</c:v>
                </c:pt>
                <c:pt idx="9">
                  <c:v>-0.67160559240794337</c:v>
                </c:pt>
                <c:pt idx="10">
                  <c:v>-0.64527665368559417</c:v>
                </c:pt>
                <c:pt idx="11">
                  <c:v>-0.62045306996056193</c:v>
                </c:pt>
                <c:pt idx="12">
                  <c:v>-0.59697197411103919</c:v>
                </c:pt>
                <c:pt idx="13">
                  <c:v>-0.57469557939988691</c:v>
                </c:pt>
                <c:pt idx="14">
                  <c:v>-0.55350628032994886</c:v>
                </c:pt>
                <c:pt idx="15">
                  <c:v>-0.53330289424166188</c:v>
                </c:pt>
                <c:pt idx="16">
                  <c:v>-0.51399773904627521</c:v>
                </c:pt>
                <c:pt idx="17">
                  <c:v>-0.49551433335226203</c:v>
                </c:pt>
                <c:pt idx="18">
                  <c:v>-0.47778556639183056</c:v>
                </c:pt>
                <c:pt idx="19">
                  <c:v>-0.46075222709305008</c:v>
                </c:pt>
                <c:pt idx="20">
                  <c:v>-0.44436181090488086</c:v>
                </c:pt>
                <c:pt idx="21">
                  <c:v>-0.4285675437216489</c:v>
                </c:pt>
                <c:pt idx="22">
                  <c:v>-0.41332757716491209</c:v>
                </c:pt>
                <c:pt idx="23">
                  <c:v>-0.39860432034420568</c:v>
                </c:pt>
                <c:pt idx="24">
                  <c:v>-0.38436388122959542</c:v>
                </c:pt>
                <c:pt idx="25">
                  <c:v>-0.37057559674396212</c:v>
                </c:pt>
                <c:pt idx="26">
                  <c:v>-0.35721163518598059</c:v>
                </c:pt>
                <c:pt idx="27">
                  <c:v>-0.34424665802161297</c:v>
                </c:pt>
                <c:pt idx="28">
                  <c:v>-0.33165753071359244</c:v>
                </c:pt>
                <c:pt idx="29">
                  <c:v>-0.3194230742965809</c:v>
                </c:pt>
                <c:pt idx="30">
                  <c:v>-0.30752385099687318</c:v>
                </c:pt>
                <c:pt idx="31">
                  <c:v>-0.295941978447058</c:v>
                </c:pt>
                <c:pt idx="32">
                  <c:v>-0.28466096803736884</c:v>
                </c:pt>
                <c:pt idx="33">
                  <c:v>-0.27366558373590577</c:v>
                </c:pt>
                <c:pt idx="34">
                  <c:v>-0.2629417183441326</c:v>
                </c:pt>
                <c:pt idx="35">
                  <c:v>-0.25247628466596767</c:v>
                </c:pt>
                <c:pt idx="36">
                  <c:v>-0.24225711948428161</c:v>
                </c:pt>
                <c:pt idx="37">
                  <c:v>-0.23227289857768071</c:v>
                </c:pt>
                <c:pt idx="38">
                  <c:v>-0.22251306128852441</c:v>
                </c:pt>
                <c:pt idx="39">
                  <c:v>-0.21296774338229404</c:v>
                </c:pt>
                <c:pt idx="40">
                  <c:v>-0.20362771712815067</c:v>
                </c:pt>
                <c:pt idx="41">
                  <c:v>-0.19448433768828091</c:v>
                </c:pt>
                <c:pt idx="42">
                  <c:v>-0.18552949503535443</c:v>
                </c:pt>
                <c:pt idx="43">
                  <c:v>-0.17675557072784936</c:v>
                </c:pt>
                <c:pt idx="44">
                  <c:v>-0.16815539896593176</c:v>
                </c:pt>
                <c:pt idx="45">
                  <c:v>-0.15972223142906897</c:v>
                </c:pt>
                <c:pt idx="46">
                  <c:v>-0.15144970546307909</c:v>
                </c:pt>
                <c:pt idx="47">
                  <c:v>-0.14333181524089958</c:v>
                </c:pt>
                <c:pt idx="48">
                  <c:v>-0.13536288556962425</c:v>
                </c:pt>
                <c:pt idx="49">
                  <c:v>-0.1275375480576677</c:v>
                </c:pt>
                <c:pt idx="50">
                  <c:v>-0.11985071939137673</c:v>
                </c:pt>
                <c:pt idx="51">
                  <c:v>-0.1122975815009308</c:v>
                </c:pt>
                <c:pt idx="52">
                  <c:v>-0.10487356342172396</c:v>
                </c:pt>
                <c:pt idx="53">
                  <c:v>-9.7574324680224478E-2</c:v>
                </c:pt>
                <c:pt idx="54">
                  <c:v>-9.0395740053101095E-2</c:v>
                </c:pt>
                <c:pt idx="55">
                  <c:v>-8.3333885565614205E-2</c:v>
                </c:pt>
                <c:pt idx="56">
                  <c:v>-7.6385025610286386E-2</c:v>
                </c:pt>
                <c:pt idx="57">
                  <c:v>-6.9545601079980937E-2</c:v>
                </c:pt>
                <c:pt idx="58">
                  <c:v>-6.2812218421012547E-2</c:v>
                </c:pt>
                <c:pt idx="59">
                  <c:v>-5.6181639521999401E-2</c:v>
                </c:pt>
                <c:pt idx="60">
                  <c:v>-4.9650772363041655E-2</c:v>
                </c:pt>
                <c:pt idx="61">
                  <c:v>-4.3216662357631781E-2</c:v>
                </c:pt>
                <c:pt idx="62">
                  <c:v>-3.6876484326612745E-2</c:v>
                </c:pt>
                <c:pt idx="63">
                  <c:v>-3.062753504961124E-2</c:v>
                </c:pt>
                <c:pt idx="64">
                  <c:v>-2.4467226344792797E-2</c:v>
                </c:pt>
                <c:pt idx="65">
                  <c:v>-1.8393078632599584E-2</c:v>
                </c:pt>
                <c:pt idx="66">
                  <c:v>-1.2402714943412154E-2</c:v>
                </c:pt>
                <c:pt idx="67">
                  <c:v>-6.4938553328918744E-3</c:v>
                </c:pt>
                <c:pt idx="68">
                  <c:v>-6.6431167216807858E-4</c:v>
                </c:pt>
                <c:pt idx="69">
                  <c:v>5.088017216923312E-3</c:v>
                </c:pt>
                <c:pt idx="70">
                  <c:v>1.076515010861382E-2</c:v>
                </c:pt>
                <c:pt idx="71">
                  <c:v>1.636902762661234E-2</c:v>
                </c:pt>
                <c:pt idx="72">
                  <c:v>2.1901516226573357E-2</c:v>
                </c:pt>
                <c:pt idx="73">
                  <c:v>2.7364411928075504E-2</c:v>
                </c:pt>
                <c:pt idx="74">
                  <c:v>3.2759443814781658E-2</c:v>
                </c:pt>
              </c:numCache>
              <c:extLst xmlns:c15="http://schemas.microsoft.com/office/drawing/2012/chart"/>
            </c:numRef>
          </c:xVal>
          <c:yVal>
            <c:numRef>
              <c:f>Data_Compiled!$EX$7:$EX$81</c:f>
              <c:numCache>
                <c:formatCode>General</c:formatCode>
                <c:ptCount val="75"/>
                <c:pt idx="0">
                  <c:v>-0.50187704211119721</c:v>
                </c:pt>
                <c:pt idx="1">
                  <c:v>-0.49705311534831004</c:v>
                </c:pt>
                <c:pt idx="2">
                  <c:v>-0.48985738940710155</c:v>
                </c:pt>
                <c:pt idx="3">
                  <c:v>-0.48401227419458082</c:v>
                </c:pt>
                <c:pt idx="4">
                  <c:v>-0.47741725030403087</c:v>
                </c:pt>
                <c:pt idx="5">
                  <c:v>-0.47021915987340251</c:v>
                </c:pt>
                <c:pt idx="6">
                  <c:v>-0.4646035589614731</c:v>
                </c:pt>
                <c:pt idx="7">
                  <c:v>-0.45866735808411752</c:v>
                </c:pt>
                <c:pt idx="8">
                  <c:v>-0.45321185916303047</c:v>
                </c:pt>
                <c:pt idx="9">
                  <c:v>-0.44672720889524598</c:v>
                </c:pt>
                <c:pt idx="10">
                  <c:v>-0.43962152960442391</c:v>
                </c:pt>
                <c:pt idx="11">
                  <c:v>-0.43229727903133691</c:v>
                </c:pt>
                <c:pt idx="12">
                  <c:v>-0.42509447225193842</c:v>
                </c:pt>
                <c:pt idx="13">
                  <c:v>-0.41700834234900602</c:v>
                </c:pt>
                <c:pt idx="14">
                  <c:v>-0.4090401689296177</c:v>
                </c:pt>
                <c:pt idx="15">
                  <c:v>-0.40060307036008863</c:v>
                </c:pt>
                <c:pt idx="16">
                  <c:v>-0.3916976728584734</c:v>
                </c:pt>
                <c:pt idx="17">
                  <c:v>-0.3835876388699217</c:v>
                </c:pt>
                <c:pt idx="18">
                  <c:v>-0.37562623974508585</c:v>
                </c:pt>
                <c:pt idx="19">
                  <c:v>-0.36783374217367143</c:v>
                </c:pt>
                <c:pt idx="20">
                  <c:v>-0.35926503053713738</c:v>
                </c:pt>
                <c:pt idx="21">
                  <c:v>-0.35143432780949674</c:v>
                </c:pt>
                <c:pt idx="22">
                  <c:v>-0.3431919867988345</c:v>
                </c:pt>
                <c:pt idx="23">
                  <c:v>-0.3348272768861994</c:v>
                </c:pt>
                <c:pt idx="24">
                  <c:v>-0.32610165886625569</c:v>
                </c:pt>
                <c:pt idx="25">
                  <c:v>-0.31722861712860623</c:v>
                </c:pt>
                <c:pt idx="26">
                  <c:v>-0.30882513960106345</c:v>
                </c:pt>
                <c:pt idx="27">
                  <c:v>-0.30031539784698291</c:v>
                </c:pt>
                <c:pt idx="28">
                  <c:v>-0.29246902658003304</c:v>
                </c:pt>
                <c:pt idx="29">
                  <c:v>-0.2847937952203099</c:v>
                </c:pt>
                <c:pt idx="30">
                  <c:v>-0.27723095184585816</c:v>
                </c:pt>
                <c:pt idx="31">
                  <c:v>-0.26909523166581417</c:v>
                </c:pt>
                <c:pt idx="32">
                  <c:v>-0.26109972153258759</c:v>
                </c:pt>
                <c:pt idx="33">
                  <c:v>-0.25347736563002421</c:v>
                </c:pt>
                <c:pt idx="34">
                  <c:v>-0.24553711618746196</c:v>
                </c:pt>
                <c:pt idx="35">
                  <c:v>-0.23705235330079238</c:v>
                </c:pt>
                <c:pt idx="36">
                  <c:v>-0.2294044123246568</c:v>
                </c:pt>
                <c:pt idx="37">
                  <c:v>-0.22188878618722438</c:v>
                </c:pt>
                <c:pt idx="38">
                  <c:v>-0.21450097761644565</c:v>
                </c:pt>
                <c:pt idx="39">
                  <c:v>-0.20722022066807894</c:v>
                </c:pt>
                <c:pt idx="40">
                  <c:v>-0.20007586090910193</c:v>
                </c:pt>
                <c:pt idx="41">
                  <c:v>-0.19285608195518228</c:v>
                </c:pt>
                <c:pt idx="42">
                  <c:v>-0.18514431715210192</c:v>
                </c:pt>
                <c:pt idx="43">
                  <c:v>-0.1779743550540584</c:v>
                </c:pt>
                <c:pt idx="44">
                  <c:v>-0.17128410757102977</c:v>
                </c:pt>
                <c:pt idx="45">
                  <c:v>-0.16414387933267335</c:v>
                </c:pt>
                <c:pt idx="46">
                  <c:v>-0.15765436981245315</c:v>
                </c:pt>
                <c:pt idx="47">
                  <c:v>-0.15144832066376152</c:v>
                </c:pt>
                <c:pt idx="48">
                  <c:v>-0.14462450819597025</c:v>
                </c:pt>
                <c:pt idx="49">
                  <c:v>-0.13808852605495242</c:v>
                </c:pt>
                <c:pt idx="50">
                  <c:v>-0.13111767286025897</c:v>
                </c:pt>
                <c:pt idx="51">
                  <c:v>-0.12458981060859008</c:v>
                </c:pt>
                <c:pt idx="52">
                  <c:v>-0.1183328360162999</c:v>
                </c:pt>
                <c:pt idx="53">
                  <c:v>-0.11248820836924321</c:v>
                </c:pt>
                <c:pt idx="54">
                  <c:v>-0.1064018828781918</c:v>
                </c:pt>
                <c:pt idx="55">
                  <c:v>-0.10040648978124601</c:v>
                </c:pt>
                <c:pt idx="56">
                  <c:v>-9.4657902494300838E-2</c:v>
                </c:pt>
                <c:pt idx="57">
                  <c:v>-8.7883188623550101E-2</c:v>
                </c:pt>
                <c:pt idx="58">
                  <c:v>-8.2290440272837342E-2</c:v>
                </c:pt>
                <c:pt idx="59">
                  <c:v>-7.6762601161781394E-2</c:v>
                </c:pt>
                <c:pt idx="60">
                  <c:v>-7.1304215274334115E-2</c:v>
                </c:pt>
                <c:pt idx="61">
                  <c:v>-6.5462190893990427E-2</c:v>
                </c:pt>
                <c:pt idx="62">
                  <c:v>-5.9996586031515781E-2</c:v>
                </c:pt>
                <c:pt idx="63">
                  <c:v>-5.4020683101405384E-2</c:v>
                </c:pt>
                <c:pt idx="64">
                  <c:v>-4.8411000517489873E-2</c:v>
                </c:pt>
                <c:pt idx="65">
                  <c:v>-4.3295434368240356E-2</c:v>
                </c:pt>
                <c:pt idx="66">
                  <c:v>-3.8396378396228927E-2</c:v>
                </c:pt>
                <c:pt idx="67">
                  <c:v>-3.3373301457828991E-2</c:v>
                </c:pt>
                <c:pt idx="68">
                  <c:v>-2.7756311047637438E-2</c:v>
                </c:pt>
                <c:pt idx="69">
                  <c:v>-2.2491007134437638E-2</c:v>
                </c:pt>
                <c:pt idx="70">
                  <c:v>-1.7548470064865641E-2</c:v>
                </c:pt>
                <c:pt idx="71">
                  <c:v>-1.2645132537795558E-2</c:v>
                </c:pt>
                <c:pt idx="72">
                  <c:v>-7.6829023423273394E-3</c:v>
                </c:pt>
                <c:pt idx="73">
                  <c:v>-3.2798818643935369E-3</c:v>
                </c:pt>
                <c:pt idx="74">
                  <c:v>1.7147398640809924E-3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12"/>
          <c:order val="12"/>
          <c:tx>
            <c:strRef>
              <c:f>Data_Compiled!$EZ$1:$EZ$2</c:f>
              <c:strCache>
                <c:ptCount val="2"/>
                <c:pt idx="0">
                  <c:v>Drop_06283</c:v>
                </c:pt>
                <c:pt idx="1">
                  <c:v>6mL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Data_Compiled!$FI$7:$FI$84</c:f>
              <c:numCache>
                <c:formatCode>General</c:formatCode>
                <c:ptCount val="78"/>
                <c:pt idx="0">
                  <c:v>-1.0007493038000905</c:v>
                </c:pt>
                <c:pt idx="1">
                  <c:v>-0.94959678135270931</c:v>
                </c:pt>
                <c:pt idx="2">
                  <c:v>-0.90383929079203407</c:v>
                </c:pt>
                <c:pt idx="3">
                  <c:v>-0.86244660563380904</c:v>
                </c:pt>
                <c:pt idx="4">
                  <c:v>-0.82465804474440929</c:v>
                </c:pt>
                <c:pt idx="5">
                  <c:v>-0.78989593848519735</c:v>
                </c:pt>
                <c:pt idx="6">
                  <c:v>-0.75771125511379611</c:v>
                </c:pt>
                <c:pt idx="7">
                  <c:v>-0.72774803173635294</c:v>
                </c:pt>
                <c:pt idx="8">
                  <c:v>-0.69971930813610939</c:v>
                </c:pt>
                <c:pt idx="9">
                  <c:v>-0.67339036941376018</c:v>
                </c:pt>
                <c:pt idx="10">
                  <c:v>-0.64856678568872805</c:v>
                </c:pt>
                <c:pt idx="11">
                  <c:v>-0.62508568983920521</c:v>
                </c:pt>
                <c:pt idx="12">
                  <c:v>-0.60280929512805292</c:v>
                </c:pt>
                <c:pt idx="13">
                  <c:v>-0.58161999605811487</c:v>
                </c:pt>
                <c:pt idx="14">
                  <c:v>-0.5614166099698279</c:v>
                </c:pt>
                <c:pt idx="15">
                  <c:v>-0.54211145477444123</c:v>
                </c:pt>
                <c:pt idx="16">
                  <c:v>-0.52362804908042815</c:v>
                </c:pt>
                <c:pt idx="17">
                  <c:v>-0.50589928211999657</c:v>
                </c:pt>
                <c:pt idx="18">
                  <c:v>-0.48886594282121615</c:v>
                </c:pt>
                <c:pt idx="19">
                  <c:v>-0.47247552663304687</c:v>
                </c:pt>
                <c:pt idx="20">
                  <c:v>-0.45668125944981491</c:v>
                </c:pt>
                <c:pt idx="21">
                  <c:v>-0.4414412928930781</c:v>
                </c:pt>
                <c:pt idx="22">
                  <c:v>-0.42671803607237169</c:v>
                </c:pt>
                <c:pt idx="23">
                  <c:v>-0.41247759695776143</c:v>
                </c:pt>
                <c:pt idx="24">
                  <c:v>-0.39868931247212813</c:v>
                </c:pt>
                <c:pt idx="25">
                  <c:v>-0.38532535091414666</c:v>
                </c:pt>
                <c:pt idx="26">
                  <c:v>-0.37236037374977904</c:v>
                </c:pt>
                <c:pt idx="27">
                  <c:v>-0.35977124644175845</c:v>
                </c:pt>
                <c:pt idx="28">
                  <c:v>-0.34753679002474686</c:v>
                </c:pt>
                <c:pt idx="29">
                  <c:v>-0.33563756672503914</c:v>
                </c:pt>
                <c:pt idx="30">
                  <c:v>-0.32405569417522401</c:v>
                </c:pt>
                <c:pt idx="31">
                  <c:v>-0.31277468376553491</c:v>
                </c:pt>
                <c:pt idx="32">
                  <c:v>-0.30177929946407173</c:v>
                </c:pt>
                <c:pt idx="33">
                  <c:v>-0.29105543407229867</c:v>
                </c:pt>
                <c:pt idx="34">
                  <c:v>-0.28059000039413362</c:v>
                </c:pt>
                <c:pt idx="35">
                  <c:v>-0.27037083521244759</c:v>
                </c:pt>
                <c:pt idx="36">
                  <c:v>-0.2603866143058467</c:v>
                </c:pt>
                <c:pt idx="37">
                  <c:v>-0.25062677701669051</c:v>
                </c:pt>
                <c:pt idx="38">
                  <c:v>-0.24108145911046008</c:v>
                </c:pt>
                <c:pt idx="39">
                  <c:v>-0.23174143285631668</c:v>
                </c:pt>
                <c:pt idx="40">
                  <c:v>-0.22259805341644689</c:v>
                </c:pt>
                <c:pt idx="41">
                  <c:v>-0.21364321076352052</c:v>
                </c:pt>
                <c:pt idx="42">
                  <c:v>-0.20486928645601535</c:v>
                </c:pt>
                <c:pt idx="43">
                  <c:v>-0.19626911469409777</c:v>
                </c:pt>
                <c:pt idx="44">
                  <c:v>-0.18783594715723495</c:v>
                </c:pt>
                <c:pt idx="45">
                  <c:v>-0.17956342119124513</c:v>
                </c:pt>
                <c:pt idx="46">
                  <c:v>-0.17144553096906565</c:v>
                </c:pt>
                <c:pt idx="47">
                  <c:v>-0.16347660129779029</c:v>
                </c:pt>
                <c:pt idx="48">
                  <c:v>-0.15565126378583372</c:v>
                </c:pt>
                <c:pt idx="49">
                  <c:v>-0.14796443511954271</c:v>
                </c:pt>
                <c:pt idx="50">
                  <c:v>-0.14041129722909687</c:v>
                </c:pt>
                <c:pt idx="51">
                  <c:v>-0.13298727914988995</c:v>
                </c:pt>
                <c:pt idx="52">
                  <c:v>-0.12568804040839049</c:v>
                </c:pt>
                <c:pt idx="53">
                  <c:v>-0.11850945578126715</c:v>
                </c:pt>
                <c:pt idx="54">
                  <c:v>-0.11144760129378029</c:v>
                </c:pt>
                <c:pt idx="55">
                  <c:v>-0.10449874133845244</c:v>
                </c:pt>
                <c:pt idx="56">
                  <c:v>-9.7659316808146962E-2</c:v>
                </c:pt>
                <c:pt idx="57">
                  <c:v>-9.0925934149178614E-2</c:v>
                </c:pt>
                <c:pt idx="58">
                  <c:v>-8.4295355250165557E-2</c:v>
                </c:pt>
                <c:pt idx="59">
                  <c:v>-7.7764488091207715E-2</c:v>
                </c:pt>
                <c:pt idx="60">
                  <c:v>-7.1330378085797827E-2</c:v>
                </c:pt>
                <c:pt idx="61">
                  <c:v>-6.499020005477886E-2</c:v>
                </c:pt>
                <c:pt idx="62">
                  <c:v>-5.8741250777777282E-2</c:v>
                </c:pt>
                <c:pt idx="63">
                  <c:v>-5.2580942072958867E-2</c:v>
                </c:pt>
                <c:pt idx="64">
                  <c:v>-4.6506794360765685E-2</c:v>
                </c:pt>
                <c:pt idx="65">
                  <c:v>-4.0516430671578174E-2</c:v>
                </c:pt>
                <c:pt idx="66">
                  <c:v>-3.4607571061057926E-2</c:v>
                </c:pt>
                <c:pt idx="67">
                  <c:v>-2.8778027400334111E-2</c:v>
                </c:pt>
                <c:pt idx="68">
                  <c:v>-2.3025698511242795E-2</c:v>
                </c:pt>
                <c:pt idx="69">
                  <c:v>-1.7348565619552263E-2</c:v>
                </c:pt>
                <c:pt idx="70">
                  <c:v>-1.174468810155372E-2</c:v>
                </c:pt>
                <c:pt idx="71">
                  <c:v>-6.2121995015927316E-3</c:v>
                </c:pt>
                <c:pt idx="72">
                  <c:v>-7.4930380009056259E-4</c:v>
                </c:pt>
                <c:pt idx="73">
                  <c:v>4.6457280866156123E-3</c:v>
                </c:pt>
                <c:pt idx="74">
                  <c:v>9.9745615916825171E-3</c:v>
                </c:pt>
                <c:pt idx="75">
                  <c:v>1.5238801584039788E-2</c:v>
                </c:pt>
                <c:pt idx="76">
                  <c:v>2.0439995269847508E-2</c:v>
                </c:pt>
                <c:pt idx="77">
                  <c:v>2.5579634922258638E-2</c:v>
                </c:pt>
              </c:numCache>
              <c:extLst xmlns:c15="http://schemas.microsoft.com/office/drawing/2012/chart"/>
            </c:numRef>
          </c:xVal>
          <c:yVal>
            <c:numRef>
              <c:f>Data_Compiled!$FJ$7:$FJ$84</c:f>
              <c:numCache>
                <c:formatCode>General</c:formatCode>
                <c:ptCount val="78"/>
                <c:pt idx="0">
                  <c:v>-0.40393885479896385</c:v>
                </c:pt>
                <c:pt idx="1">
                  <c:v>-0.39855009152685911</c:v>
                </c:pt>
                <c:pt idx="2">
                  <c:v>-0.39555028386193741</c:v>
                </c:pt>
                <c:pt idx="3">
                  <c:v>-0.39010033921481746</c:v>
                </c:pt>
                <c:pt idx="4">
                  <c:v>-0.3851534867432157</c:v>
                </c:pt>
                <c:pt idx="5">
                  <c:v>-0.38133242352769409</c:v>
                </c:pt>
                <c:pt idx="6">
                  <c:v>-0.37610598706644965</c:v>
                </c:pt>
                <c:pt idx="7">
                  <c:v>-0.36947635618590924</c:v>
                </c:pt>
                <c:pt idx="8">
                  <c:v>-0.36495924825084808</c:v>
                </c:pt>
                <c:pt idx="9">
                  <c:v>-0.36075242022312276</c:v>
                </c:pt>
                <c:pt idx="10">
                  <c:v>-0.35547309649284536</c:v>
                </c:pt>
                <c:pt idx="11">
                  <c:v>-0.34997947335977925</c:v>
                </c:pt>
                <c:pt idx="12">
                  <c:v>-0.34537560756056102</c:v>
                </c:pt>
                <c:pt idx="13">
                  <c:v>-0.33894675827466036</c:v>
                </c:pt>
                <c:pt idx="14">
                  <c:v>-0.33366110347913136</c:v>
                </c:pt>
                <c:pt idx="15">
                  <c:v>-0.32610713556620108</c:v>
                </c:pt>
                <c:pt idx="16">
                  <c:v>-0.32021200311780273</c:v>
                </c:pt>
                <c:pt idx="17">
                  <c:v>-0.31565341070552688</c:v>
                </c:pt>
                <c:pt idx="18">
                  <c:v>-0.30914844857868967</c:v>
                </c:pt>
                <c:pt idx="19">
                  <c:v>-0.3032237540559079</c:v>
                </c:pt>
                <c:pt idx="20">
                  <c:v>-0.29666421814470639</c:v>
                </c:pt>
                <c:pt idx="21">
                  <c:v>-0.28970161533730382</c:v>
                </c:pt>
                <c:pt idx="22">
                  <c:v>-0.28475067043258201</c:v>
                </c:pt>
                <c:pt idx="23">
                  <c:v>-0.27821969284853276</c:v>
                </c:pt>
                <c:pt idx="24">
                  <c:v>-0.27292475945909467</c:v>
                </c:pt>
                <c:pt idx="25">
                  <c:v>-0.26725358655831266</c:v>
                </c:pt>
                <c:pt idx="26">
                  <c:v>-0.26142182617781923</c:v>
                </c:pt>
                <c:pt idx="27">
                  <c:v>-0.25523420400639713</c:v>
                </c:pt>
                <c:pt idx="28">
                  <c:v>-0.24873768783313305</c:v>
                </c:pt>
                <c:pt idx="29">
                  <c:v>-0.24079934792121416</c:v>
                </c:pt>
                <c:pt idx="30">
                  <c:v>-0.23511079231770959</c:v>
                </c:pt>
                <c:pt idx="31">
                  <c:v>-0.22969362425856749</c:v>
                </c:pt>
                <c:pt idx="32">
                  <c:v>-0.22373053822402153</c:v>
                </c:pt>
                <c:pt idx="33">
                  <c:v>-0.21704397921224575</c:v>
                </c:pt>
                <c:pt idx="34">
                  <c:v>-0.21026606542237744</c:v>
                </c:pt>
                <c:pt idx="35">
                  <c:v>-0.20436080827814496</c:v>
                </c:pt>
                <c:pt idx="36">
                  <c:v>-0.1989356652723849</c:v>
                </c:pt>
                <c:pt idx="37">
                  <c:v>-0.19339217778129233</c:v>
                </c:pt>
                <c:pt idx="38">
                  <c:v>-0.18828897288966853</c:v>
                </c:pt>
                <c:pt idx="39">
                  <c:v>-0.18303964506383796</c:v>
                </c:pt>
                <c:pt idx="40">
                  <c:v>-0.17693495925216754</c:v>
                </c:pt>
                <c:pt idx="41">
                  <c:v>-0.17058658743713376</c:v>
                </c:pt>
                <c:pt idx="42">
                  <c:v>-0.1655547521284261</c:v>
                </c:pt>
                <c:pt idx="43">
                  <c:v>-0.1604040942478826</c:v>
                </c:pt>
                <c:pt idx="44">
                  <c:v>-0.15479696394827769</c:v>
                </c:pt>
                <c:pt idx="45">
                  <c:v>-0.14872414540105805</c:v>
                </c:pt>
                <c:pt idx="46">
                  <c:v>-0.14292047881331232</c:v>
                </c:pt>
                <c:pt idx="47">
                  <c:v>-0.13753326297770777</c:v>
                </c:pt>
                <c:pt idx="48">
                  <c:v>-0.13304401237880453</c:v>
                </c:pt>
                <c:pt idx="49">
                  <c:v>-0.12810414532927292</c:v>
                </c:pt>
                <c:pt idx="50">
                  <c:v>-0.12272373546946662</c:v>
                </c:pt>
                <c:pt idx="51">
                  <c:v>-0.11758547537822486</c:v>
                </c:pt>
                <c:pt idx="52">
                  <c:v>-0.11250715112696597</c:v>
                </c:pt>
                <c:pt idx="53">
                  <c:v>-0.10747141186247736</c:v>
                </c:pt>
                <c:pt idx="54">
                  <c:v>-0.10298770139305205</c:v>
                </c:pt>
                <c:pt idx="55">
                  <c:v>-9.7623051078056744E-2</c:v>
                </c:pt>
                <c:pt idx="56">
                  <c:v>-9.2003690458072523E-2</c:v>
                </c:pt>
                <c:pt idx="57">
                  <c:v>-8.6732428507196035E-2</c:v>
                </c:pt>
                <c:pt idx="58">
                  <c:v>-8.2420550692130709E-2</c:v>
                </c:pt>
                <c:pt idx="59">
                  <c:v>-7.7718995290530876E-2</c:v>
                </c:pt>
                <c:pt idx="60">
                  <c:v>-7.3211584588718556E-2</c:v>
                </c:pt>
                <c:pt idx="61">
                  <c:v>-6.8767448024611003E-2</c:v>
                </c:pt>
                <c:pt idx="62">
                  <c:v>-6.366278796093025E-2</c:v>
                </c:pt>
                <c:pt idx="63">
                  <c:v>-5.9303822613523467E-2</c:v>
                </c:pt>
                <c:pt idx="64">
                  <c:v>-5.5137081052437448E-2</c:v>
                </c:pt>
                <c:pt idx="65">
                  <c:v>-5.032574605174947E-2</c:v>
                </c:pt>
                <c:pt idx="66">
                  <c:v>-4.5281368447545801E-2</c:v>
                </c:pt>
                <c:pt idx="67">
                  <c:v>-4.084486524141874E-2</c:v>
                </c:pt>
                <c:pt idx="68">
                  <c:v>-3.6987992274434049E-2</c:v>
                </c:pt>
                <c:pt idx="69">
                  <c:v>-3.2594655601218749E-2</c:v>
                </c:pt>
                <c:pt idx="70">
                  <c:v>-2.840507431753363E-2</c:v>
                </c:pt>
                <c:pt idx="71">
                  <c:v>-2.4008507638481696E-2</c:v>
                </c:pt>
                <c:pt idx="72">
                  <c:v>-2.0160662257452649E-2</c:v>
                </c:pt>
                <c:pt idx="73">
                  <c:v>-1.6249194487133779E-2</c:v>
                </c:pt>
                <c:pt idx="74">
                  <c:v>-1.2097945865288997E-2</c:v>
                </c:pt>
                <c:pt idx="75">
                  <c:v>-7.6227072970756751E-3</c:v>
                </c:pt>
                <c:pt idx="76">
                  <c:v>-3.4211951607087151E-3</c:v>
                </c:pt>
                <c:pt idx="77">
                  <c:v>8.7033341483796134E-4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13"/>
          <c:order val="13"/>
          <c:tx>
            <c:strRef>
              <c:f>Data_Compiled!$FL$1:$FL$2</c:f>
              <c:strCache>
                <c:ptCount val="2"/>
                <c:pt idx="0">
                  <c:v>Drop_06287</c:v>
                </c:pt>
                <c:pt idx="1">
                  <c:v>6mL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Data_Compiled!$FT$7:$FT$21</c:f>
              <c:numCache>
                <c:formatCode>General</c:formatCode>
                <c:ptCount val="15"/>
                <c:pt idx="0">
                  <c:v>-1.0704628618864729</c:v>
                </c:pt>
                <c:pt idx="1">
                  <c:v>-0.89437160283079165</c:v>
                </c:pt>
                <c:pt idx="2">
                  <c:v>-0.76943286622249163</c:v>
                </c:pt>
                <c:pt idx="3">
                  <c:v>-0.67252285321443528</c:v>
                </c:pt>
                <c:pt idx="4">
                  <c:v>-0.59334160716681039</c:v>
                </c:pt>
                <c:pt idx="5">
                  <c:v>-0.52639481753619721</c:v>
                </c:pt>
                <c:pt idx="6">
                  <c:v>-0.46840287055851049</c:v>
                </c:pt>
                <c:pt idx="7">
                  <c:v>-0.41725034811112921</c:v>
                </c:pt>
                <c:pt idx="8">
                  <c:v>-0.37149285755045408</c:v>
                </c:pt>
                <c:pt idx="9">
                  <c:v>-0.33010017239222905</c:v>
                </c:pt>
                <c:pt idx="10">
                  <c:v>-0.29231161150282925</c:v>
                </c:pt>
                <c:pt idx="11">
                  <c:v>-0.2575495052436173</c:v>
                </c:pt>
                <c:pt idx="12">
                  <c:v>-0.22536482187221599</c:v>
                </c:pt>
                <c:pt idx="13">
                  <c:v>-0.19540159849477279</c:v>
                </c:pt>
                <c:pt idx="14">
                  <c:v>-0.16737287489452926</c:v>
                </c:pt>
              </c:numCache>
              <c:extLst xmlns:c15="http://schemas.microsoft.com/office/drawing/2012/chart"/>
            </c:numRef>
          </c:xVal>
          <c:yVal>
            <c:numRef>
              <c:f>Data_Compiled!$FU$7:$FU$21</c:f>
              <c:numCache>
                <c:formatCode>General</c:formatCode>
                <c:ptCount val="15"/>
                <c:pt idx="0">
                  <c:v>-0.35859640884617799</c:v>
                </c:pt>
                <c:pt idx="1">
                  <c:v>-0.34714130983128982</c:v>
                </c:pt>
                <c:pt idx="2">
                  <c:v>-0.33292287643934898</c:v>
                </c:pt>
                <c:pt idx="3">
                  <c:v>-0.31531679754470204</c:v>
                </c:pt>
                <c:pt idx="4">
                  <c:v>-0.29605480450624599</c:v>
                </c:pt>
                <c:pt idx="5">
                  <c:v>-0.27510623594143291</c:v>
                </c:pt>
                <c:pt idx="6">
                  <c:v>-0.25467187365734428</c:v>
                </c:pt>
                <c:pt idx="7">
                  <c:v>-0.23286145618457088</c:v>
                </c:pt>
                <c:pt idx="8">
                  <c:v>-0.21073548010448534</c:v>
                </c:pt>
                <c:pt idx="9">
                  <c:v>-0.18840840362898367</c:v>
                </c:pt>
                <c:pt idx="10">
                  <c:v>-0.16704392799100212</c:v>
                </c:pt>
                <c:pt idx="11">
                  <c:v>-0.14622317531127782</c:v>
                </c:pt>
                <c:pt idx="12">
                  <c:v>-0.12579224947933396</c:v>
                </c:pt>
                <c:pt idx="13">
                  <c:v>-0.10566083862307012</c:v>
                </c:pt>
                <c:pt idx="14">
                  <c:v>-8.6617513764633419E-2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14"/>
          <c:order val="14"/>
          <c:tx>
            <c:strRef>
              <c:f>Data_Compiled!$FW$1:$FW$2</c:f>
              <c:strCache>
                <c:ptCount val="2"/>
                <c:pt idx="0">
                  <c:v>Drop_06288</c:v>
                </c:pt>
                <c:pt idx="1">
                  <c:v>2mL 3.14deg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Data_Compiled!$GD$7:$GD$34</c:f>
              <c:numCache>
                <c:formatCode>General</c:formatCode>
                <c:ptCount val="28"/>
                <c:pt idx="0">
                  <c:v>-1.3015832497011379</c:v>
                </c:pt>
                <c:pt idx="1">
                  <c:v>-1.1254919906454566</c:v>
                </c:pt>
                <c:pt idx="2">
                  <c:v>-1.0005532540371567</c:v>
                </c:pt>
                <c:pt idx="3">
                  <c:v>-0.90364324102910021</c:v>
                </c:pt>
                <c:pt idx="4">
                  <c:v>-0.82446199498147543</c:v>
                </c:pt>
                <c:pt idx="5">
                  <c:v>-0.75751520535086214</c:v>
                </c:pt>
                <c:pt idx="6">
                  <c:v>-0.69952325837317553</c:v>
                </c:pt>
                <c:pt idx="7">
                  <c:v>-0.64837073592579419</c:v>
                </c:pt>
                <c:pt idx="8">
                  <c:v>-0.60261324536511907</c:v>
                </c:pt>
                <c:pt idx="9">
                  <c:v>-0.56122056020689404</c:v>
                </c:pt>
                <c:pt idx="10">
                  <c:v>-0.52343199931749429</c:v>
                </c:pt>
                <c:pt idx="11">
                  <c:v>-0.48866989305828229</c:v>
                </c:pt>
                <c:pt idx="12">
                  <c:v>-0.456485209686881</c:v>
                </c:pt>
                <c:pt idx="13">
                  <c:v>-0.42652198630943783</c:v>
                </c:pt>
                <c:pt idx="14">
                  <c:v>-0.39849326270919427</c:v>
                </c:pt>
                <c:pt idx="15">
                  <c:v>-0.37216432398684512</c:v>
                </c:pt>
                <c:pt idx="16">
                  <c:v>-0.347340740261813</c:v>
                </c:pt>
                <c:pt idx="17">
                  <c:v>-0.32385964441229015</c:v>
                </c:pt>
                <c:pt idx="18">
                  <c:v>-0.30158324970113787</c:v>
                </c:pt>
                <c:pt idx="19">
                  <c:v>-0.28039395063119982</c:v>
                </c:pt>
                <c:pt idx="20">
                  <c:v>-0.26019056454291284</c:v>
                </c:pt>
                <c:pt idx="21">
                  <c:v>-0.24088540934752625</c:v>
                </c:pt>
                <c:pt idx="22">
                  <c:v>-0.22240200365351306</c:v>
                </c:pt>
                <c:pt idx="23">
                  <c:v>-0.20467323669308146</c:v>
                </c:pt>
                <c:pt idx="24">
                  <c:v>-0.18763989739430109</c:v>
                </c:pt>
                <c:pt idx="25">
                  <c:v>-0.17124948120613173</c:v>
                </c:pt>
                <c:pt idx="26">
                  <c:v>-0.1554552140228998</c:v>
                </c:pt>
                <c:pt idx="27">
                  <c:v>-0.14021524746616298</c:v>
                </c:pt>
              </c:numCache>
              <c:extLst xmlns:c15="http://schemas.microsoft.com/office/drawing/2012/chart"/>
            </c:numRef>
          </c:xVal>
          <c:yVal>
            <c:numRef>
              <c:f>Data_Compiled!$GE$7:$GE$34</c:f>
              <c:numCache>
                <c:formatCode>General</c:formatCode>
                <c:ptCount val="28"/>
                <c:pt idx="0">
                  <c:v>-0.42279481245832207</c:v>
                </c:pt>
                <c:pt idx="1">
                  <c:v>-0.41906873968107811</c:v>
                </c:pt>
                <c:pt idx="2">
                  <c:v>-0.41468567976251647</c:v>
                </c:pt>
                <c:pt idx="3">
                  <c:v>-0.40976377905172418</c:v>
                </c:pt>
                <c:pt idx="4">
                  <c:v>-0.40379910017270099</c:v>
                </c:pt>
                <c:pt idx="5">
                  <c:v>-0.39811138871743434</c:v>
                </c:pt>
                <c:pt idx="6">
                  <c:v>-0.39139398366766792</c:v>
                </c:pt>
                <c:pt idx="7">
                  <c:v>-0.38465175976441895</c:v>
                </c:pt>
                <c:pt idx="8">
                  <c:v>-0.37734783717461667</c:v>
                </c:pt>
                <c:pt idx="9">
                  <c:v>-0.36941844553815323</c:v>
                </c:pt>
                <c:pt idx="10">
                  <c:v>-0.36125332301888458</c:v>
                </c:pt>
                <c:pt idx="11">
                  <c:v>-0.35262474382787179</c:v>
                </c:pt>
                <c:pt idx="12">
                  <c:v>-0.34368194147606168</c:v>
                </c:pt>
                <c:pt idx="13">
                  <c:v>-0.33446909862337976</c:v>
                </c:pt>
                <c:pt idx="14">
                  <c:v>-0.32521017589357409</c:v>
                </c:pt>
                <c:pt idx="15">
                  <c:v>-0.31580843131915159</c:v>
                </c:pt>
                <c:pt idx="16">
                  <c:v>-0.30627710140759962</c:v>
                </c:pt>
                <c:pt idx="17">
                  <c:v>-0.29675130120386939</c:v>
                </c:pt>
                <c:pt idx="18">
                  <c:v>-0.28740911897102761</c:v>
                </c:pt>
                <c:pt idx="19">
                  <c:v>-0.2779583493593068</c:v>
                </c:pt>
                <c:pt idx="20">
                  <c:v>-0.26881214932459663</c:v>
                </c:pt>
                <c:pt idx="21">
                  <c:v>-0.25945825442380738</c:v>
                </c:pt>
                <c:pt idx="22">
                  <c:v>-0.25020528012445264</c:v>
                </c:pt>
                <c:pt idx="23">
                  <c:v>-0.24114797750043937</c:v>
                </c:pt>
                <c:pt idx="24">
                  <c:v>-0.2321807582773463</c:v>
                </c:pt>
                <c:pt idx="25">
                  <c:v>-0.22338976027090676</c:v>
                </c:pt>
                <c:pt idx="26">
                  <c:v>-0.21461081470998827</c:v>
                </c:pt>
                <c:pt idx="27">
                  <c:v>-0.20607315237843596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15"/>
          <c:order val="15"/>
          <c:tx>
            <c:strRef>
              <c:f>Data_Compiled!$GG$1:$GG$2</c:f>
              <c:strCache>
                <c:ptCount val="2"/>
                <c:pt idx="0">
                  <c:v>Drop_06290</c:v>
                </c:pt>
                <c:pt idx="1">
                  <c:v>3mL 3.14deg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2"/>
                </a:solidFill>
              </a:ln>
              <a:effectLst/>
            </c:spPr>
          </c:marker>
          <c:xVal>
            <c:numRef>
              <c:f>Data_Compiled!$GN$7:$GN$27</c:f>
              <c:numCache>
                <c:formatCode>General</c:formatCode>
                <c:ptCount val="21"/>
                <c:pt idx="0">
                  <c:v>-1.2890989755434781</c:v>
                </c:pt>
                <c:pt idx="1">
                  <c:v>-1.1130077164877967</c:v>
                </c:pt>
                <c:pt idx="2">
                  <c:v>-0.98806897987949682</c:v>
                </c:pt>
                <c:pt idx="3">
                  <c:v>-0.89115896687144036</c:v>
                </c:pt>
                <c:pt idx="4">
                  <c:v>-0.81197772082381559</c:v>
                </c:pt>
                <c:pt idx="5">
                  <c:v>-0.74503093119320229</c:v>
                </c:pt>
                <c:pt idx="6">
                  <c:v>-0.68703898421551557</c:v>
                </c:pt>
                <c:pt idx="7">
                  <c:v>-0.63588646176813435</c:v>
                </c:pt>
                <c:pt idx="8">
                  <c:v>-0.59012897120745922</c:v>
                </c:pt>
                <c:pt idx="9">
                  <c:v>-0.54873628604923419</c:v>
                </c:pt>
                <c:pt idx="10">
                  <c:v>-0.51094772515983433</c:v>
                </c:pt>
                <c:pt idx="11">
                  <c:v>-0.47618561890062239</c:v>
                </c:pt>
                <c:pt idx="12">
                  <c:v>-0.4440009355292211</c:v>
                </c:pt>
                <c:pt idx="13">
                  <c:v>-0.41403771215177793</c:v>
                </c:pt>
                <c:pt idx="14">
                  <c:v>-0.38600898855153437</c:v>
                </c:pt>
                <c:pt idx="15">
                  <c:v>-0.35968004982918522</c:v>
                </c:pt>
                <c:pt idx="16">
                  <c:v>-0.33485646610415309</c:v>
                </c:pt>
                <c:pt idx="17">
                  <c:v>-0.31137537025463019</c:v>
                </c:pt>
                <c:pt idx="18">
                  <c:v>-0.28909897554347797</c:v>
                </c:pt>
                <c:pt idx="19">
                  <c:v>-0.26790967647353991</c:v>
                </c:pt>
                <c:pt idx="20">
                  <c:v>-0.24770629038525299</c:v>
                </c:pt>
              </c:numCache>
              <c:extLst xmlns:c15="http://schemas.microsoft.com/office/drawing/2012/chart"/>
            </c:numRef>
          </c:xVal>
          <c:yVal>
            <c:numRef>
              <c:f>Data_Compiled!$GO$7:$GO$27</c:f>
              <c:numCache>
                <c:formatCode>General</c:formatCode>
                <c:ptCount val="21"/>
                <c:pt idx="0">
                  <c:v>-0.45117095323285811</c:v>
                </c:pt>
                <c:pt idx="1">
                  <c:v>-0.44598465271499904</c:v>
                </c:pt>
                <c:pt idx="2">
                  <c:v>-0.43783553996963009</c:v>
                </c:pt>
                <c:pt idx="3">
                  <c:v>-0.429945650604038</c:v>
                </c:pt>
                <c:pt idx="4">
                  <c:v>-0.42101745697065124</c:v>
                </c:pt>
                <c:pt idx="5">
                  <c:v>-0.41050202844967881</c:v>
                </c:pt>
                <c:pt idx="6">
                  <c:v>-0.39971508732083627</c:v>
                </c:pt>
                <c:pt idx="7">
                  <c:v>-0.38856029064788711</c:v>
                </c:pt>
                <c:pt idx="8">
                  <c:v>-0.37605791281817852</c:v>
                </c:pt>
                <c:pt idx="9">
                  <c:v>-0.36321821850386238</c:v>
                </c:pt>
                <c:pt idx="10">
                  <c:v>-0.35040348985750258</c:v>
                </c:pt>
                <c:pt idx="11">
                  <c:v>-0.33715489986383923</c:v>
                </c:pt>
                <c:pt idx="12">
                  <c:v>-0.32418930256200351</c:v>
                </c:pt>
                <c:pt idx="13">
                  <c:v>-0.31064395903454611</c:v>
                </c:pt>
                <c:pt idx="14">
                  <c:v>-0.29730066600912003</c:v>
                </c:pt>
                <c:pt idx="15">
                  <c:v>-0.28456365351534302</c:v>
                </c:pt>
                <c:pt idx="16">
                  <c:v>-0.27160230288705883</c:v>
                </c:pt>
                <c:pt idx="17">
                  <c:v>-0.25892473295309981</c:v>
                </c:pt>
                <c:pt idx="18">
                  <c:v>-0.24632694553132736</c:v>
                </c:pt>
                <c:pt idx="19">
                  <c:v>-0.23373363707431857</c:v>
                </c:pt>
                <c:pt idx="20">
                  <c:v>-0.2217537731715952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16"/>
          <c:order val="16"/>
          <c:tx>
            <c:strRef>
              <c:f>Data_Compiled!$GQ$1:$GQ$2</c:f>
              <c:strCache>
                <c:ptCount val="2"/>
                <c:pt idx="0">
                  <c:v>Drop_06291</c:v>
                </c:pt>
                <c:pt idx="1">
                  <c:v>4mL 3.14deg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Data_Compiled!$GX$7:$GX$26</c:f>
              <c:numCache>
                <c:formatCode>General</c:formatCode>
                <c:ptCount val="20"/>
                <c:pt idx="0">
                  <c:v>-1.3485327051105542</c:v>
                </c:pt>
                <c:pt idx="1">
                  <c:v>-1.1724414460548729</c:v>
                </c:pt>
                <c:pt idx="2">
                  <c:v>-1.047502709446573</c:v>
                </c:pt>
                <c:pt idx="3">
                  <c:v>-0.95059269643851663</c:v>
                </c:pt>
                <c:pt idx="4">
                  <c:v>-0.87141145039089174</c:v>
                </c:pt>
                <c:pt idx="5">
                  <c:v>-0.80446466076027856</c:v>
                </c:pt>
                <c:pt idx="6">
                  <c:v>-0.74647271378259183</c:v>
                </c:pt>
                <c:pt idx="7">
                  <c:v>-0.6953201913352105</c:v>
                </c:pt>
                <c:pt idx="8">
                  <c:v>-0.64956270077453548</c:v>
                </c:pt>
                <c:pt idx="9">
                  <c:v>-0.60817001561631034</c:v>
                </c:pt>
                <c:pt idx="10">
                  <c:v>-0.5703814547269106</c:v>
                </c:pt>
                <c:pt idx="11">
                  <c:v>-0.53561934846769865</c:v>
                </c:pt>
                <c:pt idx="12">
                  <c:v>-0.50343466509629731</c:v>
                </c:pt>
                <c:pt idx="13">
                  <c:v>-0.47347144171885414</c:v>
                </c:pt>
                <c:pt idx="14">
                  <c:v>-0.44544271811861064</c:v>
                </c:pt>
                <c:pt idx="15">
                  <c:v>-0.41911377939626149</c:v>
                </c:pt>
                <c:pt idx="16">
                  <c:v>-0.3942901956712293</c:v>
                </c:pt>
                <c:pt idx="17">
                  <c:v>-0.3708090998217064</c:v>
                </c:pt>
                <c:pt idx="18">
                  <c:v>-0.34853270511055423</c:v>
                </c:pt>
                <c:pt idx="19">
                  <c:v>-0.32734340604061613</c:v>
                </c:pt>
              </c:numCache>
              <c:extLst xmlns:c15="http://schemas.microsoft.com/office/drawing/2012/chart"/>
            </c:numRef>
          </c:xVal>
          <c:yVal>
            <c:numRef>
              <c:f>Data_Compiled!$GY$7:$GY$26</c:f>
              <c:numCache>
                <c:formatCode>General</c:formatCode>
                <c:ptCount val="20"/>
                <c:pt idx="0">
                  <c:v>-0.55175179778937389</c:v>
                </c:pt>
                <c:pt idx="1">
                  <c:v>-0.54554861465415294</c:v>
                </c:pt>
                <c:pt idx="2">
                  <c:v>-0.53760015356983815</c:v>
                </c:pt>
                <c:pt idx="3">
                  <c:v>-0.52799364806851545</c:v>
                </c:pt>
                <c:pt idx="4">
                  <c:v>-0.51750184900965512</c:v>
                </c:pt>
                <c:pt idx="5">
                  <c:v>-0.50617615843527475</c:v>
                </c:pt>
                <c:pt idx="6">
                  <c:v>-0.49394456929265673</c:v>
                </c:pt>
                <c:pt idx="7">
                  <c:v>-0.48046197789085615</c:v>
                </c:pt>
                <c:pt idx="8">
                  <c:v>-0.46640435909923972</c:v>
                </c:pt>
                <c:pt idx="9">
                  <c:v>-0.45224105445102858</c:v>
                </c:pt>
                <c:pt idx="10">
                  <c:v>-0.43761136757695246</c:v>
                </c:pt>
                <c:pt idx="11">
                  <c:v>-0.42257924197899782</c:v>
                </c:pt>
                <c:pt idx="12">
                  <c:v>-0.40767754656601446</c:v>
                </c:pt>
                <c:pt idx="13">
                  <c:v>-0.3932739044104504</c:v>
                </c:pt>
                <c:pt idx="14">
                  <c:v>-0.37852483176064611</c:v>
                </c:pt>
                <c:pt idx="15">
                  <c:v>-0.36383030751084744</c:v>
                </c:pt>
                <c:pt idx="16">
                  <c:v>-0.34971745382733643</c:v>
                </c:pt>
                <c:pt idx="17">
                  <c:v>-0.33531952623937655</c:v>
                </c:pt>
                <c:pt idx="18">
                  <c:v>-0.32159222649316516</c:v>
                </c:pt>
                <c:pt idx="19">
                  <c:v>-0.30799220493424495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17"/>
          <c:order val="17"/>
          <c:tx>
            <c:strRef>
              <c:f>Data_Compiled!$HA$1:$HA$2</c:f>
              <c:strCache>
                <c:ptCount val="2"/>
                <c:pt idx="0">
                  <c:v>Drop_06292</c:v>
                </c:pt>
                <c:pt idx="1">
                  <c:v>6mL 3.14deg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Data_Compiled!$HH$7:$HH$25</c:f>
              <c:numCache>
                <c:formatCode>General</c:formatCode>
                <c:ptCount val="19"/>
                <c:pt idx="0">
                  <c:v>-1.1806936583625631</c:v>
                </c:pt>
                <c:pt idx="1">
                  <c:v>-1.0046023993068818</c:v>
                </c:pt>
                <c:pt idx="2">
                  <c:v>-0.87966366269858187</c:v>
                </c:pt>
                <c:pt idx="3">
                  <c:v>-0.78275364969052552</c:v>
                </c:pt>
                <c:pt idx="4">
                  <c:v>-0.70357240364290063</c:v>
                </c:pt>
                <c:pt idx="5">
                  <c:v>-0.63662561401228746</c:v>
                </c:pt>
                <c:pt idx="6">
                  <c:v>-0.57863366703460062</c:v>
                </c:pt>
                <c:pt idx="7">
                  <c:v>-0.52748114458721951</c:v>
                </c:pt>
                <c:pt idx="8">
                  <c:v>-0.48172365402654432</c:v>
                </c:pt>
                <c:pt idx="9">
                  <c:v>-0.44033096886831929</c:v>
                </c:pt>
                <c:pt idx="10">
                  <c:v>-0.40254240797891949</c:v>
                </c:pt>
                <c:pt idx="11">
                  <c:v>-0.36778030171970749</c:v>
                </c:pt>
                <c:pt idx="12">
                  <c:v>-0.33559561834830631</c:v>
                </c:pt>
                <c:pt idx="13">
                  <c:v>-0.30563239497086309</c:v>
                </c:pt>
                <c:pt idx="14">
                  <c:v>-0.27760367137061948</c:v>
                </c:pt>
                <c:pt idx="15">
                  <c:v>-0.25127473264827038</c:v>
                </c:pt>
                <c:pt idx="16">
                  <c:v>-0.22645114892323828</c:v>
                </c:pt>
                <c:pt idx="17">
                  <c:v>-0.20297005307371532</c:v>
                </c:pt>
                <c:pt idx="18">
                  <c:v>-0.18069365836256313</c:v>
                </c:pt>
              </c:numCache>
              <c:extLst xmlns:c15="http://schemas.microsoft.com/office/drawing/2012/chart"/>
            </c:numRef>
          </c:xVal>
          <c:yVal>
            <c:numRef>
              <c:f>Data_Compiled!$HI$7:$HI$25</c:f>
              <c:numCache>
                <c:formatCode>General</c:formatCode>
                <c:ptCount val="19"/>
                <c:pt idx="0">
                  <c:v>-0.34788056531568401</c:v>
                </c:pt>
                <c:pt idx="1">
                  <c:v>-0.34152471164880016</c:v>
                </c:pt>
                <c:pt idx="2">
                  <c:v>-0.33467033963992249</c:v>
                </c:pt>
                <c:pt idx="3">
                  <c:v>-0.32536523413670154</c:v>
                </c:pt>
                <c:pt idx="4">
                  <c:v>-0.31492422408361631</c:v>
                </c:pt>
                <c:pt idx="5">
                  <c:v>-0.30446070578574458</c:v>
                </c:pt>
                <c:pt idx="6">
                  <c:v>-0.2920992200798504</c:v>
                </c:pt>
                <c:pt idx="7">
                  <c:v>-0.2789878145277363</c:v>
                </c:pt>
                <c:pt idx="8">
                  <c:v>-0.26472455082223068</c:v>
                </c:pt>
                <c:pt idx="9">
                  <c:v>-0.25137275121977537</c:v>
                </c:pt>
                <c:pt idx="10">
                  <c:v>-0.23730358861238793</c:v>
                </c:pt>
                <c:pt idx="11">
                  <c:v>-0.22304006328568177</c:v>
                </c:pt>
                <c:pt idx="12">
                  <c:v>-0.20829239786500633</c:v>
                </c:pt>
                <c:pt idx="13">
                  <c:v>-0.19423294818359588</c:v>
                </c:pt>
                <c:pt idx="14">
                  <c:v>-0.18032191831080888</c:v>
                </c:pt>
                <c:pt idx="15">
                  <c:v>-0.16627733577967277</c:v>
                </c:pt>
                <c:pt idx="16">
                  <c:v>-0.15176454026174452</c:v>
                </c:pt>
                <c:pt idx="17">
                  <c:v>-0.13806659025366266</c:v>
                </c:pt>
                <c:pt idx="18">
                  <c:v>-0.12453704797937867</c:v>
                </c:pt>
              </c:numCache>
              <c:extLst xmlns:c15="http://schemas.microsoft.com/office/drawing/2012/chart"/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93456"/>
        <c:axId val="404793848"/>
        <c:extLst/>
      </c:scatterChart>
      <c:valAx>
        <c:axId val="404793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log(t)</a:t>
                </a:r>
                <a:r>
                  <a:rPr lang="en-US" sz="20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(-)</a:t>
                </a:r>
                <a:endParaRPr lang="en-US" sz="20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04793848"/>
        <c:crosses val="autoZero"/>
        <c:crossBetween val="midCat"/>
      </c:valAx>
      <c:valAx>
        <c:axId val="4047938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log(x)</a:t>
                </a:r>
                <a:r>
                  <a:rPr lang="en-US" sz="2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04793456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Sheet1!$C$3:$C$78</c:f>
              <c:numCache>
                <c:formatCode>General</c:formatCode>
                <c:ptCount val="76"/>
                <c:pt idx="0">
                  <c:v>0.66666666666666663</c:v>
                </c:pt>
                <c:pt idx="1">
                  <c:v>0.68333333333333335</c:v>
                </c:pt>
                <c:pt idx="2">
                  <c:v>0.7</c:v>
                </c:pt>
                <c:pt idx="3">
                  <c:v>0.71666666666666667</c:v>
                </c:pt>
                <c:pt idx="4">
                  <c:v>0.73333333333333328</c:v>
                </c:pt>
                <c:pt idx="5">
                  <c:v>0.75</c:v>
                </c:pt>
                <c:pt idx="6">
                  <c:v>0.76666666666666661</c:v>
                </c:pt>
                <c:pt idx="7">
                  <c:v>0.78333333333333333</c:v>
                </c:pt>
                <c:pt idx="8">
                  <c:v>0.8</c:v>
                </c:pt>
                <c:pt idx="9">
                  <c:v>0.81666666666666665</c:v>
                </c:pt>
                <c:pt idx="10">
                  <c:v>0.83333333333333337</c:v>
                </c:pt>
                <c:pt idx="11">
                  <c:v>0.85</c:v>
                </c:pt>
                <c:pt idx="12">
                  <c:v>0.8666666666666667</c:v>
                </c:pt>
                <c:pt idx="13">
                  <c:v>0.8833333333333333</c:v>
                </c:pt>
                <c:pt idx="14">
                  <c:v>0.9</c:v>
                </c:pt>
                <c:pt idx="15">
                  <c:v>0.91666666666666663</c:v>
                </c:pt>
                <c:pt idx="16">
                  <c:v>0.93333333333333335</c:v>
                </c:pt>
                <c:pt idx="17">
                  <c:v>0.95</c:v>
                </c:pt>
                <c:pt idx="18">
                  <c:v>0.96666666666666667</c:v>
                </c:pt>
                <c:pt idx="19">
                  <c:v>0.98333333333333328</c:v>
                </c:pt>
                <c:pt idx="20">
                  <c:v>1</c:v>
                </c:pt>
                <c:pt idx="21">
                  <c:v>1.0166666666666666</c:v>
                </c:pt>
                <c:pt idx="22">
                  <c:v>1.0333333333333332</c:v>
                </c:pt>
                <c:pt idx="23">
                  <c:v>1.05</c:v>
                </c:pt>
                <c:pt idx="24">
                  <c:v>1.0666666666666667</c:v>
                </c:pt>
                <c:pt idx="25">
                  <c:v>1.0833333333333333</c:v>
                </c:pt>
                <c:pt idx="26">
                  <c:v>1.1000000000000001</c:v>
                </c:pt>
                <c:pt idx="27">
                  <c:v>1.1166666666666667</c:v>
                </c:pt>
                <c:pt idx="28">
                  <c:v>1.1333333333333333</c:v>
                </c:pt>
                <c:pt idx="29">
                  <c:v>1.1499999999999999</c:v>
                </c:pt>
                <c:pt idx="30">
                  <c:v>1.1666666666666667</c:v>
                </c:pt>
                <c:pt idx="31">
                  <c:v>1.1833333333333333</c:v>
                </c:pt>
                <c:pt idx="32">
                  <c:v>1.2</c:v>
                </c:pt>
                <c:pt idx="33">
                  <c:v>1.2166666666666666</c:v>
                </c:pt>
                <c:pt idx="34">
                  <c:v>1.2333333333333334</c:v>
                </c:pt>
                <c:pt idx="35">
                  <c:v>1.25</c:v>
                </c:pt>
                <c:pt idx="36">
                  <c:v>1.2666666666666666</c:v>
                </c:pt>
                <c:pt idx="37">
                  <c:v>1.2833333333333332</c:v>
                </c:pt>
                <c:pt idx="38">
                  <c:v>1.3</c:v>
                </c:pt>
                <c:pt idx="39">
                  <c:v>1.3166666666666667</c:v>
                </c:pt>
                <c:pt idx="40">
                  <c:v>1.3333333333333333</c:v>
                </c:pt>
                <c:pt idx="41">
                  <c:v>1.35</c:v>
                </c:pt>
                <c:pt idx="42">
                  <c:v>1.3666666666666667</c:v>
                </c:pt>
                <c:pt idx="43">
                  <c:v>1.3833333333333333</c:v>
                </c:pt>
                <c:pt idx="44">
                  <c:v>1.4</c:v>
                </c:pt>
                <c:pt idx="45">
                  <c:v>1.4166666666666667</c:v>
                </c:pt>
                <c:pt idx="46">
                  <c:v>1.4333333333333333</c:v>
                </c:pt>
                <c:pt idx="47">
                  <c:v>1.45</c:v>
                </c:pt>
                <c:pt idx="48">
                  <c:v>1.4666666666666666</c:v>
                </c:pt>
                <c:pt idx="49">
                  <c:v>1.4833333333333334</c:v>
                </c:pt>
                <c:pt idx="50">
                  <c:v>1.5</c:v>
                </c:pt>
                <c:pt idx="51">
                  <c:v>1.5166666666666666</c:v>
                </c:pt>
                <c:pt idx="52">
                  <c:v>1.5333333333333332</c:v>
                </c:pt>
                <c:pt idx="53">
                  <c:v>1.55</c:v>
                </c:pt>
                <c:pt idx="54">
                  <c:v>1.5666666666666667</c:v>
                </c:pt>
                <c:pt idx="55">
                  <c:v>1.5833333333333333</c:v>
                </c:pt>
                <c:pt idx="56">
                  <c:v>1.6</c:v>
                </c:pt>
                <c:pt idx="57">
                  <c:v>1.6166666666666667</c:v>
                </c:pt>
                <c:pt idx="58">
                  <c:v>1.6333333333333333</c:v>
                </c:pt>
                <c:pt idx="59">
                  <c:v>1.65</c:v>
                </c:pt>
                <c:pt idx="60">
                  <c:v>1.6666666666666667</c:v>
                </c:pt>
                <c:pt idx="61">
                  <c:v>1.6833333333333333</c:v>
                </c:pt>
                <c:pt idx="62">
                  <c:v>1.7</c:v>
                </c:pt>
                <c:pt idx="63">
                  <c:v>1.7166666666666666</c:v>
                </c:pt>
                <c:pt idx="64">
                  <c:v>1.7333333333333334</c:v>
                </c:pt>
                <c:pt idx="65">
                  <c:v>1.75</c:v>
                </c:pt>
                <c:pt idx="66">
                  <c:v>1.7666666666666666</c:v>
                </c:pt>
                <c:pt idx="67">
                  <c:v>1.7833333333333332</c:v>
                </c:pt>
                <c:pt idx="68">
                  <c:v>1.8</c:v>
                </c:pt>
                <c:pt idx="69">
                  <c:v>1.8166666666666667</c:v>
                </c:pt>
                <c:pt idx="70">
                  <c:v>1.8333333333333333</c:v>
                </c:pt>
                <c:pt idx="71">
                  <c:v>1.8499999999999999</c:v>
                </c:pt>
                <c:pt idx="72">
                  <c:v>1.8666666666666667</c:v>
                </c:pt>
                <c:pt idx="73">
                  <c:v>1.8833333333333333</c:v>
                </c:pt>
                <c:pt idx="74">
                  <c:v>1.9</c:v>
                </c:pt>
                <c:pt idx="75">
                  <c:v>1.9166666666666667</c:v>
                </c:pt>
              </c:numCache>
            </c:numRef>
          </c:xVal>
          <c:yVal>
            <c:numRef>
              <c:f>Sheet1!$G$3:$G$78</c:f>
              <c:numCache>
                <c:formatCode>General</c:formatCode>
                <c:ptCount val="76"/>
                <c:pt idx="0">
                  <c:v>80.909592888627316</c:v>
                </c:pt>
                <c:pt idx="1">
                  <c:v>81.361595387854479</c:v>
                </c:pt>
                <c:pt idx="2">
                  <c:v>82.08512017528227</c:v>
                </c:pt>
                <c:pt idx="3">
                  <c:v>82.741749752240082</c:v>
                </c:pt>
                <c:pt idx="4">
                  <c:v>83.412483906128628</c:v>
                </c:pt>
                <c:pt idx="5">
                  <c:v>84.096943575394263</c:v>
                </c:pt>
                <c:pt idx="6">
                  <c:v>84.729671027715298</c:v>
                </c:pt>
                <c:pt idx="7">
                  <c:v>85.449899357663398</c:v>
                </c:pt>
                <c:pt idx="8">
                  <c:v>86.313023418080476</c:v>
                </c:pt>
                <c:pt idx="9">
                  <c:v>87.113953443584975</c:v>
                </c:pt>
                <c:pt idx="10">
                  <c:v>87.928742861290189</c:v>
                </c:pt>
                <c:pt idx="11">
                  <c:v>88.760168535373751</c:v>
                </c:pt>
                <c:pt idx="12">
                  <c:v>89.601249251036165</c:v>
                </c:pt>
                <c:pt idx="13">
                  <c:v>90.380214167339986</c:v>
                </c:pt>
                <c:pt idx="14">
                  <c:v>91.241954169342904</c:v>
                </c:pt>
                <c:pt idx="15">
                  <c:v>92.115633456878868</c:v>
                </c:pt>
                <c:pt idx="16">
                  <c:v>93.074733376086954</c:v>
                </c:pt>
                <c:pt idx="17">
                  <c:v>94.114558320268273</c:v>
                </c:pt>
                <c:pt idx="18">
                  <c:v>95.081591644668009</c:v>
                </c:pt>
                <c:pt idx="19">
                  <c:v>96.07364426836719</c:v>
                </c:pt>
                <c:pt idx="20">
                  <c:v>96.912959511839645</c:v>
                </c:pt>
                <c:pt idx="21">
                  <c:v>97.770327565631675</c:v>
                </c:pt>
                <c:pt idx="22">
                  <c:v>98.713856637067934</c:v>
                </c:pt>
                <c:pt idx="23">
                  <c:v>99.651710121415974</c:v>
                </c:pt>
                <c:pt idx="24">
                  <c:v>100.83304888758791</c:v>
                </c:pt>
                <c:pt idx="25">
                  <c:v>101.80270950594428</c:v>
                </c:pt>
                <c:pt idx="26">
                  <c:v>103.00258808126395</c:v>
                </c:pt>
                <c:pt idx="27">
                  <c:v>103.74689992068781</c:v>
                </c:pt>
                <c:pt idx="28">
                  <c:v>104.73989425713179</c:v>
                </c:pt>
                <c:pt idx="29">
                  <c:v>105.85899811541516</c:v>
                </c:pt>
                <c:pt idx="30">
                  <c:v>106.92436325904623</c:v>
                </c:pt>
                <c:pt idx="31">
                  <c:v>107.99567153137721</c:v>
                </c:pt>
                <c:pt idx="32">
                  <c:v>109.18171066374978</c:v>
                </c:pt>
                <c:pt idx="33">
                  <c:v>110.12562421836247</c:v>
                </c:pt>
                <c:pt idx="34">
                  <c:v>111.2992934184221</c:v>
                </c:pt>
                <c:pt idx="35">
                  <c:v>112.25476191632593</c:v>
                </c:pt>
                <c:pt idx="36">
                  <c:v>113.30052655794165</c:v>
                </c:pt>
                <c:pt idx="37">
                  <c:v>114.3211515971409</c:v>
                </c:pt>
                <c:pt idx="38">
                  <c:v>115.60255902465389</c:v>
                </c:pt>
                <c:pt idx="39">
                  <c:v>116.89000933276782</c:v>
                </c:pt>
                <c:pt idx="40">
                  <c:v>118.09689253865858</c:v>
                </c:pt>
                <c:pt idx="41">
                  <c:v>119.25707210151432</c:v>
                </c:pt>
                <c:pt idx="42">
                  <c:v>120.42319864799926</c:v>
                </c:pt>
                <c:pt idx="43">
                  <c:v>121.59508703336039</c:v>
                </c:pt>
                <c:pt idx="44">
                  <c:v>122.6467243602724</c:v>
                </c:pt>
                <c:pt idx="45">
                  <c:v>123.83895231732265</c:v>
                </c:pt>
                <c:pt idx="46">
                  <c:v>125.11267035111381</c:v>
                </c:pt>
                <c:pt idx="47">
                  <c:v>126.21482968295496</c:v>
                </c:pt>
                <c:pt idx="48">
                  <c:v>127.54699134632068</c:v>
                </c:pt>
                <c:pt idx="49">
                  <c:v>128.70503799467684</c:v>
                </c:pt>
                <c:pt idx="50">
                  <c:v>129.73001669053266</c:v>
                </c:pt>
                <c:pt idx="51">
                  <c:v>130.89450291687078</c:v>
                </c:pt>
                <c:pt idx="52">
                  <c:v>132.10608975765476</c:v>
                </c:pt>
                <c:pt idx="53">
                  <c:v>133.27710198179429</c:v>
                </c:pt>
                <c:pt idx="54">
                  <c:v>134.54132202082923</c:v>
                </c:pt>
                <c:pt idx="55">
                  <c:v>135.89933756735846</c:v>
                </c:pt>
                <c:pt idx="56">
                  <c:v>137.30787925720313</c:v>
                </c:pt>
                <c:pt idx="57">
                  <c:v>138.53896149993383</c:v>
                </c:pt>
                <c:pt idx="58">
                  <c:v>139.81669167328209</c:v>
                </c:pt>
                <c:pt idx="59">
                  <c:v>140.9631379257425</c:v>
                </c:pt>
                <c:pt idx="60">
                  <c:v>142.20451626557565</c:v>
                </c:pt>
                <c:pt idx="61">
                  <c:v>143.58290782164605</c:v>
                </c:pt>
                <c:pt idx="62">
                  <c:v>144.83088576058969</c:v>
                </c:pt>
                <c:pt idx="63">
                  <c:v>146.12283268076683</c:v>
                </c:pt>
                <c:pt idx="64">
                  <c:v>147.37685213235164</c:v>
                </c:pt>
                <c:pt idx="65">
                  <c:v>148.85932457786254</c:v>
                </c:pt>
                <c:pt idx="66">
                  <c:v>150.3447076224237</c:v>
                </c:pt>
                <c:pt idx="67">
                  <c:v>151.70081010928192</c:v>
                </c:pt>
                <c:pt idx="68">
                  <c:v>153.32384530114609</c:v>
                </c:pt>
                <c:pt idx="69">
                  <c:v>154.7411249514692</c:v>
                </c:pt>
                <c:pt idx="70">
                  <c:v>156.42534406873665</c:v>
                </c:pt>
                <c:pt idx="71">
                  <c:v>158.11268464801805</c:v>
                </c:pt>
                <c:pt idx="72">
                  <c:v>160.46119575459301</c:v>
                </c:pt>
                <c:pt idx="73">
                  <c:v>163.00381682981057</c:v>
                </c:pt>
                <c:pt idx="74">
                  <c:v>165.57635469076141</c:v>
                </c:pt>
                <c:pt idx="75">
                  <c:v>167.81328460053678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95024"/>
        <c:axId val="404795416"/>
      </c:scatterChart>
      <c:valAx>
        <c:axId val="40479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95416"/>
        <c:crosses val="autoZero"/>
        <c:crossBetween val="midCat"/>
      </c:valAx>
      <c:valAx>
        <c:axId val="404795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95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TimePerturb!$L$1:$L$2</c:f>
              <c:strCache>
                <c:ptCount val="2"/>
                <c:pt idx="0">
                  <c:v>Drop_06262</c:v>
                </c:pt>
                <c:pt idx="1">
                  <c:v>2mL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TimePerturb!$N$6:$N$119</c:f>
              <c:numCache>
                <c:formatCode>General</c:formatCode>
                <c:ptCount val="114"/>
                <c:pt idx="0">
                  <c:v>2.9215810245180762</c:v>
                </c:pt>
                <c:pt idx="1">
                  <c:v>2.9251778619377555</c:v>
                </c:pt>
                <c:pt idx="2">
                  <c:v>2.9287746993574348</c:v>
                </c:pt>
                <c:pt idx="3">
                  <c:v>2.9323715367771142</c:v>
                </c:pt>
                <c:pt idx="4">
                  <c:v>2.9359683741967935</c:v>
                </c:pt>
                <c:pt idx="5">
                  <c:v>2.9395652116164728</c:v>
                </c:pt>
                <c:pt idx="6">
                  <c:v>2.9431620490361521</c:v>
                </c:pt>
                <c:pt idx="7">
                  <c:v>2.9467588864558314</c:v>
                </c:pt>
                <c:pt idx="8">
                  <c:v>2.9503557238755107</c:v>
                </c:pt>
                <c:pt idx="9">
                  <c:v>2.95395256129519</c:v>
                </c:pt>
                <c:pt idx="10">
                  <c:v>2.9575493987148698</c:v>
                </c:pt>
                <c:pt idx="11">
                  <c:v>2.9611462361345491</c:v>
                </c:pt>
                <c:pt idx="12">
                  <c:v>2.9647430735542284</c:v>
                </c:pt>
                <c:pt idx="13">
                  <c:v>2.9683399109739077</c:v>
                </c:pt>
                <c:pt idx="14">
                  <c:v>2.971936748393587</c:v>
                </c:pt>
                <c:pt idx="15">
                  <c:v>2.9755335858132663</c:v>
                </c:pt>
                <c:pt idx="16">
                  <c:v>2.9791304232329456</c:v>
                </c:pt>
                <c:pt idx="17">
                  <c:v>2.9827272606526249</c:v>
                </c:pt>
                <c:pt idx="18">
                  <c:v>2.9863240980723043</c:v>
                </c:pt>
                <c:pt idx="19">
                  <c:v>2.9899209354919836</c:v>
                </c:pt>
                <c:pt idx="20">
                  <c:v>2.9935177729116633</c:v>
                </c:pt>
                <c:pt idx="21">
                  <c:v>2.9971146103313426</c:v>
                </c:pt>
                <c:pt idx="22">
                  <c:v>3.0007114477510219</c:v>
                </c:pt>
                <c:pt idx="23">
                  <c:v>3.0043082851707013</c:v>
                </c:pt>
                <c:pt idx="24">
                  <c:v>3.0079051225903806</c:v>
                </c:pt>
                <c:pt idx="25">
                  <c:v>3.0115019600100599</c:v>
                </c:pt>
                <c:pt idx="26">
                  <c:v>3.0150987974297392</c:v>
                </c:pt>
                <c:pt idx="27">
                  <c:v>3.0186956348494185</c:v>
                </c:pt>
                <c:pt idx="28">
                  <c:v>3.0222924722690978</c:v>
                </c:pt>
                <c:pt idx="29">
                  <c:v>3.0258893096887771</c:v>
                </c:pt>
                <c:pt idx="30">
                  <c:v>3.0294861471084564</c:v>
                </c:pt>
                <c:pt idx="31">
                  <c:v>3.0330829845281362</c:v>
                </c:pt>
                <c:pt idx="32">
                  <c:v>3.0366798219478155</c:v>
                </c:pt>
                <c:pt idx="33">
                  <c:v>3.0402766593674948</c:v>
                </c:pt>
                <c:pt idx="34">
                  <c:v>3.0438734967871741</c:v>
                </c:pt>
                <c:pt idx="35">
                  <c:v>3.0474703342068534</c:v>
                </c:pt>
                <c:pt idx="36">
                  <c:v>3.0510671716265327</c:v>
                </c:pt>
                <c:pt idx="37">
                  <c:v>3.054664009046212</c:v>
                </c:pt>
                <c:pt idx="38">
                  <c:v>3.0582608464658914</c:v>
                </c:pt>
                <c:pt idx="39">
                  <c:v>3.0618576838855707</c:v>
                </c:pt>
                <c:pt idx="40">
                  <c:v>3.06545452130525</c:v>
                </c:pt>
                <c:pt idx="41">
                  <c:v>3.0690513587249297</c:v>
                </c:pt>
                <c:pt idx="42">
                  <c:v>3.072648196144609</c:v>
                </c:pt>
                <c:pt idx="43">
                  <c:v>3.0762450335642884</c:v>
                </c:pt>
                <c:pt idx="44">
                  <c:v>3.0798418709839677</c:v>
                </c:pt>
                <c:pt idx="45">
                  <c:v>3.083438708403647</c:v>
                </c:pt>
                <c:pt idx="46">
                  <c:v>3.0870355458233263</c:v>
                </c:pt>
                <c:pt idx="47">
                  <c:v>3.0906323832430056</c:v>
                </c:pt>
                <c:pt idx="48">
                  <c:v>3.0942292206626849</c:v>
                </c:pt>
                <c:pt idx="49">
                  <c:v>3.0978260580823642</c:v>
                </c:pt>
                <c:pt idx="50">
                  <c:v>3.1014228955020435</c:v>
                </c:pt>
                <c:pt idx="51">
                  <c:v>3.1050197329217233</c:v>
                </c:pt>
                <c:pt idx="52">
                  <c:v>3.1086165703414026</c:v>
                </c:pt>
                <c:pt idx="53">
                  <c:v>3.1122134077610819</c:v>
                </c:pt>
                <c:pt idx="54">
                  <c:v>3.1158102451807612</c:v>
                </c:pt>
                <c:pt idx="55">
                  <c:v>3.1194070826004405</c:v>
                </c:pt>
                <c:pt idx="56">
                  <c:v>3.1230039200201198</c:v>
                </c:pt>
                <c:pt idx="57">
                  <c:v>3.1266007574397991</c:v>
                </c:pt>
                <c:pt idx="58">
                  <c:v>3.1301975948594785</c:v>
                </c:pt>
                <c:pt idx="59">
                  <c:v>3.1337944322791578</c:v>
                </c:pt>
                <c:pt idx="60">
                  <c:v>3.1373912696988375</c:v>
                </c:pt>
                <c:pt idx="61">
                  <c:v>3.1409881071185168</c:v>
                </c:pt>
                <c:pt idx="62">
                  <c:v>3.1445849445381961</c:v>
                </c:pt>
                <c:pt idx="63">
                  <c:v>3.1481817819578755</c:v>
                </c:pt>
                <c:pt idx="64">
                  <c:v>3.1517786193775548</c:v>
                </c:pt>
                <c:pt idx="65">
                  <c:v>3.1553754567972341</c:v>
                </c:pt>
                <c:pt idx="66">
                  <c:v>3.1589722942169134</c:v>
                </c:pt>
                <c:pt idx="67">
                  <c:v>3.1625691316365927</c:v>
                </c:pt>
                <c:pt idx="68">
                  <c:v>3.166165969056272</c:v>
                </c:pt>
                <c:pt idx="69">
                  <c:v>3.1697628064759513</c:v>
                </c:pt>
                <c:pt idx="70">
                  <c:v>3.1733596438956306</c:v>
                </c:pt>
                <c:pt idx="71">
                  <c:v>3.1769564813153104</c:v>
                </c:pt>
                <c:pt idx="72">
                  <c:v>3.1805533187349897</c:v>
                </c:pt>
                <c:pt idx="73">
                  <c:v>3.184150156154669</c:v>
                </c:pt>
                <c:pt idx="74">
                  <c:v>3.1877469935743483</c:v>
                </c:pt>
                <c:pt idx="75">
                  <c:v>3.1913438309940276</c:v>
                </c:pt>
                <c:pt idx="76">
                  <c:v>3.1949406684137069</c:v>
                </c:pt>
                <c:pt idx="77">
                  <c:v>3.1985375058333863</c:v>
                </c:pt>
                <c:pt idx="78">
                  <c:v>3.2021343432530656</c:v>
                </c:pt>
                <c:pt idx="79">
                  <c:v>3.2057311806727449</c:v>
                </c:pt>
                <c:pt idx="80">
                  <c:v>3.2093280180924242</c:v>
                </c:pt>
                <c:pt idx="81">
                  <c:v>3.2129248555121039</c:v>
                </c:pt>
                <c:pt idx="82">
                  <c:v>3.2165216929317832</c:v>
                </c:pt>
                <c:pt idx="83">
                  <c:v>3.2201185303514626</c:v>
                </c:pt>
                <c:pt idx="84">
                  <c:v>3.2237153677711419</c:v>
                </c:pt>
                <c:pt idx="85">
                  <c:v>3.2273122051908212</c:v>
                </c:pt>
                <c:pt idx="86">
                  <c:v>3.2309090426105005</c:v>
                </c:pt>
                <c:pt idx="87">
                  <c:v>3.2345058800301798</c:v>
                </c:pt>
                <c:pt idx="88">
                  <c:v>3.2381027174498591</c:v>
                </c:pt>
                <c:pt idx="89">
                  <c:v>3.2416995548695384</c:v>
                </c:pt>
                <c:pt idx="90">
                  <c:v>3.2452963922892177</c:v>
                </c:pt>
                <c:pt idx="91">
                  <c:v>3.248893229708897</c:v>
                </c:pt>
                <c:pt idx="92">
                  <c:v>3.2524900671285764</c:v>
                </c:pt>
                <c:pt idx="93">
                  <c:v>3.2560869045482561</c:v>
                </c:pt>
                <c:pt idx="94">
                  <c:v>3.2596837419679354</c:v>
                </c:pt>
                <c:pt idx="95">
                  <c:v>3.2632805793876147</c:v>
                </c:pt>
                <c:pt idx="96">
                  <c:v>3.266877416807294</c:v>
                </c:pt>
                <c:pt idx="97">
                  <c:v>3.2704742542269734</c:v>
                </c:pt>
                <c:pt idx="98">
                  <c:v>3.2740710916466527</c:v>
                </c:pt>
                <c:pt idx="99">
                  <c:v>3.277667929066332</c:v>
                </c:pt>
                <c:pt idx="100">
                  <c:v>3.2812647664860113</c:v>
                </c:pt>
                <c:pt idx="101">
                  <c:v>3.284861603905691</c:v>
                </c:pt>
                <c:pt idx="102">
                  <c:v>3.2884584413253704</c:v>
                </c:pt>
                <c:pt idx="103">
                  <c:v>3.2920552787450497</c:v>
                </c:pt>
                <c:pt idx="104">
                  <c:v>3.295652116164729</c:v>
                </c:pt>
                <c:pt idx="105">
                  <c:v>3.2992489535844083</c:v>
                </c:pt>
                <c:pt idx="106">
                  <c:v>3.3028457910040876</c:v>
                </c:pt>
                <c:pt idx="107">
                  <c:v>3.3064426284237669</c:v>
                </c:pt>
                <c:pt idx="108">
                  <c:v>3.3100394658434462</c:v>
                </c:pt>
                <c:pt idx="109">
                  <c:v>3.3136363032631255</c:v>
                </c:pt>
                <c:pt idx="110">
                  <c:v>3.3172331406828048</c:v>
                </c:pt>
                <c:pt idx="111">
                  <c:v>3.3208299781024841</c:v>
                </c:pt>
                <c:pt idx="112">
                  <c:v>3.3244268155221639</c:v>
                </c:pt>
                <c:pt idx="113">
                  <c:v>3.3280236529418432</c:v>
                </c:pt>
              </c:numCache>
            </c:numRef>
          </c:xVal>
          <c:yVal>
            <c:numRef>
              <c:f>TimePerturb!$P$6:$P$119</c:f>
              <c:numCache>
                <c:formatCode>General</c:formatCode>
                <c:ptCount val="114"/>
                <c:pt idx="0">
                  <c:v>0.35507581699774493</c:v>
                </c:pt>
                <c:pt idx="1">
                  <c:v>0.35535724711747091</c:v>
                </c:pt>
                <c:pt idx="2">
                  <c:v>0.35543622340189707</c:v>
                </c:pt>
                <c:pt idx="3">
                  <c:v>0.35583097325209256</c:v>
                </c:pt>
                <c:pt idx="4">
                  <c:v>0.3563102658757627</c:v>
                </c:pt>
                <c:pt idx="5">
                  <c:v>0.35664578344019904</c:v>
                </c:pt>
                <c:pt idx="6">
                  <c:v>0.35705865147546195</c:v>
                </c:pt>
                <c:pt idx="7">
                  <c:v>0.35719534269587383</c:v>
                </c:pt>
                <c:pt idx="8">
                  <c:v>0.35779857159378275</c:v>
                </c:pt>
                <c:pt idx="9">
                  <c:v>0.3581339667460533</c:v>
                </c:pt>
                <c:pt idx="10">
                  <c:v>0.3583578279775097</c:v>
                </c:pt>
                <c:pt idx="11">
                  <c:v>0.35896607309216488</c:v>
                </c:pt>
                <c:pt idx="12">
                  <c:v>0.35919432348624297</c:v>
                </c:pt>
                <c:pt idx="13">
                  <c:v>0.35936686501063569</c:v>
                </c:pt>
                <c:pt idx="14">
                  <c:v>0.36004048680593154</c:v>
                </c:pt>
                <c:pt idx="15">
                  <c:v>0.36026909878218827</c:v>
                </c:pt>
                <c:pt idx="16">
                  <c:v>0.36082691569033082</c:v>
                </c:pt>
                <c:pt idx="17">
                  <c:v>0.36116408136053546</c:v>
                </c:pt>
                <c:pt idx="18">
                  <c:v>0.36161372397965413</c:v>
                </c:pt>
                <c:pt idx="19">
                  <c:v>0.36211247050964646</c:v>
                </c:pt>
                <c:pt idx="20">
                  <c:v>0.36250749075251421</c:v>
                </c:pt>
                <c:pt idx="21">
                  <c:v>0.36313435606161693</c:v>
                </c:pt>
                <c:pt idx="22">
                  <c:v>0.36358171355940755</c:v>
                </c:pt>
                <c:pt idx="23">
                  <c:v>0.36397773239856368</c:v>
                </c:pt>
                <c:pt idx="24">
                  <c:v>0.36454007383945269</c:v>
                </c:pt>
                <c:pt idx="25">
                  <c:v>0.36487993115221407</c:v>
                </c:pt>
                <c:pt idx="26">
                  <c:v>0.36560671998784883</c:v>
                </c:pt>
                <c:pt idx="27">
                  <c:v>0.36594426782515038</c:v>
                </c:pt>
                <c:pt idx="28">
                  <c:v>0.36645241855662924</c:v>
                </c:pt>
                <c:pt idx="29">
                  <c:v>0.3670105778860257</c:v>
                </c:pt>
                <c:pt idx="30">
                  <c:v>0.3675155376549839</c:v>
                </c:pt>
                <c:pt idx="31">
                  <c:v>0.36802270370659612</c:v>
                </c:pt>
                <c:pt idx="32">
                  <c:v>0.36864179971167282</c:v>
                </c:pt>
                <c:pt idx="33">
                  <c:v>0.36909284522975389</c:v>
                </c:pt>
                <c:pt idx="34">
                  <c:v>0.36976743966407521</c:v>
                </c:pt>
                <c:pt idx="35">
                  <c:v>0.37004885154405803</c:v>
                </c:pt>
                <c:pt idx="36">
                  <c:v>0.37066795999763946</c:v>
                </c:pt>
                <c:pt idx="37">
                  <c:v>0.37134491225235827</c:v>
                </c:pt>
                <c:pt idx="38">
                  <c:v>0.37190769108752009</c:v>
                </c:pt>
                <c:pt idx="39">
                  <c:v>0.37252775233547741</c:v>
                </c:pt>
                <c:pt idx="40">
                  <c:v>0.37325698688574033</c:v>
                </c:pt>
                <c:pt idx="41">
                  <c:v>0.37376413318806356</c:v>
                </c:pt>
                <c:pt idx="42">
                  <c:v>0.37421438947031821</c:v>
                </c:pt>
                <c:pt idx="43">
                  <c:v>0.37483349423319628</c:v>
                </c:pt>
                <c:pt idx="44">
                  <c:v>0.37556671289956273</c:v>
                </c:pt>
                <c:pt idx="45">
                  <c:v>0.37607321996924675</c:v>
                </c:pt>
                <c:pt idx="46">
                  <c:v>0.37680484681892729</c:v>
                </c:pt>
                <c:pt idx="47">
                  <c:v>0.37742484180479208</c:v>
                </c:pt>
                <c:pt idx="48">
                  <c:v>0.37815645000333953</c:v>
                </c:pt>
                <c:pt idx="49">
                  <c:v>0.37866207892218023</c:v>
                </c:pt>
                <c:pt idx="50">
                  <c:v>0.37945084993297923</c:v>
                </c:pt>
                <c:pt idx="51">
                  <c:v>0.38018096115082622</c:v>
                </c:pt>
                <c:pt idx="52">
                  <c:v>0.38096891747887518</c:v>
                </c:pt>
                <c:pt idx="53">
                  <c:v>0.38158802802428798</c:v>
                </c:pt>
                <c:pt idx="54">
                  <c:v>0.38243227228259979</c:v>
                </c:pt>
                <c:pt idx="55">
                  <c:v>0.38305138650714859</c:v>
                </c:pt>
                <c:pt idx="56">
                  <c:v>0.38372811230645204</c:v>
                </c:pt>
                <c:pt idx="57">
                  <c:v>0.38457232512148809</c:v>
                </c:pt>
                <c:pt idx="58">
                  <c:v>0.38536292847163089</c:v>
                </c:pt>
                <c:pt idx="59">
                  <c:v>0.38626335381571264</c:v>
                </c:pt>
                <c:pt idx="60">
                  <c:v>0.38704870633668981</c:v>
                </c:pt>
                <c:pt idx="61">
                  <c:v>0.38789539587755734</c:v>
                </c:pt>
                <c:pt idx="62">
                  <c:v>0.38868159016389997</c:v>
                </c:pt>
                <c:pt idx="63">
                  <c:v>0.3892984601539809</c:v>
                </c:pt>
                <c:pt idx="64">
                  <c:v>0.38997478591587337</c:v>
                </c:pt>
                <c:pt idx="65">
                  <c:v>0.39070704861544048</c:v>
                </c:pt>
                <c:pt idx="66">
                  <c:v>0.39138187318116985</c:v>
                </c:pt>
                <c:pt idx="67">
                  <c:v>0.39228241154497001</c:v>
                </c:pt>
                <c:pt idx="68">
                  <c:v>0.3932973843756023</c:v>
                </c:pt>
                <c:pt idx="69">
                  <c:v>0.39408402145093913</c:v>
                </c:pt>
                <c:pt idx="70">
                  <c:v>0.39509616956791915</c:v>
                </c:pt>
                <c:pt idx="71">
                  <c:v>0.39582787011155818</c:v>
                </c:pt>
                <c:pt idx="72">
                  <c:v>0.39656048771249225</c:v>
                </c:pt>
                <c:pt idx="73">
                  <c:v>0.39734797002487093</c:v>
                </c:pt>
                <c:pt idx="74">
                  <c:v>0.39813642790237525</c:v>
                </c:pt>
                <c:pt idx="75">
                  <c:v>0.39909278329004017</c:v>
                </c:pt>
                <c:pt idx="76">
                  <c:v>0.39982448041656093</c:v>
                </c:pt>
                <c:pt idx="77">
                  <c:v>0.40100576435746366</c:v>
                </c:pt>
                <c:pt idx="78">
                  <c:v>0.40196261550302115</c:v>
                </c:pt>
                <c:pt idx="79">
                  <c:v>0.40286318169904628</c:v>
                </c:pt>
                <c:pt idx="80">
                  <c:v>0.40376352052691356</c:v>
                </c:pt>
                <c:pt idx="81">
                  <c:v>0.40460764599212268</c:v>
                </c:pt>
                <c:pt idx="82">
                  <c:v>0.40539564832409791</c:v>
                </c:pt>
                <c:pt idx="83">
                  <c:v>0.40618402264967057</c:v>
                </c:pt>
                <c:pt idx="84">
                  <c:v>0.4070279390622214</c:v>
                </c:pt>
                <c:pt idx="85">
                  <c:v>0.40787258750752131</c:v>
                </c:pt>
                <c:pt idx="86">
                  <c:v>0.40894298286327707</c:v>
                </c:pt>
                <c:pt idx="87">
                  <c:v>0.40984446108696621</c:v>
                </c:pt>
                <c:pt idx="88">
                  <c:v>0.41085756696654152</c:v>
                </c:pt>
                <c:pt idx="89">
                  <c:v>0.41187067436421265</c:v>
                </c:pt>
                <c:pt idx="90">
                  <c:v>0.41271446442902238</c:v>
                </c:pt>
                <c:pt idx="91">
                  <c:v>0.41350203836142746</c:v>
                </c:pt>
                <c:pt idx="92">
                  <c:v>0.41434671068379547</c:v>
                </c:pt>
                <c:pt idx="93">
                  <c:v>0.41530315139743879</c:v>
                </c:pt>
                <c:pt idx="94">
                  <c:v>0.41620409749975723</c:v>
                </c:pt>
                <c:pt idx="95">
                  <c:v>0.4172159953016274</c:v>
                </c:pt>
                <c:pt idx="96">
                  <c:v>0.41822913718933935</c:v>
                </c:pt>
                <c:pt idx="97">
                  <c:v>0.41935566386909334</c:v>
                </c:pt>
                <c:pt idx="98">
                  <c:v>0.42031328557472142</c:v>
                </c:pt>
                <c:pt idx="99">
                  <c:v>0.42121275738169833</c:v>
                </c:pt>
                <c:pt idx="100">
                  <c:v>0.42216991441598867</c:v>
                </c:pt>
                <c:pt idx="101">
                  <c:v>0.42318339451115489</c:v>
                </c:pt>
                <c:pt idx="102">
                  <c:v>0.42391509700020158</c:v>
                </c:pt>
                <c:pt idx="103">
                  <c:v>0.42492758910574829</c:v>
                </c:pt>
                <c:pt idx="104">
                  <c:v>0.42599701125017392</c:v>
                </c:pt>
                <c:pt idx="105">
                  <c:v>0.42689786427061654</c:v>
                </c:pt>
                <c:pt idx="106">
                  <c:v>0.42796641359499504</c:v>
                </c:pt>
                <c:pt idx="107">
                  <c:v>0.42875430834044836</c:v>
                </c:pt>
                <c:pt idx="108">
                  <c:v>0.42971127576473189</c:v>
                </c:pt>
                <c:pt idx="109">
                  <c:v>0.43061184987047546</c:v>
                </c:pt>
                <c:pt idx="110">
                  <c:v>0.43156870991658464</c:v>
                </c:pt>
                <c:pt idx="111">
                  <c:v>0.4324129982410802</c:v>
                </c:pt>
                <c:pt idx="112">
                  <c:v>0.4334260432001224</c:v>
                </c:pt>
                <c:pt idx="113">
                  <c:v>0.4334260432001224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TimePerturb!$Y$1:$Y$2</c:f>
              <c:strCache>
                <c:ptCount val="2"/>
                <c:pt idx="0">
                  <c:v>Drop_06263</c:v>
                </c:pt>
                <c:pt idx="1">
                  <c:v>3mL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TimePerturb!$AA$6:$AA$109</c:f>
              <c:numCache>
                <c:formatCode>General</c:formatCode>
                <c:ptCount val="104"/>
                <c:pt idx="0">
                  <c:v>2.097021406743944E-2</c:v>
                </c:pt>
                <c:pt idx="1">
                  <c:v>2.3965958934216502E-2</c:v>
                </c:pt>
                <c:pt idx="2">
                  <c:v>2.6961703800993563E-2</c:v>
                </c:pt>
                <c:pt idx="3">
                  <c:v>2.9957448667770628E-2</c:v>
                </c:pt>
                <c:pt idx="4">
                  <c:v>3.295319353454769E-2</c:v>
                </c:pt>
                <c:pt idx="5">
                  <c:v>3.5948938401324751E-2</c:v>
                </c:pt>
                <c:pt idx="6">
                  <c:v>3.8944683268101812E-2</c:v>
                </c:pt>
                <c:pt idx="7">
                  <c:v>4.1940428134878881E-2</c:v>
                </c:pt>
                <c:pt idx="8">
                  <c:v>4.4936173001655942E-2</c:v>
                </c:pt>
                <c:pt idx="9">
                  <c:v>4.7931917868433004E-2</c:v>
                </c:pt>
                <c:pt idx="10">
                  <c:v>5.0927662735210065E-2</c:v>
                </c:pt>
                <c:pt idx="11">
                  <c:v>5.3923407601987126E-2</c:v>
                </c:pt>
                <c:pt idx="12">
                  <c:v>5.6919152468764188E-2</c:v>
                </c:pt>
                <c:pt idx="13">
                  <c:v>5.9914897335541256E-2</c:v>
                </c:pt>
                <c:pt idx="14">
                  <c:v>6.2910642202318318E-2</c:v>
                </c:pt>
                <c:pt idx="15">
                  <c:v>6.5906387069095379E-2</c:v>
                </c:pt>
                <c:pt idx="16">
                  <c:v>6.890213193587244E-2</c:v>
                </c:pt>
                <c:pt idx="17">
                  <c:v>7.1897876802649502E-2</c:v>
                </c:pt>
                <c:pt idx="18">
                  <c:v>7.4893621669426563E-2</c:v>
                </c:pt>
                <c:pt idx="19">
                  <c:v>7.7889366536203625E-2</c:v>
                </c:pt>
                <c:pt idx="20">
                  <c:v>8.0885111402980686E-2</c:v>
                </c:pt>
                <c:pt idx="21">
                  <c:v>8.3880856269757761E-2</c:v>
                </c:pt>
                <c:pt idx="22">
                  <c:v>8.6876601136534809E-2</c:v>
                </c:pt>
                <c:pt idx="23">
                  <c:v>8.9872346003311884E-2</c:v>
                </c:pt>
                <c:pt idx="24">
                  <c:v>9.2868090870088946E-2</c:v>
                </c:pt>
                <c:pt idx="25">
                  <c:v>9.5863835736866007E-2</c:v>
                </c:pt>
                <c:pt idx="26">
                  <c:v>9.8859580603643069E-2</c:v>
                </c:pt>
                <c:pt idx="27">
                  <c:v>0.10185532547042013</c:v>
                </c:pt>
                <c:pt idx="28">
                  <c:v>0.10485107033719719</c:v>
                </c:pt>
                <c:pt idx="29">
                  <c:v>0.10784681520397425</c:v>
                </c:pt>
                <c:pt idx="30">
                  <c:v>0.11084256007075133</c:v>
                </c:pt>
                <c:pt idx="31">
                  <c:v>0.11383830493752838</c:v>
                </c:pt>
                <c:pt idx="32">
                  <c:v>0.11683404980430545</c:v>
                </c:pt>
                <c:pt idx="33">
                  <c:v>0.11982979467108251</c:v>
                </c:pt>
                <c:pt idx="34">
                  <c:v>0.12282553953785957</c:v>
                </c:pt>
                <c:pt idx="35">
                  <c:v>0.12582128440463664</c:v>
                </c:pt>
                <c:pt idx="36">
                  <c:v>0.1288170292714137</c:v>
                </c:pt>
                <c:pt idx="37">
                  <c:v>0.13181277413819076</c:v>
                </c:pt>
                <c:pt idx="38">
                  <c:v>0.13480851900496782</c:v>
                </c:pt>
                <c:pt idx="39">
                  <c:v>0.13780426387174488</c:v>
                </c:pt>
                <c:pt idx="40">
                  <c:v>0.14080000873852194</c:v>
                </c:pt>
                <c:pt idx="41">
                  <c:v>0.143795753605299</c:v>
                </c:pt>
                <c:pt idx="42">
                  <c:v>0.14679149847207607</c:v>
                </c:pt>
                <c:pt idx="43">
                  <c:v>0.14978724333885313</c:v>
                </c:pt>
                <c:pt idx="44">
                  <c:v>0.15278298820563019</c:v>
                </c:pt>
                <c:pt idx="45">
                  <c:v>0.15577873307240725</c:v>
                </c:pt>
                <c:pt idx="46">
                  <c:v>0.15877447793918431</c:v>
                </c:pt>
                <c:pt idx="47">
                  <c:v>0.16177022280596137</c:v>
                </c:pt>
                <c:pt idx="48">
                  <c:v>0.16476596767273846</c:v>
                </c:pt>
                <c:pt idx="49">
                  <c:v>0.16776171253951552</c:v>
                </c:pt>
                <c:pt idx="50">
                  <c:v>0.17075745740629258</c:v>
                </c:pt>
                <c:pt idx="51">
                  <c:v>0.17375320227306965</c:v>
                </c:pt>
                <c:pt idx="52">
                  <c:v>0.17674894713984671</c:v>
                </c:pt>
                <c:pt idx="53">
                  <c:v>0.17974469200662377</c:v>
                </c:pt>
                <c:pt idx="54">
                  <c:v>0.1827404368734008</c:v>
                </c:pt>
                <c:pt idx="55">
                  <c:v>0.18573618174017786</c:v>
                </c:pt>
                <c:pt idx="56">
                  <c:v>0.18873192660695495</c:v>
                </c:pt>
                <c:pt idx="57">
                  <c:v>0.19172767147373201</c:v>
                </c:pt>
                <c:pt idx="58">
                  <c:v>0.19472341634050905</c:v>
                </c:pt>
                <c:pt idx="59">
                  <c:v>0.19771916120728611</c:v>
                </c:pt>
                <c:pt idx="60">
                  <c:v>0.2007149060740632</c:v>
                </c:pt>
                <c:pt idx="61">
                  <c:v>0.20371065094084026</c:v>
                </c:pt>
                <c:pt idx="62">
                  <c:v>0.20670639580761729</c:v>
                </c:pt>
                <c:pt idx="63">
                  <c:v>0.20970214067439438</c:v>
                </c:pt>
                <c:pt idx="64">
                  <c:v>0.21269788554117144</c:v>
                </c:pt>
                <c:pt idx="65">
                  <c:v>0.21569363040794851</c:v>
                </c:pt>
                <c:pt idx="66">
                  <c:v>0.21868937527472559</c:v>
                </c:pt>
                <c:pt idx="67">
                  <c:v>0.22168512014150266</c:v>
                </c:pt>
                <c:pt idx="68">
                  <c:v>0.22468086500827969</c:v>
                </c:pt>
                <c:pt idx="69">
                  <c:v>0.22767660987505675</c:v>
                </c:pt>
                <c:pt idx="70">
                  <c:v>0.23067235474183384</c:v>
                </c:pt>
                <c:pt idx="71">
                  <c:v>0.2336680996086109</c:v>
                </c:pt>
                <c:pt idx="72">
                  <c:v>0.23666384447538794</c:v>
                </c:pt>
                <c:pt idx="73">
                  <c:v>0.239659589342165</c:v>
                </c:pt>
                <c:pt idx="74">
                  <c:v>0.24265533420894209</c:v>
                </c:pt>
                <c:pt idx="75">
                  <c:v>0.24565107907571915</c:v>
                </c:pt>
                <c:pt idx="76">
                  <c:v>0.24864682394249618</c:v>
                </c:pt>
                <c:pt idx="77">
                  <c:v>0.25164256880927327</c:v>
                </c:pt>
                <c:pt idx="78">
                  <c:v>0.25463831367605033</c:v>
                </c:pt>
                <c:pt idx="79">
                  <c:v>0.25763405854282739</c:v>
                </c:pt>
                <c:pt idx="80">
                  <c:v>0.26062980340960445</c:v>
                </c:pt>
                <c:pt idx="81">
                  <c:v>0.26362554827638152</c:v>
                </c:pt>
                <c:pt idx="82">
                  <c:v>0.26662129314315858</c:v>
                </c:pt>
                <c:pt idx="83">
                  <c:v>0.26961703800993564</c:v>
                </c:pt>
                <c:pt idx="84">
                  <c:v>0.2726127828767127</c:v>
                </c:pt>
                <c:pt idx="85">
                  <c:v>0.27560852774348976</c:v>
                </c:pt>
                <c:pt idx="86">
                  <c:v>0.27860427261026682</c:v>
                </c:pt>
                <c:pt idx="87">
                  <c:v>0.28160001747704388</c:v>
                </c:pt>
                <c:pt idx="88">
                  <c:v>0.28459576234382095</c:v>
                </c:pt>
                <c:pt idx="89">
                  <c:v>0.28759150721059801</c:v>
                </c:pt>
                <c:pt idx="90">
                  <c:v>0.29058725207737507</c:v>
                </c:pt>
                <c:pt idx="91">
                  <c:v>0.29358299694415213</c:v>
                </c:pt>
                <c:pt idx="92">
                  <c:v>0.29657874181092919</c:v>
                </c:pt>
                <c:pt idx="93">
                  <c:v>0.29957448667770625</c:v>
                </c:pt>
                <c:pt idx="94">
                  <c:v>0.30257023154448331</c:v>
                </c:pt>
                <c:pt idx="95">
                  <c:v>0.30556597641126038</c:v>
                </c:pt>
                <c:pt idx="96">
                  <c:v>0.30856172127803749</c:v>
                </c:pt>
                <c:pt idx="97">
                  <c:v>0.3115574661448145</c:v>
                </c:pt>
                <c:pt idx="98">
                  <c:v>0.31455321101159156</c:v>
                </c:pt>
                <c:pt idx="99">
                  <c:v>0.31754895587836862</c:v>
                </c:pt>
                <c:pt idx="100">
                  <c:v>0.32054470074514574</c:v>
                </c:pt>
                <c:pt idx="101">
                  <c:v>0.32354044561192274</c:v>
                </c:pt>
                <c:pt idx="102">
                  <c:v>0.32653619047869981</c:v>
                </c:pt>
                <c:pt idx="103">
                  <c:v>0.32953193534547687</c:v>
                </c:pt>
              </c:numCache>
            </c:numRef>
          </c:xVal>
          <c:yVal>
            <c:numRef>
              <c:f>TimePerturb!$AC$6:$AC$109</c:f>
              <c:numCache>
                <c:formatCode>General</c:formatCode>
                <c:ptCount val="104"/>
                <c:pt idx="0">
                  <c:v>0.33454465864142302</c:v>
                </c:pt>
                <c:pt idx="1">
                  <c:v>0.33512899616424363</c:v>
                </c:pt>
                <c:pt idx="2">
                  <c:v>0.33513670204681301</c:v>
                </c:pt>
                <c:pt idx="3">
                  <c:v>0.33543950297085556</c:v>
                </c:pt>
                <c:pt idx="4">
                  <c:v>0.33594612033530569</c:v>
                </c:pt>
                <c:pt idx="5">
                  <c:v>0.33632503696271926</c:v>
                </c:pt>
                <c:pt idx="6">
                  <c:v>0.33682242776187837</c:v>
                </c:pt>
                <c:pt idx="7">
                  <c:v>0.33733732179932702</c:v>
                </c:pt>
                <c:pt idx="8">
                  <c:v>0.33770864987342486</c:v>
                </c:pt>
                <c:pt idx="9">
                  <c:v>0.3381054152840155</c:v>
                </c:pt>
                <c:pt idx="10">
                  <c:v>0.33854047902370665</c:v>
                </c:pt>
                <c:pt idx="11">
                  <c:v>0.33891536670370381</c:v>
                </c:pt>
                <c:pt idx="12">
                  <c:v>0.33934721184292488</c:v>
                </c:pt>
                <c:pt idx="13">
                  <c:v>0.33974098157840321</c:v>
                </c:pt>
                <c:pt idx="14">
                  <c:v>0.340173367307473</c:v>
                </c:pt>
                <c:pt idx="15">
                  <c:v>0.34061627704548192</c:v>
                </c:pt>
                <c:pt idx="16">
                  <c:v>0.3410592236934914</c:v>
                </c:pt>
                <c:pt idx="17">
                  <c:v>0.34144244401303708</c:v>
                </c:pt>
                <c:pt idx="18">
                  <c:v>0.34192373401889375</c:v>
                </c:pt>
                <c:pt idx="19">
                  <c:v>0.34257947586674531</c:v>
                </c:pt>
                <c:pt idx="20">
                  <c:v>0.34318349895995637</c:v>
                </c:pt>
                <c:pt idx="21">
                  <c:v>0.34384496599146508</c:v>
                </c:pt>
                <c:pt idx="22">
                  <c:v>0.34450391521060192</c:v>
                </c:pt>
                <c:pt idx="23">
                  <c:v>0.34516536858790642</c:v>
                </c:pt>
                <c:pt idx="24">
                  <c:v>0.3455453604250443</c:v>
                </c:pt>
                <c:pt idx="25">
                  <c:v>0.34620461779887651</c:v>
                </c:pt>
                <c:pt idx="26">
                  <c:v>0.34686391594414229</c:v>
                </c:pt>
                <c:pt idx="27">
                  <c:v>0.34752045449821772</c:v>
                </c:pt>
                <c:pt idx="28">
                  <c:v>0.34807126337424305</c:v>
                </c:pt>
                <c:pt idx="29">
                  <c:v>0.34851392420842747</c:v>
                </c:pt>
                <c:pt idx="30">
                  <c:v>0.34906044655197843</c:v>
                </c:pt>
                <c:pt idx="31">
                  <c:v>0.34966626396448836</c:v>
                </c:pt>
                <c:pt idx="32">
                  <c:v>0.3502721850658097</c:v>
                </c:pt>
                <c:pt idx="33">
                  <c:v>0.35093157573752026</c:v>
                </c:pt>
                <c:pt idx="34">
                  <c:v>0.35159098556292584</c:v>
                </c:pt>
                <c:pt idx="35">
                  <c:v>0.35247325877954483</c:v>
                </c:pt>
                <c:pt idx="36">
                  <c:v>0.35313105346252149</c:v>
                </c:pt>
                <c:pt idx="37">
                  <c:v>0.35384541769085343</c:v>
                </c:pt>
                <c:pt idx="38">
                  <c:v>0.35455979932691117</c:v>
                </c:pt>
                <c:pt idx="39">
                  <c:v>0.35543580538624775</c:v>
                </c:pt>
                <c:pt idx="40">
                  <c:v>0.35615032732234203</c:v>
                </c:pt>
                <c:pt idx="41">
                  <c:v>0.35697404158090429</c:v>
                </c:pt>
                <c:pt idx="42">
                  <c:v>0.35769016430824746</c:v>
                </c:pt>
                <c:pt idx="43">
                  <c:v>0.35840562635603046</c:v>
                </c:pt>
                <c:pt idx="44">
                  <c:v>0.35906620297477104</c:v>
                </c:pt>
                <c:pt idx="45">
                  <c:v>0.35972685038860491</c:v>
                </c:pt>
                <c:pt idx="46">
                  <c:v>0.36054911640572945</c:v>
                </c:pt>
                <c:pt idx="47">
                  <c:v>0.36131638657707166</c:v>
                </c:pt>
                <c:pt idx="48">
                  <c:v>0.36214149439674748</c:v>
                </c:pt>
                <c:pt idx="49">
                  <c:v>0.36302095112485477</c:v>
                </c:pt>
                <c:pt idx="50">
                  <c:v>0.36395481280716085</c:v>
                </c:pt>
                <c:pt idx="51">
                  <c:v>0.36494422830823225</c:v>
                </c:pt>
                <c:pt idx="52">
                  <c:v>0.3659897673396314</c:v>
                </c:pt>
                <c:pt idx="53">
                  <c:v>0.3668676784334301</c:v>
                </c:pt>
                <c:pt idx="54">
                  <c:v>0.36791298774468273</c:v>
                </c:pt>
                <c:pt idx="55">
                  <c:v>0.36879369868472173</c:v>
                </c:pt>
                <c:pt idx="56">
                  <c:v>0.3697269087558962</c:v>
                </c:pt>
                <c:pt idx="57">
                  <c:v>0.37066051955353641</c:v>
                </c:pt>
                <c:pt idx="58">
                  <c:v>0.37153973537198143</c:v>
                </c:pt>
                <c:pt idx="59">
                  <c:v>0.37252946152643568</c:v>
                </c:pt>
                <c:pt idx="60">
                  <c:v>0.37346471008920046</c:v>
                </c:pt>
                <c:pt idx="61">
                  <c:v>0.37434343757578736</c:v>
                </c:pt>
                <c:pt idx="62">
                  <c:v>0.37500381273004008</c:v>
                </c:pt>
                <c:pt idx="63">
                  <c:v>0.37599283697831792</c:v>
                </c:pt>
                <c:pt idx="64">
                  <c:v>0.37703763284116359</c:v>
                </c:pt>
                <c:pt idx="65">
                  <c:v>0.37813699756334346</c:v>
                </c:pt>
                <c:pt idx="66">
                  <c:v>0.37934592963395403</c:v>
                </c:pt>
                <c:pt idx="67">
                  <c:v>0.38028039986093698</c:v>
                </c:pt>
                <c:pt idx="68">
                  <c:v>0.38121522687644332</c:v>
                </c:pt>
                <c:pt idx="69">
                  <c:v>0.38236921809663499</c:v>
                </c:pt>
                <c:pt idx="70">
                  <c:v>0.383523566336332</c:v>
                </c:pt>
                <c:pt idx="71">
                  <c:v>0.38456830961794736</c:v>
                </c:pt>
                <c:pt idx="72">
                  <c:v>0.3855577458318607</c:v>
                </c:pt>
                <c:pt idx="73">
                  <c:v>0.38649221410489915</c:v>
                </c:pt>
                <c:pt idx="74">
                  <c:v>0.38726100291257048</c:v>
                </c:pt>
                <c:pt idx="75">
                  <c:v>0.38825045546380066</c:v>
                </c:pt>
                <c:pt idx="76">
                  <c:v>0.38929507095348098</c:v>
                </c:pt>
                <c:pt idx="77">
                  <c:v>0.39033948984218508</c:v>
                </c:pt>
                <c:pt idx="78">
                  <c:v>0.3915488173548356</c:v>
                </c:pt>
                <c:pt idx="79">
                  <c:v>0.39270278612030551</c:v>
                </c:pt>
                <c:pt idx="80">
                  <c:v>0.39369224298914096</c:v>
                </c:pt>
                <c:pt idx="81">
                  <c:v>0.3947916395268109</c:v>
                </c:pt>
                <c:pt idx="82">
                  <c:v>0.39616588522228768</c:v>
                </c:pt>
                <c:pt idx="83">
                  <c:v>0.3972652817963146</c:v>
                </c:pt>
                <c:pt idx="84">
                  <c:v>0.39852958787470333</c:v>
                </c:pt>
                <c:pt idx="85">
                  <c:v>0.39951902156564356</c:v>
                </c:pt>
                <c:pt idx="86">
                  <c:v>0.40050847886905805</c:v>
                </c:pt>
                <c:pt idx="87">
                  <c:v>0.40160796598730003</c:v>
                </c:pt>
                <c:pt idx="88">
                  <c:v>0.40259753298560641</c:v>
                </c:pt>
                <c:pt idx="89">
                  <c:v>0.40364211017687807</c:v>
                </c:pt>
                <c:pt idx="90">
                  <c:v>0.40474135104077869</c:v>
                </c:pt>
                <c:pt idx="91">
                  <c:v>0.40578577535454857</c:v>
                </c:pt>
                <c:pt idx="92">
                  <c:v>0.40694070263371218</c:v>
                </c:pt>
                <c:pt idx="93">
                  <c:v>0.4082052629345273</c:v>
                </c:pt>
                <c:pt idx="94">
                  <c:v>0.40941458340480807</c:v>
                </c:pt>
                <c:pt idx="95">
                  <c:v>0.41073336676256073</c:v>
                </c:pt>
                <c:pt idx="96">
                  <c:v>0.41177800239480861</c:v>
                </c:pt>
                <c:pt idx="97">
                  <c:v>0.41276745079017668</c:v>
                </c:pt>
                <c:pt idx="98">
                  <c:v>0.413921426856866</c:v>
                </c:pt>
                <c:pt idx="99">
                  <c:v>0.41502081970027227</c:v>
                </c:pt>
                <c:pt idx="100">
                  <c:v>0.41595530370551559</c:v>
                </c:pt>
                <c:pt idx="101">
                  <c:v>0.4171646360633775</c:v>
                </c:pt>
                <c:pt idx="102">
                  <c:v>0.41815408990423791</c:v>
                </c:pt>
                <c:pt idx="103">
                  <c:v>0.41870378651767437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TimePerturb!$AL$1:$AL$2</c:f>
              <c:strCache>
                <c:ptCount val="2"/>
                <c:pt idx="0">
                  <c:v>Drop_06264</c:v>
                </c:pt>
                <c:pt idx="1">
                  <c:v>4mL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TimePerturb!$AN$6:$AN$108</c:f>
              <c:numCache>
                <c:formatCode>General</c:formatCode>
                <c:ptCount val="103"/>
                <c:pt idx="0">
                  <c:v>4.5287274463788857E-2</c:v>
                </c:pt>
                <c:pt idx="1">
                  <c:v>4.7951231785188196E-2</c:v>
                </c:pt>
                <c:pt idx="2">
                  <c:v>5.0615189106587542E-2</c:v>
                </c:pt>
                <c:pt idx="3">
                  <c:v>5.3279146427986888E-2</c:v>
                </c:pt>
                <c:pt idx="4">
                  <c:v>5.5943103749386228E-2</c:v>
                </c:pt>
                <c:pt idx="5">
                  <c:v>5.8607061070785574E-2</c:v>
                </c:pt>
                <c:pt idx="6">
                  <c:v>6.127101839218492E-2</c:v>
                </c:pt>
                <c:pt idx="7">
                  <c:v>6.3934975713584266E-2</c:v>
                </c:pt>
                <c:pt idx="8">
                  <c:v>6.6598933034983598E-2</c:v>
                </c:pt>
                <c:pt idx="9">
                  <c:v>6.9262890356382958E-2</c:v>
                </c:pt>
                <c:pt idx="10">
                  <c:v>7.1926847677782291E-2</c:v>
                </c:pt>
                <c:pt idx="11">
                  <c:v>7.4590804999181651E-2</c:v>
                </c:pt>
                <c:pt idx="12">
                  <c:v>7.7254762320580983E-2</c:v>
                </c:pt>
                <c:pt idx="13">
                  <c:v>7.9918719641980329E-2</c:v>
                </c:pt>
                <c:pt idx="14">
                  <c:v>8.2582676963379661E-2</c:v>
                </c:pt>
                <c:pt idx="15">
                  <c:v>8.5246634284779021E-2</c:v>
                </c:pt>
                <c:pt idx="16">
                  <c:v>8.7910591606178368E-2</c:v>
                </c:pt>
                <c:pt idx="17">
                  <c:v>9.0574548927577714E-2</c:v>
                </c:pt>
                <c:pt idx="18">
                  <c:v>9.3238506248977046E-2</c:v>
                </c:pt>
                <c:pt idx="19">
                  <c:v>9.5902463570376392E-2</c:v>
                </c:pt>
                <c:pt idx="20">
                  <c:v>9.8566420891775752E-2</c:v>
                </c:pt>
                <c:pt idx="21">
                  <c:v>0.10123037821317508</c:v>
                </c:pt>
                <c:pt idx="22">
                  <c:v>0.10389433553457442</c:v>
                </c:pt>
                <c:pt idx="23">
                  <c:v>0.10655829285597378</c:v>
                </c:pt>
                <c:pt idx="24">
                  <c:v>0.10922225017737312</c:v>
                </c:pt>
                <c:pt idx="25">
                  <c:v>0.11188620749877246</c:v>
                </c:pt>
                <c:pt idx="26">
                  <c:v>0.11455016482017182</c:v>
                </c:pt>
                <c:pt idx="27">
                  <c:v>0.11721412214157116</c:v>
                </c:pt>
                <c:pt idx="28">
                  <c:v>0.11987807946297049</c:v>
                </c:pt>
                <c:pt idx="29">
                  <c:v>0.12254203678436984</c:v>
                </c:pt>
                <c:pt idx="30">
                  <c:v>0.12520599410576919</c:v>
                </c:pt>
                <c:pt idx="31">
                  <c:v>0.12786995142716853</c:v>
                </c:pt>
                <c:pt idx="32">
                  <c:v>0.13053390874856788</c:v>
                </c:pt>
                <c:pt idx="33">
                  <c:v>0.13319786606996722</c:v>
                </c:pt>
                <c:pt idx="34">
                  <c:v>0.13586182339136657</c:v>
                </c:pt>
                <c:pt idx="35">
                  <c:v>0.13852578071276592</c:v>
                </c:pt>
                <c:pt idx="36">
                  <c:v>0.14118973803416524</c:v>
                </c:pt>
                <c:pt idx="37">
                  <c:v>0.14385369535556461</c:v>
                </c:pt>
                <c:pt idx="38">
                  <c:v>0.14651765267696393</c:v>
                </c:pt>
                <c:pt idx="39">
                  <c:v>0.1491816099983633</c:v>
                </c:pt>
                <c:pt idx="40">
                  <c:v>0.15184556731976262</c:v>
                </c:pt>
                <c:pt idx="41">
                  <c:v>0.15450952464116197</c:v>
                </c:pt>
                <c:pt idx="42">
                  <c:v>0.15717348196256131</c:v>
                </c:pt>
                <c:pt idx="43">
                  <c:v>0.15983743928396066</c:v>
                </c:pt>
                <c:pt idx="44">
                  <c:v>0.16250139660536</c:v>
                </c:pt>
                <c:pt idx="45">
                  <c:v>0.16516535392675932</c:v>
                </c:pt>
                <c:pt idx="46">
                  <c:v>0.16782931124815867</c:v>
                </c:pt>
                <c:pt idx="47">
                  <c:v>0.17049326856955804</c:v>
                </c:pt>
                <c:pt idx="48">
                  <c:v>0.17315722589095742</c:v>
                </c:pt>
                <c:pt idx="49">
                  <c:v>0.17582118321235674</c:v>
                </c:pt>
                <c:pt idx="50">
                  <c:v>0.17848514053375608</c:v>
                </c:pt>
                <c:pt idx="51">
                  <c:v>0.18114909785515543</c:v>
                </c:pt>
                <c:pt idx="52">
                  <c:v>0.18381305517655475</c:v>
                </c:pt>
                <c:pt idx="53">
                  <c:v>0.18647701249795409</c:v>
                </c:pt>
                <c:pt idx="54">
                  <c:v>0.18914096981935347</c:v>
                </c:pt>
                <c:pt idx="55">
                  <c:v>0.19180492714075278</c:v>
                </c:pt>
                <c:pt idx="56">
                  <c:v>0.19446888446215216</c:v>
                </c:pt>
                <c:pt idx="57">
                  <c:v>0.1971328417835515</c:v>
                </c:pt>
                <c:pt idx="58">
                  <c:v>0.19979679910495082</c:v>
                </c:pt>
                <c:pt idx="59">
                  <c:v>0.20246075642635017</c:v>
                </c:pt>
                <c:pt idx="60">
                  <c:v>0.20512471374774949</c:v>
                </c:pt>
                <c:pt idx="61">
                  <c:v>0.20778867106914883</c:v>
                </c:pt>
                <c:pt idx="62">
                  <c:v>0.21045262839054818</c:v>
                </c:pt>
                <c:pt idx="63">
                  <c:v>0.21311658571194758</c:v>
                </c:pt>
                <c:pt idx="64">
                  <c:v>0.2157805430333469</c:v>
                </c:pt>
                <c:pt idx="65">
                  <c:v>0.21844450035474625</c:v>
                </c:pt>
                <c:pt idx="66">
                  <c:v>0.22110845767614559</c:v>
                </c:pt>
                <c:pt idx="67">
                  <c:v>0.22377241499754491</c:v>
                </c:pt>
                <c:pt idx="68">
                  <c:v>0.22643637231894426</c:v>
                </c:pt>
                <c:pt idx="69">
                  <c:v>0.22910032964034358</c:v>
                </c:pt>
                <c:pt idx="70">
                  <c:v>0.231764286961743</c:v>
                </c:pt>
                <c:pt idx="71">
                  <c:v>0.23442824428314232</c:v>
                </c:pt>
                <c:pt idx="72">
                  <c:v>0.23709220160454167</c:v>
                </c:pt>
                <c:pt idx="73">
                  <c:v>0.23975615892594099</c:v>
                </c:pt>
                <c:pt idx="74">
                  <c:v>0.24242011624734033</c:v>
                </c:pt>
                <c:pt idx="75">
                  <c:v>0.24508407356873968</c:v>
                </c:pt>
                <c:pt idx="76">
                  <c:v>0.247748030890139</c:v>
                </c:pt>
                <c:pt idx="77">
                  <c:v>0.25041198821153832</c:v>
                </c:pt>
                <c:pt idx="78">
                  <c:v>0.25307594553293772</c:v>
                </c:pt>
                <c:pt idx="79">
                  <c:v>0.25573990285433706</c:v>
                </c:pt>
                <c:pt idx="80">
                  <c:v>0.25840386017573641</c:v>
                </c:pt>
                <c:pt idx="81">
                  <c:v>0.26106781749713576</c:v>
                </c:pt>
                <c:pt idx="82">
                  <c:v>0.2637317748185351</c:v>
                </c:pt>
                <c:pt idx="83">
                  <c:v>0.26639573213993439</c:v>
                </c:pt>
                <c:pt idx="84">
                  <c:v>0.26905968946133374</c:v>
                </c:pt>
                <c:pt idx="85">
                  <c:v>0.27172364678273314</c:v>
                </c:pt>
                <c:pt idx="86">
                  <c:v>0.27438760410413249</c:v>
                </c:pt>
                <c:pt idx="87">
                  <c:v>0.27705156142553183</c:v>
                </c:pt>
                <c:pt idx="88">
                  <c:v>0.27971551874693118</c:v>
                </c:pt>
                <c:pt idx="89">
                  <c:v>0.28237947606833047</c:v>
                </c:pt>
                <c:pt idx="90">
                  <c:v>0.28504343338972982</c:v>
                </c:pt>
                <c:pt idx="91">
                  <c:v>0.28770739071112916</c:v>
                </c:pt>
                <c:pt idx="92">
                  <c:v>0.29037134803252851</c:v>
                </c:pt>
                <c:pt idx="93">
                  <c:v>0.29303530535392791</c:v>
                </c:pt>
                <c:pt idx="94">
                  <c:v>0.29569926267532726</c:v>
                </c:pt>
                <c:pt idx="95">
                  <c:v>0.2983632199967266</c:v>
                </c:pt>
                <c:pt idx="96">
                  <c:v>0.30102717731812589</c:v>
                </c:pt>
                <c:pt idx="97">
                  <c:v>0.30369113463952524</c:v>
                </c:pt>
                <c:pt idx="98">
                  <c:v>0.30635509196092459</c:v>
                </c:pt>
                <c:pt idx="99">
                  <c:v>0.30901904928232393</c:v>
                </c:pt>
                <c:pt idx="100">
                  <c:v>0.31168300660372333</c:v>
                </c:pt>
                <c:pt idx="101">
                  <c:v>0.31434696392512268</c:v>
                </c:pt>
                <c:pt idx="102">
                  <c:v>0.31701092124652197</c:v>
                </c:pt>
              </c:numCache>
            </c:numRef>
          </c:xVal>
          <c:yVal>
            <c:numRef>
              <c:f>TimePerturb!$AP$6:$AP$107</c:f>
              <c:numCache>
                <c:formatCode>General</c:formatCode>
                <c:ptCount val="102"/>
                <c:pt idx="0">
                  <c:v>0.28849184589865323</c:v>
                </c:pt>
                <c:pt idx="1">
                  <c:v>0.28878531639546418</c:v>
                </c:pt>
                <c:pt idx="2">
                  <c:v>0.28908028228576532</c:v>
                </c:pt>
                <c:pt idx="3">
                  <c:v>0.28924764798728736</c:v>
                </c:pt>
                <c:pt idx="4">
                  <c:v>0.28954079296784213</c:v>
                </c:pt>
                <c:pt idx="5">
                  <c:v>0.28979757256726846</c:v>
                </c:pt>
                <c:pt idx="6">
                  <c:v>0.29000170490984734</c:v>
                </c:pt>
                <c:pt idx="7">
                  <c:v>0.29033651759289353</c:v>
                </c:pt>
                <c:pt idx="8">
                  <c:v>0.29046229066295537</c:v>
                </c:pt>
                <c:pt idx="9">
                  <c:v>0.29079806661547575</c:v>
                </c:pt>
                <c:pt idx="10">
                  <c:v>0.29100730729989005</c:v>
                </c:pt>
                <c:pt idx="11">
                  <c:v>0.29125885344001368</c:v>
                </c:pt>
                <c:pt idx="12">
                  <c:v>0.29155261107648267</c:v>
                </c:pt>
                <c:pt idx="13">
                  <c:v>0.29184605645063028</c:v>
                </c:pt>
                <c:pt idx="14">
                  <c:v>0.29214022858146255</c:v>
                </c:pt>
                <c:pt idx="15">
                  <c:v>0.29251854886529977</c:v>
                </c:pt>
                <c:pt idx="16">
                  <c:v>0.29276895224796801</c:v>
                </c:pt>
                <c:pt idx="17">
                  <c:v>0.29310428733229832</c:v>
                </c:pt>
                <c:pt idx="18">
                  <c:v>0.29344051853969422</c:v>
                </c:pt>
                <c:pt idx="19">
                  <c:v>0.29385963725543562</c:v>
                </c:pt>
                <c:pt idx="20">
                  <c:v>0.29419417490945066</c:v>
                </c:pt>
                <c:pt idx="21">
                  <c:v>0.29473984108860779</c:v>
                </c:pt>
                <c:pt idx="22">
                  <c:v>0.29511642492204637</c:v>
                </c:pt>
                <c:pt idx="23">
                  <c:v>0.29545179420314377</c:v>
                </c:pt>
                <c:pt idx="24">
                  <c:v>0.29595485243431008</c:v>
                </c:pt>
                <c:pt idx="25">
                  <c:v>0.29620638321518278</c:v>
                </c:pt>
                <c:pt idx="26">
                  <c:v>0.29654143155988277</c:v>
                </c:pt>
                <c:pt idx="27">
                  <c:v>0.29691874588159561</c:v>
                </c:pt>
                <c:pt idx="28">
                  <c:v>0.29738020502035573</c:v>
                </c:pt>
                <c:pt idx="29">
                  <c:v>0.29779943077247306</c:v>
                </c:pt>
                <c:pt idx="30">
                  <c:v>0.29821910980406435</c:v>
                </c:pt>
                <c:pt idx="31">
                  <c:v>0.29876468215440882</c:v>
                </c:pt>
                <c:pt idx="32">
                  <c:v>0.29905753240655097</c:v>
                </c:pt>
                <c:pt idx="33">
                  <c:v>0.29960251232101204</c:v>
                </c:pt>
                <c:pt idx="34">
                  <c:v>0.30006418347928371</c:v>
                </c:pt>
                <c:pt idx="35">
                  <c:v>0.30052479360048773</c:v>
                </c:pt>
                <c:pt idx="36">
                  <c:v>0.30102835021988411</c:v>
                </c:pt>
                <c:pt idx="37">
                  <c:v>0.30157251392820006</c:v>
                </c:pt>
                <c:pt idx="38">
                  <c:v>0.3020759197355839</c:v>
                </c:pt>
                <c:pt idx="39">
                  <c:v>0.3024536638309408</c:v>
                </c:pt>
                <c:pt idx="40">
                  <c:v>0.30295672108209193</c:v>
                </c:pt>
                <c:pt idx="41">
                  <c:v>0.30337646865917722</c:v>
                </c:pt>
                <c:pt idx="42">
                  <c:v>0.30396335365286087</c:v>
                </c:pt>
                <c:pt idx="43">
                  <c:v>0.30450832196475169</c:v>
                </c:pt>
                <c:pt idx="44">
                  <c:v>0.30496945149470261</c:v>
                </c:pt>
                <c:pt idx="45">
                  <c:v>0.30547250426932648</c:v>
                </c:pt>
                <c:pt idx="46">
                  <c:v>0.30593283178333164</c:v>
                </c:pt>
                <c:pt idx="47">
                  <c:v>0.30639398802444268</c:v>
                </c:pt>
                <c:pt idx="48">
                  <c:v>0.30693856284105642</c:v>
                </c:pt>
                <c:pt idx="49">
                  <c:v>0.30735799273748321</c:v>
                </c:pt>
                <c:pt idx="50">
                  <c:v>0.30786108017804786</c:v>
                </c:pt>
                <c:pt idx="51">
                  <c:v>0.30840609184793594</c:v>
                </c:pt>
                <c:pt idx="52">
                  <c:v>0.30907687580270971</c:v>
                </c:pt>
                <c:pt idx="53">
                  <c:v>0.3095799640089395</c:v>
                </c:pt>
                <c:pt idx="54">
                  <c:v>0.31012497644618597</c:v>
                </c:pt>
                <c:pt idx="55">
                  <c:v>0.31071238775437887</c:v>
                </c:pt>
                <c:pt idx="56">
                  <c:v>0.31121519530094516</c:v>
                </c:pt>
                <c:pt idx="57">
                  <c:v>0.31180239143712951</c:v>
                </c:pt>
                <c:pt idx="58">
                  <c:v>0.31243124094141378</c:v>
                </c:pt>
                <c:pt idx="59">
                  <c:v>0.31293406944657626</c:v>
                </c:pt>
                <c:pt idx="60">
                  <c:v>0.31352100285170326</c:v>
                </c:pt>
                <c:pt idx="61">
                  <c:v>0.3140662532996123</c:v>
                </c:pt>
                <c:pt idx="62">
                  <c:v>0.31469540730192158</c:v>
                </c:pt>
                <c:pt idx="63">
                  <c:v>0.3152398811682135</c:v>
                </c:pt>
                <c:pt idx="64">
                  <c:v>0.31578511729667763</c:v>
                </c:pt>
                <c:pt idx="65">
                  <c:v>0.3164137507236251</c:v>
                </c:pt>
                <c:pt idx="66">
                  <c:v>0.3170847489364591</c:v>
                </c:pt>
                <c:pt idx="67">
                  <c:v>0.3175035310184004</c:v>
                </c:pt>
                <c:pt idx="68">
                  <c:v>0.31796478792227717</c:v>
                </c:pt>
                <c:pt idx="69">
                  <c:v>0.31863572074732771</c:v>
                </c:pt>
                <c:pt idx="70">
                  <c:v>0.31918093318001234</c:v>
                </c:pt>
                <c:pt idx="71">
                  <c:v>0.31993522521219897</c:v>
                </c:pt>
                <c:pt idx="72">
                  <c:v>0.32048056962188542</c:v>
                </c:pt>
                <c:pt idx="73">
                  <c:v>0.32110942649729163</c:v>
                </c:pt>
                <c:pt idx="74">
                  <c:v>0.32173828369330576</c:v>
                </c:pt>
                <c:pt idx="75">
                  <c:v>0.32232490564688004</c:v>
                </c:pt>
                <c:pt idx="76">
                  <c:v>0.32299582068555127</c:v>
                </c:pt>
                <c:pt idx="77">
                  <c:v>0.32362468193266625</c:v>
                </c:pt>
                <c:pt idx="78">
                  <c:v>0.32425354332408912</c:v>
                </c:pt>
                <c:pt idx="79">
                  <c:v>0.32484048074634087</c:v>
                </c:pt>
                <c:pt idx="80">
                  <c:v>0.32551126651044177</c:v>
                </c:pt>
                <c:pt idx="81">
                  <c:v>0.32601435592603156</c:v>
                </c:pt>
                <c:pt idx="82">
                  <c:v>0.32660145509684052</c:v>
                </c:pt>
                <c:pt idx="83">
                  <c:v>0.32723031445744255</c:v>
                </c:pt>
                <c:pt idx="84">
                  <c:v>0.32785937492251815</c:v>
                </c:pt>
                <c:pt idx="85">
                  <c:v>0.32844610975591892</c:v>
                </c:pt>
                <c:pt idx="86">
                  <c:v>0.32915924985562633</c:v>
                </c:pt>
                <c:pt idx="87">
                  <c:v>0.32983002693859376</c:v>
                </c:pt>
                <c:pt idx="88">
                  <c:v>0.3305008044247128</c:v>
                </c:pt>
                <c:pt idx="89">
                  <c:v>0.33104607989144019</c:v>
                </c:pt>
                <c:pt idx="90">
                  <c:v>0.33167444207429075</c:v>
                </c:pt>
                <c:pt idx="91">
                  <c:v>0.33238736810689706</c:v>
                </c:pt>
                <c:pt idx="92">
                  <c:v>0.33309985394358593</c:v>
                </c:pt>
                <c:pt idx="93">
                  <c:v>0.33372853760176419</c:v>
                </c:pt>
                <c:pt idx="94">
                  <c:v>0.33435739869016146</c:v>
                </c:pt>
                <c:pt idx="95">
                  <c:v>0.33498597636671701</c:v>
                </c:pt>
                <c:pt idx="96">
                  <c:v>0.33561499066148076</c:v>
                </c:pt>
                <c:pt idx="97">
                  <c:v>0.33641155064845235</c:v>
                </c:pt>
                <c:pt idx="98">
                  <c:v>0.33704054057452087</c:v>
                </c:pt>
                <c:pt idx="99">
                  <c:v>0.33766927712769762</c:v>
                </c:pt>
                <c:pt idx="100">
                  <c:v>0.33821441572394917</c:v>
                </c:pt>
                <c:pt idx="101">
                  <c:v>0.33875942929474223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TimePerturb!$AY$1:$AY$2</c:f>
              <c:strCache>
                <c:ptCount val="2"/>
                <c:pt idx="0">
                  <c:v>Drop_06278</c:v>
                </c:pt>
                <c:pt idx="1">
                  <c:v>2mL 7.66deg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TimePerturb!$BA$6:$BA$68</c:f>
              <c:numCache>
                <c:formatCode>General</c:formatCode>
                <c:ptCount val="63"/>
                <c:pt idx="0">
                  <c:v>0.18685176047280042</c:v>
                </c:pt>
                <c:pt idx="1">
                  <c:v>0.20761306719200046</c:v>
                </c:pt>
                <c:pt idx="2">
                  <c:v>0.2283743739112005</c:v>
                </c:pt>
                <c:pt idx="3">
                  <c:v>0.24913568063040056</c:v>
                </c:pt>
                <c:pt idx="4">
                  <c:v>0.2698969873496006</c:v>
                </c:pt>
                <c:pt idx="5">
                  <c:v>0.29065829406880067</c:v>
                </c:pt>
                <c:pt idx="6">
                  <c:v>0.31141960078800068</c:v>
                </c:pt>
                <c:pt idx="7">
                  <c:v>0.33218090750720075</c:v>
                </c:pt>
                <c:pt idx="8">
                  <c:v>0.35294221422640076</c:v>
                </c:pt>
                <c:pt idx="9">
                  <c:v>0.37370352094560083</c:v>
                </c:pt>
                <c:pt idx="10">
                  <c:v>0.3944648276648009</c:v>
                </c:pt>
                <c:pt idx="11">
                  <c:v>0.41522613438400091</c:v>
                </c:pt>
                <c:pt idx="12">
                  <c:v>0.43598744110320098</c:v>
                </c:pt>
                <c:pt idx="13">
                  <c:v>0.45674874782240105</c:v>
                </c:pt>
                <c:pt idx="14">
                  <c:v>0.47751005454160106</c:v>
                </c:pt>
                <c:pt idx="15">
                  <c:v>0.49827136126080113</c:v>
                </c:pt>
                <c:pt idx="16">
                  <c:v>0.51903266798000114</c:v>
                </c:pt>
                <c:pt idx="17">
                  <c:v>0.53979397469920121</c:v>
                </c:pt>
                <c:pt idx="18">
                  <c:v>0.56055528141840116</c:v>
                </c:pt>
                <c:pt idx="19">
                  <c:v>0.58131658813760134</c:v>
                </c:pt>
                <c:pt idx="20">
                  <c:v>0.6020778948568013</c:v>
                </c:pt>
                <c:pt idx="21">
                  <c:v>0.62283920157600137</c:v>
                </c:pt>
                <c:pt idx="22">
                  <c:v>0.64360050829520143</c:v>
                </c:pt>
                <c:pt idx="23">
                  <c:v>0.6643618150144015</c:v>
                </c:pt>
                <c:pt idx="24">
                  <c:v>0.68512312173360157</c:v>
                </c:pt>
                <c:pt idx="25">
                  <c:v>0.70588442845280153</c:v>
                </c:pt>
                <c:pt idx="26">
                  <c:v>0.72664573517200171</c:v>
                </c:pt>
                <c:pt idx="27">
                  <c:v>0.74740704189120166</c:v>
                </c:pt>
                <c:pt idx="28">
                  <c:v>0.76816834861040173</c:v>
                </c:pt>
                <c:pt idx="29">
                  <c:v>0.7889296553296018</c:v>
                </c:pt>
                <c:pt idx="30">
                  <c:v>0.80969096204880187</c:v>
                </c:pt>
                <c:pt idx="31">
                  <c:v>0.83045226876800182</c:v>
                </c:pt>
                <c:pt idx="32">
                  <c:v>0.85121357548720189</c:v>
                </c:pt>
                <c:pt idx="33">
                  <c:v>0.87197488220640207</c:v>
                </c:pt>
                <c:pt idx="34">
                  <c:v>0.89273618892560203</c:v>
                </c:pt>
                <c:pt idx="35">
                  <c:v>0.91349749564480209</c:v>
                </c:pt>
                <c:pt idx="36">
                  <c:v>0.93425880236400216</c:v>
                </c:pt>
                <c:pt idx="37">
                  <c:v>0.95502010908320223</c:v>
                </c:pt>
                <c:pt idx="38">
                  <c:v>0.97578141580240219</c:v>
                </c:pt>
                <c:pt idx="39">
                  <c:v>0.99654272252160225</c:v>
                </c:pt>
                <c:pt idx="40">
                  <c:v>1.0173040292408022</c:v>
                </c:pt>
                <c:pt idx="41">
                  <c:v>1.0380653359600025</c:v>
                </c:pt>
                <c:pt idx="42">
                  <c:v>1.0588266426792023</c:v>
                </c:pt>
                <c:pt idx="43">
                  <c:v>1.0795879493984024</c:v>
                </c:pt>
                <c:pt idx="44">
                  <c:v>1.1003492561176025</c:v>
                </c:pt>
                <c:pt idx="45">
                  <c:v>1.1211105628368025</c:v>
                </c:pt>
                <c:pt idx="46">
                  <c:v>1.1418718695560026</c:v>
                </c:pt>
                <c:pt idx="47">
                  <c:v>1.1626331762752027</c:v>
                </c:pt>
                <c:pt idx="48">
                  <c:v>1.1833944829944028</c:v>
                </c:pt>
                <c:pt idx="49">
                  <c:v>1.2041557897136028</c:v>
                </c:pt>
                <c:pt idx="50">
                  <c:v>1.2249170964328029</c:v>
                </c:pt>
                <c:pt idx="51">
                  <c:v>1.2456784031520027</c:v>
                </c:pt>
                <c:pt idx="52">
                  <c:v>1.2664397098712028</c:v>
                </c:pt>
                <c:pt idx="53">
                  <c:v>1.2872010165904029</c:v>
                </c:pt>
                <c:pt idx="54">
                  <c:v>1.3079623233096029</c:v>
                </c:pt>
                <c:pt idx="55">
                  <c:v>1.328723630028803</c:v>
                </c:pt>
                <c:pt idx="56">
                  <c:v>1.3494849367480029</c:v>
                </c:pt>
                <c:pt idx="57">
                  <c:v>1.3702462434672029</c:v>
                </c:pt>
                <c:pt idx="58">
                  <c:v>1.3910075501864032</c:v>
                </c:pt>
                <c:pt idx="59">
                  <c:v>1.4117688569056031</c:v>
                </c:pt>
                <c:pt idx="60">
                  <c:v>1.4325301636248031</c:v>
                </c:pt>
                <c:pt idx="61">
                  <c:v>1.4532914703440032</c:v>
                </c:pt>
                <c:pt idx="62">
                  <c:v>1.474052777063203</c:v>
                </c:pt>
              </c:numCache>
            </c:numRef>
          </c:xVal>
          <c:yVal>
            <c:numRef>
              <c:f>TimePerturb!$BC$6:$BC$68</c:f>
              <c:numCache>
                <c:formatCode>General</c:formatCode>
                <c:ptCount val="63"/>
                <c:pt idx="0">
                  <c:v>0.42811051780569115</c:v>
                </c:pt>
                <c:pt idx="1">
                  <c:v>0.43363383096239244</c:v>
                </c:pt>
                <c:pt idx="2">
                  <c:v>0.43934728934408912</c:v>
                </c:pt>
                <c:pt idx="3">
                  <c:v>0.44298249362081649</c:v>
                </c:pt>
                <c:pt idx="4">
                  <c:v>0.44911040978512579</c:v>
                </c:pt>
                <c:pt idx="5">
                  <c:v>0.45530968074326128</c:v>
                </c:pt>
                <c:pt idx="6">
                  <c:v>0.46149751307571513</c:v>
                </c:pt>
                <c:pt idx="7">
                  <c:v>0.46890043373164536</c:v>
                </c:pt>
                <c:pt idx="8">
                  <c:v>0.47463803419374634</c:v>
                </c:pt>
                <c:pt idx="9">
                  <c:v>0.4816309504575893</c:v>
                </c:pt>
                <c:pt idx="10">
                  <c:v>0.48945687845027208</c:v>
                </c:pt>
                <c:pt idx="11">
                  <c:v>0.49563789983398587</c:v>
                </c:pt>
                <c:pt idx="12">
                  <c:v>0.5030470850892883</c:v>
                </c:pt>
                <c:pt idx="13">
                  <c:v>0.51251466275174051</c:v>
                </c:pt>
                <c:pt idx="14">
                  <c:v>0.51997498514712237</c:v>
                </c:pt>
                <c:pt idx="15">
                  <c:v>0.52696942312930861</c:v>
                </c:pt>
                <c:pt idx="16">
                  <c:v>0.53561036256674865</c:v>
                </c:pt>
                <c:pt idx="17">
                  <c:v>0.54260589678525151</c:v>
                </c:pt>
                <c:pt idx="18">
                  <c:v>0.54961364342849905</c:v>
                </c:pt>
                <c:pt idx="19">
                  <c:v>0.5590672775207588</c:v>
                </c:pt>
                <c:pt idx="20">
                  <c:v>0.56729849641836316</c:v>
                </c:pt>
                <c:pt idx="21">
                  <c:v>0.57758789957535861</c:v>
                </c:pt>
                <c:pt idx="22">
                  <c:v>0.58541723900280507</c:v>
                </c:pt>
                <c:pt idx="23">
                  <c:v>0.59366921285252405</c:v>
                </c:pt>
                <c:pt idx="24">
                  <c:v>0.601499645150396</c:v>
                </c:pt>
                <c:pt idx="25">
                  <c:v>0.61055318671329184</c:v>
                </c:pt>
                <c:pt idx="26">
                  <c:v>0.6200296445294009</c:v>
                </c:pt>
                <c:pt idx="27">
                  <c:v>0.62949485478953837</c:v>
                </c:pt>
                <c:pt idx="28">
                  <c:v>0.63898288565631189</c:v>
                </c:pt>
                <c:pt idx="29">
                  <c:v>0.64844771869989981</c:v>
                </c:pt>
                <c:pt idx="30">
                  <c:v>0.65751278917172662</c:v>
                </c:pt>
                <c:pt idx="31">
                  <c:v>0.66657795979261592</c:v>
                </c:pt>
                <c:pt idx="32">
                  <c:v>0.67605471880439449</c:v>
                </c:pt>
                <c:pt idx="33">
                  <c:v>0.68593087712832324</c:v>
                </c:pt>
                <c:pt idx="34">
                  <c:v>0.69580734871384653</c:v>
                </c:pt>
                <c:pt idx="35">
                  <c:v>0.7052957994611293</c:v>
                </c:pt>
                <c:pt idx="36">
                  <c:v>0.71566485485623044</c:v>
                </c:pt>
                <c:pt idx="37">
                  <c:v>0.72389297655584783</c:v>
                </c:pt>
                <c:pt idx="38">
                  <c:v>0.7341932221170393</c:v>
                </c:pt>
                <c:pt idx="39">
                  <c:v>0.74447874049014129</c:v>
                </c:pt>
                <c:pt idx="40">
                  <c:v>0.75517611795587247</c:v>
                </c:pt>
                <c:pt idx="41">
                  <c:v>0.7638166049438424</c:v>
                </c:pt>
                <c:pt idx="42">
                  <c:v>0.77533763104986786</c:v>
                </c:pt>
                <c:pt idx="43">
                  <c:v>0.7848016264477754</c:v>
                </c:pt>
                <c:pt idx="44">
                  <c:v>0.79341875514325488</c:v>
                </c:pt>
                <c:pt idx="45">
                  <c:v>0.80208432211700598</c:v>
                </c:pt>
                <c:pt idx="46">
                  <c:v>0.81406897240891574</c:v>
                </c:pt>
                <c:pt idx="47">
                  <c:v>0.82269660074267137</c:v>
                </c:pt>
                <c:pt idx="48">
                  <c:v>0.83178897623090098</c:v>
                </c:pt>
                <c:pt idx="49">
                  <c:v>0.84170633030705244</c:v>
                </c:pt>
                <c:pt idx="50">
                  <c:v>0.85165757208314963</c:v>
                </c:pt>
                <c:pt idx="51">
                  <c:v>0.86197449117760372</c:v>
                </c:pt>
                <c:pt idx="52">
                  <c:v>0.87186346381375812</c:v>
                </c:pt>
                <c:pt idx="53">
                  <c:v>0.88175243659495106</c:v>
                </c:pt>
                <c:pt idx="54">
                  <c:v>0.8908357632130145</c:v>
                </c:pt>
                <c:pt idx="55">
                  <c:v>0.90031341588136438</c:v>
                </c:pt>
                <c:pt idx="56">
                  <c:v>0.90932956179746693</c:v>
                </c:pt>
                <c:pt idx="57">
                  <c:v>0.91962987666524743</c:v>
                </c:pt>
                <c:pt idx="58">
                  <c:v>0.92950277178519647</c:v>
                </c:pt>
                <c:pt idx="59">
                  <c:v>0.93939170287188711</c:v>
                </c:pt>
                <c:pt idx="60">
                  <c:v>0.94888537069786272</c:v>
                </c:pt>
                <c:pt idx="61">
                  <c:v>0.95790410026502426</c:v>
                </c:pt>
                <c:pt idx="62">
                  <c:v>0.9682043810019787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TimePerturb!$BL$1:$BL$2</c:f>
              <c:strCache>
                <c:ptCount val="2"/>
                <c:pt idx="0">
                  <c:v>Drop_06281</c:v>
                </c:pt>
                <c:pt idx="1">
                  <c:v>3mL 7.66deg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TimePerturb!$BN$6:$BN$87</c:f>
              <c:numCache>
                <c:formatCode>General</c:formatCode>
                <c:ptCount val="82"/>
                <c:pt idx="0">
                  <c:v>0.15209736481963346</c:v>
                </c:pt>
                <c:pt idx="1">
                  <c:v>0.16899707202181494</c:v>
                </c:pt>
                <c:pt idx="2">
                  <c:v>0.18589677922399644</c:v>
                </c:pt>
                <c:pt idx="3">
                  <c:v>0.20279648642617795</c:v>
                </c:pt>
                <c:pt idx="4">
                  <c:v>0.21969619362835946</c:v>
                </c:pt>
                <c:pt idx="5">
                  <c:v>0.23659590083054094</c:v>
                </c:pt>
                <c:pt idx="6">
                  <c:v>0.25349560803272242</c:v>
                </c:pt>
                <c:pt idx="7">
                  <c:v>0.2703953152349039</c:v>
                </c:pt>
                <c:pt idx="8">
                  <c:v>0.28729502243708543</c:v>
                </c:pt>
                <c:pt idx="9">
                  <c:v>0.30419472963926691</c:v>
                </c:pt>
                <c:pt idx="10">
                  <c:v>0.32109443684144839</c:v>
                </c:pt>
                <c:pt idx="11">
                  <c:v>0.33799414404362987</c:v>
                </c:pt>
                <c:pt idx="12">
                  <c:v>0.35489385124581135</c:v>
                </c:pt>
                <c:pt idx="13">
                  <c:v>0.37179355844799294</c:v>
                </c:pt>
                <c:pt idx="14">
                  <c:v>0.38869326565017437</c:v>
                </c:pt>
                <c:pt idx="15">
                  <c:v>0.4055929728523559</c:v>
                </c:pt>
                <c:pt idx="16">
                  <c:v>0.42249268005453733</c:v>
                </c:pt>
                <c:pt idx="17">
                  <c:v>0.43939238725671892</c:v>
                </c:pt>
                <c:pt idx="18">
                  <c:v>0.45629209445890034</c:v>
                </c:pt>
                <c:pt idx="19">
                  <c:v>0.47319180166108188</c:v>
                </c:pt>
                <c:pt idx="20">
                  <c:v>0.4900915088632633</c:v>
                </c:pt>
                <c:pt idx="21">
                  <c:v>0.50699121606544484</c:v>
                </c:pt>
                <c:pt idx="22">
                  <c:v>0.52389092326762632</c:v>
                </c:pt>
                <c:pt idx="23">
                  <c:v>0.5407906304698078</c:v>
                </c:pt>
                <c:pt idx="24">
                  <c:v>0.55769033767198939</c:v>
                </c:pt>
                <c:pt idx="25">
                  <c:v>0.57459004487417087</c:v>
                </c:pt>
                <c:pt idx="26">
                  <c:v>0.59148975207635235</c:v>
                </c:pt>
                <c:pt idx="27">
                  <c:v>0.60838945927853383</c:v>
                </c:pt>
                <c:pt idx="28">
                  <c:v>0.62528916648071531</c:v>
                </c:pt>
                <c:pt idx="29">
                  <c:v>0.64218887368289679</c:v>
                </c:pt>
                <c:pt idx="30">
                  <c:v>0.65908858088507838</c:v>
                </c:pt>
                <c:pt idx="31">
                  <c:v>0.67598828808725975</c:v>
                </c:pt>
                <c:pt idx="32">
                  <c:v>0.69288799528944134</c:v>
                </c:pt>
                <c:pt idx="33">
                  <c:v>0.70978770249162282</c:v>
                </c:pt>
                <c:pt idx="34">
                  <c:v>0.7266874096938043</c:v>
                </c:pt>
                <c:pt idx="35">
                  <c:v>0.74358711689598589</c:v>
                </c:pt>
                <c:pt idx="36">
                  <c:v>0.76048682409816726</c:v>
                </c:pt>
                <c:pt idx="37">
                  <c:v>0.77738653130034885</c:v>
                </c:pt>
                <c:pt idx="38">
                  <c:v>0.79428623850253033</c:v>
                </c:pt>
                <c:pt idx="39">
                  <c:v>0.81118594570471181</c:v>
                </c:pt>
                <c:pt idx="40">
                  <c:v>0.82808565290689329</c:v>
                </c:pt>
                <c:pt idx="41">
                  <c:v>0.84498536010907477</c:v>
                </c:pt>
                <c:pt idx="42">
                  <c:v>0.86188506731125625</c:v>
                </c:pt>
                <c:pt idx="43">
                  <c:v>0.87878477451343784</c:v>
                </c:pt>
                <c:pt idx="44">
                  <c:v>0.89568448171561921</c:v>
                </c:pt>
                <c:pt idx="45">
                  <c:v>0.9125841889178008</c:v>
                </c:pt>
                <c:pt idx="46">
                  <c:v>0.92948389611998217</c:v>
                </c:pt>
                <c:pt idx="47">
                  <c:v>0.94638360332216376</c:v>
                </c:pt>
                <c:pt idx="48">
                  <c:v>0.96328331052434535</c:v>
                </c:pt>
                <c:pt idx="49">
                  <c:v>0.98018301772652672</c:v>
                </c:pt>
                <c:pt idx="50">
                  <c:v>0.99708272492870831</c:v>
                </c:pt>
                <c:pt idx="51">
                  <c:v>1.0139824321308897</c:v>
                </c:pt>
                <c:pt idx="52">
                  <c:v>1.0308821393330712</c:v>
                </c:pt>
                <c:pt idx="53">
                  <c:v>1.0477818465352526</c:v>
                </c:pt>
                <c:pt idx="54">
                  <c:v>1.0646815537374343</c:v>
                </c:pt>
                <c:pt idx="55">
                  <c:v>1.0815812609396156</c:v>
                </c:pt>
                <c:pt idx="56">
                  <c:v>1.0984809681417971</c:v>
                </c:pt>
                <c:pt idx="57">
                  <c:v>1.1153806753439786</c:v>
                </c:pt>
                <c:pt idx="58">
                  <c:v>1.1322803825461603</c:v>
                </c:pt>
                <c:pt idx="59">
                  <c:v>1.1491800897483417</c:v>
                </c:pt>
                <c:pt idx="60">
                  <c:v>1.166079796950523</c:v>
                </c:pt>
                <c:pt idx="61">
                  <c:v>1.1829795041527045</c:v>
                </c:pt>
                <c:pt idx="62">
                  <c:v>1.199879211354886</c:v>
                </c:pt>
                <c:pt idx="63">
                  <c:v>1.2167789185570677</c:v>
                </c:pt>
                <c:pt idx="64">
                  <c:v>1.2336786257592491</c:v>
                </c:pt>
                <c:pt idx="65">
                  <c:v>1.2505783329614304</c:v>
                </c:pt>
                <c:pt idx="66">
                  <c:v>1.2674780401636121</c:v>
                </c:pt>
                <c:pt idx="67">
                  <c:v>1.2843777473657936</c:v>
                </c:pt>
                <c:pt idx="68">
                  <c:v>1.3012774545679751</c:v>
                </c:pt>
                <c:pt idx="69">
                  <c:v>1.3181771617701565</c:v>
                </c:pt>
                <c:pt idx="70">
                  <c:v>1.335076868972338</c:v>
                </c:pt>
                <c:pt idx="71">
                  <c:v>1.3519765761745195</c:v>
                </c:pt>
                <c:pt idx="72">
                  <c:v>1.368876283376701</c:v>
                </c:pt>
                <c:pt idx="73">
                  <c:v>1.3857759905788825</c:v>
                </c:pt>
                <c:pt idx="74">
                  <c:v>1.4026756977810642</c:v>
                </c:pt>
                <c:pt idx="75">
                  <c:v>1.4195754049832454</c:v>
                </c:pt>
                <c:pt idx="76">
                  <c:v>1.4364751121854269</c:v>
                </c:pt>
                <c:pt idx="77">
                  <c:v>1.4533748193876084</c:v>
                </c:pt>
                <c:pt idx="78">
                  <c:v>1.4702745265897901</c:v>
                </c:pt>
                <c:pt idx="79">
                  <c:v>1.4871742337919716</c:v>
                </c:pt>
                <c:pt idx="80">
                  <c:v>1.5040739409941528</c:v>
                </c:pt>
                <c:pt idx="81">
                  <c:v>1.5209736481963345</c:v>
                </c:pt>
              </c:numCache>
            </c:numRef>
          </c:xVal>
          <c:yVal>
            <c:numRef>
              <c:f>TimePerturb!$BP$6:$BP$87</c:f>
              <c:numCache>
                <c:formatCode>General</c:formatCode>
                <c:ptCount val="82"/>
                <c:pt idx="0">
                  <c:v>0.41893119644041388</c:v>
                </c:pt>
                <c:pt idx="1">
                  <c:v>0.42190336902430925</c:v>
                </c:pt>
                <c:pt idx="2">
                  <c:v>0.42828152990527041</c:v>
                </c:pt>
                <c:pt idx="3">
                  <c:v>0.43295090647925633</c:v>
                </c:pt>
                <c:pt idx="4">
                  <c:v>0.43653326706404638</c:v>
                </c:pt>
                <c:pt idx="5">
                  <c:v>0.44168393781558551</c:v>
                </c:pt>
                <c:pt idx="6">
                  <c:v>0.44602336639584655</c:v>
                </c:pt>
                <c:pt idx="7">
                  <c:v>0.45074912523408572</c:v>
                </c:pt>
                <c:pt idx="8">
                  <c:v>0.45508923649421079</c:v>
                </c:pt>
                <c:pt idx="9">
                  <c:v>0.46086659567145349</c:v>
                </c:pt>
                <c:pt idx="10">
                  <c:v>0.46556601223541294</c:v>
                </c:pt>
                <c:pt idx="11">
                  <c:v>0.46913571625508094</c:v>
                </c:pt>
                <c:pt idx="12">
                  <c:v>0.47592000425690834</c:v>
                </c:pt>
                <c:pt idx="13">
                  <c:v>0.48172965630547604</c:v>
                </c:pt>
                <c:pt idx="14">
                  <c:v>0.4868077135380634</c:v>
                </c:pt>
                <c:pt idx="15">
                  <c:v>0.49364524052219527</c:v>
                </c:pt>
                <c:pt idx="16">
                  <c:v>0.5001429470038975</c:v>
                </c:pt>
                <c:pt idx="17">
                  <c:v>0.5059626409092336</c:v>
                </c:pt>
                <c:pt idx="18">
                  <c:v>0.51210049012372905</c:v>
                </c:pt>
                <c:pt idx="19">
                  <c:v>0.5192962373133031</c:v>
                </c:pt>
                <c:pt idx="20">
                  <c:v>0.52433430360179767</c:v>
                </c:pt>
                <c:pt idx="21">
                  <c:v>0.52977288937451306</c:v>
                </c:pt>
                <c:pt idx="22">
                  <c:v>0.53625010079901636</c:v>
                </c:pt>
                <c:pt idx="23">
                  <c:v>0.54281233380192262</c:v>
                </c:pt>
                <c:pt idx="24">
                  <c:v>0.54895013422238526</c:v>
                </c:pt>
                <c:pt idx="25">
                  <c:v>0.55504404574798794</c:v>
                </c:pt>
                <c:pt idx="26">
                  <c:v>0.56294136126856809</c:v>
                </c:pt>
                <c:pt idx="27">
                  <c:v>0.57014044979816492</c:v>
                </c:pt>
                <c:pt idx="28">
                  <c:v>0.5784204613056706</c:v>
                </c:pt>
                <c:pt idx="29">
                  <c:v>0.58526121111742124</c:v>
                </c:pt>
                <c:pt idx="30">
                  <c:v>0.59213555037603693</c:v>
                </c:pt>
                <c:pt idx="31">
                  <c:v>0.59830929683458089</c:v>
                </c:pt>
                <c:pt idx="32">
                  <c:v>0.60514843737341617</c:v>
                </c:pt>
                <c:pt idx="33">
                  <c:v>0.61269113163636779</c:v>
                </c:pt>
                <c:pt idx="34">
                  <c:v>0.61845193446145963</c:v>
                </c:pt>
                <c:pt idx="35">
                  <c:v>0.62746974526664578</c:v>
                </c:pt>
                <c:pt idx="36">
                  <c:v>0.63540736684612298</c:v>
                </c:pt>
                <c:pt idx="37">
                  <c:v>0.64368915899743817</c:v>
                </c:pt>
                <c:pt idx="38">
                  <c:v>0.65161141116085697</c:v>
                </c:pt>
                <c:pt idx="39">
                  <c:v>0.65884419547458595</c:v>
                </c:pt>
                <c:pt idx="40">
                  <c:v>0.66606163545668351</c:v>
                </c:pt>
                <c:pt idx="41">
                  <c:v>0.67218320030269829</c:v>
                </c:pt>
                <c:pt idx="42">
                  <c:v>0.68082586540861956</c:v>
                </c:pt>
                <c:pt idx="43">
                  <c:v>0.68846693094726341</c:v>
                </c:pt>
                <c:pt idx="44">
                  <c:v>0.69674798139310024</c:v>
                </c:pt>
                <c:pt idx="45">
                  <c:v>0.70507925877828515</c:v>
                </c:pt>
                <c:pt idx="46">
                  <c:v>0.71303430600222317</c:v>
                </c:pt>
                <c:pt idx="47">
                  <c:v>0.72131447662166814</c:v>
                </c:pt>
                <c:pt idx="48">
                  <c:v>0.72887508498976228</c:v>
                </c:pt>
                <c:pt idx="49">
                  <c:v>0.73607603685169576</c:v>
                </c:pt>
                <c:pt idx="50">
                  <c:v>0.7436536034065736</c:v>
                </c:pt>
                <c:pt idx="51">
                  <c:v>0.75157501899753842</c:v>
                </c:pt>
                <c:pt idx="52">
                  <c:v>0.75952884818411848</c:v>
                </c:pt>
                <c:pt idx="53">
                  <c:v>0.76741894447386383</c:v>
                </c:pt>
                <c:pt idx="54">
                  <c:v>0.77642176529617146</c:v>
                </c:pt>
                <c:pt idx="55">
                  <c:v>0.78434456980108125</c:v>
                </c:pt>
                <c:pt idx="56">
                  <c:v>0.79189340315831047</c:v>
                </c:pt>
                <c:pt idx="57">
                  <c:v>0.79913923620819827</c:v>
                </c:pt>
                <c:pt idx="58">
                  <c:v>0.80742235693790898</c:v>
                </c:pt>
                <c:pt idx="59">
                  <c:v>0.81463958126695657</c:v>
                </c:pt>
                <c:pt idx="60">
                  <c:v>0.82329736953062327</c:v>
                </c:pt>
                <c:pt idx="61">
                  <c:v>0.83196978367061747</c:v>
                </c:pt>
                <c:pt idx="62">
                  <c:v>0.84070535924021483</c:v>
                </c:pt>
                <c:pt idx="63">
                  <c:v>0.84687608798403113</c:v>
                </c:pt>
                <c:pt idx="64">
                  <c:v>0.85587698843852666</c:v>
                </c:pt>
                <c:pt idx="65">
                  <c:v>0.86270169265048502</c:v>
                </c:pt>
                <c:pt idx="66">
                  <c:v>0.87098343302085957</c:v>
                </c:pt>
                <c:pt idx="67">
                  <c:v>0.87998565590149913</c:v>
                </c:pt>
                <c:pt idx="68">
                  <c:v>0.88682756411208241</c:v>
                </c:pt>
                <c:pt idx="69">
                  <c:v>0.89658104567523167</c:v>
                </c:pt>
                <c:pt idx="70">
                  <c:v>0.90417421301958045</c:v>
                </c:pt>
                <c:pt idx="71">
                  <c:v>0.91175174369930145</c:v>
                </c:pt>
                <c:pt idx="72">
                  <c:v>0.91970531136819067</c:v>
                </c:pt>
                <c:pt idx="73">
                  <c:v>0.92764293139178511</c:v>
                </c:pt>
                <c:pt idx="74">
                  <c:v>0.93556458447620983</c:v>
                </c:pt>
                <c:pt idx="75">
                  <c:v>0.94420665566983419</c:v>
                </c:pt>
                <c:pt idx="76">
                  <c:v>0.95212878849925364</c:v>
                </c:pt>
                <c:pt idx="77">
                  <c:v>0.96005113524110908</c:v>
                </c:pt>
                <c:pt idx="78">
                  <c:v>0.96797368663552463</c:v>
                </c:pt>
                <c:pt idx="79">
                  <c:v>0.97553630493929477</c:v>
                </c:pt>
                <c:pt idx="80">
                  <c:v>0.98347384397622506</c:v>
                </c:pt>
                <c:pt idx="81">
                  <c:v>0.9914113853256098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TimePerturb!$BY$1:$BY$2</c:f>
              <c:strCache>
                <c:ptCount val="2"/>
                <c:pt idx="0">
                  <c:v>Drop_06282</c:v>
                </c:pt>
                <c:pt idx="1">
                  <c:v>4mL 7.66deg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TimePerturb!$CA$6:$CA$73</c:f>
              <c:numCache>
                <c:formatCode>General</c:formatCode>
                <c:ptCount val="68"/>
                <c:pt idx="0">
                  <c:v>0.19901105518770928</c:v>
                </c:pt>
                <c:pt idx="1">
                  <c:v>0.21431959789445615</c:v>
                </c:pt>
                <c:pt idx="2">
                  <c:v>0.22962814060120301</c:v>
                </c:pt>
                <c:pt idx="3">
                  <c:v>0.24493668330794988</c:v>
                </c:pt>
                <c:pt idx="4">
                  <c:v>0.26024522601469674</c:v>
                </c:pt>
                <c:pt idx="5">
                  <c:v>0.2755537687214436</c:v>
                </c:pt>
                <c:pt idx="6">
                  <c:v>0.29086231142819047</c:v>
                </c:pt>
                <c:pt idx="7">
                  <c:v>0.30617085413493739</c:v>
                </c:pt>
                <c:pt idx="8">
                  <c:v>0.3214793968416842</c:v>
                </c:pt>
                <c:pt idx="9">
                  <c:v>0.33678793954843111</c:v>
                </c:pt>
                <c:pt idx="10">
                  <c:v>0.35209648225517792</c:v>
                </c:pt>
                <c:pt idx="11">
                  <c:v>0.36740502496192484</c:v>
                </c:pt>
                <c:pt idx="12">
                  <c:v>0.38271356766867171</c:v>
                </c:pt>
                <c:pt idx="13">
                  <c:v>0.39802211037541857</c:v>
                </c:pt>
                <c:pt idx="14">
                  <c:v>0.41333065308216543</c:v>
                </c:pt>
                <c:pt idx="15">
                  <c:v>0.4286391957889123</c:v>
                </c:pt>
                <c:pt idx="16">
                  <c:v>0.44394773849565916</c:v>
                </c:pt>
                <c:pt idx="17">
                  <c:v>0.45925628120240602</c:v>
                </c:pt>
                <c:pt idx="18">
                  <c:v>0.47456482390915283</c:v>
                </c:pt>
                <c:pt idx="19">
                  <c:v>0.48987336661589975</c:v>
                </c:pt>
                <c:pt idx="20">
                  <c:v>0.50518190932264662</c:v>
                </c:pt>
                <c:pt idx="21">
                  <c:v>0.52049045202939348</c:v>
                </c:pt>
                <c:pt idx="22">
                  <c:v>0.53579899473614023</c:v>
                </c:pt>
                <c:pt idx="23">
                  <c:v>0.55110753744288721</c:v>
                </c:pt>
                <c:pt idx="24">
                  <c:v>0.56641608014963407</c:v>
                </c:pt>
                <c:pt idx="25">
                  <c:v>0.58172462285638094</c:v>
                </c:pt>
                <c:pt idx="26">
                  <c:v>0.5970331655631278</c:v>
                </c:pt>
                <c:pt idx="27">
                  <c:v>0.61234170826987477</c:v>
                </c:pt>
                <c:pt idx="28">
                  <c:v>0.62765025097662153</c:v>
                </c:pt>
                <c:pt idx="29">
                  <c:v>0.64295879368336839</c:v>
                </c:pt>
                <c:pt idx="30">
                  <c:v>0.65826733639011525</c:v>
                </c:pt>
                <c:pt idx="31">
                  <c:v>0.67357587909686212</c:v>
                </c:pt>
                <c:pt idx="32">
                  <c:v>0.68888442180360898</c:v>
                </c:pt>
                <c:pt idx="33">
                  <c:v>0.70419296451035596</c:v>
                </c:pt>
                <c:pt idx="34">
                  <c:v>0.71950150721710271</c:v>
                </c:pt>
                <c:pt idx="35">
                  <c:v>0.73481004992384968</c:v>
                </c:pt>
                <c:pt idx="36">
                  <c:v>0.75011859263059644</c:v>
                </c:pt>
                <c:pt idx="37">
                  <c:v>0.76542713533734341</c:v>
                </c:pt>
                <c:pt idx="38">
                  <c:v>0.78073567804409016</c:v>
                </c:pt>
                <c:pt idx="39">
                  <c:v>0.79604422075083714</c:v>
                </c:pt>
                <c:pt idx="40">
                  <c:v>0.81135276345758389</c:v>
                </c:pt>
                <c:pt idx="41">
                  <c:v>0.82666130616433087</c:v>
                </c:pt>
                <c:pt idx="42">
                  <c:v>0.84196984887107762</c:v>
                </c:pt>
                <c:pt idx="43">
                  <c:v>0.85727839157782459</c:v>
                </c:pt>
                <c:pt idx="44">
                  <c:v>0.87258693428457135</c:v>
                </c:pt>
                <c:pt idx="45">
                  <c:v>0.88789547699131832</c:v>
                </c:pt>
                <c:pt idx="46">
                  <c:v>0.90320401969806507</c:v>
                </c:pt>
                <c:pt idx="47">
                  <c:v>0.91851256240481205</c:v>
                </c:pt>
                <c:pt idx="48">
                  <c:v>0.9338211051115588</c:v>
                </c:pt>
                <c:pt idx="49">
                  <c:v>0.94912964781830567</c:v>
                </c:pt>
                <c:pt idx="50">
                  <c:v>0.96443819052505264</c:v>
                </c:pt>
                <c:pt idx="51">
                  <c:v>0.9797467332317995</c:v>
                </c:pt>
                <c:pt idx="52">
                  <c:v>0.99505527593854648</c:v>
                </c:pt>
                <c:pt idx="53">
                  <c:v>1.0103638186452932</c:v>
                </c:pt>
                <c:pt idx="54">
                  <c:v>1.0256723613520402</c:v>
                </c:pt>
                <c:pt idx="55">
                  <c:v>1.040980904058787</c:v>
                </c:pt>
                <c:pt idx="56">
                  <c:v>1.0562894467655337</c:v>
                </c:pt>
                <c:pt idx="57">
                  <c:v>1.0715979894722805</c:v>
                </c:pt>
                <c:pt idx="58">
                  <c:v>1.0869065321790277</c:v>
                </c:pt>
                <c:pt idx="59">
                  <c:v>1.1022150748857744</c:v>
                </c:pt>
                <c:pt idx="60">
                  <c:v>1.1175236175925214</c:v>
                </c:pt>
                <c:pt idx="61">
                  <c:v>1.1328321602992681</c:v>
                </c:pt>
                <c:pt idx="62">
                  <c:v>1.1481407030060151</c:v>
                </c:pt>
                <c:pt idx="63">
                  <c:v>1.1634492457127619</c:v>
                </c:pt>
                <c:pt idx="64">
                  <c:v>1.1787577884195086</c:v>
                </c:pt>
                <c:pt idx="65">
                  <c:v>1.1940663311262554</c:v>
                </c:pt>
                <c:pt idx="66">
                  <c:v>1.2093748738330026</c:v>
                </c:pt>
                <c:pt idx="67">
                  <c:v>1.2246834165397495</c:v>
                </c:pt>
              </c:numCache>
            </c:numRef>
          </c:xVal>
          <c:yVal>
            <c:numRef>
              <c:f>TimePerturb!$CC$6:$CC$73</c:f>
              <c:numCache>
                <c:formatCode>General</c:formatCode>
                <c:ptCount val="68"/>
                <c:pt idx="0">
                  <c:v>0.39226768376337839</c:v>
                </c:pt>
                <c:pt idx="1">
                  <c:v>0.39751035756247038</c:v>
                </c:pt>
                <c:pt idx="2">
                  <c:v>0.40423514521148535</c:v>
                </c:pt>
                <c:pt idx="3">
                  <c:v>0.40986636379114011</c:v>
                </c:pt>
                <c:pt idx="4">
                  <c:v>0.41435605704517181</c:v>
                </c:pt>
                <c:pt idx="5">
                  <c:v>0.42147388628560911</c:v>
                </c:pt>
                <c:pt idx="6">
                  <c:v>0.42764559402393298</c:v>
                </c:pt>
                <c:pt idx="7">
                  <c:v>0.43315765502565778</c:v>
                </c:pt>
                <c:pt idx="8">
                  <c:v>0.43899873456786781</c:v>
                </c:pt>
                <c:pt idx="9">
                  <c:v>0.4464623866983653</c:v>
                </c:pt>
                <c:pt idx="10">
                  <c:v>0.45295168233734673</c:v>
                </c:pt>
                <c:pt idx="11">
                  <c:v>0.4581566835818629</c:v>
                </c:pt>
                <c:pt idx="12">
                  <c:v>0.46561918972947025</c:v>
                </c:pt>
                <c:pt idx="13">
                  <c:v>0.47374380601523486</c:v>
                </c:pt>
                <c:pt idx="14">
                  <c:v>0.48055023009101477</c:v>
                </c:pt>
                <c:pt idx="15">
                  <c:v>0.48835049502962785</c:v>
                </c:pt>
                <c:pt idx="16">
                  <c:v>0.49548793146289022</c:v>
                </c:pt>
                <c:pt idx="17">
                  <c:v>0.50359894382199877</c:v>
                </c:pt>
                <c:pt idx="18">
                  <c:v>0.5107261736090527</c:v>
                </c:pt>
                <c:pt idx="19">
                  <c:v>0.51724746537282273</c:v>
                </c:pt>
                <c:pt idx="20">
                  <c:v>0.52437013393620091</c:v>
                </c:pt>
                <c:pt idx="21">
                  <c:v>0.53316030862514929</c:v>
                </c:pt>
                <c:pt idx="22">
                  <c:v>0.5406398628832022</c:v>
                </c:pt>
                <c:pt idx="23">
                  <c:v>0.54842471364699985</c:v>
                </c:pt>
                <c:pt idx="24">
                  <c:v>0.55749884895539314</c:v>
                </c:pt>
                <c:pt idx="25">
                  <c:v>0.56692371726895607</c:v>
                </c:pt>
                <c:pt idx="26">
                  <c:v>0.57663954376997073</c:v>
                </c:pt>
                <c:pt idx="27">
                  <c:v>0.58542293243340127</c:v>
                </c:pt>
                <c:pt idx="28">
                  <c:v>0.59320042438783538</c:v>
                </c:pt>
                <c:pt idx="29">
                  <c:v>0.60261643356106331</c:v>
                </c:pt>
                <c:pt idx="30">
                  <c:v>0.61170015375519493</c:v>
                </c:pt>
                <c:pt idx="31">
                  <c:v>0.61884518080638029</c:v>
                </c:pt>
                <c:pt idx="32">
                  <c:v>0.62771526638665909</c:v>
                </c:pt>
                <c:pt idx="33">
                  <c:v>0.63649584447900076</c:v>
                </c:pt>
                <c:pt idx="34">
                  <c:v>0.64589952959223007</c:v>
                </c:pt>
                <c:pt idx="35">
                  <c:v>0.65532855098455023</c:v>
                </c:pt>
                <c:pt idx="36">
                  <c:v>0.66568131252685103</c:v>
                </c:pt>
                <c:pt idx="37">
                  <c:v>0.67572411425915568</c:v>
                </c:pt>
                <c:pt idx="38">
                  <c:v>0.68511973194705622</c:v>
                </c:pt>
                <c:pt idx="39">
                  <c:v>0.6935630923384104</c:v>
                </c:pt>
                <c:pt idx="40">
                  <c:v>0.70202754384484256</c:v>
                </c:pt>
                <c:pt idx="41">
                  <c:v>0.71146645579986523</c:v>
                </c:pt>
                <c:pt idx="42">
                  <c:v>0.72055862290028649</c:v>
                </c:pt>
                <c:pt idx="43">
                  <c:v>0.73027697506437361</c:v>
                </c:pt>
                <c:pt idx="44">
                  <c:v>0.73904479354371222</c:v>
                </c:pt>
                <c:pt idx="45">
                  <c:v>0.74943425998621205</c:v>
                </c:pt>
                <c:pt idx="46">
                  <c:v>0.75917506744704732</c:v>
                </c:pt>
                <c:pt idx="47">
                  <c:v>0.76928601653107742</c:v>
                </c:pt>
                <c:pt idx="48">
                  <c:v>0.78002408097036258</c:v>
                </c:pt>
                <c:pt idx="49">
                  <c:v>0.78753361682098511</c:v>
                </c:pt>
                <c:pt idx="50">
                  <c:v>0.79726100880461948</c:v>
                </c:pt>
                <c:pt idx="51">
                  <c:v>0.80569172016878721</c:v>
                </c:pt>
                <c:pt idx="52">
                  <c:v>0.81543236039388867</c:v>
                </c:pt>
                <c:pt idx="53">
                  <c:v>0.82576142118610107</c:v>
                </c:pt>
                <c:pt idx="54">
                  <c:v>0.83611774194630994</c:v>
                </c:pt>
                <c:pt idx="55">
                  <c:v>0.84648635899862912</c:v>
                </c:pt>
                <c:pt idx="56">
                  <c:v>0.85592369374903221</c:v>
                </c:pt>
                <c:pt idx="57">
                  <c:v>0.86597827912851999</c:v>
                </c:pt>
                <c:pt idx="58">
                  <c:v>0.87472552994317665</c:v>
                </c:pt>
                <c:pt idx="59">
                  <c:v>0.8838277725018</c:v>
                </c:pt>
                <c:pt idx="60">
                  <c:v>0.89355837918598235</c:v>
                </c:pt>
                <c:pt idx="61">
                  <c:v>0.90394787590022996</c:v>
                </c:pt>
                <c:pt idx="62">
                  <c:v>0.9131391257227206</c:v>
                </c:pt>
                <c:pt idx="63">
                  <c:v>0.92354045945573671</c:v>
                </c:pt>
                <c:pt idx="64">
                  <c:v>0.93360548182375247</c:v>
                </c:pt>
                <c:pt idx="65">
                  <c:v>0.94331096029428574</c:v>
                </c:pt>
                <c:pt idx="66">
                  <c:v>0.95239175238703599</c:v>
                </c:pt>
                <c:pt idx="67">
                  <c:v>0.96145089097949643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TimePerturb!$CL$1:$CL$2</c:f>
              <c:strCache>
                <c:ptCount val="2"/>
                <c:pt idx="0">
                  <c:v>Drop_06284</c:v>
                </c:pt>
                <c:pt idx="1">
                  <c:v>2mL 3.99deg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TimePerturb!$CN$6:$CN$84</c:f>
              <c:numCache>
                <c:formatCode>General</c:formatCode>
                <c:ptCount val="79"/>
                <c:pt idx="0">
                  <c:v>6.8879118282654292E-2</c:v>
                </c:pt>
                <c:pt idx="1">
                  <c:v>8.0358971329763343E-2</c:v>
                </c:pt>
                <c:pt idx="2">
                  <c:v>9.183882437687238E-2</c:v>
                </c:pt>
                <c:pt idx="3">
                  <c:v>0.10331867742398146</c:v>
                </c:pt>
                <c:pt idx="4">
                  <c:v>0.1147985304710905</c:v>
                </c:pt>
                <c:pt idx="5">
                  <c:v>0.12627838351819953</c:v>
                </c:pt>
                <c:pt idx="6">
                  <c:v>0.13775823656530858</c:v>
                </c:pt>
                <c:pt idx="7">
                  <c:v>0.14923808961241763</c:v>
                </c:pt>
                <c:pt idx="8">
                  <c:v>0.16071794265952669</c:v>
                </c:pt>
                <c:pt idx="9">
                  <c:v>0.17219779570663574</c:v>
                </c:pt>
                <c:pt idx="10">
                  <c:v>0.18367764875374476</c:v>
                </c:pt>
                <c:pt idx="11">
                  <c:v>0.19515750180085381</c:v>
                </c:pt>
                <c:pt idx="12">
                  <c:v>0.20663735484796292</c:v>
                </c:pt>
                <c:pt idx="13">
                  <c:v>0.21811720789507191</c:v>
                </c:pt>
                <c:pt idx="14">
                  <c:v>0.22959706094218099</c:v>
                </c:pt>
                <c:pt idx="15">
                  <c:v>0.24107691398929001</c:v>
                </c:pt>
                <c:pt idx="16">
                  <c:v>0.25255676703639907</c:v>
                </c:pt>
                <c:pt idx="17">
                  <c:v>0.26403662008350809</c:v>
                </c:pt>
                <c:pt idx="18">
                  <c:v>0.27551647313061717</c:v>
                </c:pt>
                <c:pt idx="19">
                  <c:v>0.28699632617772619</c:v>
                </c:pt>
                <c:pt idx="20">
                  <c:v>0.29847617922483527</c:v>
                </c:pt>
                <c:pt idx="21">
                  <c:v>0.30995603227194429</c:v>
                </c:pt>
                <c:pt idx="22">
                  <c:v>0.32143588531905337</c:v>
                </c:pt>
                <c:pt idx="23">
                  <c:v>0.33291573836616239</c:v>
                </c:pt>
                <c:pt idx="24">
                  <c:v>0.34439559141327147</c:v>
                </c:pt>
                <c:pt idx="25">
                  <c:v>0.35587544446038055</c:v>
                </c:pt>
                <c:pt idx="26">
                  <c:v>0.36735529750748952</c:v>
                </c:pt>
                <c:pt idx="27">
                  <c:v>0.37883515055459865</c:v>
                </c:pt>
                <c:pt idx="28">
                  <c:v>0.39031500360170762</c:v>
                </c:pt>
                <c:pt idx="29">
                  <c:v>0.4017948566488167</c:v>
                </c:pt>
                <c:pt idx="30">
                  <c:v>0.41327470969592572</c:v>
                </c:pt>
                <c:pt idx="31">
                  <c:v>0.42475456274303475</c:v>
                </c:pt>
                <c:pt idx="32">
                  <c:v>0.43623441579014383</c:v>
                </c:pt>
                <c:pt idx="33">
                  <c:v>0.4477142688372529</c:v>
                </c:pt>
                <c:pt idx="34">
                  <c:v>0.45919412188436193</c:v>
                </c:pt>
                <c:pt idx="35">
                  <c:v>0.47067397493147101</c:v>
                </c:pt>
                <c:pt idx="36">
                  <c:v>0.48215382797858003</c:v>
                </c:pt>
                <c:pt idx="37">
                  <c:v>0.49363368102568911</c:v>
                </c:pt>
                <c:pt idx="38">
                  <c:v>0.50511353407279813</c:v>
                </c:pt>
                <c:pt idx="39">
                  <c:v>0.51659338711990721</c:v>
                </c:pt>
                <c:pt idx="40">
                  <c:v>0.52807324016701618</c:v>
                </c:pt>
                <c:pt idx="41">
                  <c:v>0.53955309321412526</c:v>
                </c:pt>
                <c:pt idx="42">
                  <c:v>0.55103294626123434</c:v>
                </c:pt>
                <c:pt idx="43">
                  <c:v>0.56251279930834341</c:v>
                </c:pt>
                <c:pt idx="44">
                  <c:v>0.57399265235545238</c:v>
                </c:pt>
                <c:pt idx="45">
                  <c:v>0.58547250540256146</c:v>
                </c:pt>
                <c:pt idx="46">
                  <c:v>0.59695235844967043</c:v>
                </c:pt>
                <c:pt idx="47">
                  <c:v>0.60843221149677951</c:v>
                </c:pt>
                <c:pt idx="48">
                  <c:v>0.61991206454388859</c:v>
                </c:pt>
                <c:pt idx="49">
                  <c:v>0.63139191759099766</c:v>
                </c:pt>
                <c:pt idx="50">
                  <c:v>0.64287177063810674</c:v>
                </c:pt>
                <c:pt idx="51">
                  <c:v>0.65435162368521571</c:v>
                </c:pt>
                <c:pt idx="52">
                  <c:v>0.66583147673232479</c:v>
                </c:pt>
                <c:pt idx="53">
                  <c:v>0.67731132977943387</c:v>
                </c:pt>
                <c:pt idx="54">
                  <c:v>0.68879118282654295</c:v>
                </c:pt>
                <c:pt idx="55">
                  <c:v>0.70027103587365191</c:v>
                </c:pt>
                <c:pt idx="56">
                  <c:v>0.7117508889207611</c:v>
                </c:pt>
                <c:pt idx="57">
                  <c:v>0.72323074196787007</c:v>
                </c:pt>
                <c:pt idx="58">
                  <c:v>0.73471059501497904</c:v>
                </c:pt>
                <c:pt idx="59">
                  <c:v>0.74619044806208812</c:v>
                </c:pt>
                <c:pt idx="60">
                  <c:v>0.75767030110919731</c:v>
                </c:pt>
                <c:pt idx="61">
                  <c:v>0.76915015415630628</c:v>
                </c:pt>
                <c:pt idx="62">
                  <c:v>0.78063000720341524</c:v>
                </c:pt>
                <c:pt idx="63">
                  <c:v>0.79210986025052443</c:v>
                </c:pt>
                <c:pt idx="64">
                  <c:v>0.8035897132976334</c:v>
                </c:pt>
                <c:pt idx="65">
                  <c:v>0.81506956634474248</c:v>
                </c:pt>
                <c:pt idx="66">
                  <c:v>0.82654941939185167</c:v>
                </c:pt>
                <c:pt idx="67">
                  <c:v>0.83802927243896064</c:v>
                </c:pt>
                <c:pt idx="68">
                  <c:v>0.84950912548606961</c:v>
                </c:pt>
                <c:pt idx="69">
                  <c:v>0.86098897853317868</c:v>
                </c:pt>
                <c:pt idx="70">
                  <c:v>0.87246883158028776</c:v>
                </c:pt>
                <c:pt idx="71">
                  <c:v>0.88394868462739684</c:v>
                </c:pt>
                <c:pt idx="72">
                  <c:v>0.89542853767450581</c:v>
                </c:pt>
                <c:pt idx="73">
                  <c:v>0.90690839072161478</c:v>
                </c:pt>
                <c:pt idx="74">
                  <c:v>0.91838824376872397</c:v>
                </c:pt>
                <c:pt idx="75">
                  <c:v>0.92986809681583305</c:v>
                </c:pt>
                <c:pt idx="76">
                  <c:v>0.94134794986294201</c:v>
                </c:pt>
                <c:pt idx="77">
                  <c:v>0.95282780291005098</c:v>
                </c:pt>
                <c:pt idx="78">
                  <c:v>0.96430765595716017</c:v>
                </c:pt>
              </c:numCache>
            </c:numRef>
          </c:xVal>
          <c:yVal>
            <c:numRef>
              <c:f>TimePerturb!$CP$6:$CP$84</c:f>
              <c:numCache>
                <c:formatCode>General</c:formatCode>
                <c:ptCount val="79"/>
                <c:pt idx="0">
                  <c:v>0.40859105690941644</c:v>
                </c:pt>
                <c:pt idx="1">
                  <c:v>0.4108524934449721</c:v>
                </c:pt>
                <c:pt idx="2">
                  <c:v>0.41374887911079838</c:v>
                </c:pt>
                <c:pt idx="3">
                  <c:v>0.41584136709737352</c:v>
                </c:pt>
                <c:pt idx="4">
                  <c:v>0.41912836561349853</c:v>
                </c:pt>
                <c:pt idx="5">
                  <c:v>0.42182577491732454</c:v>
                </c:pt>
                <c:pt idx="6">
                  <c:v>0.42529180194088878</c:v>
                </c:pt>
                <c:pt idx="7">
                  <c:v>0.42818571261613242</c:v>
                </c:pt>
                <c:pt idx="8">
                  <c:v>0.43172140573433337</c:v>
                </c:pt>
                <c:pt idx="9">
                  <c:v>0.43480380562257653</c:v>
                </c:pt>
                <c:pt idx="10">
                  <c:v>0.43924422388794993</c:v>
                </c:pt>
                <c:pt idx="11">
                  <c:v>0.44235640916024721</c:v>
                </c:pt>
                <c:pt idx="12">
                  <c:v>0.44677365144118403</c:v>
                </c:pt>
                <c:pt idx="13">
                  <c:v>0.45056082674379488</c:v>
                </c:pt>
                <c:pt idx="14">
                  <c:v>0.45457080737721661</c:v>
                </c:pt>
                <c:pt idx="15">
                  <c:v>0.45922051348554088</c:v>
                </c:pt>
                <c:pt idx="16">
                  <c:v>0.4640929089212259</c:v>
                </c:pt>
                <c:pt idx="17">
                  <c:v>0.46853348301133624</c:v>
                </c:pt>
                <c:pt idx="18">
                  <c:v>0.47296374647027206</c:v>
                </c:pt>
                <c:pt idx="19">
                  <c:v>0.47805930333318347</c:v>
                </c:pt>
                <c:pt idx="20">
                  <c:v>0.48293392271459912</c:v>
                </c:pt>
                <c:pt idx="21">
                  <c:v>0.4875874207441569</c:v>
                </c:pt>
                <c:pt idx="22">
                  <c:v>0.49267721801794784</c:v>
                </c:pt>
                <c:pt idx="23">
                  <c:v>0.49821841540117923</c:v>
                </c:pt>
                <c:pt idx="24">
                  <c:v>0.50356724948728571</c:v>
                </c:pt>
                <c:pt idx="25">
                  <c:v>0.5091073955717742</c:v>
                </c:pt>
                <c:pt idx="26">
                  <c:v>0.51509118075611215</c:v>
                </c:pt>
                <c:pt idx="27">
                  <c:v>0.52086092637126413</c:v>
                </c:pt>
                <c:pt idx="28">
                  <c:v>0.52662338847373014</c:v>
                </c:pt>
                <c:pt idx="29">
                  <c:v>0.53260778798690733</c:v>
                </c:pt>
                <c:pt idx="30">
                  <c:v>0.53859907454818778</c:v>
                </c:pt>
                <c:pt idx="31">
                  <c:v>0.54481201796542478</c:v>
                </c:pt>
                <c:pt idx="32">
                  <c:v>0.55079018322201967</c:v>
                </c:pt>
                <c:pt idx="33">
                  <c:v>0.55721856963570338</c:v>
                </c:pt>
                <c:pt idx="34">
                  <c:v>0.56343754658734102</c:v>
                </c:pt>
                <c:pt idx="35">
                  <c:v>0.57010028071302354</c:v>
                </c:pt>
                <c:pt idx="36">
                  <c:v>0.57696530796137091</c:v>
                </c:pt>
                <c:pt idx="37">
                  <c:v>0.58317207591815878</c:v>
                </c:pt>
                <c:pt idx="38">
                  <c:v>0.58960067980411535</c:v>
                </c:pt>
                <c:pt idx="39">
                  <c:v>0.59581339859586135</c:v>
                </c:pt>
                <c:pt idx="40">
                  <c:v>0.60224781165158736</c:v>
                </c:pt>
                <c:pt idx="41">
                  <c:v>0.60889261990879462</c:v>
                </c:pt>
                <c:pt idx="42">
                  <c:v>0.61577588137688521</c:v>
                </c:pt>
                <c:pt idx="43">
                  <c:v>0.62242631736473797</c:v>
                </c:pt>
                <c:pt idx="44">
                  <c:v>0.62974739235231569</c:v>
                </c:pt>
                <c:pt idx="45">
                  <c:v>0.63663082574694851</c:v>
                </c:pt>
                <c:pt idx="46">
                  <c:v>0.64372452038133043</c:v>
                </c:pt>
                <c:pt idx="47">
                  <c:v>0.65015330152042727</c:v>
                </c:pt>
                <c:pt idx="48">
                  <c:v>0.65703100621948418</c:v>
                </c:pt>
                <c:pt idx="49">
                  <c:v>0.664109619225703</c:v>
                </c:pt>
                <c:pt idx="50">
                  <c:v>0.67078091219531422</c:v>
                </c:pt>
                <c:pt idx="51">
                  <c:v>0.67789160907531776</c:v>
                </c:pt>
                <c:pt idx="52">
                  <c:v>0.68497967120655479</c:v>
                </c:pt>
                <c:pt idx="53">
                  <c:v>0.69229528498085824</c:v>
                </c:pt>
                <c:pt idx="54">
                  <c:v>0.69896829383684256</c:v>
                </c:pt>
                <c:pt idx="55">
                  <c:v>0.70583450224990041</c:v>
                </c:pt>
                <c:pt idx="56">
                  <c:v>0.71248497158342572</c:v>
                </c:pt>
                <c:pt idx="57">
                  <c:v>0.72001698868267139</c:v>
                </c:pt>
                <c:pt idx="58">
                  <c:v>0.7271163118940851</c:v>
                </c:pt>
                <c:pt idx="59">
                  <c:v>0.7344270711591363</c:v>
                </c:pt>
                <c:pt idx="60">
                  <c:v>0.74174308513986809</c:v>
                </c:pt>
                <c:pt idx="61">
                  <c:v>0.74861577510540944</c:v>
                </c:pt>
                <c:pt idx="62">
                  <c:v>0.75572489407634946</c:v>
                </c:pt>
                <c:pt idx="63">
                  <c:v>0.76240825379135013</c:v>
                </c:pt>
                <c:pt idx="64">
                  <c:v>0.76950770089517029</c:v>
                </c:pt>
                <c:pt idx="65">
                  <c:v>0.77637966116034851</c:v>
                </c:pt>
                <c:pt idx="66">
                  <c:v>0.78414995206730087</c:v>
                </c:pt>
                <c:pt idx="67">
                  <c:v>0.79102188362166537</c:v>
                </c:pt>
                <c:pt idx="68">
                  <c:v>0.79811557861228966</c:v>
                </c:pt>
                <c:pt idx="69">
                  <c:v>0.80477164233506748</c:v>
                </c:pt>
                <c:pt idx="70">
                  <c:v>0.81209274643420148</c:v>
                </c:pt>
                <c:pt idx="71">
                  <c:v>0.81874882057696652</c:v>
                </c:pt>
                <c:pt idx="72">
                  <c:v>0.82584825421206065</c:v>
                </c:pt>
                <c:pt idx="73">
                  <c:v>0.83337969961563696</c:v>
                </c:pt>
                <c:pt idx="74">
                  <c:v>0.84025741553347288</c:v>
                </c:pt>
                <c:pt idx="75">
                  <c:v>0.84757295463051696</c:v>
                </c:pt>
                <c:pt idx="76">
                  <c:v>0.85443460776580382</c:v>
                </c:pt>
                <c:pt idx="77">
                  <c:v>0.8608586303818152</c:v>
                </c:pt>
                <c:pt idx="78">
                  <c:v>0.86418407186345203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TimePerturb!$CY$1:$CY$2</c:f>
              <c:strCache>
                <c:ptCount val="2"/>
                <c:pt idx="0">
                  <c:v>Drop_06285</c:v>
                </c:pt>
                <c:pt idx="1">
                  <c:v>3mL 3.99deg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TimePerturb!$DA$6:$DA$70</c:f>
              <c:numCache>
                <c:formatCode>General</c:formatCode>
                <c:ptCount val="65"/>
                <c:pt idx="0">
                  <c:v>5.8325319229792887E-2</c:v>
                </c:pt>
                <c:pt idx="1">
                  <c:v>6.80462057680917E-2</c:v>
                </c:pt>
                <c:pt idx="2">
                  <c:v>7.7767092306390506E-2</c:v>
                </c:pt>
                <c:pt idx="3">
                  <c:v>8.748797884468934E-2</c:v>
                </c:pt>
                <c:pt idx="4">
                  <c:v>9.7208865382988147E-2</c:v>
                </c:pt>
                <c:pt idx="5">
                  <c:v>0.10692975192128695</c:v>
                </c:pt>
                <c:pt idx="6">
                  <c:v>0.11665063845958577</c:v>
                </c:pt>
                <c:pt idx="7">
                  <c:v>0.12637152499788457</c:v>
                </c:pt>
                <c:pt idx="8">
                  <c:v>0.1360924115361834</c:v>
                </c:pt>
                <c:pt idx="9">
                  <c:v>0.14581329807448221</c:v>
                </c:pt>
                <c:pt idx="10">
                  <c:v>0.15553418461278101</c:v>
                </c:pt>
                <c:pt idx="11">
                  <c:v>0.16525507115107982</c:v>
                </c:pt>
                <c:pt idx="12">
                  <c:v>0.17497595768937868</c:v>
                </c:pt>
                <c:pt idx="13">
                  <c:v>0.18469684422767746</c:v>
                </c:pt>
                <c:pt idx="14">
                  <c:v>0.19441773076597629</c:v>
                </c:pt>
                <c:pt idx="15">
                  <c:v>0.20413861730427507</c:v>
                </c:pt>
                <c:pt idx="16">
                  <c:v>0.21385950384257391</c:v>
                </c:pt>
                <c:pt idx="17">
                  <c:v>0.22358039038087268</c:v>
                </c:pt>
                <c:pt idx="18">
                  <c:v>0.23330127691917155</c:v>
                </c:pt>
                <c:pt idx="19">
                  <c:v>0.24302216345747032</c:v>
                </c:pt>
                <c:pt idx="20">
                  <c:v>0.25274304999576913</c:v>
                </c:pt>
                <c:pt idx="21">
                  <c:v>0.26246393653406791</c:v>
                </c:pt>
                <c:pt idx="22">
                  <c:v>0.2721848230723668</c:v>
                </c:pt>
                <c:pt idx="23">
                  <c:v>0.28190570961066558</c:v>
                </c:pt>
                <c:pt idx="24">
                  <c:v>0.29162659614896441</c:v>
                </c:pt>
                <c:pt idx="25">
                  <c:v>0.30134748268726325</c:v>
                </c:pt>
                <c:pt idx="26">
                  <c:v>0.31106836922556202</c:v>
                </c:pt>
                <c:pt idx="27">
                  <c:v>0.32078925576386086</c:v>
                </c:pt>
                <c:pt idx="28">
                  <c:v>0.33051014230215964</c:v>
                </c:pt>
                <c:pt idx="29">
                  <c:v>0.34023102884045847</c:v>
                </c:pt>
                <c:pt idx="30">
                  <c:v>0.34995191537875725</c:v>
                </c:pt>
                <c:pt idx="31">
                  <c:v>0.35967280191705603</c:v>
                </c:pt>
                <c:pt idx="32">
                  <c:v>0.36939368845535492</c:v>
                </c:pt>
                <c:pt idx="33">
                  <c:v>0.37911457499365375</c:v>
                </c:pt>
                <c:pt idx="34">
                  <c:v>0.38883546153195253</c:v>
                </c:pt>
                <c:pt idx="35">
                  <c:v>0.39855634807025137</c:v>
                </c:pt>
                <c:pt idx="36">
                  <c:v>0.40827723460855014</c:v>
                </c:pt>
                <c:pt idx="37">
                  <c:v>0.41799812114684898</c:v>
                </c:pt>
                <c:pt idx="38">
                  <c:v>0.42771900768514776</c:v>
                </c:pt>
                <c:pt idx="39">
                  <c:v>0.43743989422344659</c:v>
                </c:pt>
                <c:pt idx="40">
                  <c:v>0.44716078076174537</c:v>
                </c:pt>
                <c:pt idx="41">
                  <c:v>0.4568816673000442</c:v>
                </c:pt>
                <c:pt idx="42">
                  <c:v>0.46660255383834298</c:v>
                </c:pt>
                <c:pt idx="43">
                  <c:v>0.47632344037664187</c:v>
                </c:pt>
                <c:pt idx="44">
                  <c:v>0.48604432691494065</c:v>
                </c:pt>
                <c:pt idx="45">
                  <c:v>0.49576521345323948</c:v>
                </c:pt>
                <c:pt idx="46">
                  <c:v>0.50548609999153826</c:v>
                </c:pt>
                <c:pt idx="47">
                  <c:v>0.5152069865298371</c:v>
                </c:pt>
                <c:pt idx="48">
                  <c:v>0.52492787306813593</c:v>
                </c:pt>
                <c:pt idx="49">
                  <c:v>0.53464875960643476</c:v>
                </c:pt>
                <c:pt idx="50">
                  <c:v>0.5443696461447336</c:v>
                </c:pt>
                <c:pt idx="51">
                  <c:v>0.55409053268303232</c:v>
                </c:pt>
                <c:pt idx="52">
                  <c:v>0.56381141922133116</c:v>
                </c:pt>
                <c:pt idx="53">
                  <c:v>0.57353230575962999</c:v>
                </c:pt>
                <c:pt idx="54">
                  <c:v>0.58325319229792882</c:v>
                </c:pt>
                <c:pt idx="55">
                  <c:v>0.59297407883622755</c:v>
                </c:pt>
                <c:pt idx="56">
                  <c:v>0.60269496537452649</c:v>
                </c:pt>
                <c:pt idx="57">
                  <c:v>0.61241585191282522</c:v>
                </c:pt>
                <c:pt idx="58">
                  <c:v>0.62213673845112405</c:v>
                </c:pt>
                <c:pt idx="59">
                  <c:v>0.63185762498942288</c:v>
                </c:pt>
                <c:pt idx="60">
                  <c:v>0.64157851152772172</c:v>
                </c:pt>
                <c:pt idx="61">
                  <c:v>0.65129939806602055</c:v>
                </c:pt>
                <c:pt idx="62">
                  <c:v>0.66102028460431927</c:v>
                </c:pt>
                <c:pt idx="63">
                  <c:v>0.67074117114261822</c:v>
                </c:pt>
                <c:pt idx="64">
                  <c:v>0.68046205768091694</c:v>
                </c:pt>
              </c:numCache>
            </c:numRef>
          </c:xVal>
          <c:yVal>
            <c:numRef>
              <c:f>TimePerturb!$DC$6:$DC$70</c:f>
              <c:numCache>
                <c:formatCode>General</c:formatCode>
                <c:ptCount val="65"/>
                <c:pt idx="0">
                  <c:v>0.33647819759209513</c:v>
                </c:pt>
                <c:pt idx="1">
                  <c:v>0.33948671418004372</c:v>
                </c:pt>
                <c:pt idx="2">
                  <c:v>0.34140900286517856</c:v>
                </c:pt>
                <c:pt idx="3">
                  <c:v>0.34391336900681246</c:v>
                </c:pt>
                <c:pt idx="4">
                  <c:v>0.34637504590703255</c:v>
                </c:pt>
                <c:pt idx="5">
                  <c:v>0.34907865325099191</c:v>
                </c:pt>
                <c:pt idx="6">
                  <c:v>0.35240301835215526</c:v>
                </c:pt>
                <c:pt idx="7">
                  <c:v>0.35506294202962096</c:v>
                </c:pt>
                <c:pt idx="8">
                  <c:v>0.3588802662136456</c:v>
                </c:pt>
                <c:pt idx="9">
                  <c:v>0.36187944252131965</c:v>
                </c:pt>
                <c:pt idx="10">
                  <c:v>0.36604655096985278</c:v>
                </c:pt>
                <c:pt idx="11">
                  <c:v>0.36938114164961072</c:v>
                </c:pt>
                <c:pt idx="12">
                  <c:v>0.37354451949192558</c:v>
                </c:pt>
                <c:pt idx="13">
                  <c:v>0.37721940163660139</c:v>
                </c:pt>
                <c:pt idx="14">
                  <c:v>0.38191438386423382</c:v>
                </c:pt>
                <c:pt idx="15">
                  <c:v>0.38625647310356059</c:v>
                </c:pt>
                <c:pt idx="16">
                  <c:v>0.39092512333486701</c:v>
                </c:pt>
                <c:pt idx="17">
                  <c:v>0.39558852590066695</c:v>
                </c:pt>
                <c:pt idx="18">
                  <c:v>0.40009194927841302</c:v>
                </c:pt>
                <c:pt idx="19">
                  <c:v>0.40543479520523767</c:v>
                </c:pt>
                <c:pt idx="20">
                  <c:v>0.41029478874461062</c:v>
                </c:pt>
                <c:pt idx="21">
                  <c:v>0.41531051797130164</c:v>
                </c:pt>
                <c:pt idx="22">
                  <c:v>0.42096837322980762</c:v>
                </c:pt>
                <c:pt idx="23">
                  <c:v>0.42596704740352598</c:v>
                </c:pt>
                <c:pt idx="24">
                  <c:v>0.43198222503860989</c:v>
                </c:pt>
                <c:pt idx="25">
                  <c:v>0.4374918710970101</c:v>
                </c:pt>
                <c:pt idx="26">
                  <c:v>0.44333003676670679</c:v>
                </c:pt>
                <c:pt idx="27">
                  <c:v>0.44933073558912484</c:v>
                </c:pt>
                <c:pt idx="28">
                  <c:v>0.45517399525003388</c:v>
                </c:pt>
                <c:pt idx="29">
                  <c:v>0.4610087579422999</c:v>
                </c:pt>
                <c:pt idx="30">
                  <c:v>0.46735662247578919</c:v>
                </c:pt>
                <c:pt idx="31">
                  <c:v>0.4728662114350714</c:v>
                </c:pt>
                <c:pt idx="32">
                  <c:v>0.47937676708275789</c:v>
                </c:pt>
                <c:pt idx="33">
                  <c:v>0.48573421043145232</c:v>
                </c:pt>
                <c:pt idx="34">
                  <c:v>0.49207317350193708</c:v>
                </c:pt>
                <c:pt idx="35">
                  <c:v>0.49857916051334744</c:v>
                </c:pt>
                <c:pt idx="36">
                  <c:v>0.50524391150166204</c:v>
                </c:pt>
                <c:pt idx="37">
                  <c:v>0.51159167621286483</c:v>
                </c:pt>
                <c:pt idx="38">
                  <c:v>0.51826500097904349</c:v>
                </c:pt>
                <c:pt idx="39">
                  <c:v>0.52477961414167196</c:v>
                </c:pt>
                <c:pt idx="40">
                  <c:v>0.5311192589573176</c:v>
                </c:pt>
                <c:pt idx="41">
                  <c:v>0.53745902297500625</c:v>
                </c:pt>
                <c:pt idx="42">
                  <c:v>0.54429217923881101</c:v>
                </c:pt>
                <c:pt idx="43">
                  <c:v>0.55113291669225173</c:v>
                </c:pt>
                <c:pt idx="44">
                  <c:v>0.5578287862350616</c:v>
                </c:pt>
                <c:pt idx="45">
                  <c:v>0.56451880889636408</c:v>
                </c:pt>
                <c:pt idx="46">
                  <c:v>0.57135447535489459</c:v>
                </c:pt>
                <c:pt idx="47">
                  <c:v>0.57852826832981152</c:v>
                </c:pt>
                <c:pt idx="48">
                  <c:v>0.58570615224143763</c:v>
                </c:pt>
                <c:pt idx="49">
                  <c:v>0.59237194387168002</c:v>
                </c:pt>
                <c:pt idx="50">
                  <c:v>0.59921990678964332</c:v>
                </c:pt>
                <c:pt idx="51">
                  <c:v>0.60638680421629809</c:v>
                </c:pt>
                <c:pt idx="52">
                  <c:v>0.61307138717293053</c:v>
                </c:pt>
                <c:pt idx="53">
                  <c:v>0.62007874752108472</c:v>
                </c:pt>
                <c:pt idx="54">
                  <c:v>0.62725662650011793</c:v>
                </c:pt>
                <c:pt idx="55">
                  <c:v>0.63443090725851059</c:v>
                </c:pt>
                <c:pt idx="56">
                  <c:v>0.64161238553676225</c:v>
                </c:pt>
                <c:pt idx="57">
                  <c:v>0.64845296540535458</c:v>
                </c:pt>
                <c:pt idx="58">
                  <c:v>0.65529016351293157</c:v>
                </c:pt>
                <c:pt idx="59">
                  <c:v>0.66296519513790708</c:v>
                </c:pt>
                <c:pt idx="60">
                  <c:v>0.66965653918548429</c:v>
                </c:pt>
                <c:pt idx="61">
                  <c:v>0.67699762305784594</c:v>
                </c:pt>
                <c:pt idx="62">
                  <c:v>0.68383824487741263</c:v>
                </c:pt>
                <c:pt idx="63">
                  <c:v>0.69119391359660187</c:v>
                </c:pt>
                <c:pt idx="64">
                  <c:v>0.6980271425285921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TimePerturb!$DL$1:$DL$2</c:f>
              <c:strCache>
                <c:ptCount val="2"/>
                <c:pt idx="0">
                  <c:v>Drop_06286</c:v>
                </c:pt>
                <c:pt idx="1">
                  <c:v>4mL 3.99deg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TimePerturb!$DN$6:$DN$69</c:f>
              <c:numCache>
                <c:formatCode>General</c:formatCode>
                <c:ptCount val="64"/>
                <c:pt idx="0">
                  <c:v>5.2625556134874837E-2</c:v>
                </c:pt>
                <c:pt idx="1">
                  <c:v>6.1396482157353979E-2</c:v>
                </c:pt>
                <c:pt idx="2">
                  <c:v>7.0167408179833121E-2</c:v>
                </c:pt>
                <c:pt idx="3">
                  <c:v>7.8938334202312263E-2</c:v>
                </c:pt>
                <c:pt idx="4">
                  <c:v>8.7709260224791405E-2</c:v>
                </c:pt>
                <c:pt idx="5">
                  <c:v>9.6480186247270547E-2</c:v>
                </c:pt>
                <c:pt idx="6">
                  <c:v>0.10525111226974967</c:v>
                </c:pt>
                <c:pt idx="7">
                  <c:v>0.11402203829222882</c:v>
                </c:pt>
                <c:pt idx="8">
                  <c:v>0.12279296431470796</c:v>
                </c:pt>
                <c:pt idx="9">
                  <c:v>0.1315638903371871</c:v>
                </c:pt>
                <c:pt idx="10">
                  <c:v>0.14033481635966624</c:v>
                </c:pt>
                <c:pt idx="11">
                  <c:v>0.14910574238214536</c:v>
                </c:pt>
                <c:pt idx="12">
                  <c:v>0.15787666840462453</c:v>
                </c:pt>
                <c:pt idx="13">
                  <c:v>0.16664759442710364</c:v>
                </c:pt>
                <c:pt idx="14">
                  <c:v>0.17541852044958281</c:v>
                </c:pt>
                <c:pt idx="15">
                  <c:v>0.18418944647206192</c:v>
                </c:pt>
                <c:pt idx="16">
                  <c:v>0.19296037249454109</c:v>
                </c:pt>
                <c:pt idx="17">
                  <c:v>0.20173129851702018</c:v>
                </c:pt>
                <c:pt idx="18">
                  <c:v>0.21050222453949935</c:v>
                </c:pt>
                <c:pt idx="19">
                  <c:v>0.21927315056197846</c:v>
                </c:pt>
                <c:pt idx="20">
                  <c:v>0.22804407658445763</c:v>
                </c:pt>
                <c:pt idx="21">
                  <c:v>0.23681500260693675</c:v>
                </c:pt>
                <c:pt idx="22">
                  <c:v>0.24558592862941592</c:v>
                </c:pt>
                <c:pt idx="23">
                  <c:v>0.254356854651895</c:v>
                </c:pt>
                <c:pt idx="24">
                  <c:v>0.2631277806743742</c:v>
                </c:pt>
                <c:pt idx="25">
                  <c:v>0.27189870669685334</c:v>
                </c:pt>
                <c:pt idx="26">
                  <c:v>0.28066963271933248</c:v>
                </c:pt>
                <c:pt idx="27">
                  <c:v>0.28944055874181163</c:v>
                </c:pt>
                <c:pt idx="28">
                  <c:v>0.29821148476429071</c:v>
                </c:pt>
                <c:pt idx="29">
                  <c:v>0.30698241078676991</c:v>
                </c:pt>
                <c:pt idx="30">
                  <c:v>0.315753336809249</c:v>
                </c:pt>
                <c:pt idx="31">
                  <c:v>0.32452426283172814</c:v>
                </c:pt>
                <c:pt idx="32">
                  <c:v>0.33329518885420728</c:v>
                </c:pt>
                <c:pt idx="33">
                  <c:v>0.34206611487668648</c:v>
                </c:pt>
                <c:pt idx="34">
                  <c:v>0.35083704089916556</c:v>
                </c:pt>
                <c:pt idx="35">
                  <c:v>0.35960796692164471</c:v>
                </c:pt>
                <c:pt idx="36">
                  <c:v>0.36837889294412385</c:v>
                </c:pt>
                <c:pt idx="37">
                  <c:v>0.37714981896660299</c:v>
                </c:pt>
                <c:pt idx="38">
                  <c:v>0.38592074498908213</c:v>
                </c:pt>
                <c:pt idx="39">
                  <c:v>0.39469167101156127</c:v>
                </c:pt>
                <c:pt idx="40">
                  <c:v>0.40346259703404036</c:v>
                </c:pt>
                <c:pt idx="41">
                  <c:v>0.41223352305651956</c:v>
                </c:pt>
                <c:pt idx="42">
                  <c:v>0.42100444907899864</c:v>
                </c:pt>
                <c:pt idx="43">
                  <c:v>0.42977537510147784</c:v>
                </c:pt>
                <c:pt idx="44">
                  <c:v>0.43854630112395693</c:v>
                </c:pt>
                <c:pt idx="45">
                  <c:v>0.44731722714643612</c:v>
                </c:pt>
                <c:pt idx="46">
                  <c:v>0.45608815316891521</c:v>
                </c:pt>
                <c:pt idx="47">
                  <c:v>0.46485907919139435</c:v>
                </c:pt>
                <c:pt idx="48">
                  <c:v>0.47363000521387355</c:v>
                </c:pt>
                <c:pt idx="49">
                  <c:v>0.48240093123635264</c:v>
                </c:pt>
                <c:pt idx="50">
                  <c:v>0.49117185725883183</c:v>
                </c:pt>
                <c:pt idx="51">
                  <c:v>0.49994278328131092</c:v>
                </c:pt>
                <c:pt idx="52">
                  <c:v>0.50871370930379012</c:v>
                </c:pt>
                <c:pt idx="53">
                  <c:v>0.5174846353262692</c:v>
                </c:pt>
                <c:pt idx="54">
                  <c:v>0.5262555613487484</c:v>
                </c:pt>
                <c:pt idx="55">
                  <c:v>0.53502648737122749</c:v>
                </c:pt>
                <c:pt idx="56">
                  <c:v>0.54379741339370669</c:v>
                </c:pt>
                <c:pt idx="57">
                  <c:v>0.55256833941618577</c:v>
                </c:pt>
                <c:pt idx="58">
                  <c:v>0.56133926543866497</c:v>
                </c:pt>
                <c:pt idx="59">
                  <c:v>0.57011019146114406</c:v>
                </c:pt>
                <c:pt idx="60">
                  <c:v>0.57888111748362325</c:v>
                </c:pt>
                <c:pt idx="61">
                  <c:v>0.58765204350610234</c:v>
                </c:pt>
                <c:pt idx="62">
                  <c:v>0.59642296952858143</c:v>
                </c:pt>
                <c:pt idx="63">
                  <c:v>0.60519389555106073</c:v>
                </c:pt>
              </c:numCache>
            </c:numRef>
          </c:xVal>
          <c:yVal>
            <c:numRef>
              <c:f>TimePerturb!$DP$6:$DP$69</c:f>
              <c:numCache>
                <c:formatCode>General</c:formatCode>
                <c:ptCount val="64"/>
                <c:pt idx="0">
                  <c:v>0.30290231028732251</c:v>
                </c:pt>
                <c:pt idx="1">
                  <c:v>0.30491388189404245</c:v>
                </c:pt>
                <c:pt idx="2">
                  <c:v>0.30624250385143675</c:v>
                </c:pt>
                <c:pt idx="3">
                  <c:v>0.3091127560479745</c:v>
                </c:pt>
                <c:pt idx="4">
                  <c:v>0.31121172858429597</c:v>
                </c:pt>
                <c:pt idx="5">
                  <c:v>0.31334242820046138</c:v>
                </c:pt>
                <c:pt idx="6">
                  <c:v>0.31614350690166809</c:v>
                </c:pt>
                <c:pt idx="7">
                  <c:v>0.319794749341139</c:v>
                </c:pt>
                <c:pt idx="8">
                  <c:v>0.32251643778560463</c:v>
                </c:pt>
                <c:pt idx="9">
                  <c:v>0.32635159087743892</c:v>
                </c:pt>
                <c:pt idx="10">
                  <c:v>0.32940456845901073</c:v>
                </c:pt>
                <c:pt idx="11">
                  <c:v>0.33383340816331436</c:v>
                </c:pt>
                <c:pt idx="12">
                  <c:v>0.33720147046560123</c:v>
                </c:pt>
                <c:pt idx="13">
                  <c:v>0.34146699482823512</c:v>
                </c:pt>
                <c:pt idx="14">
                  <c:v>0.34544105894409421</c:v>
                </c:pt>
                <c:pt idx="15">
                  <c:v>0.34957840905649046</c:v>
                </c:pt>
                <c:pt idx="16">
                  <c:v>0.35430755897376642</c:v>
                </c:pt>
                <c:pt idx="17">
                  <c:v>0.35829589884997848</c:v>
                </c:pt>
                <c:pt idx="18">
                  <c:v>0.3631874128247049</c:v>
                </c:pt>
                <c:pt idx="19">
                  <c:v>0.36746779447136835</c:v>
                </c:pt>
                <c:pt idx="20">
                  <c:v>0.37237879427530529</c:v>
                </c:pt>
                <c:pt idx="21">
                  <c:v>0.37711220112795363</c:v>
                </c:pt>
                <c:pt idx="22">
                  <c:v>0.38169824473259423</c:v>
                </c:pt>
                <c:pt idx="23">
                  <c:v>0.38675208050162918</c:v>
                </c:pt>
                <c:pt idx="24">
                  <c:v>0.3919541792960799</c:v>
                </c:pt>
                <c:pt idx="25">
                  <c:v>0.39760598183935841</c:v>
                </c:pt>
                <c:pt idx="26">
                  <c:v>0.40341552237291672</c:v>
                </c:pt>
                <c:pt idx="27">
                  <c:v>0.40892336711041483</c:v>
                </c:pt>
                <c:pt idx="28">
                  <c:v>0.41474984484904265</c:v>
                </c:pt>
                <c:pt idx="29">
                  <c:v>0.42101757291073</c:v>
                </c:pt>
                <c:pt idx="30">
                  <c:v>0.42682287148153036</c:v>
                </c:pt>
                <c:pt idx="31">
                  <c:v>0.43263261113196644</c:v>
                </c:pt>
                <c:pt idx="32">
                  <c:v>0.4385991106814488</c:v>
                </c:pt>
                <c:pt idx="33">
                  <c:v>0.44440900167524211</c:v>
                </c:pt>
                <c:pt idx="34">
                  <c:v>0.44992850685927177</c:v>
                </c:pt>
                <c:pt idx="35">
                  <c:v>0.4554363596500004</c:v>
                </c:pt>
                <c:pt idx="36">
                  <c:v>0.4613987972528803</c:v>
                </c:pt>
                <c:pt idx="37">
                  <c:v>0.46765978309683659</c:v>
                </c:pt>
                <c:pt idx="38">
                  <c:v>0.4739648777739891</c:v>
                </c:pt>
                <c:pt idx="39">
                  <c:v>0.480364611651522</c:v>
                </c:pt>
                <c:pt idx="40">
                  <c:v>0.48664077323921723</c:v>
                </c:pt>
                <c:pt idx="41">
                  <c:v>0.49351698503635522</c:v>
                </c:pt>
                <c:pt idx="42">
                  <c:v>0.49994215743759346</c:v>
                </c:pt>
                <c:pt idx="43">
                  <c:v>0.50651310049352216</c:v>
                </c:pt>
                <c:pt idx="44">
                  <c:v>0.51277550731986665</c:v>
                </c:pt>
                <c:pt idx="45">
                  <c:v>0.51935354874080797</c:v>
                </c:pt>
                <c:pt idx="46">
                  <c:v>0.52578188790836466</c:v>
                </c:pt>
                <c:pt idx="47">
                  <c:v>0.53175165607514596</c:v>
                </c:pt>
                <c:pt idx="48">
                  <c:v>0.53772509305851568</c:v>
                </c:pt>
                <c:pt idx="49">
                  <c:v>0.54429962362234985</c:v>
                </c:pt>
                <c:pt idx="50">
                  <c:v>0.55073569390187249</c:v>
                </c:pt>
                <c:pt idx="51">
                  <c:v>0.55761581668409654</c:v>
                </c:pt>
                <c:pt idx="52">
                  <c:v>0.56449251499289876</c:v>
                </c:pt>
                <c:pt idx="53">
                  <c:v>0.5712343313036099</c:v>
                </c:pt>
                <c:pt idx="54">
                  <c:v>0.57842773610026788</c:v>
                </c:pt>
                <c:pt idx="55">
                  <c:v>0.5850057937507106</c:v>
                </c:pt>
                <c:pt idx="56">
                  <c:v>0.59158008426606945</c:v>
                </c:pt>
                <c:pt idx="57">
                  <c:v>0.59800902067988337</c:v>
                </c:pt>
                <c:pt idx="58">
                  <c:v>0.60488910261627593</c:v>
                </c:pt>
                <c:pt idx="59">
                  <c:v>0.61144954188077005</c:v>
                </c:pt>
                <c:pt idx="60">
                  <c:v>0.61819085194488854</c:v>
                </c:pt>
                <c:pt idx="61">
                  <c:v>0.62460566330282907</c:v>
                </c:pt>
                <c:pt idx="62">
                  <c:v>0.63164242543477289</c:v>
                </c:pt>
                <c:pt idx="63">
                  <c:v>0.63806102631360706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TimePerturb!$DY$1:$DY$2</c:f>
              <c:strCache>
                <c:ptCount val="2"/>
                <c:pt idx="0">
                  <c:v>Drop_06333</c:v>
                </c:pt>
                <c:pt idx="1">
                  <c:v>2mL 4.00deg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TimePerturb!$EA$6:$EA$115</c:f>
              <c:numCache>
                <c:formatCode>General</c:formatCode>
                <c:ptCount val="110"/>
                <c:pt idx="0">
                  <c:v>6.8971623840439603E-2</c:v>
                </c:pt>
                <c:pt idx="1">
                  <c:v>8.2765948608527526E-2</c:v>
                </c:pt>
                <c:pt idx="2">
                  <c:v>9.6560273376615463E-2</c:v>
                </c:pt>
                <c:pt idx="3">
                  <c:v>0.11035459814470337</c:v>
                </c:pt>
                <c:pt idx="4">
                  <c:v>0.1241489229127913</c:v>
                </c:pt>
                <c:pt idx="5">
                  <c:v>0.13794324768087921</c:v>
                </c:pt>
                <c:pt idx="6">
                  <c:v>0.15173757244896716</c:v>
                </c:pt>
                <c:pt idx="7">
                  <c:v>0.16553189721705508</c:v>
                </c:pt>
                <c:pt idx="8">
                  <c:v>0.179326221985143</c:v>
                </c:pt>
                <c:pt idx="9">
                  <c:v>0.19312054675323093</c:v>
                </c:pt>
                <c:pt idx="10">
                  <c:v>0.20691487152131882</c:v>
                </c:pt>
                <c:pt idx="11">
                  <c:v>0.22070919628940674</c:v>
                </c:pt>
                <c:pt idx="12">
                  <c:v>0.23450352105749467</c:v>
                </c:pt>
                <c:pt idx="13">
                  <c:v>0.24829784582558259</c:v>
                </c:pt>
                <c:pt idx="14">
                  <c:v>0.26209217059367051</c:v>
                </c:pt>
                <c:pt idx="15">
                  <c:v>0.27588649536175841</c:v>
                </c:pt>
                <c:pt idx="16">
                  <c:v>0.28968082012984636</c:v>
                </c:pt>
                <c:pt idx="17">
                  <c:v>0.30347514489793426</c:v>
                </c:pt>
                <c:pt idx="18">
                  <c:v>0.31726946966602221</c:v>
                </c:pt>
                <c:pt idx="19">
                  <c:v>0.3310637944341101</c:v>
                </c:pt>
                <c:pt idx="20">
                  <c:v>0.34485811920219805</c:v>
                </c:pt>
                <c:pt idx="21">
                  <c:v>0.35865244397028595</c:v>
                </c:pt>
                <c:pt idx="22">
                  <c:v>0.37244676873837385</c:v>
                </c:pt>
                <c:pt idx="23">
                  <c:v>0.3862410935064618</c:v>
                </c:pt>
                <c:pt idx="24">
                  <c:v>0.40003541827454975</c:v>
                </c:pt>
                <c:pt idx="25">
                  <c:v>0.41382974304263764</c:v>
                </c:pt>
                <c:pt idx="26">
                  <c:v>0.42762406781072565</c:v>
                </c:pt>
                <c:pt idx="27">
                  <c:v>0.44141839257881349</c:v>
                </c:pt>
                <c:pt idx="28">
                  <c:v>0.4552127173469015</c:v>
                </c:pt>
                <c:pt idx="29">
                  <c:v>0.46900704211498934</c:v>
                </c:pt>
                <c:pt idx="30">
                  <c:v>0.48280136688307729</c:v>
                </c:pt>
                <c:pt idx="31">
                  <c:v>0.49659569165116518</c:v>
                </c:pt>
                <c:pt idx="32">
                  <c:v>0.51039001641925319</c:v>
                </c:pt>
                <c:pt idx="33">
                  <c:v>0.52418434118734114</c:v>
                </c:pt>
                <c:pt idx="34">
                  <c:v>0.53797866595542898</c:v>
                </c:pt>
                <c:pt idx="35">
                  <c:v>0.55177299072351693</c:v>
                </c:pt>
                <c:pt idx="36">
                  <c:v>0.56556731549160488</c:v>
                </c:pt>
                <c:pt idx="37">
                  <c:v>0.57936164025969283</c:v>
                </c:pt>
                <c:pt idx="38">
                  <c:v>0.59315596502778067</c:v>
                </c:pt>
                <c:pt idx="39">
                  <c:v>0.60695028979586862</c:v>
                </c:pt>
                <c:pt idx="40">
                  <c:v>0.62074461456395646</c:v>
                </c:pt>
                <c:pt idx="41">
                  <c:v>0.63453893933204442</c:v>
                </c:pt>
                <c:pt idx="42">
                  <c:v>0.64833326410013237</c:v>
                </c:pt>
                <c:pt idx="43">
                  <c:v>0.66212758886822032</c:v>
                </c:pt>
                <c:pt idx="44">
                  <c:v>0.67592191363630816</c:v>
                </c:pt>
                <c:pt idx="45">
                  <c:v>0.68971623840439611</c:v>
                </c:pt>
                <c:pt idx="46">
                  <c:v>0.70351056317248406</c:v>
                </c:pt>
                <c:pt idx="47">
                  <c:v>0.71730488794057201</c:v>
                </c:pt>
                <c:pt idx="48">
                  <c:v>0.73109921270865996</c:v>
                </c:pt>
                <c:pt idx="49">
                  <c:v>0.7448935374767478</c:v>
                </c:pt>
                <c:pt idx="50">
                  <c:v>0.75868786224483575</c:v>
                </c:pt>
                <c:pt idx="51">
                  <c:v>0.7724821870129237</c:v>
                </c:pt>
                <c:pt idx="52">
                  <c:v>0.78627651178101166</c:v>
                </c:pt>
                <c:pt idx="53">
                  <c:v>0.8000708365490995</c:v>
                </c:pt>
                <c:pt idx="54">
                  <c:v>0.81386516131718745</c:v>
                </c:pt>
                <c:pt idx="55">
                  <c:v>0.82765948608527529</c:v>
                </c:pt>
                <c:pt idx="56">
                  <c:v>0.84145381085336324</c:v>
                </c:pt>
                <c:pt idx="57">
                  <c:v>0.85524813562145108</c:v>
                </c:pt>
                <c:pt idx="58">
                  <c:v>0.86904246038953914</c:v>
                </c:pt>
                <c:pt idx="59">
                  <c:v>0.88283678515762698</c:v>
                </c:pt>
                <c:pt idx="60">
                  <c:v>0.89663110992571493</c:v>
                </c:pt>
                <c:pt idx="61">
                  <c:v>0.91042543469380277</c:v>
                </c:pt>
                <c:pt idx="62">
                  <c:v>0.92421975946189061</c:v>
                </c:pt>
                <c:pt idx="63">
                  <c:v>0.93801408422997867</c:v>
                </c:pt>
                <c:pt idx="64">
                  <c:v>0.95180840899806662</c:v>
                </c:pt>
                <c:pt idx="65">
                  <c:v>0.96560273376615446</c:v>
                </c:pt>
                <c:pt idx="66">
                  <c:v>0.97939705853424253</c:v>
                </c:pt>
                <c:pt idx="67">
                  <c:v>0.99319138330233037</c:v>
                </c:pt>
                <c:pt idx="68">
                  <c:v>1.0069857080704183</c:v>
                </c:pt>
                <c:pt idx="69">
                  <c:v>1.0207800328385062</c:v>
                </c:pt>
                <c:pt idx="70">
                  <c:v>1.0345743576065942</c:v>
                </c:pt>
                <c:pt idx="71">
                  <c:v>1.0483686823746821</c:v>
                </c:pt>
                <c:pt idx="72">
                  <c:v>1.0621630071427699</c:v>
                </c:pt>
                <c:pt idx="73">
                  <c:v>1.0759573319108577</c:v>
                </c:pt>
                <c:pt idx="74">
                  <c:v>1.0897516566789458</c:v>
                </c:pt>
                <c:pt idx="75">
                  <c:v>1.1035459814470336</c:v>
                </c:pt>
                <c:pt idx="76">
                  <c:v>1.1173403062151217</c:v>
                </c:pt>
                <c:pt idx="77">
                  <c:v>1.1311346309832095</c:v>
                </c:pt>
                <c:pt idx="78">
                  <c:v>1.1449289557512976</c:v>
                </c:pt>
                <c:pt idx="79">
                  <c:v>1.1587232805193854</c:v>
                </c:pt>
                <c:pt idx="80">
                  <c:v>1.1725176052874733</c:v>
                </c:pt>
                <c:pt idx="81">
                  <c:v>1.1863119300555613</c:v>
                </c:pt>
                <c:pt idx="82">
                  <c:v>1.2001062548236492</c:v>
                </c:pt>
                <c:pt idx="83">
                  <c:v>1.213900579591737</c:v>
                </c:pt>
                <c:pt idx="84">
                  <c:v>1.2276949043598249</c:v>
                </c:pt>
                <c:pt idx="85">
                  <c:v>1.2414892291279129</c:v>
                </c:pt>
                <c:pt idx="86">
                  <c:v>1.255283553896001</c:v>
                </c:pt>
                <c:pt idx="87">
                  <c:v>1.2690778786640888</c:v>
                </c:pt>
                <c:pt idx="88">
                  <c:v>1.2828722034321767</c:v>
                </c:pt>
                <c:pt idx="89">
                  <c:v>1.2966665282002647</c:v>
                </c:pt>
                <c:pt idx="90">
                  <c:v>1.3104608529683526</c:v>
                </c:pt>
                <c:pt idx="91">
                  <c:v>1.3242551777364404</c:v>
                </c:pt>
                <c:pt idx="92">
                  <c:v>1.3380495025045283</c:v>
                </c:pt>
                <c:pt idx="93">
                  <c:v>1.3518438272726163</c:v>
                </c:pt>
                <c:pt idx="94">
                  <c:v>1.3656381520407042</c:v>
                </c:pt>
                <c:pt idx="95">
                  <c:v>1.3794324768087922</c:v>
                </c:pt>
                <c:pt idx="96">
                  <c:v>1.3932268015768803</c:v>
                </c:pt>
                <c:pt idx="97">
                  <c:v>1.4070211263449681</c:v>
                </c:pt>
                <c:pt idx="98">
                  <c:v>1.420815451113056</c:v>
                </c:pt>
                <c:pt idx="99">
                  <c:v>1.4346097758811438</c:v>
                </c:pt>
                <c:pt idx="100">
                  <c:v>1.4484041006492319</c:v>
                </c:pt>
                <c:pt idx="101">
                  <c:v>1.4621984254173197</c:v>
                </c:pt>
                <c:pt idx="102">
                  <c:v>1.4759927501854075</c:v>
                </c:pt>
                <c:pt idx="103">
                  <c:v>1.4897870749534954</c:v>
                </c:pt>
                <c:pt idx="104">
                  <c:v>1.5035813997215834</c:v>
                </c:pt>
                <c:pt idx="105">
                  <c:v>1.5173757244896715</c:v>
                </c:pt>
                <c:pt idx="106">
                  <c:v>1.5311700492577593</c:v>
                </c:pt>
                <c:pt idx="107">
                  <c:v>1.5449643740258472</c:v>
                </c:pt>
                <c:pt idx="108">
                  <c:v>1.5587586987939352</c:v>
                </c:pt>
                <c:pt idx="109">
                  <c:v>1.5725530235620231</c:v>
                </c:pt>
              </c:numCache>
            </c:numRef>
          </c:xVal>
          <c:yVal>
            <c:numRef>
              <c:f>TimePerturb!$EC$6:$EC$108</c:f>
              <c:numCache>
                <c:formatCode>General</c:formatCode>
                <c:ptCount val="103"/>
                <c:pt idx="0">
                  <c:v>0.25591970245088208</c:v>
                </c:pt>
                <c:pt idx="1">
                  <c:v>0.2586800606069965</c:v>
                </c:pt>
                <c:pt idx="2">
                  <c:v>0.2611716420243253</c:v>
                </c:pt>
                <c:pt idx="3">
                  <c:v>0.26421915890514741</c:v>
                </c:pt>
                <c:pt idx="4">
                  <c:v>0.26735771537559799</c:v>
                </c:pt>
                <c:pt idx="5">
                  <c:v>0.2714392009515541</c:v>
                </c:pt>
                <c:pt idx="6">
                  <c:v>0.275016114742208</c:v>
                </c:pt>
                <c:pt idx="7">
                  <c:v>0.27859667892164064</c:v>
                </c:pt>
                <c:pt idx="8">
                  <c:v>0.28217940031809802</c:v>
                </c:pt>
                <c:pt idx="9">
                  <c:v>0.28548776431151346</c:v>
                </c:pt>
                <c:pt idx="10">
                  <c:v>0.28879694708152082</c:v>
                </c:pt>
                <c:pt idx="11">
                  <c:v>0.29264180429720643</c:v>
                </c:pt>
                <c:pt idx="12">
                  <c:v>0.29652043299402486</c:v>
                </c:pt>
                <c:pt idx="13">
                  <c:v>0.30011647606820602</c:v>
                </c:pt>
                <c:pt idx="14">
                  <c:v>0.30287500933021017</c:v>
                </c:pt>
                <c:pt idx="15">
                  <c:v>0.30591953507984132</c:v>
                </c:pt>
                <c:pt idx="16">
                  <c:v>0.30952824574088178</c:v>
                </c:pt>
                <c:pt idx="17">
                  <c:v>0.31366465333314469</c:v>
                </c:pt>
                <c:pt idx="18">
                  <c:v>0.31887765693992315</c:v>
                </c:pt>
                <c:pt idx="19">
                  <c:v>0.32274089826415647</c:v>
                </c:pt>
                <c:pt idx="20">
                  <c:v>0.32772298011140694</c:v>
                </c:pt>
                <c:pt idx="21">
                  <c:v>0.33271770823865354</c:v>
                </c:pt>
                <c:pt idx="22">
                  <c:v>0.3382246772061191</c:v>
                </c:pt>
                <c:pt idx="23">
                  <c:v>0.34349660561418427</c:v>
                </c:pt>
                <c:pt idx="24">
                  <c:v>0.34900272864046439</c:v>
                </c:pt>
                <c:pt idx="25">
                  <c:v>0.35454023405131641</c:v>
                </c:pt>
                <c:pt idx="26">
                  <c:v>0.35977118523762919</c:v>
                </c:pt>
                <c:pt idx="27">
                  <c:v>0.36503243909018351</c:v>
                </c:pt>
                <c:pt idx="28">
                  <c:v>0.37029483536894364</c:v>
                </c:pt>
                <c:pt idx="29">
                  <c:v>0.37693709071062698</c:v>
                </c:pt>
                <c:pt idx="30">
                  <c:v>0.38300444552796908</c:v>
                </c:pt>
                <c:pt idx="31">
                  <c:v>0.38992251095273095</c:v>
                </c:pt>
                <c:pt idx="32">
                  <c:v>0.39600155574308987</c:v>
                </c:pt>
                <c:pt idx="33">
                  <c:v>0.40319586920614842</c:v>
                </c:pt>
                <c:pt idx="34">
                  <c:v>0.41006735553329821</c:v>
                </c:pt>
                <c:pt idx="35">
                  <c:v>0.4178482974164755</c:v>
                </c:pt>
                <c:pt idx="36">
                  <c:v>0.42501794536967086</c:v>
                </c:pt>
                <c:pt idx="37">
                  <c:v>0.43222514141663571</c:v>
                </c:pt>
                <c:pt idx="38">
                  <c:v>0.43939446111194236</c:v>
                </c:pt>
                <c:pt idx="39">
                  <c:v>0.44631339276754423</c:v>
                </c:pt>
                <c:pt idx="40">
                  <c:v>0.45377115336648033</c:v>
                </c:pt>
                <c:pt idx="41">
                  <c:v>0.46233193215384749</c:v>
                </c:pt>
                <c:pt idx="42">
                  <c:v>0.47034126087968325</c:v>
                </c:pt>
                <c:pt idx="43">
                  <c:v>0.47862638383744321</c:v>
                </c:pt>
                <c:pt idx="44">
                  <c:v>0.48691154631043954</c:v>
                </c:pt>
                <c:pt idx="45">
                  <c:v>0.49574828632041912</c:v>
                </c:pt>
                <c:pt idx="46">
                  <c:v>0.5040335244950348</c:v>
                </c:pt>
                <c:pt idx="47">
                  <c:v>0.51149145406737218</c:v>
                </c:pt>
                <c:pt idx="48">
                  <c:v>0.51924947938466293</c:v>
                </c:pt>
                <c:pt idx="49">
                  <c:v>0.52781035683861965</c:v>
                </c:pt>
                <c:pt idx="50">
                  <c:v>0.53663496266914956</c:v>
                </c:pt>
                <c:pt idx="51">
                  <c:v>0.54602336412432295</c:v>
                </c:pt>
                <c:pt idx="52">
                  <c:v>0.55459632255927593</c:v>
                </c:pt>
                <c:pt idx="53">
                  <c:v>0.56372092677613406</c:v>
                </c:pt>
                <c:pt idx="54">
                  <c:v>0.57143093394734989</c:v>
                </c:pt>
                <c:pt idx="55">
                  <c:v>0.57975195218300302</c:v>
                </c:pt>
                <c:pt idx="56">
                  <c:v>0.5888644411611178</c:v>
                </c:pt>
                <c:pt idx="57">
                  <c:v>0.59797697672663574</c:v>
                </c:pt>
                <c:pt idx="58">
                  <c:v>0.60655006155912417</c:v>
                </c:pt>
                <c:pt idx="59">
                  <c:v>0.61593835013001297</c:v>
                </c:pt>
                <c:pt idx="60">
                  <c:v>0.62614218605701488</c:v>
                </c:pt>
                <c:pt idx="61">
                  <c:v>0.63500281460067109</c:v>
                </c:pt>
                <c:pt idx="62">
                  <c:v>0.64386395737775337</c:v>
                </c:pt>
                <c:pt idx="63">
                  <c:v>0.65186111180257789</c:v>
                </c:pt>
                <c:pt idx="64">
                  <c:v>0.66043425028326375</c:v>
                </c:pt>
                <c:pt idx="65">
                  <c:v>0.67038626164942261</c:v>
                </c:pt>
                <c:pt idx="66">
                  <c:v>0.680038111060428</c:v>
                </c:pt>
                <c:pt idx="67">
                  <c:v>0.68917495260884232</c:v>
                </c:pt>
                <c:pt idx="68">
                  <c:v>0.69855102990267481</c:v>
                </c:pt>
                <c:pt idx="69">
                  <c:v>0.70712411797199259</c:v>
                </c:pt>
                <c:pt idx="70">
                  <c:v>0.7162366346058211</c:v>
                </c:pt>
                <c:pt idx="71">
                  <c:v>0.7248097425915494</c:v>
                </c:pt>
                <c:pt idx="72">
                  <c:v>0.73421020289757977</c:v>
                </c:pt>
                <c:pt idx="73">
                  <c:v>0.74386210096768279</c:v>
                </c:pt>
                <c:pt idx="74">
                  <c:v>0.75353824957707982</c:v>
                </c:pt>
                <c:pt idx="75">
                  <c:v>0.76349019892670733</c:v>
                </c:pt>
                <c:pt idx="76">
                  <c:v>0.77151182459770806</c:v>
                </c:pt>
                <c:pt idx="77">
                  <c:v>0.78004862690591659</c:v>
                </c:pt>
                <c:pt idx="78">
                  <c:v>0.78946101817461889</c:v>
                </c:pt>
                <c:pt idx="79">
                  <c:v>0.79938886975230905</c:v>
                </c:pt>
                <c:pt idx="80">
                  <c:v>0.80880124974411549</c:v>
                </c:pt>
                <c:pt idx="81">
                  <c:v>0.81791377710206048</c:v>
                </c:pt>
                <c:pt idx="82">
                  <c:v>0.82676263675208705</c:v>
                </c:pt>
                <c:pt idx="83">
                  <c:v>0.83617535141362775</c:v>
                </c:pt>
                <c:pt idx="84">
                  <c:v>0.84610286768340792</c:v>
                </c:pt>
                <c:pt idx="85">
                  <c:v>0.85386100357465045</c:v>
                </c:pt>
                <c:pt idx="86">
                  <c:v>0.8637884876959907</c:v>
                </c:pt>
                <c:pt idx="87">
                  <c:v>0.87317677043722886</c:v>
                </c:pt>
                <c:pt idx="88">
                  <c:v>0.88200154939674336</c:v>
                </c:pt>
                <c:pt idx="89">
                  <c:v>0.89085032278410126</c:v>
                </c:pt>
                <c:pt idx="90">
                  <c:v>0.89939945000585453</c:v>
                </c:pt>
                <c:pt idx="91">
                  <c:v>0.90906366614591616</c:v>
                </c:pt>
                <c:pt idx="92">
                  <c:v>0.91877573208530849</c:v>
                </c:pt>
                <c:pt idx="93">
                  <c:v>0.92818848292753808</c:v>
                </c:pt>
                <c:pt idx="94">
                  <c:v>0.93728865903366065</c:v>
                </c:pt>
                <c:pt idx="95">
                  <c:v>0.9461132991366088</c:v>
                </c:pt>
                <c:pt idx="96">
                  <c:v>0.95523790520003882</c:v>
                </c:pt>
                <c:pt idx="97">
                  <c:v>0.96409898848146725</c:v>
                </c:pt>
                <c:pt idx="98">
                  <c:v>0.97376298143273265</c:v>
                </c:pt>
                <c:pt idx="99">
                  <c:v>0.9834639246440533</c:v>
                </c:pt>
                <c:pt idx="100">
                  <c:v>0.99146088888396722</c:v>
                </c:pt>
                <c:pt idx="101">
                  <c:v>0.99944588324207195</c:v>
                </c:pt>
                <c:pt idx="102">
                  <c:v>1.0085705206244946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TimePerturb!$EL$1:$EL$2</c:f>
              <c:strCache>
                <c:ptCount val="2"/>
                <c:pt idx="0">
                  <c:v>Drop_06334</c:v>
                </c:pt>
                <c:pt idx="1">
                  <c:v>2mL 4.00deg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TimePerturb!$EN$6:$EN$90</c:f>
              <c:numCache>
                <c:formatCode>General</c:formatCode>
                <c:ptCount val="85"/>
                <c:pt idx="0">
                  <c:v>8.6699309908835606E-2</c:v>
                </c:pt>
                <c:pt idx="1">
                  <c:v>9.9084925610097824E-2</c:v>
                </c:pt>
                <c:pt idx="2">
                  <c:v>0.11147054131136006</c:v>
                </c:pt>
                <c:pt idx="3">
                  <c:v>0.1238561570126223</c:v>
                </c:pt>
                <c:pt idx="4">
                  <c:v>0.13624177271388452</c:v>
                </c:pt>
                <c:pt idx="5">
                  <c:v>0.14862738841514675</c:v>
                </c:pt>
                <c:pt idx="6">
                  <c:v>0.16101300411640898</c:v>
                </c:pt>
                <c:pt idx="7">
                  <c:v>0.17339861981767121</c:v>
                </c:pt>
                <c:pt idx="8">
                  <c:v>0.18578423551893342</c:v>
                </c:pt>
                <c:pt idx="9">
                  <c:v>0.19816985122019565</c:v>
                </c:pt>
                <c:pt idx="10">
                  <c:v>0.21055546692145788</c:v>
                </c:pt>
                <c:pt idx="11">
                  <c:v>0.22294108262272011</c:v>
                </c:pt>
                <c:pt idx="12">
                  <c:v>0.23532669832398234</c:v>
                </c:pt>
                <c:pt idx="13">
                  <c:v>0.2477123140252446</c:v>
                </c:pt>
                <c:pt idx="14">
                  <c:v>0.2600979297265068</c:v>
                </c:pt>
                <c:pt idx="15">
                  <c:v>0.27248354542776904</c:v>
                </c:pt>
                <c:pt idx="16">
                  <c:v>0.28486916112903121</c:v>
                </c:pt>
                <c:pt idx="17">
                  <c:v>0.2972547768302935</c:v>
                </c:pt>
                <c:pt idx="18">
                  <c:v>0.30964039253155567</c:v>
                </c:pt>
                <c:pt idx="19">
                  <c:v>0.32202600823281796</c:v>
                </c:pt>
                <c:pt idx="20">
                  <c:v>0.33441162393408014</c:v>
                </c:pt>
                <c:pt idx="21">
                  <c:v>0.34679723963534242</c:v>
                </c:pt>
                <c:pt idx="22">
                  <c:v>0.3591828553366046</c:v>
                </c:pt>
                <c:pt idx="23">
                  <c:v>0.37156847103786683</c:v>
                </c:pt>
                <c:pt idx="24">
                  <c:v>0.38395408673912912</c:v>
                </c:pt>
                <c:pt idx="25">
                  <c:v>0.39633970244039129</c:v>
                </c:pt>
                <c:pt idx="26">
                  <c:v>0.40872531814165358</c:v>
                </c:pt>
                <c:pt idx="27">
                  <c:v>0.42111093384291576</c:v>
                </c:pt>
                <c:pt idx="28">
                  <c:v>0.43349654954417804</c:v>
                </c:pt>
                <c:pt idx="29">
                  <c:v>0.44588216524544022</c:v>
                </c:pt>
                <c:pt idx="30">
                  <c:v>0.45826778094670245</c:v>
                </c:pt>
                <c:pt idx="31">
                  <c:v>0.47065339664796468</c:v>
                </c:pt>
                <c:pt idx="32">
                  <c:v>0.48303901234922691</c:v>
                </c:pt>
                <c:pt idx="33">
                  <c:v>0.4954246280504892</c:v>
                </c:pt>
                <c:pt idx="34">
                  <c:v>0.50781024375175143</c:v>
                </c:pt>
                <c:pt idx="35">
                  <c:v>0.52019585945301361</c:v>
                </c:pt>
                <c:pt idx="36">
                  <c:v>0.53258147515427579</c:v>
                </c:pt>
                <c:pt idx="37">
                  <c:v>0.54496709085553807</c:v>
                </c:pt>
                <c:pt idx="38">
                  <c:v>0.55735270655680025</c:v>
                </c:pt>
                <c:pt idx="39">
                  <c:v>0.56973832225806254</c:v>
                </c:pt>
                <c:pt idx="40">
                  <c:v>0.58212393795932471</c:v>
                </c:pt>
                <c:pt idx="41">
                  <c:v>0.594509553660587</c:v>
                </c:pt>
                <c:pt idx="42">
                  <c:v>0.60689516936184917</c:v>
                </c:pt>
                <c:pt idx="43">
                  <c:v>0.61928078506311146</c:v>
                </c:pt>
                <c:pt idx="44">
                  <c:v>0.63166640076437364</c:v>
                </c:pt>
                <c:pt idx="45">
                  <c:v>0.64405201646563592</c:v>
                </c:pt>
                <c:pt idx="46">
                  <c:v>0.6564376321668981</c:v>
                </c:pt>
                <c:pt idx="47">
                  <c:v>0.66882324786816039</c:v>
                </c:pt>
                <c:pt idx="48">
                  <c:v>0.68120886356942267</c:v>
                </c:pt>
                <c:pt idx="49">
                  <c:v>0.69359447927068485</c:v>
                </c:pt>
                <c:pt idx="50">
                  <c:v>0.70598009497194703</c:v>
                </c:pt>
                <c:pt idx="51">
                  <c:v>0.71836571067320931</c:v>
                </c:pt>
                <c:pt idx="52">
                  <c:v>0.73075132637447149</c:v>
                </c:pt>
                <c:pt idx="53">
                  <c:v>0.74313694207573366</c:v>
                </c:pt>
                <c:pt idx="54">
                  <c:v>0.75552255777699595</c:v>
                </c:pt>
                <c:pt idx="55">
                  <c:v>0.76790817347825813</c:v>
                </c:pt>
                <c:pt idx="56">
                  <c:v>0.78029378917952041</c:v>
                </c:pt>
                <c:pt idx="57">
                  <c:v>0.79267940488078259</c:v>
                </c:pt>
                <c:pt idx="58">
                  <c:v>0.80506502058204477</c:v>
                </c:pt>
                <c:pt idx="59">
                  <c:v>0.81745063628330694</c:v>
                </c:pt>
                <c:pt idx="60">
                  <c:v>0.82983625198456934</c:v>
                </c:pt>
                <c:pt idx="61">
                  <c:v>0.84222186768583152</c:v>
                </c:pt>
                <c:pt idx="62">
                  <c:v>0.85460748338709369</c:v>
                </c:pt>
                <c:pt idx="63">
                  <c:v>0.86699309908835609</c:v>
                </c:pt>
                <c:pt idx="64">
                  <c:v>0.87937871478961827</c:v>
                </c:pt>
                <c:pt idx="65">
                  <c:v>0.89176433049088044</c:v>
                </c:pt>
                <c:pt idx="66">
                  <c:v>0.90414994619214273</c:v>
                </c:pt>
                <c:pt idx="67">
                  <c:v>0.9165355618934049</c:v>
                </c:pt>
                <c:pt idx="68">
                  <c:v>0.92892117759466719</c:v>
                </c:pt>
                <c:pt idx="69">
                  <c:v>0.94130679329592937</c:v>
                </c:pt>
                <c:pt idx="70">
                  <c:v>0.95369240899719165</c:v>
                </c:pt>
                <c:pt idx="71">
                  <c:v>0.96607802469845383</c:v>
                </c:pt>
                <c:pt idx="72">
                  <c:v>0.97846364039971601</c:v>
                </c:pt>
                <c:pt idx="73">
                  <c:v>0.99084925610097818</c:v>
                </c:pt>
                <c:pt idx="74">
                  <c:v>1.0032348718022406</c:v>
                </c:pt>
                <c:pt idx="75">
                  <c:v>1.0156204875035029</c:v>
                </c:pt>
                <c:pt idx="76">
                  <c:v>1.0280061032047649</c:v>
                </c:pt>
                <c:pt idx="77">
                  <c:v>1.0403917189060272</c:v>
                </c:pt>
                <c:pt idx="78">
                  <c:v>1.0527773346072895</c:v>
                </c:pt>
                <c:pt idx="79">
                  <c:v>1.0651629503085516</c:v>
                </c:pt>
                <c:pt idx="80">
                  <c:v>1.0775485660098139</c:v>
                </c:pt>
                <c:pt idx="81">
                  <c:v>1.0899341817110761</c:v>
                </c:pt>
                <c:pt idx="82">
                  <c:v>1.1023197974123384</c:v>
                </c:pt>
                <c:pt idx="83">
                  <c:v>1.1147054131136005</c:v>
                </c:pt>
                <c:pt idx="84">
                  <c:v>1.1270910288148628</c:v>
                </c:pt>
              </c:numCache>
            </c:numRef>
          </c:xVal>
          <c:yVal>
            <c:numRef>
              <c:f>TimePerturb!$EP$6:$EP$90</c:f>
              <c:numCache>
                <c:formatCode>General</c:formatCode>
                <c:ptCount val="85"/>
                <c:pt idx="0">
                  <c:v>0.29600513703326753</c:v>
                </c:pt>
                <c:pt idx="1">
                  <c:v>0.29911343977262522</c:v>
                </c:pt>
                <c:pt idx="2">
                  <c:v>0.30283266923793384</c:v>
                </c:pt>
                <c:pt idx="3">
                  <c:v>0.30652748970711347</c:v>
                </c:pt>
                <c:pt idx="4">
                  <c:v>0.31076464846498997</c:v>
                </c:pt>
                <c:pt idx="5">
                  <c:v>0.3147153578913332</c:v>
                </c:pt>
                <c:pt idx="6">
                  <c:v>0.31973528727336264</c:v>
                </c:pt>
                <c:pt idx="7">
                  <c:v>0.32348645055863656</c:v>
                </c:pt>
                <c:pt idx="8">
                  <c:v>0.32851213841924248</c:v>
                </c:pt>
                <c:pt idx="9">
                  <c:v>0.33354318090017693</c:v>
                </c:pt>
                <c:pt idx="10">
                  <c:v>0.33808449332455154</c:v>
                </c:pt>
                <c:pt idx="11">
                  <c:v>0.34258730730086862</c:v>
                </c:pt>
                <c:pt idx="12">
                  <c:v>0.34763936035608578</c:v>
                </c:pt>
                <c:pt idx="13">
                  <c:v>0.35295650698721981</c:v>
                </c:pt>
                <c:pt idx="14">
                  <c:v>0.35906884138992529</c:v>
                </c:pt>
                <c:pt idx="15">
                  <c:v>0.36543072695419615</c:v>
                </c:pt>
                <c:pt idx="16">
                  <c:v>0.37184060088774162</c:v>
                </c:pt>
                <c:pt idx="17">
                  <c:v>0.37952794402199286</c:v>
                </c:pt>
                <c:pt idx="18">
                  <c:v>0.38776224742602983</c:v>
                </c:pt>
                <c:pt idx="19">
                  <c:v>0.39599693721835361</c:v>
                </c:pt>
                <c:pt idx="20">
                  <c:v>0.4034651902660405</c:v>
                </c:pt>
                <c:pt idx="21">
                  <c:v>0.40957832499970798</c:v>
                </c:pt>
                <c:pt idx="22">
                  <c:v>0.41701729212594496</c:v>
                </c:pt>
                <c:pt idx="23">
                  <c:v>0.42444242759717804</c:v>
                </c:pt>
                <c:pt idx="24">
                  <c:v>0.43216089692805859</c:v>
                </c:pt>
                <c:pt idx="25">
                  <c:v>0.43930853085110277</c:v>
                </c:pt>
                <c:pt idx="26">
                  <c:v>0.4470265074631492</c:v>
                </c:pt>
                <c:pt idx="27">
                  <c:v>0.45685354245824289</c:v>
                </c:pt>
                <c:pt idx="28">
                  <c:v>0.46666865052000722</c:v>
                </c:pt>
                <c:pt idx="29">
                  <c:v>0.47600286822829935</c:v>
                </c:pt>
                <c:pt idx="30">
                  <c:v>0.48478185007061969</c:v>
                </c:pt>
                <c:pt idx="31">
                  <c:v>0.49330905688235255</c:v>
                </c:pt>
                <c:pt idx="32">
                  <c:v>0.50125295661413949</c:v>
                </c:pt>
                <c:pt idx="33">
                  <c:v>0.50870561523997526</c:v>
                </c:pt>
                <c:pt idx="34">
                  <c:v>0.51721935466463953</c:v>
                </c:pt>
                <c:pt idx="35">
                  <c:v>0.52622548221655319</c:v>
                </c:pt>
                <c:pt idx="36">
                  <c:v>0.53686108746170225</c:v>
                </c:pt>
                <c:pt idx="37">
                  <c:v>0.54696615324891051</c:v>
                </c:pt>
                <c:pt idx="38">
                  <c:v>0.55708379456313173</c:v>
                </c:pt>
                <c:pt idx="39">
                  <c:v>0.56689869543103688</c:v>
                </c:pt>
                <c:pt idx="40">
                  <c:v>0.5759426488457281</c:v>
                </c:pt>
                <c:pt idx="41">
                  <c:v>0.58367293643365847</c:v>
                </c:pt>
                <c:pt idx="42">
                  <c:v>0.59245183703040982</c:v>
                </c:pt>
                <c:pt idx="43">
                  <c:v>0.60253170042887794</c:v>
                </c:pt>
                <c:pt idx="44">
                  <c:v>0.61290205998518477</c:v>
                </c:pt>
                <c:pt idx="45">
                  <c:v>0.62351314531247093</c:v>
                </c:pt>
                <c:pt idx="46">
                  <c:v>0.63522202209678935</c:v>
                </c:pt>
                <c:pt idx="47">
                  <c:v>0.64422983579007198</c:v>
                </c:pt>
                <c:pt idx="48">
                  <c:v>0.65246590563873297</c:v>
                </c:pt>
                <c:pt idx="49">
                  <c:v>0.66153352100315543</c:v>
                </c:pt>
                <c:pt idx="50">
                  <c:v>0.67081862951752236</c:v>
                </c:pt>
                <c:pt idx="51">
                  <c:v>0.68118886895921582</c:v>
                </c:pt>
                <c:pt idx="52">
                  <c:v>0.69235499579367699</c:v>
                </c:pt>
                <c:pt idx="53">
                  <c:v>0.70379843593996172</c:v>
                </c:pt>
                <c:pt idx="54">
                  <c:v>0.71336080630251697</c:v>
                </c:pt>
                <c:pt idx="55">
                  <c:v>0.72160879197450478</c:v>
                </c:pt>
                <c:pt idx="56">
                  <c:v>0.73067733835458426</c:v>
                </c:pt>
                <c:pt idx="57">
                  <c:v>0.73996187130196467</c:v>
                </c:pt>
                <c:pt idx="58">
                  <c:v>0.75167088764154011</c:v>
                </c:pt>
                <c:pt idx="59">
                  <c:v>0.76225811065597338</c:v>
                </c:pt>
                <c:pt idx="60">
                  <c:v>0.77290553525385619</c:v>
                </c:pt>
                <c:pt idx="61">
                  <c:v>0.78192556443994732</c:v>
                </c:pt>
                <c:pt idx="62">
                  <c:v>0.79043869668708511</c:v>
                </c:pt>
                <c:pt idx="63">
                  <c:v>0.79974775469908932</c:v>
                </c:pt>
                <c:pt idx="64">
                  <c:v>0.81035971409731511</c:v>
                </c:pt>
                <c:pt idx="65">
                  <c:v>0.82154942573777523</c:v>
                </c:pt>
                <c:pt idx="66">
                  <c:v>0.83271555690679644</c:v>
                </c:pt>
                <c:pt idx="67">
                  <c:v>0.84253149914194203</c:v>
                </c:pt>
                <c:pt idx="68">
                  <c:v>0.85052591842046599</c:v>
                </c:pt>
                <c:pt idx="69">
                  <c:v>0.85878596429430076</c:v>
                </c:pt>
                <c:pt idx="70">
                  <c:v>0.86995211464959088</c:v>
                </c:pt>
                <c:pt idx="71">
                  <c:v>0.88137143922026651</c:v>
                </c:pt>
                <c:pt idx="72">
                  <c:v>0.89222498346820867</c:v>
                </c:pt>
                <c:pt idx="73">
                  <c:v>0.90181093298503234</c:v>
                </c:pt>
                <c:pt idx="74">
                  <c:v>0.91031229473491626</c:v>
                </c:pt>
                <c:pt idx="75">
                  <c:v>0.9188253954369755</c:v>
                </c:pt>
                <c:pt idx="76">
                  <c:v>0.9294727666528021</c:v>
                </c:pt>
                <c:pt idx="77">
                  <c:v>0.94065087338024944</c:v>
                </c:pt>
                <c:pt idx="78">
                  <c:v>0.95151606365832619</c:v>
                </c:pt>
                <c:pt idx="79">
                  <c:v>0.96080173187925721</c:v>
                </c:pt>
                <c:pt idx="80">
                  <c:v>0.96903786078858134</c:v>
                </c:pt>
                <c:pt idx="81">
                  <c:v>0.97858914594519941</c:v>
                </c:pt>
                <c:pt idx="82">
                  <c:v>0.98923600169107029</c:v>
                </c:pt>
                <c:pt idx="83">
                  <c:v>0.99989469259732799</c:v>
                </c:pt>
                <c:pt idx="84">
                  <c:v>1.009976284126191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TimePerturb!$EY$1:$EY$2</c:f>
              <c:strCache>
                <c:ptCount val="2"/>
                <c:pt idx="0">
                  <c:v>Drop_06335</c:v>
                </c:pt>
                <c:pt idx="1">
                  <c:v>2mL 4.00deg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TimePerturb!$FA$6:$FA$81</c:f>
              <c:numCache>
                <c:formatCode>General</c:formatCode>
                <c:ptCount val="76"/>
                <c:pt idx="0">
                  <c:v>7.9877722811248983E-2</c:v>
                </c:pt>
                <c:pt idx="1">
                  <c:v>9.3190676613123802E-2</c:v>
                </c:pt>
                <c:pt idx="2">
                  <c:v>0.10650363041499863</c:v>
                </c:pt>
                <c:pt idx="3">
                  <c:v>0.11981658421687348</c:v>
                </c:pt>
                <c:pt idx="4">
                  <c:v>0.1331295380187483</c:v>
                </c:pt>
                <c:pt idx="5">
                  <c:v>0.14644249182062313</c:v>
                </c:pt>
                <c:pt idx="6">
                  <c:v>0.15975544562249797</c:v>
                </c:pt>
                <c:pt idx="7">
                  <c:v>0.1730683994243728</c:v>
                </c:pt>
                <c:pt idx="8">
                  <c:v>0.1863813532262476</c:v>
                </c:pt>
                <c:pt idx="9">
                  <c:v>0.19969430702812244</c:v>
                </c:pt>
                <c:pt idx="10">
                  <c:v>0.21300726082999727</c:v>
                </c:pt>
                <c:pt idx="11">
                  <c:v>0.2263202146318721</c:v>
                </c:pt>
                <c:pt idx="12">
                  <c:v>0.23963316843374696</c:v>
                </c:pt>
                <c:pt idx="13">
                  <c:v>0.25294612223562174</c:v>
                </c:pt>
                <c:pt idx="14">
                  <c:v>0.2662590760374966</c:v>
                </c:pt>
                <c:pt idx="15">
                  <c:v>0.27957202983937141</c:v>
                </c:pt>
                <c:pt idx="16">
                  <c:v>0.29288498364124627</c:v>
                </c:pt>
                <c:pt idx="17">
                  <c:v>0.30619793744312107</c:v>
                </c:pt>
                <c:pt idx="18">
                  <c:v>0.31951089124499593</c:v>
                </c:pt>
                <c:pt idx="19">
                  <c:v>0.33282384504687068</c:v>
                </c:pt>
                <c:pt idx="20">
                  <c:v>0.3461367988487456</c:v>
                </c:pt>
                <c:pt idx="21">
                  <c:v>0.35944975265062035</c:v>
                </c:pt>
                <c:pt idx="22">
                  <c:v>0.37276270645249521</c:v>
                </c:pt>
                <c:pt idx="23">
                  <c:v>0.38607566025437001</c:v>
                </c:pt>
                <c:pt idx="24">
                  <c:v>0.39938861405624487</c:v>
                </c:pt>
                <c:pt idx="25">
                  <c:v>0.41270156785811973</c:v>
                </c:pt>
                <c:pt idx="26">
                  <c:v>0.42601452165999454</c:v>
                </c:pt>
                <c:pt idx="27">
                  <c:v>0.4393274754618694</c:v>
                </c:pt>
                <c:pt idx="28">
                  <c:v>0.4526404292637442</c:v>
                </c:pt>
                <c:pt idx="29">
                  <c:v>0.46595338306561906</c:v>
                </c:pt>
                <c:pt idx="30">
                  <c:v>0.47926633686749381</c:v>
                </c:pt>
                <c:pt idx="31">
                  <c:v>0.49257929066936862</c:v>
                </c:pt>
                <c:pt idx="32">
                  <c:v>0.50589224447124348</c:v>
                </c:pt>
                <c:pt idx="33">
                  <c:v>0.5192051982731184</c:v>
                </c:pt>
                <c:pt idx="34">
                  <c:v>0.53251815207499309</c:v>
                </c:pt>
                <c:pt idx="35">
                  <c:v>0.54583110587686801</c:v>
                </c:pt>
                <c:pt idx="36">
                  <c:v>0.55914405967874281</c:v>
                </c:pt>
                <c:pt idx="37">
                  <c:v>0.57245701348061762</c:v>
                </c:pt>
                <c:pt idx="38">
                  <c:v>0.58576996728249242</c:v>
                </c:pt>
                <c:pt idx="39">
                  <c:v>0.59908292108436734</c:v>
                </c:pt>
                <c:pt idx="40">
                  <c:v>0.61239587488624214</c:v>
                </c:pt>
                <c:pt idx="41">
                  <c:v>0.62570882868811695</c:v>
                </c:pt>
                <c:pt idx="42">
                  <c:v>0.63902178248999175</c:v>
                </c:pt>
                <c:pt idx="43">
                  <c:v>0.65233473629186667</c:v>
                </c:pt>
                <c:pt idx="44">
                  <c:v>0.66564769009374136</c:v>
                </c:pt>
                <c:pt idx="45">
                  <c:v>0.67896064389561628</c:v>
                </c:pt>
                <c:pt idx="46">
                  <c:v>0.69227359769749108</c:v>
                </c:pt>
                <c:pt idx="47">
                  <c:v>0.70558655149936589</c:v>
                </c:pt>
                <c:pt idx="48">
                  <c:v>0.7188995053012408</c:v>
                </c:pt>
                <c:pt idx="49">
                  <c:v>0.73221245910311561</c:v>
                </c:pt>
                <c:pt idx="50">
                  <c:v>0.74552541290499041</c:v>
                </c:pt>
                <c:pt idx="51">
                  <c:v>0.75883836670686522</c:v>
                </c:pt>
                <c:pt idx="52">
                  <c:v>0.77215132050874014</c:v>
                </c:pt>
                <c:pt idx="53">
                  <c:v>0.78546427431061483</c:v>
                </c:pt>
                <c:pt idx="54">
                  <c:v>0.79877722811248975</c:v>
                </c:pt>
                <c:pt idx="55">
                  <c:v>0.81209018191436455</c:v>
                </c:pt>
                <c:pt idx="56">
                  <c:v>0.82540313571623947</c:v>
                </c:pt>
                <c:pt idx="57">
                  <c:v>0.83871608951811427</c:v>
                </c:pt>
                <c:pt idx="58">
                  <c:v>0.85202904331998908</c:v>
                </c:pt>
                <c:pt idx="59">
                  <c:v>0.86534199712186388</c:v>
                </c:pt>
                <c:pt idx="60">
                  <c:v>0.8786549509237388</c:v>
                </c:pt>
                <c:pt idx="61">
                  <c:v>0.8919679047256136</c:v>
                </c:pt>
                <c:pt idx="62">
                  <c:v>0.90528085852748841</c:v>
                </c:pt>
                <c:pt idx="63">
                  <c:v>0.91859381232936332</c:v>
                </c:pt>
                <c:pt idx="64">
                  <c:v>0.93190676613123813</c:v>
                </c:pt>
                <c:pt idx="65">
                  <c:v>0.94521971993311293</c:v>
                </c:pt>
                <c:pt idx="66">
                  <c:v>0.95853267373498785</c:v>
                </c:pt>
                <c:pt idx="67">
                  <c:v>0.97184562753686266</c:v>
                </c:pt>
                <c:pt idx="68">
                  <c:v>0.98515858133873746</c:v>
                </c:pt>
                <c:pt idx="69">
                  <c:v>0.99847153514061215</c:v>
                </c:pt>
                <c:pt idx="70">
                  <c:v>1.0117844889424872</c:v>
                </c:pt>
                <c:pt idx="71">
                  <c:v>1.025097442744362</c:v>
                </c:pt>
                <c:pt idx="72">
                  <c:v>1.0384103965462368</c:v>
                </c:pt>
                <c:pt idx="73">
                  <c:v>1.0517233503481116</c:v>
                </c:pt>
                <c:pt idx="74">
                  <c:v>1.0650363041499864</c:v>
                </c:pt>
                <c:pt idx="75">
                  <c:v>1.0783492579518612</c:v>
                </c:pt>
              </c:numCache>
            </c:numRef>
          </c:xVal>
          <c:yVal>
            <c:numRef>
              <c:f>TimePerturb!$FC$6:$FC$81</c:f>
              <c:numCache>
                <c:formatCode>General</c:formatCode>
                <c:ptCount val="76"/>
                <c:pt idx="0">
                  <c:v>0.31249379038712694</c:v>
                </c:pt>
                <c:pt idx="1">
                  <c:v>0.31486396339272188</c:v>
                </c:pt>
                <c:pt idx="2">
                  <c:v>0.31838081098744486</c:v>
                </c:pt>
                <c:pt idx="3">
                  <c:v>0.32369993380600043</c:v>
                </c:pt>
                <c:pt idx="4">
                  <c:v>0.32808602049113261</c:v>
                </c:pt>
                <c:pt idx="5">
                  <c:v>0.33310622572856907</c:v>
                </c:pt>
                <c:pt idx="6">
                  <c:v>0.33867320690711528</c:v>
                </c:pt>
                <c:pt idx="7">
                  <c:v>0.34308082128072459</c:v>
                </c:pt>
                <c:pt idx="8">
                  <c:v>0.34780245397920556</c:v>
                </c:pt>
                <c:pt idx="9">
                  <c:v>0.35219901808295578</c:v>
                </c:pt>
                <c:pt idx="10">
                  <c:v>0.35749732055148958</c:v>
                </c:pt>
                <c:pt idx="11">
                  <c:v>0.3633946007859728</c:v>
                </c:pt>
                <c:pt idx="12">
                  <c:v>0.36957511521707154</c:v>
                </c:pt>
                <c:pt idx="13">
                  <c:v>0.37575565711949405</c:v>
                </c:pt>
                <c:pt idx="14">
                  <c:v>0.38281738971902962</c:v>
                </c:pt>
                <c:pt idx="15">
                  <c:v>0.38990592168259763</c:v>
                </c:pt>
                <c:pt idx="16">
                  <c:v>0.39755473429842442</c:v>
                </c:pt>
                <c:pt idx="17">
                  <c:v>0.40579092199277439</c:v>
                </c:pt>
                <c:pt idx="18">
                  <c:v>0.41343987543438748</c:v>
                </c:pt>
                <c:pt idx="19">
                  <c:v>0.42108886779587329</c:v>
                </c:pt>
                <c:pt idx="20">
                  <c:v>0.42871260994534433</c:v>
                </c:pt>
                <c:pt idx="21">
                  <c:v>0.43725518639929617</c:v>
                </c:pt>
                <c:pt idx="22">
                  <c:v>0.44521078073766507</c:v>
                </c:pt>
                <c:pt idx="23">
                  <c:v>0.45374098887087916</c:v>
                </c:pt>
                <c:pt idx="24">
                  <c:v>0.46256495137427267</c:v>
                </c:pt>
                <c:pt idx="25">
                  <c:v>0.47195255453309187</c:v>
                </c:pt>
                <c:pt idx="26">
                  <c:v>0.48169416205995175</c:v>
                </c:pt>
                <c:pt idx="27">
                  <c:v>0.49110557065242394</c:v>
                </c:pt>
                <c:pt idx="28">
                  <c:v>0.50082338836546325</c:v>
                </c:pt>
                <c:pt idx="29">
                  <c:v>0.50995396565176621</c:v>
                </c:pt>
                <c:pt idx="30">
                  <c:v>0.51904642577763649</c:v>
                </c:pt>
                <c:pt idx="31">
                  <c:v>0.52816430654991953</c:v>
                </c:pt>
                <c:pt idx="32">
                  <c:v>0.53815176418901067</c:v>
                </c:pt>
                <c:pt idx="33">
                  <c:v>0.54815108548923008</c:v>
                </c:pt>
                <c:pt idx="34">
                  <c:v>0.55785667551395035</c:v>
                </c:pt>
                <c:pt idx="35">
                  <c:v>0.56814983359350391</c:v>
                </c:pt>
                <c:pt idx="36">
                  <c:v>0.5793588517068623</c:v>
                </c:pt>
                <c:pt idx="37">
                  <c:v>0.58965174439975698</c:v>
                </c:pt>
                <c:pt idx="38">
                  <c:v>0.5999446899827352</c:v>
                </c:pt>
                <c:pt idx="39">
                  <c:v>0.61023768297059888</c:v>
                </c:pt>
                <c:pt idx="40">
                  <c:v>0.62055428573747851</c:v>
                </c:pt>
                <c:pt idx="41">
                  <c:v>0.63084714087513583</c:v>
                </c:pt>
                <c:pt idx="42">
                  <c:v>0.64142209809860973</c:v>
                </c:pt>
                <c:pt idx="43">
                  <c:v>0.6529135517738841</c:v>
                </c:pt>
                <c:pt idx="44">
                  <c:v>0.66378226536855089</c:v>
                </c:pt>
                <c:pt idx="45">
                  <c:v>0.67408690800156679</c:v>
                </c:pt>
                <c:pt idx="46">
                  <c:v>0.68526116565150863</c:v>
                </c:pt>
                <c:pt idx="47">
                  <c:v>0.69557766793023279</c:v>
                </c:pt>
                <c:pt idx="48">
                  <c:v>0.70558880134911883</c:v>
                </c:pt>
                <c:pt idx="49">
                  <c:v>0.71676285686503927</c:v>
                </c:pt>
                <c:pt idx="50">
                  <c:v>0.72763146991206729</c:v>
                </c:pt>
                <c:pt idx="51">
                  <c:v>0.73940490484354648</c:v>
                </c:pt>
                <c:pt idx="52">
                  <c:v>0.75060281598245748</c:v>
                </c:pt>
                <c:pt idx="53">
                  <c:v>0.7614951891811329</c:v>
                </c:pt>
                <c:pt idx="54">
                  <c:v>0.77181247096091676</c:v>
                </c:pt>
                <c:pt idx="55">
                  <c:v>0.78270501617563248</c:v>
                </c:pt>
                <c:pt idx="56">
                  <c:v>0.79358510934778748</c:v>
                </c:pt>
                <c:pt idx="57">
                  <c:v>0.80415931598939316</c:v>
                </c:pt>
                <c:pt idx="58">
                  <c:v>0.8168020355353679</c:v>
                </c:pt>
                <c:pt idx="59">
                  <c:v>0.82738865136566364</c:v>
                </c:pt>
                <c:pt idx="60">
                  <c:v>0.83798722676962867</c:v>
                </c:pt>
                <c:pt idx="61">
                  <c:v>0.84858584806298165</c:v>
                </c:pt>
                <c:pt idx="62">
                  <c:v>0.86007794088315781</c:v>
                </c:pt>
                <c:pt idx="63">
                  <c:v>0.87097043658678397</c:v>
                </c:pt>
                <c:pt idx="64">
                  <c:v>0.88303784509212013</c:v>
                </c:pt>
                <c:pt idx="65">
                  <c:v>0.89451782568851457</c:v>
                </c:pt>
                <c:pt idx="66">
                  <c:v>0.90511667424791664</c:v>
                </c:pt>
                <c:pt idx="67">
                  <c:v>0.91538464176960488</c:v>
                </c:pt>
                <c:pt idx="68">
                  <c:v>0.9260335013369223</c:v>
                </c:pt>
                <c:pt idx="69">
                  <c:v>0.93808823423168286</c:v>
                </c:pt>
                <c:pt idx="70">
                  <c:v>0.94953066077637949</c:v>
                </c:pt>
                <c:pt idx="71">
                  <c:v>0.96039862572508072</c:v>
                </c:pt>
                <c:pt idx="72">
                  <c:v>0.97130330717858016</c:v>
                </c:pt>
                <c:pt idx="73">
                  <c:v>0.98246502247737166</c:v>
                </c:pt>
                <c:pt idx="74">
                  <c:v>0.99247623917248573</c:v>
                </c:pt>
                <c:pt idx="75">
                  <c:v>1.0039561393906498</c:v>
                </c:pt>
              </c:numCache>
            </c:numRef>
          </c:yVal>
          <c:smooth val="0"/>
        </c:ser>
        <c:ser>
          <c:idx val="12"/>
          <c:order val="12"/>
          <c:tx>
            <c:strRef>
              <c:f>TimePerturb!$FL$1:$FL$2</c:f>
              <c:strCache>
                <c:ptCount val="2"/>
                <c:pt idx="0">
                  <c:v>Drop_06283</c:v>
                </c:pt>
                <c:pt idx="1">
                  <c:v>6mL 7.66deg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TimePerturb!$FN$6:$FN$84</c:f>
              <c:numCache>
                <c:formatCode>General</c:formatCode>
                <c:ptCount val="79"/>
                <c:pt idx="0">
                  <c:v>8.7349163280391925E-2</c:v>
                </c:pt>
                <c:pt idx="1">
                  <c:v>9.982761517759077E-2</c:v>
                </c:pt>
                <c:pt idx="2">
                  <c:v>0.11230606707478961</c:v>
                </c:pt>
                <c:pt idx="3">
                  <c:v>0.12478451897198847</c:v>
                </c:pt>
                <c:pt idx="4">
                  <c:v>0.13726297086918732</c:v>
                </c:pt>
                <c:pt idx="5">
                  <c:v>0.14974142276638616</c:v>
                </c:pt>
                <c:pt idx="6">
                  <c:v>0.16221987466358501</c:v>
                </c:pt>
                <c:pt idx="7">
                  <c:v>0.17469832656078385</c:v>
                </c:pt>
                <c:pt idx="8">
                  <c:v>0.1871767784579827</c:v>
                </c:pt>
                <c:pt idx="9">
                  <c:v>0.19965523035518154</c:v>
                </c:pt>
                <c:pt idx="10">
                  <c:v>0.21213368225238038</c:v>
                </c:pt>
                <c:pt idx="11">
                  <c:v>0.22461213414957923</c:v>
                </c:pt>
                <c:pt idx="12">
                  <c:v>0.23709058604677807</c:v>
                </c:pt>
                <c:pt idx="13">
                  <c:v>0.24956903794397695</c:v>
                </c:pt>
                <c:pt idx="14">
                  <c:v>0.26204748984117576</c:v>
                </c:pt>
                <c:pt idx="15">
                  <c:v>0.27452594173837463</c:v>
                </c:pt>
                <c:pt idx="16">
                  <c:v>0.28700439363557345</c:v>
                </c:pt>
                <c:pt idx="17">
                  <c:v>0.29948284553277232</c:v>
                </c:pt>
                <c:pt idx="18">
                  <c:v>0.31196129742997114</c:v>
                </c:pt>
                <c:pt idx="19">
                  <c:v>0.32443974932717001</c:v>
                </c:pt>
                <c:pt idx="20">
                  <c:v>0.33691820122436883</c:v>
                </c:pt>
                <c:pt idx="21">
                  <c:v>0.3493966531215677</c:v>
                </c:pt>
                <c:pt idx="22">
                  <c:v>0.36187510501876652</c:v>
                </c:pt>
                <c:pt idx="23">
                  <c:v>0.37435355691596539</c:v>
                </c:pt>
                <c:pt idx="24">
                  <c:v>0.38683200881316426</c:v>
                </c:pt>
                <c:pt idx="25">
                  <c:v>0.39931046071036308</c:v>
                </c:pt>
                <c:pt idx="26">
                  <c:v>0.41178891260756195</c:v>
                </c:pt>
                <c:pt idx="27">
                  <c:v>0.42426736450476077</c:v>
                </c:pt>
                <c:pt idx="28">
                  <c:v>0.43674581640195964</c:v>
                </c:pt>
                <c:pt idx="29">
                  <c:v>0.44922426829915846</c:v>
                </c:pt>
                <c:pt idx="30">
                  <c:v>0.46170272019635733</c:v>
                </c:pt>
                <c:pt idx="31">
                  <c:v>0.47418117209355615</c:v>
                </c:pt>
                <c:pt idx="32">
                  <c:v>0.48665962399075502</c:v>
                </c:pt>
                <c:pt idx="33">
                  <c:v>0.49913807588795389</c:v>
                </c:pt>
                <c:pt idx="34">
                  <c:v>0.51161652778515265</c:v>
                </c:pt>
                <c:pt idx="35">
                  <c:v>0.52409497968235164</c:v>
                </c:pt>
                <c:pt idx="36">
                  <c:v>0.5365734315795504</c:v>
                </c:pt>
                <c:pt idx="37">
                  <c:v>0.54905188347674927</c:v>
                </c:pt>
                <c:pt idx="38">
                  <c:v>0.56153033537394803</c:v>
                </c:pt>
                <c:pt idx="39">
                  <c:v>0.5740087872711469</c:v>
                </c:pt>
                <c:pt idx="40">
                  <c:v>0.58648723916834578</c:v>
                </c:pt>
                <c:pt idx="41">
                  <c:v>0.59896569106554465</c:v>
                </c:pt>
                <c:pt idx="42">
                  <c:v>0.61144414296274341</c:v>
                </c:pt>
                <c:pt idx="43">
                  <c:v>0.62392259485994228</c:v>
                </c:pt>
                <c:pt idx="44">
                  <c:v>0.63640104675714115</c:v>
                </c:pt>
                <c:pt idx="45">
                  <c:v>0.64887949865434003</c:v>
                </c:pt>
                <c:pt idx="46">
                  <c:v>0.66135795055153879</c:v>
                </c:pt>
                <c:pt idx="47">
                  <c:v>0.67383640244873766</c:v>
                </c:pt>
                <c:pt idx="48">
                  <c:v>0.68631485434593653</c:v>
                </c:pt>
                <c:pt idx="49">
                  <c:v>0.6987933062431354</c:v>
                </c:pt>
                <c:pt idx="50">
                  <c:v>0.71127175814033428</c:v>
                </c:pt>
                <c:pt idx="51">
                  <c:v>0.72375021003753304</c:v>
                </c:pt>
                <c:pt idx="52">
                  <c:v>0.73622866193473191</c:v>
                </c:pt>
                <c:pt idx="53">
                  <c:v>0.74870711383193078</c:v>
                </c:pt>
                <c:pt idx="54">
                  <c:v>0.76118556572912954</c:v>
                </c:pt>
                <c:pt idx="55">
                  <c:v>0.77366401762632842</c:v>
                </c:pt>
                <c:pt idx="56">
                  <c:v>0.78614246952352729</c:v>
                </c:pt>
                <c:pt idx="57">
                  <c:v>0.79862092142072616</c:v>
                </c:pt>
                <c:pt idx="58">
                  <c:v>0.81109937331792492</c:v>
                </c:pt>
                <c:pt idx="59">
                  <c:v>0.82357782521512368</c:v>
                </c:pt>
                <c:pt idx="60">
                  <c:v>0.83605627711232267</c:v>
                </c:pt>
                <c:pt idx="61">
                  <c:v>0.84853472900952154</c:v>
                </c:pt>
                <c:pt idx="62">
                  <c:v>0.8610131809067203</c:v>
                </c:pt>
                <c:pt idx="63">
                  <c:v>0.87349163280391928</c:v>
                </c:pt>
                <c:pt idx="64">
                  <c:v>0.88597008470111804</c:v>
                </c:pt>
                <c:pt idx="65">
                  <c:v>0.89844853659831692</c:v>
                </c:pt>
                <c:pt idx="66">
                  <c:v>0.9109269884955159</c:v>
                </c:pt>
                <c:pt idx="67">
                  <c:v>0.92340544039271466</c:v>
                </c:pt>
                <c:pt idx="68">
                  <c:v>0.93588389228991342</c:v>
                </c:pt>
                <c:pt idx="69">
                  <c:v>0.94836234418711229</c:v>
                </c:pt>
                <c:pt idx="70">
                  <c:v>0.96084079608431117</c:v>
                </c:pt>
                <c:pt idx="71">
                  <c:v>0.97331924798151004</c:v>
                </c:pt>
                <c:pt idx="72">
                  <c:v>0.9857976998787088</c:v>
                </c:pt>
                <c:pt idx="73">
                  <c:v>0.99827615177590767</c:v>
                </c:pt>
                <c:pt idx="74">
                  <c:v>1.0107546036731065</c:v>
                </c:pt>
                <c:pt idx="75">
                  <c:v>1.0232330555703053</c:v>
                </c:pt>
                <c:pt idx="76">
                  <c:v>1.0357115074675043</c:v>
                </c:pt>
                <c:pt idx="77">
                  <c:v>1.048189959364703</c:v>
                </c:pt>
                <c:pt idx="78">
                  <c:v>1.060668411261902</c:v>
                </c:pt>
              </c:numCache>
            </c:numRef>
          </c:xVal>
          <c:yVal>
            <c:numRef>
              <c:f>TimePerturb!$FP$6:$FP$84</c:f>
              <c:numCache>
                <c:formatCode>General</c:formatCode>
                <c:ptCount val="79"/>
                <c:pt idx="0">
                  <c:v>0.39030472164614854</c:v>
                </c:pt>
                <c:pt idx="1">
                  <c:v>0.39451284242868806</c:v>
                </c:pt>
                <c:pt idx="2">
                  <c:v>0.39943848741490584</c:v>
                </c:pt>
                <c:pt idx="3">
                  <c:v>0.40220708461169152</c:v>
                </c:pt>
                <c:pt idx="4">
                  <c:v>0.40728616770771114</c:v>
                </c:pt>
                <c:pt idx="5">
                  <c:v>0.4119519028553813</c:v>
                </c:pt>
                <c:pt idx="6">
                  <c:v>0.41559238040413504</c:v>
                </c:pt>
                <c:pt idx="7">
                  <c:v>0.42062396500219784</c:v>
                </c:pt>
                <c:pt idx="8">
                  <c:v>0.42709417062332888</c:v>
                </c:pt>
                <c:pt idx="9">
                  <c:v>0.43155957004832829</c:v>
                </c:pt>
                <c:pt idx="10">
                  <c:v>0.43576021824584549</c:v>
                </c:pt>
                <c:pt idx="11">
                  <c:v>0.44108968672899579</c:v>
                </c:pt>
                <c:pt idx="12">
                  <c:v>0.44670470485318564</c:v>
                </c:pt>
                <c:pt idx="13">
                  <c:v>0.4514653174057468</c:v>
                </c:pt>
                <c:pt idx="14">
                  <c:v>0.45819805542204506</c:v>
                </c:pt>
                <c:pt idx="15">
                  <c:v>0.46380870615393599</c:v>
                </c:pt>
                <c:pt idx="16">
                  <c:v>0.47194660298100022</c:v>
                </c:pt>
                <c:pt idx="17">
                  <c:v>0.47839650356365865</c:v>
                </c:pt>
                <c:pt idx="18">
                  <c:v>0.48344446163302335</c:v>
                </c:pt>
                <c:pt idx="19">
                  <c:v>0.49074010491417347</c:v>
                </c:pt>
                <c:pt idx="20">
                  <c:v>0.49748071053416287</c:v>
                </c:pt>
                <c:pt idx="21">
                  <c:v>0.50505163554758303</c:v>
                </c:pt>
                <c:pt idx="22">
                  <c:v>0.51321386959635951</c:v>
                </c:pt>
                <c:pt idx="23">
                  <c:v>0.51909796886473358</c:v>
                </c:pt>
                <c:pt idx="24">
                  <c:v>0.52696322359243075</c:v>
                </c:pt>
                <c:pt idx="25">
                  <c:v>0.53342730256155624</c:v>
                </c:pt>
                <c:pt idx="26">
                  <c:v>0.54043866615898373</c:v>
                </c:pt>
                <c:pt idx="27">
                  <c:v>0.54774468716092051</c:v>
                </c:pt>
                <c:pt idx="28">
                  <c:v>0.55560455301320866</c:v>
                </c:pt>
                <c:pt idx="29">
                  <c:v>0.56397819359489709</c:v>
                </c:pt>
                <c:pt idx="30">
                  <c:v>0.57438177591089001</c:v>
                </c:pt>
                <c:pt idx="31">
                  <c:v>0.58195473709307988</c:v>
                </c:pt>
                <c:pt idx="32">
                  <c:v>0.58925920533089104</c:v>
                </c:pt>
                <c:pt idx="33">
                  <c:v>0.59740583724659591</c:v>
                </c:pt>
                <c:pt idx="34">
                  <c:v>0.60667489101192862</c:v>
                </c:pt>
                <c:pt idx="35">
                  <c:v>0.61621736785130188</c:v>
                </c:pt>
                <c:pt idx="36">
                  <c:v>0.62465352014430642</c:v>
                </c:pt>
                <c:pt idx="37">
                  <c:v>0.63250554139435422</c:v>
                </c:pt>
                <c:pt idx="38">
                  <c:v>0.64063081113221176</c:v>
                </c:pt>
                <c:pt idx="39">
                  <c:v>0.64820298569630996</c:v>
                </c:pt>
                <c:pt idx="40">
                  <c:v>0.65608537207265361</c:v>
                </c:pt>
                <c:pt idx="41">
                  <c:v>0.66537279620557443</c:v>
                </c:pt>
                <c:pt idx="42">
                  <c:v>0.6751704285100365</c:v>
                </c:pt>
                <c:pt idx="43">
                  <c:v>0.68303860089456847</c:v>
                </c:pt>
                <c:pt idx="44">
                  <c:v>0.69118754829753826</c:v>
                </c:pt>
                <c:pt idx="45">
                  <c:v>0.70016925407628794</c:v>
                </c:pt>
                <c:pt idx="46">
                  <c:v>0.71002861980920562</c:v>
                </c:pt>
                <c:pt idx="47">
                  <c:v>0.71958072426580033</c:v>
                </c:pt>
                <c:pt idx="48">
                  <c:v>0.72856237117470579</c:v>
                </c:pt>
                <c:pt idx="49">
                  <c:v>0.73613249239335465</c:v>
                </c:pt>
                <c:pt idx="50">
                  <c:v>0.74455340599643571</c:v>
                </c:pt>
                <c:pt idx="51">
                  <c:v>0.75383494268163032</c:v>
                </c:pt>
                <c:pt idx="52">
                  <c:v>0.76280674508680335</c:v>
                </c:pt>
                <c:pt idx="53">
                  <c:v>0.77177880731007498</c:v>
                </c:pt>
                <c:pt idx="54">
                  <c:v>0.78077983454325084</c:v>
                </c:pt>
                <c:pt idx="55">
                  <c:v>0.78888245734033502</c:v>
                </c:pt>
                <c:pt idx="56">
                  <c:v>0.79868761298895907</c:v>
                </c:pt>
                <c:pt idx="57">
                  <c:v>0.809089023839343</c:v>
                </c:pt>
                <c:pt idx="58">
                  <c:v>0.81896920467958012</c:v>
                </c:pt>
                <c:pt idx="59">
                  <c:v>0.8271408108686914</c:v>
                </c:pt>
                <c:pt idx="60">
                  <c:v>0.83614385946785053</c:v>
                </c:pt>
                <c:pt idx="61">
                  <c:v>0.84486713277451986</c:v>
                </c:pt>
                <c:pt idx="62">
                  <c:v>0.85355704646899933</c:v>
                </c:pt>
                <c:pt idx="63">
                  <c:v>0.86364887579233274</c:v>
                </c:pt>
                <c:pt idx="64">
                  <c:v>0.87236087089979819</c:v>
                </c:pt>
                <c:pt idx="65">
                  <c:v>0.88077082193202083</c:v>
                </c:pt>
                <c:pt idx="66">
                  <c:v>0.89058269887547215</c:v>
                </c:pt>
                <c:pt idx="67">
                  <c:v>0.90098722156451039</c:v>
                </c:pt>
                <c:pt idx="68">
                  <c:v>0.91023836170560835</c:v>
                </c:pt>
                <c:pt idx="69">
                  <c:v>0.91835798763797183</c:v>
                </c:pt>
                <c:pt idx="70">
                  <c:v>0.92769527451629064</c:v>
                </c:pt>
                <c:pt idx="71">
                  <c:v>0.93668793358148628</c:v>
                </c:pt>
                <c:pt idx="72">
                  <c:v>0.94621862517624322</c:v>
                </c:pt>
                <c:pt idx="73">
                  <c:v>0.95463936281795347</c:v>
                </c:pt>
                <c:pt idx="74">
                  <c:v>0.96327614534544159</c:v>
                </c:pt>
                <c:pt idx="75">
                  <c:v>0.97252786610718622</c:v>
                </c:pt>
                <c:pt idx="76">
                  <c:v>0.98260120570703224</c:v>
                </c:pt>
                <c:pt idx="77">
                  <c:v>0.99215335394255577</c:v>
                </c:pt>
                <c:pt idx="78">
                  <c:v>1.0020060261305568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TimePerturb!$FY$1:$FY$2</c:f>
              <c:strCache>
                <c:ptCount val="2"/>
                <c:pt idx="0">
                  <c:v>Drop_06287</c:v>
                </c:pt>
                <c:pt idx="1">
                  <c:v>6mL 3.99deg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TimePerturb!$GA$6:$GA$21</c:f>
              <c:numCache>
                <c:formatCode>General</c:formatCode>
                <c:ptCount val="16"/>
                <c:pt idx="0">
                  <c:v>4.251156982414963E-2</c:v>
                </c:pt>
                <c:pt idx="1">
                  <c:v>8.5023139648299259E-2</c:v>
                </c:pt>
                <c:pt idx="2">
                  <c:v>0.12753470947244888</c:v>
                </c:pt>
                <c:pt idx="3">
                  <c:v>0.17004627929659852</c:v>
                </c:pt>
                <c:pt idx="4">
                  <c:v>0.21255784912074813</c:v>
                </c:pt>
                <c:pt idx="5">
                  <c:v>0.25506941894489776</c:v>
                </c:pt>
                <c:pt idx="6">
                  <c:v>0.29758098876904743</c:v>
                </c:pt>
                <c:pt idx="7">
                  <c:v>0.34009255859319704</c:v>
                </c:pt>
                <c:pt idx="8">
                  <c:v>0.38260412841734665</c:v>
                </c:pt>
                <c:pt idx="9">
                  <c:v>0.42511569824149625</c:v>
                </c:pt>
                <c:pt idx="10">
                  <c:v>0.46762726806564586</c:v>
                </c:pt>
                <c:pt idx="11">
                  <c:v>0.51013883788979553</c:v>
                </c:pt>
                <c:pt idx="12">
                  <c:v>0.55265040771394514</c:v>
                </c:pt>
                <c:pt idx="13">
                  <c:v>0.59516197753809486</c:v>
                </c:pt>
                <c:pt idx="14">
                  <c:v>0.63767354736224446</c:v>
                </c:pt>
                <c:pt idx="15">
                  <c:v>0.68018511718639407</c:v>
                </c:pt>
              </c:numCache>
            </c:numRef>
          </c:xVal>
          <c:yVal>
            <c:numRef>
              <c:f>TimePerturb!$GC$6:$GC$21</c:f>
              <c:numCache>
                <c:formatCode>General</c:formatCode>
                <c:ptCount val="16"/>
                <c:pt idx="0">
                  <c:v>0.43134994355211564</c:v>
                </c:pt>
                <c:pt idx="1">
                  <c:v>0.43792888473342523</c:v>
                </c:pt>
                <c:pt idx="2">
                  <c:v>0.44963353027037428</c:v>
                </c:pt>
                <c:pt idx="3">
                  <c:v>0.46459777282438874</c:v>
                </c:pt>
                <c:pt idx="4">
                  <c:v>0.483819315234151</c:v>
                </c:pt>
                <c:pt idx="5">
                  <c:v>0.50576083498489877</c:v>
                </c:pt>
                <c:pt idx="6">
                  <c:v>0.53075459659637469</c:v>
                </c:pt>
                <c:pt idx="7">
                  <c:v>0.55632442322573405</c:v>
                </c:pt>
                <c:pt idx="8">
                  <c:v>0.58497666715930874</c:v>
                </c:pt>
                <c:pt idx="9">
                  <c:v>0.61555167850556158</c:v>
                </c:pt>
                <c:pt idx="10">
                  <c:v>0.64802475474607113</c:v>
                </c:pt>
                <c:pt idx="11">
                  <c:v>0.68070050375969482</c:v>
                </c:pt>
                <c:pt idx="12">
                  <c:v>0.71412925492332491</c:v>
                </c:pt>
                <c:pt idx="13">
                  <c:v>0.74852748292241544</c:v>
                </c:pt>
                <c:pt idx="14">
                  <c:v>0.78404169948563807</c:v>
                </c:pt>
                <c:pt idx="15">
                  <c:v>0.81918593340020163</c:v>
                </c:pt>
              </c:numCache>
            </c:numRef>
          </c:yVal>
          <c:smooth val="0"/>
        </c:ser>
        <c:ser>
          <c:idx val="14"/>
          <c:order val="14"/>
          <c:tx>
            <c:strRef>
              <c:f>TimePerturb!$GK$1:$GK$2</c:f>
              <c:strCache>
                <c:ptCount val="2"/>
                <c:pt idx="0">
                  <c:v>Drop_06288</c:v>
                </c:pt>
                <c:pt idx="1">
                  <c:v>2mL 3.14deg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2"/>
                </a:solidFill>
              </a:ln>
              <a:effectLst/>
            </c:spPr>
          </c:marker>
          <c:xVal>
            <c:numRef>
              <c:f>TimePerturb!$GM$6:$GM$34</c:f>
              <c:numCache>
                <c:formatCode>General</c:formatCode>
                <c:ptCount val="29"/>
                <c:pt idx="0">
                  <c:v>2.4968172414650627E-2</c:v>
                </c:pt>
                <c:pt idx="1">
                  <c:v>4.9936344829301253E-2</c:v>
                </c:pt>
                <c:pt idx="2">
                  <c:v>7.490451724395189E-2</c:v>
                </c:pt>
                <c:pt idx="3">
                  <c:v>9.9872689658602506E-2</c:v>
                </c:pt>
                <c:pt idx="4">
                  <c:v>0.12484086207325314</c:v>
                </c:pt>
                <c:pt idx="5">
                  <c:v>0.14980903448790375</c:v>
                </c:pt>
                <c:pt idx="6">
                  <c:v>0.17477720690255441</c:v>
                </c:pt>
                <c:pt idx="7">
                  <c:v>0.19974537931720501</c:v>
                </c:pt>
                <c:pt idx="8">
                  <c:v>0.22471355173185564</c:v>
                </c:pt>
                <c:pt idx="9">
                  <c:v>0.24968172414650627</c:v>
                </c:pt>
                <c:pt idx="10">
                  <c:v>0.2746498965611569</c:v>
                </c:pt>
                <c:pt idx="11">
                  <c:v>0.29961806897580751</c:v>
                </c:pt>
                <c:pt idx="12">
                  <c:v>0.32458624139045816</c:v>
                </c:pt>
                <c:pt idx="13">
                  <c:v>0.34955441380510882</c:v>
                </c:pt>
                <c:pt idx="14">
                  <c:v>0.37452258621975942</c:v>
                </c:pt>
                <c:pt idx="15">
                  <c:v>0.39949075863441003</c:v>
                </c:pt>
                <c:pt idx="16">
                  <c:v>0.42445893104906068</c:v>
                </c:pt>
                <c:pt idx="17">
                  <c:v>0.44942710346371129</c:v>
                </c:pt>
                <c:pt idx="18">
                  <c:v>0.47439527587836189</c:v>
                </c:pt>
                <c:pt idx="19">
                  <c:v>0.49936344829301255</c:v>
                </c:pt>
                <c:pt idx="20">
                  <c:v>0.52433162070766315</c:v>
                </c:pt>
                <c:pt idx="21">
                  <c:v>0.54929979312231381</c:v>
                </c:pt>
                <c:pt idx="22">
                  <c:v>0.57426796553696435</c:v>
                </c:pt>
                <c:pt idx="23">
                  <c:v>0.59923613795161501</c:v>
                </c:pt>
                <c:pt idx="24">
                  <c:v>0.62420431036626567</c:v>
                </c:pt>
                <c:pt idx="25">
                  <c:v>0.64917248278091633</c:v>
                </c:pt>
                <c:pt idx="26">
                  <c:v>0.67414065519556698</c:v>
                </c:pt>
                <c:pt idx="27">
                  <c:v>0.69910882761021764</c:v>
                </c:pt>
                <c:pt idx="28">
                  <c:v>0.72407700002486819</c:v>
                </c:pt>
              </c:numCache>
            </c:numRef>
          </c:xVal>
          <c:yVal>
            <c:numRef>
              <c:f>TimePerturb!$GO$6:$GO$34</c:f>
              <c:numCache>
                <c:formatCode>General</c:formatCode>
                <c:ptCount val="29"/>
                <c:pt idx="0">
                  <c:v>0.37588068241595085</c:v>
                </c:pt>
                <c:pt idx="1">
                  <c:v>0.37775062150032546</c:v>
                </c:pt>
                <c:pt idx="2">
                  <c:v>0.38100551346269201</c:v>
                </c:pt>
                <c:pt idx="3">
                  <c:v>0.3848702307502268</c:v>
                </c:pt>
                <c:pt idx="4">
                  <c:v>0.38925681153546943</c:v>
                </c:pt>
                <c:pt idx="5">
                  <c:v>0.39463981587466701</c:v>
                </c:pt>
                <c:pt idx="6">
                  <c:v>0.39984218428533391</c:v>
                </c:pt>
                <c:pt idx="7">
                  <c:v>0.40607477872814834</c:v>
                </c:pt>
                <c:pt idx="8">
                  <c:v>0.41242809315483397</c:v>
                </c:pt>
                <c:pt idx="9">
                  <c:v>0.41942292325323105</c:v>
                </c:pt>
                <c:pt idx="10">
                  <c:v>0.42715112494855884</c:v>
                </c:pt>
                <c:pt idx="11">
                  <c:v>0.43525791463880514</c:v>
                </c:pt>
                <c:pt idx="12">
                  <c:v>0.44399211373804681</c:v>
                </c:pt>
                <c:pt idx="13">
                  <c:v>0.45322938401784901</c:v>
                </c:pt>
                <c:pt idx="14">
                  <c:v>0.46294660266811777</c:v>
                </c:pt>
                <c:pt idx="15">
                  <c:v>0.47292233381143517</c:v>
                </c:pt>
                <c:pt idx="16">
                  <c:v>0.48327192781950806</c:v>
                </c:pt>
                <c:pt idx="17">
                  <c:v>0.49399539286270278</c:v>
                </c:pt>
                <c:pt idx="18">
                  <c:v>0.50495037468866999</c:v>
                </c:pt>
                <c:pt idx="19">
                  <c:v>0.51593011798524135</c:v>
                </c:pt>
                <c:pt idx="20">
                  <c:v>0.52728042737627434</c:v>
                </c:pt>
                <c:pt idx="21">
                  <c:v>0.53850265725375501</c:v>
                </c:pt>
                <c:pt idx="22">
                  <c:v>0.55022680727799289</c:v>
                </c:pt>
                <c:pt idx="23">
                  <c:v>0.56207558333978414</c:v>
                </c:pt>
                <c:pt idx="24">
                  <c:v>0.57392087637650302</c:v>
                </c:pt>
                <c:pt idx="25">
                  <c:v>0.58589425793974992</c:v>
                </c:pt>
                <c:pt idx="26">
                  <c:v>0.59787478778692071</c:v>
                </c:pt>
                <c:pt idx="27">
                  <c:v>0.61008336772798311</c:v>
                </c:pt>
                <c:pt idx="28">
                  <c:v>0.62219547400033859</c:v>
                </c:pt>
              </c:numCache>
            </c:numRef>
          </c:yVal>
          <c:smooth val="0"/>
        </c:ser>
        <c:ser>
          <c:idx val="15"/>
          <c:order val="15"/>
          <c:tx>
            <c:strRef>
              <c:f>TimePerturb!$GV$1:$GV$2</c:f>
              <c:strCache>
                <c:ptCount val="2"/>
                <c:pt idx="0">
                  <c:v>Drop_06290</c:v>
                </c:pt>
                <c:pt idx="1">
                  <c:v>3mL 3.14deg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TimePerturb!$GX$6:$GX$27</c:f>
              <c:numCache>
                <c:formatCode>General</c:formatCode>
                <c:ptCount val="22"/>
                <c:pt idx="0">
                  <c:v>2.5696325729122366E-2</c:v>
                </c:pt>
                <c:pt idx="1">
                  <c:v>5.1392651458244731E-2</c:v>
                </c:pt>
                <c:pt idx="2">
                  <c:v>7.7088977187367111E-2</c:v>
                </c:pt>
                <c:pt idx="3">
                  <c:v>0.10278530291648946</c:v>
                </c:pt>
                <c:pt idx="4">
                  <c:v>0.12848162864561183</c:v>
                </c:pt>
                <c:pt idx="5">
                  <c:v>0.15417795437473419</c:v>
                </c:pt>
                <c:pt idx="6">
                  <c:v>0.17987428010385659</c:v>
                </c:pt>
                <c:pt idx="7">
                  <c:v>0.20557060583297893</c:v>
                </c:pt>
                <c:pt idx="8">
                  <c:v>0.23126693156210129</c:v>
                </c:pt>
                <c:pt idx="9">
                  <c:v>0.25696325729122366</c:v>
                </c:pt>
                <c:pt idx="10">
                  <c:v>0.28265958302034599</c:v>
                </c:pt>
                <c:pt idx="11">
                  <c:v>0.30835590874946839</c:v>
                </c:pt>
                <c:pt idx="12">
                  <c:v>0.33405223447859078</c:v>
                </c:pt>
                <c:pt idx="13">
                  <c:v>0.35974856020771317</c:v>
                </c:pt>
                <c:pt idx="14">
                  <c:v>0.38544488593683551</c:v>
                </c:pt>
                <c:pt idx="15">
                  <c:v>0.41114121166595785</c:v>
                </c:pt>
                <c:pt idx="16">
                  <c:v>0.43683753739508024</c:v>
                </c:pt>
                <c:pt idx="17">
                  <c:v>0.46253386312420258</c:v>
                </c:pt>
                <c:pt idx="18">
                  <c:v>0.48823018885332498</c:v>
                </c:pt>
                <c:pt idx="19">
                  <c:v>0.51392651458244731</c:v>
                </c:pt>
                <c:pt idx="20">
                  <c:v>0.53962284031156971</c:v>
                </c:pt>
                <c:pt idx="21">
                  <c:v>0.56531916604069199</c:v>
                </c:pt>
              </c:numCache>
            </c:numRef>
          </c:xVal>
          <c:yVal>
            <c:numRef>
              <c:f>TimePerturb!$GZ$6:$GZ$27</c:f>
              <c:numCache>
                <c:formatCode>General</c:formatCode>
                <c:ptCount val="22"/>
                <c:pt idx="0">
                  <c:v>0.35246334683862723</c:v>
                </c:pt>
                <c:pt idx="1">
                  <c:v>0.3538580229866552</c:v>
                </c:pt>
                <c:pt idx="2">
                  <c:v>0.35810909189198936</c:v>
                </c:pt>
                <c:pt idx="3">
                  <c:v>0.36489209927900429</c:v>
                </c:pt>
                <c:pt idx="4">
                  <c:v>0.37158172745180029</c:v>
                </c:pt>
                <c:pt idx="5">
                  <c:v>0.37929973827413888</c:v>
                </c:pt>
                <c:pt idx="6">
                  <c:v>0.38859568294485058</c:v>
                </c:pt>
                <c:pt idx="7">
                  <c:v>0.39836842875294948</c:v>
                </c:pt>
                <c:pt idx="8">
                  <c:v>0.40873300607964985</c:v>
                </c:pt>
                <c:pt idx="9">
                  <c:v>0.42067052856908282</c:v>
                </c:pt>
                <c:pt idx="10">
                  <c:v>0.43329310833399776</c:v>
                </c:pt>
                <c:pt idx="11">
                  <c:v>0.44626878466851017</c:v>
                </c:pt>
                <c:pt idx="12">
                  <c:v>0.46009244308719172</c:v>
                </c:pt>
                <c:pt idx="13">
                  <c:v>0.47403531521594544</c:v>
                </c:pt>
                <c:pt idx="14">
                  <c:v>0.48905312794643402</c:v>
                </c:pt>
                <c:pt idx="15">
                  <c:v>0.50431203688177839</c:v>
                </c:pt>
                <c:pt idx="16">
                  <c:v>0.51932155219669029</c:v>
                </c:pt>
                <c:pt idx="17">
                  <c:v>0.5350541009912636</c:v>
                </c:pt>
                <c:pt idx="18">
                  <c:v>0.55090316448787402</c:v>
                </c:pt>
                <c:pt idx="19">
                  <c:v>0.56711750731582489</c:v>
                </c:pt>
                <c:pt idx="20">
                  <c:v>0.58380305451002357</c:v>
                </c:pt>
                <c:pt idx="21">
                  <c:v>0.60013122915635297</c:v>
                </c:pt>
              </c:numCache>
            </c:numRef>
          </c:yVal>
          <c:smooth val="0"/>
        </c:ser>
        <c:ser>
          <c:idx val="16"/>
          <c:order val="16"/>
          <c:tx>
            <c:strRef>
              <c:f>TimePerturb!$HG$1:$HG$2</c:f>
              <c:strCache>
                <c:ptCount val="2"/>
                <c:pt idx="0">
                  <c:v>Drop_06291</c:v>
                </c:pt>
                <c:pt idx="1">
                  <c:v>4mL 3.14deg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TimePerturb!$HI$6:$HI$26</c:f>
              <c:numCache>
                <c:formatCode>General</c:formatCode>
                <c:ptCount val="21"/>
                <c:pt idx="0">
                  <c:v>2.2409764839811542E-2</c:v>
                </c:pt>
                <c:pt idx="1">
                  <c:v>4.4819529679623084E-2</c:v>
                </c:pt>
                <c:pt idx="2">
                  <c:v>6.7229294519434629E-2</c:v>
                </c:pt>
                <c:pt idx="3">
                  <c:v>8.9639059359246168E-2</c:v>
                </c:pt>
                <c:pt idx="4">
                  <c:v>0.11204882419905771</c:v>
                </c:pt>
                <c:pt idx="5">
                  <c:v>0.13445858903886926</c:v>
                </c:pt>
                <c:pt idx="6">
                  <c:v>0.15686835387868081</c:v>
                </c:pt>
                <c:pt idx="7">
                  <c:v>0.17927811871849234</c:v>
                </c:pt>
                <c:pt idx="8">
                  <c:v>0.20168788355830389</c:v>
                </c:pt>
                <c:pt idx="9">
                  <c:v>0.22409764839811541</c:v>
                </c:pt>
                <c:pt idx="10">
                  <c:v>0.24650741323792696</c:v>
                </c:pt>
                <c:pt idx="11">
                  <c:v>0.26891717807773852</c:v>
                </c:pt>
                <c:pt idx="12">
                  <c:v>0.29132694291755007</c:v>
                </c:pt>
                <c:pt idx="13">
                  <c:v>0.31373670775736162</c:v>
                </c:pt>
                <c:pt idx="14">
                  <c:v>0.33614647259717317</c:v>
                </c:pt>
                <c:pt idx="15">
                  <c:v>0.35855623743698467</c:v>
                </c:pt>
                <c:pt idx="16">
                  <c:v>0.38096600227679622</c:v>
                </c:pt>
                <c:pt idx="17">
                  <c:v>0.40337576711660778</c:v>
                </c:pt>
                <c:pt idx="18">
                  <c:v>0.42578553195641933</c:v>
                </c:pt>
                <c:pt idx="19">
                  <c:v>0.44819529679623082</c:v>
                </c:pt>
                <c:pt idx="20">
                  <c:v>0.47060506163604238</c:v>
                </c:pt>
              </c:numCache>
            </c:numRef>
          </c:xVal>
          <c:yVal>
            <c:numRef>
              <c:f>TimePerturb!$HK$6:$HK$26</c:f>
              <c:numCache>
                <c:formatCode>General</c:formatCode>
                <c:ptCount val="21"/>
                <c:pt idx="0">
                  <c:v>0.27768533283137381</c:v>
                </c:pt>
                <c:pt idx="1">
                  <c:v>0.28070374203434717</c:v>
                </c:pt>
                <c:pt idx="2">
                  <c:v>0.28474190440168357</c:v>
                </c:pt>
                <c:pt idx="3">
                  <c:v>0.29000123435874248</c:v>
                </c:pt>
                <c:pt idx="4">
                  <c:v>0.29648747530584302</c:v>
                </c:pt>
                <c:pt idx="5">
                  <c:v>0.30373731602960635</c:v>
                </c:pt>
                <c:pt idx="6">
                  <c:v>0.31176247573016747</c:v>
                </c:pt>
                <c:pt idx="7">
                  <c:v>0.32066785793461278</c:v>
                </c:pt>
                <c:pt idx="8">
                  <c:v>0.33077907021530101</c:v>
                </c:pt>
                <c:pt idx="9">
                  <c:v>0.34166118347603081</c:v>
                </c:pt>
                <c:pt idx="10">
                  <c:v>0.35298719043780813</c:v>
                </c:pt>
                <c:pt idx="11">
                  <c:v>0.36508049644562529</c:v>
                </c:pt>
                <c:pt idx="12">
                  <c:v>0.37793817188244272</c:v>
                </c:pt>
                <c:pt idx="13">
                  <c:v>0.39113119371750427</c:v>
                </c:pt>
                <c:pt idx="14">
                  <c:v>0.40432081089820637</c:v>
                </c:pt>
                <c:pt idx="15">
                  <c:v>0.4182877714266523</c:v>
                </c:pt>
                <c:pt idx="16">
                  <c:v>0.4326828607884271</c:v>
                </c:pt>
                <c:pt idx="17">
                  <c:v>0.44697429306561193</c:v>
                </c:pt>
                <c:pt idx="18">
                  <c:v>0.46204095598625711</c:v>
                </c:pt>
                <c:pt idx="19">
                  <c:v>0.47687853375102029</c:v>
                </c:pt>
                <c:pt idx="20">
                  <c:v>0.4920483672810127</c:v>
                </c:pt>
              </c:numCache>
            </c:numRef>
          </c:yVal>
          <c:smooth val="0"/>
        </c:ser>
        <c:ser>
          <c:idx val="17"/>
          <c:order val="17"/>
          <c:tx>
            <c:strRef>
              <c:f>TimePerturb!$HR$1:$HR$2</c:f>
              <c:strCache>
                <c:ptCount val="2"/>
                <c:pt idx="0">
                  <c:v>Drop_06292</c:v>
                </c:pt>
                <c:pt idx="1">
                  <c:v>6mL 3.14deg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TimePerturb!$HT$6:$HT$25</c:f>
              <c:numCache>
                <c:formatCode>General</c:formatCode>
                <c:ptCount val="20"/>
                <c:pt idx="0">
                  <c:v>3.2981951291472023E-2</c:v>
                </c:pt>
                <c:pt idx="1">
                  <c:v>6.5963902582944045E-2</c:v>
                </c:pt>
                <c:pt idx="2">
                  <c:v>9.8945853874416068E-2</c:v>
                </c:pt>
                <c:pt idx="3">
                  <c:v>0.13192780516588809</c:v>
                </c:pt>
                <c:pt idx="4">
                  <c:v>0.16490975645736008</c:v>
                </c:pt>
                <c:pt idx="5">
                  <c:v>0.19789170774883211</c:v>
                </c:pt>
                <c:pt idx="6">
                  <c:v>0.23087365904030413</c:v>
                </c:pt>
                <c:pt idx="7">
                  <c:v>0.26385561033177618</c:v>
                </c:pt>
                <c:pt idx="8">
                  <c:v>0.29683756162324815</c:v>
                </c:pt>
                <c:pt idx="9">
                  <c:v>0.32981951291472017</c:v>
                </c:pt>
                <c:pt idx="10">
                  <c:v>0.36280146420619219</c:v>
                </c:pt>
                <c:pt idx="11">
                  <c:v>0.39578341549766421</c:v>
                </c:pt>
                <c:pt idx="12">
                  <c:v>0.42876536678913629</c:v>
                </c:pt>
                <c:pt idx="13">
                  <c:v>0.46174731808060826</c:v>
                </c:pt>
                <c:pt idx="14">
                  <c:v>0.49472926937208028</c:v>
                </c:pt>
                <c:pt idx="15">
                  <c:v>0.52771122066355236</c:v>
                </c:pt>
                <c:pt idx="16">
                  <c:v>0.56069317195502433</c:v>
                </c:pt>
                <c:pt idx="17">
                  <c:v>0.59367512324649629</c:v>
                </c:pt>
                <c:pt idx="18">
                  <c:v>0.62665707453796837</c:v>
                </c:pt>
                <c:pt idx="19">
                  <c:v>0.65963902582944034</c:v>
                </c:pt>
              </c:numCache>
            </c:numRef>
          </c:xVal>
          <c:yVal>
            <c:numRef>
              <c:f>TimePerturb!$HV$6:$HV$25</c:f>
              <c:numCache>
                <c:formatCode>General</c:formatCode>
                <c:ptCount val="20"/>
                <c:pt idx="0">
                  <c:v>0.44454786907301336</c:v>
                </c:pt>
                <c:pt idx="1">
                  <c:v>0.44886881571112408</c:v>
                </c:pt>
                <c:pt idx="2">
                  <c:v>0.4554862679526514</c:v>
                </c:pt>
                <c:pt idx="3">
                  <c:v>0.46273213468092789</c:v>
                </c:pt>
                <c:pt idx="4">
                  <c:v>0.47275351421998713</c:v>
                </c:pt>
                <c:pt idx="5">
                  <c:v>0.48425685358905546</c:v>
                </c:pt>
                <c:pt idx="6">
                  <c:v>0.49606580854270771</c:v>
                </c:pt>
                <c:pt idx="7">
                  <c:v>0.51038838195853697</c:v>
                </c:pt>
                <c:pt idx="8">
                  <c:v>0.52603202563587437</c:v>
                </c:pt>
                <c:pt idx="9">
                  <c:v>0.54359499468054151</c:v>
                </c:pt>
                <c:pt idx="10">
                  <c:v>0.56056663997135414</c:v>
                </c:pt>
                <c:pt idx="11">
                  <c:v>0.57902379493180989</c:v>
                </c:pt>
                <c:pt idx="12">
                  <c:v>0.59835639466078561</c:v>
                </c:pt>
                <c:pt idx="13">
                  <c:v>0.61902416374918268</c:v>
                </c:pt>
                <c:pt idx="14">
                  <c:v>0.63939178459435886</c:v>
                </c:pt>
                <c:pt idx="15">
                  <c:v>0.66020389421470982</c:v>
                </c:pt>
                <c:pt idx="16">
                  <c:v>0.68190309909694979</c:v>
                </c:pt>
                <c:pt idx="17">
                  <c:v>0.70507523323717414</c:v>
                </c:pt>
                <c:pt idx="18">
                  <c:v>0.72766822281384258</c:v>
                </c:pt>
                <c:pt idx="19">
                  <c:v>0.75069401259110158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897616"/>
        <c:axId val="405898008"/>
        <c:extLst>
          <c:ext xmlns:c15="http://schemas.microsoft.com/office/drawing/2012/chart" uri="{02D57815-91ED-43cb-92C2-25804820EDAC}">
            <c15:filteredScatterSeries>
              <c15:ser>
                <c:idx val="18"/>
                <c:order val="18"/>
                <c:tx>
                  <c:v>overhead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Sheet1!$C$3:$C$78</c15:sqref>
                        </c15:formulaRef>
                      </c:ext>
                    </c:extLst>
                    <c:numCache>
                      <c:formatCode>General</c:formatCode>
                      <c:ptCount val="76"/>
                      <c:pt idx="0">
                        <c:v>0.66666666666666663</c:v>
                      </c:pt>
                      <c:pt idx="1">
                        <c:v>0.68333333333333335</c:v>
                      </c:pt>
                      <c:pt idx="2">
                        <c:v>0.7</c:v>
                      </c:pt>
                      <c:pt idx="3">
                        <c:v>0.71666666666666667</c:v>
                      </c:pt>
                      <c:pt idx="4">
                        <c:v>0.73333333333333328</c:v>
                      </c:pt>
                      <c:pt idx="5">
                        <c:v>0.75</c:v>
                      </c:pt>
                      <c:pt idx="6">
                        <c:v>0.76666666666666661</c:v>
                      </c:pt>
                      <c:pt idx="7">
                        <c:v>0.78333333333333333</c:v>
                      </c:pt>
                      <c:pt idx="8">
                        <c:v>0.8</c:v>
                      </c:pt>
                      <c:pt idx="9">
                        <c:v>0.81666666666666665</c:v>
                      </c:pt>
                      <c:pt idx="10">
                        <c:v>0.83333333333333337</c:v>
                      </c:pt>
                      <c:pt idx="11">
                        <c:v>0.85</c:v>
                      </c:pt>
                      <c:pt idx="12">
                        <c:v>0.8666666666666667</c:v>
                      </c:pt>
                      <c:pt idx="13">
                        <c:v>0.8833333333333333</c:v>
                      </c:pt>
                      <c:pt idx="14">
                        <c:v>0.9</c:v>
                      </c:pt>
                      <c:pt idx="15">
                        <c:v>0.91666666666666663</c:v>
                      </c:pt>
                      <c:pt idx="16">
                        <c:v>0.93333333333333335</c:v>
                      </c:pt>
                      <c:pt idx="17">
                        <c:v>0.95</c:v>
                      </c:pt>
                      <c:pt idx="18">
                        <c:v>0.96666666666666667</c:v>
                      </c:pt>
                      <c:pt idx="19">
                        <c:v>0.98333333333333328</c:v>
                      </c:pt>
                      <c:pt idx="20">
                        <c:v>1</c:v>
                      </c:pt>
                      <c:pt idx="21">
                        <c:v>1.0166666666666666</c:v>
                      </c:pt>
                      <c:pt idx="22">
                        <c:v>1.0333333333333332</c:v>
                      </c:pt>
                      <c:pt idx="23">
                        <c:v>1.05</c:v>
                      </c:pt>
                      <c:pt idx="24">
                        <c:v>1.0666666666666667</c:v>
                      </c:pt>
                      <c:pt idx="25">
                        <c:v>1.0833333333333333</c:v>
                      </c:pt>
                      <c:pt idx="26">
                        <c:v>1.1000000000000001</c:v>
                      </c:pt>
                      <c:pt idx="27">
                        <c:v>1.1166666666666667</c:v>
                      </c:pt>
                      <c:pt idx="28">
                        <c:v>1.1333333333333333</c:v>
                      </c:pt>
                      <c:pt idx="29">
                        <c:v>1.1499999999999999</c:v>
                      </c:pt>
                      <c:pt idx="30">
                        <c:v>1.1666666666666667</c:v>
                      </c:pt>
                      <c:pt idx="31">
                        <c:v>1.1833333333333333</c:v>
                      </c:pt>
                      <c:pt idx="32">
                        <c:v>1.2</c:v>
                      </c:pt>
                      <c:pt idx="33">
                        <c:v>1.2166666666666666</c:v>
                      </c:pt>
                      <c:pt idx="34">
                        <c:v>1.2333333333333334</c:v>
                      </c:pt>
                      <c:pt idx="35">
                        <c:v>1.25</c:v>
                      </c:pt>
                      <c:pt idx="36">
                        <c:v>1.2666666666666666</c:v>
                      </c:pt>
                      <c:pt idx="37">
                        <c:v>1.2833333333333332</c:v>
                      </c:pt>
                      <c:pt idx="38">
                        <c:v>1.3</c:v>
                      </c:pt>
                      <c:pt idx="39">
                        <c:v>1.3166666666666667</c:v>
                      </c:pt>
                      <c:pt idx="40">
                        <c:v>1.3333333333333333</c:v>
                      </c:pt>
                      <c:pt idx="41">
                        <c:v>1.35</c:v>
                      </c:pt>
                      <c:pt idx="42">
                        <c:v>1.3666666666666667</c:v>
                      </c:pt>
                      <c:pt idx="43">
                        <c:v>1.3833333333333333</c:v>
                      </c:pt>
                      <c:pt idx="44">
                        <c:v>1.4</c:v>
                      </c:pt>
                      <c:pt idx="45">
                        <c:v>1.4166666666666667</c:v>
                      </c:pt>
                      <c:pt idx="46">
                        <c:v>1.4333333333333333</c:v>
                      </c:pt>
                      <c:pt idx="47">
                        <c:v>1.45</c:v>
                      </c:pt>
                      <c:pt idx="48">
                        <c:v>1.4666666666666666</c:v>
                      </c:pt>
                      <c:pt idx="49">
                        <c:v>1.4833333333333334</c:v>
                      </c:pt>
                      <c:pt idx="50">
                        <c:v>1.5</c:v>
                      </c:pt>
                      <c:pt idx="51">
                        <c:v>1.5166666666666666</c:v>
                      </c:pt>
                      <c:pt idx="52">
                        <c:v>1.5333333333333332</c:v>
                      </c:pt>
                      <c:pt idx="53">
                        <c:v>1.55</c:v>
                      </c:pt>
                      <c:pt idx="54">
                        <c:v>1.5666666666666667</c:v>
                      </c:pt>
                      <c:pt idx="55">
                        <c:v>1.5833333333333333</c:v>
                      </c:pt>
                      <c:pt idx="56">
                        <c:v>1.6</c:v>
                      </c:pt>
                      <c:pt idx="57">
                        <c:v>1.6166666666666667</c:v>
                      </c:pt>
                      <c:pt idx="58">
                        <c:v>1.6333333333333333</c:v>
                      </c:pt>
                      <c:pt idx="59">
                        <c:v>1.65</c:v>
                      </c:pt>
                      <c:pt idx="60">
                        <c:v>1.6666666666666667</c:v>
                      </c:pt>
                      <c:pt idx="61">
                        <c:v>1.6833333333333333</c:v>
                      </c:pt>
                      <c:pt idx="62">
                        <c:v>1.7</c:v>
                      </c:pt>
                      <c:pt idx="63">
                        <c:v>1.7166666666666666</c:v>
                      </c:pt>
                      <c:pt idx="64">
                        <c:v>1.7333333333333334</c:v>
                      </c:pt>
                      <c:pt idx="65">
                        <c:v>1.75</c:v>
                      </c:pt>
                      <c:pt idx="66">
                        <c:v>1.7666666666666666</c:v>
                      </c:pt>
                      <c:pt idx="67">
                        <c:v>1.7833333333333332</c:v>
                      </c:pt>
                      <c:pt idx="68">
                        <c:v>1.8</c:v>
                      </c:pt>
                      <c:pt idx="69">
                        <c:v>1.8166666666666667</c:v>
                      </c:pt>
                      <c:pt idx="70">
                        <c:v>1.8333333333333333</c:v>
                      </c:pt>
                      <c:pt idx="71">
                        <c:v>1.8499999999999999</c:v>
                      </c:pt>
                      <c:pt idx="72">
                        <c:v>1.8666666666666667</c:v>
                      </c:pt>
                      <c:pt idx="73">
                        <c:v>1.8833333333333333</c:v>
                      </c:pt>
                      <c:pt idx="74">
                        <c:v>1.9</c:v>
                      </c:pt>
                      <c:pt idx="75">
                        <c:v>1.9166666666666667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Sheet1!$G$3:$G$74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80.909592888627316</c:v>
                      </c:pt>
                      <c:pt idx="1">
                        <c:v>81.361595387854479</c:v>
                      </c:pt>
                      <c:pt idx="2">
                        <c:v>82.08512017528227</c:v>
                      </c:pt>
                      <c:pt idx="3">
                        <c:v>82.741749752240082</c:v>
                      </c:pt>
                      <c:pt idx="4">
                        <c:v>83.412483906128628</c:v>
                      </c:pt>
                      <c:pt idx="5">
                        <c:v>84.096943575394263</c:v>
                      </c:pt>
                      <c:pt idx="6">
                        <c:v>84.729671027715298</c:v>
                      </c:pt>
                      <c:pt idx="7">
                        <c:v>85.449899357663398</c:v>
                      </c:pt>
                      <c:pt idx="8">
                        <c:v>86.313023418080476</c:v>
                      </c:pt>
                      <c:pt idx="9">
                        <c:v>87.113953443584975</c:v>
                      </c:pt>
                      <c:pt idx="10">
                        <c:v>87.928742861290189</c:v>
                      </c:pt>
                      <c:pt idx="11">
                        <c:v>88.760168535373751</c:v>
                      </c:pt>
                      <c:pt idx="12">
                        <c:v>89.601249251036165</c:v>
                      </c:pt>
                      <c:pt idx="13">
                        <c:v>90.380214167339986</c:v>
                      </c:pt>
                      <c:pt idx="14">
                        <c:v>91.241954169342904</c:v>
                      </c:pt>
                      <c:pt idx="15">
                        <c:v>92.115633456878868</c:v>
                      </c:pt>
                      <c:pt idx="16">
                        <c:v>93.074733376086954</c:v>
                      </c:pt>
                      <c:pt idx="17">
                        <c:v>94.114558320268273</c:v>
                      </c:pt>
                      <c:pt idx="18">
                        <c:v>95.081591644668009</c:v>
                      </c:pt>
                      <c:pt idx="19">
                        <c:v>96.07364426836719</c:v>
                      </c:pt>
                      <c:pt idx="20">
                        <c:v>96.912959511839645</c:v>
                      </c:pt>
                      <c:pt idx="21">
                        <c:v>97.770327565631675</c:v>
                      </c:pt>
                      <c:pt idx="22">
                        <c:v>98.713856637067934</c:v>
                      </c:pt>
                      <c:pt idx="23">
                        <c:v>99.651710121415974</c:v>
                      </c:pt>
                      <c:pt idx="24">
                        <c:v>100.83304888758791</c:v>
                      </c:pt>
                      <c:pt idx="25">
                        <c:v>101.80270950594428</c:v>
                      </c:pt>
                      <c:pt idx="26">
                        <c:v>103.00258808126395</c:v>
                      </c:pt>
                      <c:pt idx="27">
                        <c:v>103.74689992068781</c:v>
                      </c:pt>
                      <c:pt idx="28">
                        <c:v>104.73989425713179</c:v>
                      </c:pt>
                      <c:pt idx="29">
                        <c:v>105.85899811541516</c:v>
                      </c:pt>
                      <c:pt idx="30">
                        <c:v>106.92436325904623</c:v>
                      </c:pt>
                      <c:pt idx="31">
                        <c:v>107.99567153137721</c:v>
                      </c:pt>
                      <c:pt idx="32">
                        <c:v>109.18171066374978</c:v>
                      </c:pt>
                      <c:pt idx="33">
                        <c:v>110.12562421836247</c:v>
                      </c:pt>
                      <c:pt idx="34">
                        <c:v>111.2992934184221</c:v>
                      </c:pt>
                      <c:pt idx="35">
                        <c:v>112.25476191632593</c:v>
                      </c:pt>
                      <c:pt idx="36">
                        <c:v>113.30052655794165</c:v>
                      </c:pt>
                      <c:pt idx="37">
                        <c:v>114.3211515971409</c:v>
                      </c:pt>
                      <c:pt idx="38">
                        <c:v>115.60255902465389</c:v>
                      </c:pt>
                      <c:pt idx="39">
                        <c:v>116.89000933276782</c:v>
                      </c:pt>
                      <c:pt idx="40">
                        <c:v>118.09689253865858</c:v>
                      </c:pt>
                      <c:pt idx="41">
                        <c:v>119.25707210151432</c:v>
                      </c:pt>
                      <c:pt idx="42">
                        <c:v>120.42319864799926</c:v>
                      </c:pt>
                      <c:pt idx="43">
                        <c:v>121.59508703336039</c:v>
                      </c:pt>
                      <c:pt idx="44">
                        <c:v>122.6467243602724</c:v>
                      </c:pt>
                      <c:pt idx="45">
                        <c:v>123.83895231732265</c:v>
                      </c:pt>
                      <c:pt idx="46">
                        <c:v>125.11267035111381</c:v>
                      </c:pt>
                      <c:pt idx="47">
                        <c:v>126.21482968295496</c:v>
                      </c:pt>
                      <c:pt idx="48">
                        <c:v>127.54699134632068</c:v>
                      </c:pt>
                      <c:pt idx="49">
                        <c:v>128.70503799467684</c:v>
                      </c:pt>
                      <c:pt idx="50">
                        <c:v>129.73001669053266</c:v>
                      </c:pt>
                      <c:pt idx="51">
                        <c:v>130.89450291687078</c:v>
                      </c:pt>
                      <c:pt idx="52">
                        <c:v>132.10608975765476</c:v>
                      </c:pt>
                      <c:pt idx="53">
                        <c:v>133.27710198179429</c:v>
                      </c:pt>
                      <c:pt idx="54">
                        <c:v>134.54132202082923</c:v>
                      </c:pt>
                      <c:pt idx="55">
                        <c:v>135.89933756735846</c:v>
                      </c:pt>
                      <c:pt idx="56">
                        <c:v>137.30787925720313</c:v>
                      </c:pt>
                      <c:pt idx="57">
                        <c:v>138.53896149993383</c:v>
                      </c:pt>
                      <c:pt idx="58">
                        <c:v>139.81669167328209</c:v>
                      </c:pt>
                      <c:pt idx="59">
                        <c:v>140.9631379257425</c:v>
                      </c:pt>
                      <c:pt idx="60">
                        <c:v>142.20451626557565</c:v>
                      </c:pt>
                      <c:pt idx="61">
                        <c:v>143.58290782164605</c:v>
                      </c:pt>
                      <c:pt idx="62">
                        <c:v>144.83088576058969</c:v>
                      </c:pt>
                      <c:pt idx="63">
                        <c:v>146.12283268076683</c:v>
                      </c:pt>
                      <c:pt idx="64">
                        <c:v>147.37685213235164</c:v>
                      </c:pt>
                      <c:pt idx="65">
                        <c:v>148.85932457786254</c:v>
                      </c:pt>
                      <c:pt idx="66">
                        <c:v>150.3447076224237</c:v>
                      </c:pt>
                      <c:pt idx="67">
                        <c:v>151.70081010928192</c:v>
                      </c:pt>
                      <c:pt idx="68">
                        <c:v>153.32384530114609</c:v>
                      </c:pt>
                      <c:pt idx="69">
                        <c:v>154.7411249514692</c:v>
                      </c:pt>
                      <c:pt idx="70">
                        <c:v>156.42534406873665</c:v>
                      </c:pt>
                      <c:pt idx="71">
                        <c:v>158.11268464801805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405897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minorGridlines>
          <c:spPr>
            <a:ln w="1651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n-US" sz="200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20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(-)</a:t>
                </a:r>
                <a:endParaRPr lang="en-US" sz="20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05898008"/>
        <c:crosses val="autoZero"/>
        <c:crossBetween val="midCat"/>
      </c:valAx>
      <c:valAx>
        <c:axId val="405898008"/>
        <c:scaling>
          <c:orientation val="minMax"/>
        </c:scaling>
        <c:delete val="0"/>
        <c:axPos val="l"/>
        <c:majorGridlines>
          <c:spPr>
            <a:ln w="1651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minorGridlines>
          <c:spPr>
            <a:ln w="1651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x</a:t>
                </a:r>
                <a:r>
                  <a:rPr lang="en-US" sz="200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2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(-)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05897616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TimePerturb!$L$1:$L$2</c:f>
              <c:strCache>
                <c:ptCount val="2"/>
                <c:pt idx="0">
                  <c:v>Drop_06262</c:v>
                </c:pt>
                <c:pt idx="1">
                  <c:v>2mL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TimePerturb!$N$6:$N$119</c:f>
              <c:numCache>
                <c:formatCode>General</c:formatCode>
                <c:ptCount val="114"/>
                <c:pt idx="0">
                  <c:v>2.9215810245180762</c:v>
                </c:pt>
                <c:pt idx="1">
                  <c:v>2.9251778619377555</c:v>
                </c:pt>
                <c:pt idx="2">
                  <c:v>2.9287746993574348</c:v>
                </c:pt>
                <c:pt idx="3">
                  <c:v>2.9323715367771142</c:v>
                </c:pt>
                <c:pt idx="4">
                  <c:v>2.9359683741967935</c:v>
                </c:pt>
                <c:pt idx="5">
                  <c:v>2.9395652116164728</c:v>
                </c:pt>
                <c:pt idx="6">
                  <c:v>2.9431620490361521</c:v>
                </c:pt>
                <c:pt idx="7">
                  <c:v>2.9467588864558314</c:v>
                </c:pt>
                <c:pt idx="8">
                  <c:v>2.9503557238755107</c:v>
                </c:pt>
                <c:pt idx="9">
                  <c:v>2.95395256129519</c:v>
                </c:pt>
                <c:pt idx="10">
                  <c:v>2.9575493987148698</c:v>
                </c:pt>
                <c:pt idx="11">
                  <c:v>2.9611462361345491</c:v>
                </c:pt>
                <c:pt idx="12">
                  <c:v>2.9647430735542284</c:v>
                </c:pt>
                <c:pt idx="13">
                  <c:v>2.9683399109739077</c:v>
                </c:pt>
                <c:pt idx="14">
                  <c:v>2.971936748393587</c:v>
                </c:pt>
                <c:pt idx="15">
                  <c:v>2.9755335858132663</c:v>
                </c:pt>
                <c:pt idx="16">
                  <c:v>2.9791304232329456</c:v>
                </c:pt>
                <c:pt idx="17">
                  <c:v>2.9827272606526249</c:v>
                </c:pt>
                <c:pt idx="18">
                  <c:v>2.9863240980723043</c:v>
                </c:pt>
                <c:pt idx="19">
                  <c:v>2.9899209354919836</c:v>
                </c:pt>
                <c:pt idx="20">
                  <c:v>2.9935177729116633</c:v>
                </c:pt>
                <c:pt idx="21">
                  <c:v>2.9971146103313426</c:v>
                </c:pt>
                <c:pt idx="22">
                  <c:v>3.0007114477510219</c:v>
                </c:pt>
                <c:pt idx="23">
                  <c:v>3.0043082851707013</c:v>
                </c:pt>
                <c:pt idx="24">
                  <c:v>3.0079051225903806</c:v>
                </c:pt>
                <c:pt idx="25">
                  <c:v>3.0115019600100599</c:v>
                </c:pt>
                <c:pt idx="26">
                  <c:v>3.0150987974297392</c:v>
                </c:pt>
                <c:pt idx="27">
                  <c:v>3.0186956348494185</c:v>
                </c:pt>
                <c:pt idx="28">
                  <c:v>3.0222924722690978</c:v>
                </c:pt>
                <c:pt idx="29">
                  <c:v>3.0258893096887771</c:v>
                </c:pt>
                <c:pt idx="30">
                  <c:v>3.0294861471084564</c:v>
                </c:pt>
                <c:pt idx="31">
                  <c:v>3.0330829845281362</c:v>
                </c:pt>
                <c:pt idx="32">
                  <c:v>3.0366798219478155</c:v>
                </c:pt>
                <c:pt idx="33">
                  <c:v>3.0402766593674948</c:v>
                </c:pt>
                <c:pt idx="34">
                  <c:v>3.0438734967871741</c:v>
                </c:pt>
                <c:pt idx="35">
                  <c:v>3.0474703342068534</c:v>
                </c:pt>
                <c:pt idx="36">
                  <c:v>3.0510671716265327</c:v>
                </c:pt>
                <c:pt idx="37">
                  <c:v>3.054664009046212</c:v>
                </c:pt>
                <c:pt idx="38">
                  <c:v>3.0582608464658914</c:v>
                </c:pt>
                <c:pt idx="39">
                  <c:v>3.0618576838855707</c:v>
                </c:pt>
                <c:pt idx="40">
                  <c:v>3.06545452130525</c:v>
                </c:pt>
                <c:pt idx="41">
                  <c:v>3.0690513587249297</c:v>
                </c:pt>
                <c:pt idx="42">
                  <c:v>3.072648196144609</c:v>
                </c:pt>
                <c:pt idx="43">
                  <c:v>3.0762450335642884</c:v>
                </c:pt>
                <c:pt idx="44">
                  <c:v>3.0798418709839677</c:v>
                </c:pt>
                <c:pt idx="45">
                  <c:v>3.083438708403647</c:v>
                </c:pt>
                <c:pt idx="46">
                  <c:v>3.0870355458233263</c:v>
                </c:pt>
                <c:pt idx="47">
                  <c:v>3.0906323832430056</c:v>
                </c:pt>
                <c:pt idx="48">
                  <c:v>3.0942292206626849</c:v>
                </c:pt>
                <c:pt idx="49">
                  <c:v>3.0978260580823642</c:v>
                </c:pt>
                <c:pt idx="50">
                  <c:v>3.1014228955020435</c:v>
                </c:pt>
                <c:pt idx="51">
                  <c:v>3.1050197329217233</c:v>
                </c:pt>
                <c:pt idx="52">
                  <c:v>3.1086165703414026</c:v>
                </c:pt>
                <c:pt idx="53">
                  <c:v>3.1122134077610819</c:v>
                </c:pt>
                <c:pt idx="54">
                  <c:v>3.1158102451807612</c:v>
                </c:pt>
                <c:pt idx="55">
                  <c:v>3.1194070826004405</c:v>
                </c:pt>
                <c:pt idx="56">
                  <c:v>3.1230039200201198</c:v>
                </c:pt>
                <c:pt idx="57">
                  <c:v>3.1266007574397991</c:v>
                </c:pt>
                <c:pt idx="58">
                  <c:v>3.1301975948594785</c:v>
                </c:pt>
                <c:pt idx="59">
                  <c:v>3.1337944322791578</c:v>
                </c:pt>
                <c:pt idx="60">
                  <c:v>3.1373912696988375</c:v>
                </c:pt>
                <c:pt idx="61">
                  <c:v>3.1409881071185168</c:v>
                </c:pt>
                <c:pt idx="62">
                  <c:v>3.1445849445381961</c:v>
                </c:pt>
                <c:pt idx="63">
                  <c:v>3.1481817819578755</c:v>
                </c:pt>
                <c:pt idx="64">
                  <c:v>3.1517786193775548</c:v>
                </c:pt>
                <c:pt idx="65">
                  <c:v>3.1553754567972341</c:v>
                </c:pt>
                <c:pt idx="66">
                  <c:v>3.1589722942169134</c:v>
                </c:pt>
                <c:pt idx="67">
                  <c:v>3.1625691316365927</c:v>
                </c:pt>
                <c:pt idx="68">
                  <c:v>3.166165969056272</c:v>
                </c:pt>
                <c:pt idx="69">
                  <c:v>3.1697628064759513</c:v>
                </c:pt>
                <c:pt idx="70">
                  <c:v>3.1733596438956306</c:v>
                </c:pt>
                <c:pt idx="71">
                  <c:v>3.1769564813153104</c:v>
                </c:pt>
                <c:pt idx="72">
                  <c:v>3.1805533187349897</c:v>
                </c:pt>
                <c:pt idx="73">
                  <c:v>3.184150156154669</c:v>
                </c:pt>
                <c:pt idx="74">
                  <c:v>3.1877469935743483</c:v>
                </c:pt>
                <c:pt idx="75">
                  <c:v>3.1913438309940276</c:v>
                </c:pt>
                <c:pt idx="76">
                  <c:v>3.1949406684137069</c:v>
                </c:pt>
                <c:pt idx="77">
                  <c:v>3.1985375058333863</c:v>
                </c:pt>
                <c:pt idx="78">
                  <c:v>3.2021343432530656</c:v>
                </c:pt>
                <c:pt idx="79">
                  <c:v>3.2057311806727449</c:v>
                </c:pt>
                <c:pt idx="80">
                  <c:v>3.2093280180924242</c:v>
                </c:pt>
                <c:pt idx="81">
                  <c:v>3.2129248555121039</c:v>
                </c:pt>
                <c:pt idx="82">
                  <c:v>3.2165216929317832</c:v>
                </c:pt>
                <c:pt idx="83">
                  <c:v>3.2201185303514626</c:v>
                </c:pt>
                <c:pt idx="84">
                  <c:v>3.2237153677711419</c:v>
                </c:pt>
                <c:pt idx="85">
                  <c:v>3.2273122051908212</c:v>
                </c:pt>
                <c:pt idx="86">
                  <c:v>3.2309090426105005</c:v>
                </c:pt>
                <c:pt idx="87">
                  <c:v>3.2345058800301798</c:v>
                </c:pt>
                <c:pt idx="88">
                  <c:v>3.2381027174498591</c:v>
                </c:pt>
                <c:pt idx="89">
                  <c:v>3.2416995548695384</c:v>
                </c:pt>
                <c:pt idx="90">
                  <c:v>3.2452963922892177</c:v>
                </c:pt>
                <c:pt idx="91">
                  <c:v>3.248893229708897</c:v>
                </c:pt>
                <c:pt idx="92">
                  <c:v>3.2524900671285764</c:v>
                </c:pt>
                <c:pt idx="93">
                  <c:v>3.2560869045482561</c:v>
                </c:pt>
                <c:pt idx="94">
                  <c:v>3.2596837419679354</c:v>
                </c:pt>
                <c:pt idx="95">
                  <c:v>3.2632805793876147</c:v>
                </c:pt>
                <c:pt idx="96">
                  <c:v>3.266877416807294</c:v>
                </c:pt>
                <c:pt idx="97">
                  <c:v>3.2704742542269734</c:v>
                </c:pt>
                <c:pt idx="98">
                  <c:v>3.2740710916466527</c:v>
                </c:pt>
                <c:pt idx="99">
                  <c:v>3.277667929066332</c:v>
                </c:pt>
                <c:pt idx="100">
                  <c:v>3.2812647664860113</c:v>
                </c:pt>
                <c:pt idx="101">
                  <c:v>3.284861603905691</c:v>
                </c:pt>
                <c:pt idx="102">
                  <c:v>3.2884584413253704</c:v>
                </c:pt>
                <c:pt idx="103">
                  <c:v>3.2920552787450497</c:v>
                </c:pt>
                <c:pt idx="104">
                  <c:v>3.295652116164729</c:v>
                </c:pt>
                <c:pt idx="105">
                  <c:v>3.2992489535844083</c:v>
                </c:pt>
                <c:pt idx="106">
                  <c:v>3.3028457910040876</c:v>
                </c:pt>
                <c:pt idx="107">
                  <c:v>3.3064426284237669</c:v>
                </c:pt>
                <c:pt idx="108">
                  <c:v>3.3100394658434462</c:v>
                </c:pt>
                <c:pt idx="109">
                  <c:v>3.3136363032631255</c:v>
                </c:pt>
                <c:pt idx="110">
                  <c:v>3.3172331406828048</c:v>
                </c:pt>
                <c:pt idx="111">
                  <c:v>3.3208299781024841</c:v>
                </c:pt>
                <c:pt idx="112">
                  <c:v>3.3244268155221639</c:v>
                </c:pt>
                <c:pt idx="113">
                  <c:v>3.3280236529418432</c:v>
                </c:pt>
              </c:numCache>
            </c:numRef>
          </c:xVal>
          <c:yVal>
            <c:numRef>
              <c:f>TimePerturb!$P$6:$P$119</c:f>
              <c:numCache>
                <c:formatCode>General</c:formatCode>
                <c:ptCount val="114"/>
                <c:pt idx="0">
                  <c:v>0.35507581699774493</c:v>
                </c:pt>
                <c:pt idx="1">
                  <c:v>0.35535724711747091</c:v>
                </c:pt>
                <c:pt idx="2">
                  <c:v>0.35543622340189707</c:v>
                </c:pt>
                <c:pt idx="3">
                  <c:v>0.35583097325209256</c:v>
                </c:pt>
                <c:pt idx="4">
                  <c:v>0.3563102658757627</c:v>
                </c:pt>
                <c:pt idx="5">
                  <c:v>0.35664578344019904</c:v>
                </c:pt>
                <c:pt idx="6">
                  <c:v>0.35705865147546195</c:v>
                </c:pt>
                <c:pt idx="7">
                  <c:v>0.35719534269587383</c:v>
                </c:pt>
                <c:pt idx="8">
                  <c:v>0.35779857159378275</c:v>
                </c:pt>
                <c:pt idx="9">
                  <c:v>0.3581339667460533</c:v>
                </c:pt>
                <c:pt idx="10">
                  <c:v>0.3583578279775097</c:v>
                </c:pt>
                <c:pt idx="11">
                  <c:v>0.35896607309216488</c:v>
                </c:pt>
                <c:pt idx="12">
                  <c:v>0.35919432348624297</c:v>
                </c:pt>
                <c:pt idx="13">
                  <c:v>0.35936686501063569</c:v>
                </c:pt>
                <c:pt idx="14">
                  <c:v>0.36004048680593154</c:v>
                </c:pt>
                <c:pt idx="15">
                  <c:v>0.36026909878218827</c:v>
                </c:pt>
                <c:pt idx="16">
                  <c:v>0.36082691569033082</c:v>
                </c:pt>
                <c:pt idx="17">
                  <c:v>0.36116408136053546</c:v>
                </c:pt>
                <c:pt idx="18">
                  <c:v>0.36161372397965413</c:v>
                </c:pt>
                <c:pt idx="19">
                  <c:v>0.36211247050964646</c:v>
                </c:pt>
                <c:pt idx="20">
                  <c:v>0.36250749075251421</c:v>
                </c:pt>
                <c:pt idx="21">
                  <c:v>0.36313435606161693</c:v>
                </c:pt>
                <c:pt idx="22">
                  <c:v>0.36358171355940755</c:v>
                </c:pt>
                <c:pt idx="23">
                  <c:v>0.36397773239856368</c:v>
                </c:pt>
                <c:pt idx="24">
                  <c:v>0.36454007383945269</c:v>
                </c:pt>
                <c:pt idx="25">
                  <c:v>0.36487993115221407</c:v>
                </c:pt>
                <c:pt idx="26">
                  <c:v>0.36560671998784883</c:v>
                </c:pt>
                <c:pt idx="27">
                  <c:v>0.36594426782515038</c:v>
                </c:pt>
                <c:pt idx="28">
                  <c:v>0.36645241855662924</c:v>
                </c:pt>
                <c:pt idx="29">
                  <c:v>0.3670105778860257</c:v>
                </c:pt>
                <c:pt idx="30">
                  <c:v>0.3675155376549839</c:v>
                </c:pt>
                <c:pt idx="31">
                  <c:v>0.36802270370659612</c:v>
                </c:pt>
                <c:pt idx="32">
                  <c:v>0.36864179971167282</c:v>
                </c:pt>
                <c:pt idx="33">
                  <c:v>0.36909284522975389</c:v>
                </c:pt>
                <c:pt idx="34">
                  <c:v>0.36976743966407521</c:v>
                </c:pt>
                <c:pt idx="35">
                  <c:v>0.37004885154405803</c:v>
                </c:pt>
                <c:pt idx="36">
                  <c:v>0.37066795999763946</c:v>
                </c:pt>
                <c:pt idx="37">
                  <c:v>0.37134491225235827</c:v>
                </c:pt>
                <c:pt idx="38">
                  <c:v>0.37190769108752009</c:v>
                </c:pt>
                <c:pt idx="39">
                  <c:v>0.37252775233547741</c:v>
                </c:pt>
                <c:pt idx="40">
                  <c:v>0.37325698688574033</c:v>
                </c:pt>
                <c:pt idx="41">
                  <c:v>0.37376413318806356</c:v>
                </c:pt>
                <c:pt idx="42">
                  <c:v>0.37421438947031821</c:v>
                </c:pt>
                <c:pt idx="43">
                  <c:v>0.37483349423319628</c:v>
                </c:pt>
                <c:pt idx="44">
                  <c:v>0.37556671289956273</c:v>
                </c:pt>
                <c:pt idx="45">
                  <c:v>0.37607321996924675</c:v>
                </c:pt>
                <c:pt idx="46">
                  <c:v>0.37680484681892729</c:v>
                </c:pt>
                <c:pt idx="47">
                  <c:v>0.37742484180479208</c:v>
                </c:pt>
                <c:pt idx="48">
                  <c:v>0.37815645000333953</c:v>
                </c:pt>
                <c:pt idx="49">
                  <c:v>0.37866207892218023</c:v>
                </c:pt>
                <c:pt idx="50">
                  <c:v>0.37945084993297923</c:v>
                </c:pt>
                <c:pt idx="51">
                  <c:v>0.38018096115082622</c:v>
                </c:pt>
                <c:pt idx="52">
                  <c:v>0.38096891747887518</c:v>
                </c:pt>
                <c:pt idx="53">
                  <c:v>0.38158802802428798</c:v>
                </c:pt>
                <c:pt idx="54">
                  <c:v>0.38243227228259979</c:v>
                </c:pt>
                <c:pt idx="55">
                  <c:v>0.38305138650714859</c:v>
                </c:pt>
                <c:pt idx="56">
                  <c:v>0.38372811230645204</c:v>
                </c:pt>
                <c:pt idx="57">
                  <c:v>0.38457232512148809</c:v>
                </c:pt>
                <c:pt idx="58">
                  <c:v>0.38536292847163089</c:v>
                </c:pt>
                <c:pt idx="59">
                  <c:v>0.38626335381571264</c:v>
                </c:pt>
                <c:pt idx="60">
                  <c:v>0.38704870633668981</c:v>
                </c:pt>
                <c:pt idx="61">
                  <c:v>0.38789539587755734</c:v>
                </c:pt>
                <c:pt idx="62">
                  <c:v>0.38868159016389997</c:v>
                </c:pt>
                <c:pt idx="63">
                  <c:v>0.3892984601539809</c:v>
                </c:pt>
                <c:pt idx="64">
                  <c:v>0.38997478591587337</c:v>
                </c:pt>
                <c:pt idx="65">
                  <c:v>0.39070704861544048</c:v>
                </c:pt>
                <c:pt idx="66">
                  <c:v>0.39138187318116985</c:v>
                </c:pt>
                <c:pt idx="67">
                  <c:v>0.39228241154497001</c:v>
                </c:pt>
                <c:pt idx="68">
                  <c:v>0.3932973843756023</c:v>
                </c:pt>
                <c:pt idx="69">
                  <c:v>0.39408402145093913</c:v>
                </c:pt>
                <c:pt idx="70">
                  <c:v>0.39509616956791915</c:v>
                </c:pt>
                <c:pt idx="71">
                  <c:v>0.39582787011155818</c:v>
                </c:pt>
                <c:pt idx="72">
                  <c:v>0.39656048771249225</c:v>
                </c:pt>
                <c:pt idx="73">
                  <c:v>0.39734797002487093</c:v>
                </c:pt>
                <c:pt idx="74">
                  <c:v>0.39813642790237525</c:v>
                </c:pt>
                <c:pt idx="75">
                  <c:v>0.39909278329004017</c:v>
                </c:pt>
                <c:pt idx="76">
                  <c:v>0.39982448041656093</c:v>
                </c:pt>
                <c:pt idx="77">
                  <c:v>0.40100576435746366</c:v>
                </c:pt>
                <c:pt idx="78">
                  <c:v>0.40196261550302115</c:v>
                </c:pt>
                <c:pt idx="79">
                  <c:v>0.40286318169904628</c:v>
                </c:pt>
                <c:pt idx="80">
                  <c:v>0.40376352052691356</c:v>
                </c:pt>
                <c:pt idx="81">
                  <c:v>0.40460764599212268</c:v>
                </c:pt>
                <c:pt idx="82">
                  <c:v>0.40539564832409791</c:v>
                </c:pt>
                <c:pt idx="83">
                  <c:v>0.40618402264967057</c:v>
                </c:pt>
                <c:pt idx="84">
                  <c:v>0.4070279390622214</c:v>
                </c:pt>
                <c:pt idx="85">
                  <c:v>0.40787258750752131</c:v>
                </c:pt>
                <c:pt idx="86">
                  <c:v>0.40894298286327707</c:v>
                </c:pt>
                <c:pt idx="87">
                  <c:v>0.40984446108696621</c:v>
                </c:pt>
                <c:pt idx="88">
                  <c:v>0.41085756696654152</c:v>
                </c:pt>
                <c:pt idx="89">
                  <c:v>0.41187067436421265</c:v>
                </c:pt>
                <c:pt idx="90">
                  <c:v>0.41271446442902238</c:v>
                </c:pt>
                <c:pt idx="91">
                  <c:v>0.41350203836142746</c:v>
                </c:pt>
                <c:pt idx="92">
                  <c:v>0.41434671068379547</c:v>
                </c:pt>
                <c:pt idx="93">
                  <c:v>0.41530315139743879</c:v>
                </c:pt>
                <c:pt idx="94">
                  <c:v>0.41620409749975723</c:v>
                </c:pt>
                <c:pt idx="95">
                  <c:v>0.4172159953016274</c:v>
                </c:pt>
                <c:pt idx="96">
                  <c:v>0.41822913718933935</c:v>
                </c:pt>
                <c:pt idx="97">
                  <c:v>0.41935566386909334</c:v>
                </c:pt>
                <c:pt idx="98">
                  <c:v>0.42031328557472142</c:v>
                </c:pt>
                <c:pt idx="99">
                  <c:v>0.42121275738169833</c:v>
                </c:pt>
                <c:pt idx="100">
                  <c:v>0.42216991441598867</c:v>
                </c:pt>
                <c:pt idx="101">
                  <c:v>0.42318339451115489</c:v>
                </c:pt>
                <c:pt idx="102">
                  <c:v>0.42391509700020158</c:v>
                </c:pt>
                <c:pt idx="103">
                  <c:v>0.42492758910574829</c:v>
                </c:pt>
                <c:pt idx="104">
                  <c:v>0.42599701125017392</c:v>
                </c:pt>
                <c:pt idx="105">
                  <c:v>0.42689786427061654</c:v>
                </c:pt>
                <c:pt idx="106">
                  <c:v>0.42796641359499504</c:v>
                </c:pt>
                <c:pt idx="107">
                  <c:v>0.42875430834044836</c:v>
                </c:pt>
                <c:pt idx="108">
                  <c:v>0.42971127576473189</c:v>
                </c:pt>
                <c:pt idx="109">
                  <c:v>0.43061184987047546</c:v>
                </c:pt>
                <c:pt idx="110">
                  <c:v>0.43156870991658464</c:v>
                </c:pt>
                <c:pt idx="111">
                  <c:v>0.4324129982410802</c:v>
                </c:pt>
                <c:pt idx="112">
                  <c:v>0.4334260432001224</c:v>
                </c:pt>
                <c:pt idx="113">
                  <c:v>0.4334260432001224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898792"/>
        <c:axId val="40589918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TimePerturb!$Y$1:$Y$2</c15:sqref>
                        </c15:formulaRef>
                      </c:ext>
                    </c:extLst>
                    <c:strCache>
                      <c:ptCount val="2"/>
                      <c:pt idx="0">
                        <c:v>Drop_06263</c:v>
                      </c:pt>
                      <c:pt idx="1">
                        <c:v>3mL 1.19deg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4"/>
                  <c:spPr>
                    <a:solidFill>
                      <a:schemeClr val="tx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TimePerturb!$AA$6:$AA$109</c15:sqref>
                        </c15:formulaRef>
                      </c:ext>
                    </c:extLst>
                    <c:numCache>
                      <c:formatCode>General</c:formatCode>
                      <c:ptCount val="104"/>
                      <c:pt idx="0">
                        <c:v>2.097021406743944E-2</c:v>
                      </c:pt>
                      <c:pt idx="1">
                        <c:v>2.3965958934216502E-2</c:v>
                      </c:pt>
                      <c:pt idx="2">
                        <c:v>2.6961703800993563E-2</c:v>
                      </c:pt>
                      <c:pt idx="3">
                        <c:v>2.9957448667770628E-2</c:v>
                      </c:pt>
                      <c:pt idx="4">
                        <c:v>3.295319353454769E-2</c:v>
                      </c:pt>
                      <c:pt idx="5">
                        <c:v>3.5948938401324751E-2</c:v>
                      </c:pt>
                      <c:pt idx="6">
                        <c:v>3.8944683268101812E-2</c:v>
                      </c:pt>
                      <c:pt idx="7">
                        <c:v>4.1940428134878881E-2</c:v>
                      </c:pt>
                      <c:pt idx="8">
                        <c:v>4.4936173001655942E-2</c:v>
                      </c:pt>
                      <c:pt idx="9">
                        <c:v>4.7931917868433004E-2</c:v>
                      </c:pt>
                      <c:pt idx="10">
                        <c:v>5.0927662735210065E-2</c:v>
                      </c:pt>
                      <c:pt idx="11">
                        <c:v>5.3923407601987126E-2</c:v>
                      </c:pt>
                      <c:pt idx="12">
                        <c:v>5.6919152468764188E-2</c:v>
                      </c:pt>
                      <c:pt idx="13">
                        <c:v>5.9914897335541256E-2</c:v>
                      </c:pt>
                      <c:pt idx="14">
                        <c:v>6.2910642202318318E-2</c:v>
                      </c:pt>
                      <c:pt idx="15">
                        <c:v>6.5906387069095379E-2</c:v>
                      </c:pt>
                      <c:pt idx="16">
                        <c:v>6.890213193587244E-2</c:v>
                      </c:pt>
                      <c:pt idx="17">
                        <c:v>7.1897876802649502E-2</c:v>
                      </c:pt>
                      <c:pt idx="18">
                        <c:v>7.4893621669426563E-2</c:v>
                      </c:pt>
                      <c:pt idx="19">
                        <c:v>7.7889366536203625E-2</c:v>
                      </c:pt>
                      <c:pt idx="20">
                        <c:v>8.0885111402980686E-2</c:v>
                      </c:pt>
                      <c:pt idx="21">
                        <c:v>8.3880856269757761E-2</c:v>
                      </c:pt>
                      <c:pt idx="22">
                        <c:v>8.6876601136534809E-2</c:v>
                      </c:pt>
                      <c:pt idx="23">
                        <c:v>8.9872346003311884E-2</c:v>
                      </c:pt>
                      <c:pt idx="24">
                        <c:v>9.2868090870088946E-2</c:v>
                      </c:pt>
                      <c:pt idx="25">
                        <c:v>9.5863835736866007E-2</c:v>
                      </c:pt>
                      <c:pt idx="26">
                        <c:v>9.8859580603643069E-2</c:v>
                      </c:pt>
                      <c:pt idx="27">
                        <c:v>0.10185532547042013</c:v>
                      </c:pt>
                      <c:pt idx="28">
                        <c:v>0.10485107033719719</c:v>
                      </c:pt>
                      <c:pt idx="29">
                        <c:v>0.10784681520397425</c:v>
                      </c:pt>
                      <c:pt idx="30">
                        <c:v>0.11084256007075133</c:v>
                      </c:pt>
                      <c:pt idx="31">
                        <c:v>0.11383830493752838</c:v>
                      </c:pt>
                      <c:pt idx="32">
                        <c:v>0.11683404980430545</c:v>
                      </c:pt>
                      <c:pt idx="33">
                        <c:v>0.11982979467108251</c:v>
                      </c:pt>
                      <c:pt idx="34">
                        <c:v>0.12282553953785957</c:v>
                      </c:pt>
                      <c:pt idx="35">
                        <c:v>0.12582128440463664</c:v>
                      </c:pt>
                      <c:pt idx="36">
                        <c:v>0.1288170292714137</c:v>
                      </c:pt>
                      <c:pt idx="37">
                        <c:v>0.13181277413819076</c:v>
                      </c:pt>
                      <c:pt idx="38">
                        <c:v>0.13480851900496782</c:v>
                      </c:pt>
                      <c:pt idx="39">
                        <c:v>0.13780426387174488</c:v>
                      </c:pt>
                      <c:pt idx="40">
                        <c:v>0.14080000873852194</c:v>
                      </c:pt>
                      <c:pt idx="41">
                        <c:v>0.143795753605299</c:v>
                      </c:pt>
                      <c:pt idx="42">
                        <c:v>0.14679149847207607</c:v>
                      </c:pt>
                      <c:pt idx="43">
                        <c:v>0.14978724333885313</c:v>
                      </c:pt>
                      <c:pt idx="44">
                        <c:v>0.15278298820563019</c:v>
                      </c:pt>
                      <c:pt idx="45">
                        <c:v>0.15577873307240725</c:v>
                      </c:pt>
                      <c:pt idx="46">
                        <c:v>0.15877447793918431</c:v>
                      </c:pt>
                      <c:pt idx="47">
                        <c:v>0.16177022280596137</c:v>
                      </c:pt>
                      <c:pt idx="48">
                        <c:v>0.16476596767273846</c:v>
                      </c:pt>
                      <c:pt idx="49">
                        <c:v>0.16776171253951552</c:v>
                      </c:pt>
                      <c:pt idx="50">
                        <c:v>0.17075745740629258</c:v>
                      </c:pt>
                      <c:pt idx="51">
                        <c:v>0.17375320227306965</c:v>
                      </c:pt>
                      <c:pt idx="52">
                        <c:v>0.17674894713984671</c:v>
                      </c:pt>
                      <c:pt idx="53">
                        <c:v>0.17974469200662377</c:v>
                      </c:pt>
                      <c:pt idx="54">
                        <c:v>0.1827404368734008</c:v>
                      </c:pt>
                      <c:pt idx="55">
                        <c:v>0.18573618174017786</c:v>
                      </c:pt>
                      <c:pt idx="56">
                        <c:v>0.18873192660695495</c:v>
                      </c:pt>
                      <c:pt idx="57">
                        <c:v>0.19172767147373201</c:v>
                      </c:pt>
                      <c:pt idx="58">
                        <c:v>0.19472341634050905</c:v>
                      </c:pt>
                      <c:pt idx="59">
                        <c:v>0.19771916120728611</c:v>
                      </c:pt>
                      <c:pt idx="60">
                        <c:v>0.2007149060740632</c:v>
                      </c:pt>
                      <c:pt idx="61">
                        <c:v>0.20371065094084026</c:v>
                      </c:pt>
                      <c:pt idx="62">
                        <c:v>0.20670639580761729</c:v>
                      </c:pt>
                      <c:pt idx="63">
                        <c:v>0.20970214067439438</c:v>
                      </c:pt>
                      <c:pt idx="64">
                        <c:v>0.21269788554117144</c:v>
                      </c:pt>
                      <c:pt idx="65">
                        <c:v>0.21569363040794851</c:v>
                      </c:pt>
                      <c:pt idx="66">
                        <c:v>0.21868937527472559</c:v>
                      </c:pt>
                      <c:pt idx="67">
                        <c:v>0.22168512014150266</c:v>
                      </c:pt>
                      <c:pt idx="68">
                        <c:v>0.22468086500827969</c:v>
                      </c:pt>
                      <c:pt idx="69">
                        <c:v>0.22767660987505675</c:v>
                      </c:pt>
                      <c:pt idx="70">
                        <c:v>0.23067235474183384</c:v>
                      </c:pt>
                      <c:pt idx="71">
                        <c:v>0.2336680996086109</c:v>
                      </c:pt>
                      <c:pt idx="72">
                        <c:v>0.23666384447538794</c:v>
                      </c:pt>
                      <c:pt idx="73">
                        <c:v>0.239659589342165</c:v>
                      </c:pt>
                      <c:pt idx="74">
                        <c:v>0.24265533420894209</c:v>
                      </c:pt>
                      <c:pt idx="75">
                        <c:v>0.24565107907571915</c:v>
                      </c:pt>
                      <c:pt idx="76">
                        <c:v>0.24864682394249618</c:v>
                      </c:pt>
                      <c:pt idx="77">
                        <c:v>0.25164256880927327</c:v>
                      </c:pt>
                      <c:pt idx="78">
                        <c:v>0.25463831367605033</c:v>
                      </c:pt>
                      <c:pt idx="79">
                        <c:v>0.25763405854282739</c:v>
                      </c:pt>
                      <c:pt idx="80">
                        <c:v>0.26062980340960445</c:v>
                      </c:pt>
                      <c:pt idx="81">
                        <c:v>0.26362554827638152</c:v>
                      </c:pt>
                      <c:pt idx="82">
                        <c:v>0.26662129314315858</c:v>
                      </c:pt>
                      <c:pt idx="83">
                        <c:v>0.26961703800993564</c:v>
                      </c:pt>
                      <c:pt idx="84">
                        <c:v>0.2726127828767127</c:v>
                      </c:pt>
                      <c:pt idx="85">
                        <c:v>0.27560852774348976</c:v>
                      </c:pt>
                      <c:pt idx="86">
                        <c:v>0.27860427261026682</c:v>
                      </c:pt>
                      <c:pt idx="87">
                        <c:v>0.28160001747704388</c:v>
                      </c:pt>
                      <c:pt idx="88">
                        <c:v>0.28459576234382095</c:v>
                      </c:pt>
                      <c:pt idx="89">
                        <c:v>0.28759150721059801</c:v>
                      </c:pt>
                      <c:pt idx="90">
                        <c:v>0.29058725207737507</c:v>
                      </c:pt>
                      <c:pt idx="91">
                        <c:v>0.29358299694415213</c:v>
                      </c:pt>
                      <c:pt idx="92">
                        <c:v>0.29657874181092919</c:v>
                      </c:pt>
                      <c:pt idx="93">
                        <c:v>0.29957448667770625</c:v>
                      </c:pt>
                      <c:pt idx="94">
                        <c:v>0.30257023154448331</c:v>
                      </c:pt>
                      <c:pt idx="95">
                        <c:v>0.30556597641126038</c:v>
                      </c:pt>
                      <c:pt idx="96">
                        <c:v>0.30856172127803749</c:v>
                      </c:pt>
                      <c:pt idx="97">
                        <c:v>0.3115574661448145</c:v>
                      </c:pt>
                      <c:pt idx="98">
                        <c:v>0.31455321101159156</c:v>
                      </c:pt>
                      <c:pt idx="99">
                        <c:v>0.31754895587836862</c:v>
                      </c:pt>
                      <c:pt idx="100">
                        <c:v>0.32054470074514574</c:v>
                      </c:pt>
                      <c:pt idx="101">
                        <c:v>0.32354044561192274</c:v>
                      </c:pt>
                      <c:pt idx="102">
                        <c:v>0.32653619047869981</c:v>
                      </c:pt>
                      <c:pt idx="103">
                        <c:v>0.32953193534547687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TimePerturb!$AC$6:$AC$109</c15:sqref>
                        </c15:formulaRef>
                      </c:ext>
                    </c:extLst>
                    <c:numCache>
                      <c:formatCode>General</c:formatCode>
                      <c:ptCount val="104"/>
                      <c:pt idx="0">
                        <c:v>0.33454465864142302</c:v>
                      </c:pt>
                      <c:pt idx="1">
                        <c:v>0.33512899616424363</c:v>
                      </c:pt>
                      <c:pt idx="2">
                        <c:v>0.33513670204681301</c:v>
                      </c:pt>
                      <c:pt idx="3">
                        <c:v>0.33543950297085556</c:v>
                      </c:pt>
                      <c:pt idx="4">
                        <c:v>0.33594612033530569</c:v>
                      </c:pt>
                      <c:pt idx="5">
                        <c:v>0.33632503696271926</c:v>
                      </c:pt>
                      <c:pt idx="6">
                        <c:v>0.33682242776187837</c:v>
                      </c:pt>
                      <c:pt idx="7">
                        <c:v>0.33733732179932702</c:v>
                      </c:pt>
                      <c:pt idx="8">
                        <c:v>0.33770864987342486</c:v>
                      </c:pt>
                      <c:pt idx="9">
                        <c:v>0.3381054152840155</c:v>
                      </c:pt>
                      <c:pt idx="10">
                        <c:v>0.33854047902370665</c:v>
                      </c:pt>
                      <c:pt idx="11">
                        <c:v>0.33891536670370381</c:v>
                      </c:pt>
                      <c:pt idx="12">
                        <c:v>0.33934721184292488</c:v>
                      </c:pt>
                      <c:pt idx="13">
                        <c:v>0.33974098157840321</c:v>
                      </c:pt>
                      <c:pt idx="14">
                        <c:v>0.340173367307473</c:v>
                      </c:pt>
                      <c:pt idx="15">
                        <c:v>0.34061627704548192</c:v>
                      </c:pt>
                      <c:pt idx="16">
                        <c:v>0.3410592236934914</c:v>
                      </c:pt>
                      <c:pt idx="17">
                        <c:v>0.34144244401303708</c:v>
                      </c:pt>
                      <c:pt idx="18">
                        <c:v>0.34192373401889375</c:v>
                      </c:pt>
                      <c:pt idx="19">
                        <c:v>0.34257947586674531</c:v>
                      </c:pt>
                      <c:pt idx="20">
                        <c:v>0.34318349895995637</c:v>
                      </c:pt>
                      <c:pt idx="21">
                        <c:v>0.34384496599146508</c:v>
                      </c:pt>
                      <c:pt idx="22">
                        <c:v>0.34450391521060192</c:v>
                      </c:pt>
                      <c:pt idx="23">
                        <c:v>0.34516536858790642</c:v>
                      </c:pt>
                      <c:pt idx="24">
                        <c:v>0.3455453604250443</c:v>
                      </c:pt>
                      <c:pt idx="25">
                        <c:v>0.34620461779887651</c:v>
                      </c:pt>
                      <c:pt idx="26">
                        <c:v>0.34686391594414229</c:v>
                      </c:pt>
                      <c:pt idx="27">
                        <c:v>0.34752045449821772</c:v>
                      </c:pt>
                      <c:pt idx="28">
                        <c:v>0.34807126337424305</c:v>
                      </c:pt>
                      <c:pt idx="29">
                        <c:v>0.34851392420842747</c:v>
                      </c:pt>
                      <c:pt idx="30">
                        <c:v>0.34906044655197843</c:v>
                      </c:pt>
                      <c:pt idx="31">
                        <c:v>0.34966626396448836</c:v>
                      </c:pt>
                      <c:pt idx="32">
                        <c:v>0.3502721850658097</c:v>
                      </c:pt>
                      <c:pt idx="33">
                        <c:v>0.35093157573752026</c:v>
                      </c:pt>
                      <c:pt idx="34">
                        <c:v>0.35159098556292584</c:v>
                      </c:pt>
                      <c:pt idx="35">
                        <c:v>0.35247325877954483</c:v>
                      </c:pt>
                      <c:pt idx="36">
                        <c:v>0.35313105346252149</c:v>
                      </c:pt>
                      <c:pt idx="37">
                        <c:v>0.35384541769085343</c:v>
                      </c:pt>
                      <c:pt idx="38">
                        <c:v>0.35455979932691117</c:v>
                      </c:pt>
                      <c:pt idx="39">
                        <c:v>0.35543580538624775</c:v>
                      </c:pt>
                      <c:pt idx="40">
                        <c:v>0.35615032732234203</c:v>
                      </c:pt>
                      <c:pt idx="41">
                        <c:v>0.35697404158090429</c:v>
                      </c:pt>
                      <c:pt idx="42">
                        <c:v>0.35769016430824746</c:v>
                      </c:pt>
                      <c:pt idx="43">
                        <c:v>0.35840562635603046</c:v>
                      </c:pt>
                      <c:pt idx="44">
                        <c:v>0.35906620297477104</c:v>
                      </c:pt>
                      <c:pt idx="45">
                        <c:v>0.35972685038860491</c:v>
                      </c:pt>
                      <c:pt idx="46">
                        <c:v>0.36054911640572945</c:v>
                      </c:pt>
                      <c:pt idx="47">
                        <c:v>0.36131638657707166</c:v>
                      </c:pt>
                      <c:pt idx="48">
                        <c:v>0.36214149439674748</c:v>
                      </c:pt>
                      <c:pt idx="49">
                        <c:v>0.36302095112485477</c:v>
                      </c:pt>
                      <c:pt idx="50">
                        <c:v>0.36395481280716085</c:v>
                      </c:pt>
                      <c:pt idx="51">
                        <c:v>0.36494422830823225</c:v>
                      </c:pt>
                      <c:pt idx="52">
                        <c:v>0.3659897673396314</c:v>
                      </c:pt>
                      <c:pt idx="53">
                        <c:v>0.3668676784334301</c:v>
                      </c:pt>
                      <c:pt idx="54">
                        <c:v>0.36791298774468273</c:v>
                      </c:pt>
                      <c:pt idx="55">
                        <c:v>0.36879369868472173</c:v>
                      </c:pt>
                      <c:pt idx="56">
                        <c:v>0.3697269087558962</c:v>
                      </c:pt>
                      <c:pt idx="57">
                        <c:v>0.37066051955353641</c:v>
                      </c:pt>
                      <c:pt idx="58">
                        <c:v>0.37153973537198143</c:v>
                      </c:pt>
                      <c:pt idx="59">
                        <c:v>0.37252946152643568</c:v>
                      </c:pt>
                      <c:pt idx="60">
                        <c:v>0.37346471008920046</c:v>
                      </c:pt>
                      <c:pt idx="61">
                        <c:v>0.37434343757578736</c:v>
                      </c:pt>
                      <c:pt idx="62">
                        <c:v>0.37500381273004008</c:v>
                      </c:pt>
                      <c:pt idx="63">
                        <c:v>0.37599283697831792</c:v>
                      </c:pt>
                      <c:pt idx="64">
                        <c:v>0.37703763284116359</c:v>
                      </c:pt>
                      <c:pt idx="65">
                        <c:v>0.37813699756334346</c:v>
                      </c:pt>
                      <c:pt idx="66">
                        <c:v>0.37934592963395403</c:v>
                      </c:pt>
                      <c:pt idx="67">
                        <c:v>0.38028039986093698</c:v>
                      </c:pt>
                      <c:pt idx="68">
                        <c:v>0.38121522687644332</c:v>
                      </c:pt>
                      <c:pt idx="69">
                        <c:v>0.38236921809663499</c:v>
                      </c:pt>
                      <c:pt idx="70">
                        <c:v>0.383523566336332</c:v>
                      </c:pt>
                      <c:pt idx="71">
                        <c:v>0.38456830961794736</c:v>
                      </c:pt>
                      <c:pt idx="72">
                        <c:v>0.3855577458318607</c:v>
                      </c:pt>
                      <c:pt idx="73">
                        <c:v>0.38649221410489915</c:v>
                      </c:pt>
                      <c:pt idx="74">
                        <c:v>0.38726100291257048</c:v>
                      </c:pt>
                      <c:pt idx="75">
                        <c:v>0.38825045546380066</c:v>
                      </c:pt>
                      <c:pt idx="76">
                        <c:v>0.38929507095348098</c:v>
                      </c:pt>
                      <c:pt idx="77">
                        <c:v>0.39033948984218508</c:v>
                      </c:pt>
                      <c:pt idx="78">
                        <c:v>0.3915488173548356</c:v>
                      </c:pt>
                      <c:pt idx="79">
                        <c:v>0.39270278612030551</c:v>
                      </c:pt>
                      <c:pt idx="80">
                        <c:v>0.39369224298914096</c:v>
                      </c:pt>
                      <c:pt idx="81">
                        <c:v>0.3947916395268109</c:v>
                      </c:pt>
                      <c:pt idx="82">
                        <c:v>0.39616588522228768</c:v>
                      </c:pt>
                      <c:pt idx="83">
                        <c:v>0.3972652817963146</c:v>
                      </c:pt>
                      <c:pt idx="84">
                        <c:v>0.39852958787470333</c:v>
                      </c:pt>
                      <c:pt idx="85">
                        <c:v>0.39951902156564356</c:v>
                      </c:pt>
                      <c:pt idx="86">
                        <c:v>0.40050847886905805</c:v>
                      </c:pt>
                      <c:pt idx="87">
                        <c:v>0.40160796598730003</c:v>
                      </c:pt>
                      <c:pt idx="88">
                        <c:v>0.40259753298560641</c:v>
                      </c:pt>
                      <c:pt idx="89">
                        <c:v>0.40364211017687807</c:v>
                      </c:pt>
                      <c:pt idx="90">
                        <c:v>0.40474135104077869</c:v>
                      </c:pt>
                      <c:pt idx="91">
                        <c:v>0.40578577535454857</c:v>
                      </c:pt>
                      <c:pt idx="92">
                        <c:v>0.40694070263371218</c:v>
                      </c:pt>
                      <c:pt idx="93">
                        <c:v>0.4082052629345273</c:v>
                      </c:pt>
                      <c:pt idx="94">
                        <c:v>0.40941458340480807</c:v>
                      </c:pt>
                      <c:pt idx="95">
                        <c:v>0.41073336676256073</c:v>
                      </c:pt>
                      <c:pt idx="96">
                        <c:v>0.41177800239480861</c:v>
                      </c:pt>
                      <c:pt idx="97">
                        <c:v>0.41276745079017668</c:v>
                      </c:pt>
                      <c:pt idx="98">
                        <c:v>0.413921426856866</c:v>
                      </c:pt>
                      <c:pt idx="99">
                        <c:v>0.41502081970027227</c:v>
                      </c:pt>
                      <c:pt idx="100">
                        <c:v>0.41595530370551559</c:v>
                      </c:pt>
                      <c:pt idx="101">
                        <c:v>0.4171646360633775</c:v>
                      </c:pt>
                      <c:pt idx="102">
                        <c:v>0.41815408990423791</c:v>
                      </c:pt>
                      <c:pt idx="103">
                        <c:v>0.41870378651767437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TimePerturb!$AL$1:$AL$2</c15:sqref>
                        </c15:formulaRef>
                      </c:ext>
                    </c:extLst>
                    <c:strCache>
                      <c:ptCount val="2"/>
                      <c:pt idx="0">
                        <c:v>Drop_06264</c:v>
                      </c:pt>
                      <c:pt idx="1">
                        <c:v>4mL 1.19deg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4"/>
                  <c:spPr>
                    <a:solidFill>
                      <a:schemeClr val="tx1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TimePerturb!$AN$6:$AN$108</c15:sqref>
                        </c15:formulaRef>
                      </c:ext>
                    </c:extLst>
                    <c:numCache>
                      <c:formatCode>General</c:formatCode>
                      <c:ptCount val="103"/>
                      <c:pt idx="0">
                        <c:v>4.5287274463788857E-2</c:v>
                      </c:pt>
                      <c:pt idx="1">
                        <c:v>4.7951231785188196E-2</c:v>
                      </c:pt>
                      <c:pt idx="2">
                        <c:v>5.0615189106587542E-2</c:v>
                      </c:pt>
                      <c:pt idx="3">
                        <c:v>5.3279146427986888E-2</c:v>
                      </c:pt>
                      <c:pt idx="4">
                        <c:v>5.5943103749386228E-2</c:v>
                      </c:pt>
                      <c:pt idx="5">
                        <c:v>5.8607061070785574E-2</c:v>
                      </c:pt>
                      <c:pt idx="6">
                        <c:v>6.127101839218492E-2</c:v>
                      </c:pt>
                      <c:pt idx="7">
                        <c:v>6.3934975713584266E-2</c:v>
                      </c:pt>
                      <c:pt idx="8">
                        <c:v>6.6598933034983598E-2</c:v>
                      </c:pt>
                      <c:pt idx="9">
                        <c:v>6.9262890356382958E-2</c:v>
                      </c:pt>
                      <c:pt idx="10">
                        <c:v>7.1926847677782291E-2</c:v>
                      </c:pt>
                      <c:pt idx="11">
                        <c:v>7.4590804999181651E-2</c:v>
                      </c:pt>
                      <c:pt idx="12">
                        <c:v>7.7254762320580983E-2</c:v>
                      </c:pt>
                      <c:pt idx="13">
                        <c:v>7.9918719641980329E-2</c:v>
                      </c:pt>
                      <c:pt idx="14">
                        <c:v>8.2582676963379661E-2</c:v>
                      </c:pt>
                      <c:pt idx="15">
                        <c:v>8.5246634284779021E-2</c:v>
                      </c:pt>
                      <c:pt idx="16">
                        <c:v>8.7910591606178368E-2</c:v>
                      </c:pt>
                      <c:pt idx="17">
                        <c:v>9.0574548927577714E-2</c:v>
                      </c:pt>
                      <c:pt idx="18">
                        <c:v>9.3238506248977046E-2</c:v>
                      </c:pt>
                      <c:pt idx="19">
                        <c:v>9.5902463570376392E-2</c:v>
                      </c:pt>
                      <c:pt idx="20">
                        <c:v>9.8566420891775752E-2</c:v>
                      </c:pt>
                      <c:pt idx="21">
                        <c:v>0.10123037821317508</c:v>
                      </c:pt>
                      <c:pt idx="22">
                        <c:v>0.10389433553457442</c:v>
                      </c:pt>
                      <c:pt idx="23">
                        <c:v>0.10655829285597378</c:v>
                      </c:pt>
                      <c:pt idx="24">
                        <c:v>0.10922225017737312</c:v>
                      </c:pt>
                      <c:pt idx="25">
                        <c:v>0.11188620749877246</c:v>
                      </c:pt>
                      <c:pt idx="26">
                        <c:v>0.11455016482017182</c:v>
                      </c:pt>
                      <c:pt idx="27">
                        <c:v>0.11721412214157116</c:v>
                      </c:pt>
                      <c:pt idx="28">
                        <c:v>0.11987807946297049</c:v>
                      </c:pt>
                      <c:pt idx="29">
                        <c:v>0.12254203678436984</c:v>
                      </c:pt>
                      <c:pt idx="30">
                        <c:v>0.12520599410576919</c:v>
                      </c:pt>
                      <c:pt idx="31">
                        <c:v>0.12786995142716853</c:v>
                      </c:pt>
                      <c:pt idx="32">
                        <c:v>0.13053390874856788</c:v>
                      </c:pt>
                      <c:pt idx="33">
                        <c:v>0.13319786606996722</c:v>
                      </c:pt>
                      <c:pt idx="34">
                        <c:v>0.13586182339136657</c:v>
                      </c:pt>
                      <c:pt idx="35">
                        <c:v>0.13852578071276592</c:v>
                      </c:pt>
                      <c:pt idx="36">
                        <c:v>0.14118973803416524</c:v>
                      </c:pt>
                      <c:pt idx="37">
                        <c:v>0.14385369535556461</c:v>
                      </c:pt>
                      <c:pt idx="38">
                        <c:v>0.14651765267696393</c:v>
                      </c:pt>
                      <c:pt idx="39">
                        <c:v>0.1491816099983633</c:v>
                      </c:pt>
                      <c:pt idx="40">
                        <c:v>0.15184556731976262</c:v>
                      </c:pt>
                      <c:pt idx="41">
                        <c:v>0.15450952464116197</c:v>
                      </c:pt>
                      <c:pt idx="42">
                        <c:v>0.15717348196256131</c:v>
                      </c:pt>
                      <c:pt idx="43">
                        <c:v>0.15983743928396066</c:v>
                      </c:pt>
                      <c:pt idx="44">
                        <c:v>0.16250139660536</c:v>
                      </c:pt>
                      <c:pt idx="45">
                        <c:v>0.16516535392675932</c:v>
                      </c:pt>
                      <c:pt idx="46">
                        <c:v>0.16782931124815867</c:v>
                      </c:pt>
                      <c:pt idx="47">
                        <c:v>0.17049326856955804</c:v>
                      </c:pt>
                      <c:pt idx="48">
                        <c:v>0.17315722589095742</c:v>
                      </c:pt>
                      <c:pt idx="49">
                        <c:v>0.17582118321235674</c:v>
                      </c:pt>
                      <c:pt idx="50">
                        <c:v>0.17848514053375608</c:v>
                      </c:pt>
                      <c:pt idx="51">
                        <c:v>0.18114909785515543</c:v>
                      </c:pt>
                      <c:pt idx="52">
                        <c:v>0.18381305517655475</c:v>
                      </c:pt>
                      <c:pt idx="53">
                        <c:v>0.18647701249795409</c:v>
                      </c:pt>
                      <c:pt idx="54">
                        <c:v>0.18914096981935347</c:v>
                      </c:pt>
                      <c:pt idx="55">
                        <c:v>0.19180492714075278</c:v>
                      </c:pt>
                      <c:pt idx="56">
                        <c:v>0.19446888446215216</c:v>
                      </c:pt>
                      <c:pt idx="57">
                        <c:v>0.1971328417835515</c:v>
                      </c:pt>
                      <c:pt idx="58">
                        <c:v>0.19979679910495082</c:v>
                      </c:pt>
                      <c:pt idx="59">
                        <c:v>0.20246075642635017</c:v>
                      </c:pt>
                      <c:pt idx="60">
                        <c:v>0.20512471374774949</c:v>
                      </c:pt>
                      <c:pt idx="61">
                        <c:v>0.20778867106914883</c:v>
                      </c:pt>
                      <c:pt idx="62">
                        <c:v>0.21045262839054818</c:v>
                      </c:pt>
                      <c:pt idx="63">
                        <c:v>0.21311658571194758</c:v>
                      </c:pt>
                      <c:pt idx="64">
                        <c:v>0.2157805430333469</c:v>
                      </c:pt>
                      <c:pt idx="65">
                        <c:v>0.21844450035474625</c:v>
                      </c:pt>
                      <c:pt idx="66">
                        <c:v>0.22110845767614559</c:v>
                      </c:pt>
                      <c:pt idx="67">
                        <c:v>0.22377241499754491</c:v>
                      </c:pt>
                      <c:pt idx="68">
                        <c:v>0.22643637231894426</c:v>
                      </c:pt>
                      <c:pt idx="69">
                        <c:v>0.22910032964034358</c:v>
                      </c:pt>
                      <c:pt idx="70">
                        <c:v>0.231764286961743</c:v>
                      </c:pt>
                      <c:pt idx="71">
                        <c:v>0.23442824428314232</c:v>
                      </c:pt>
                      <c:pt idx="72">
                        <c:v>0.23709220160454167</c:v>
                      </c:pt>
                      <c:pt idx="73">
                        <c:v>0.23975615892594099</c:v>
                      </c:pt>
                      <c:pt idx="74">
                        <c:v>0.24242011624734033</c:v>
                      </c:pt>
                      <c:pt idx="75">
                        <c:v>0.24508407356873968</c:v>
                      </c:pt>
                      <c:pt idx="76">
                        <c:v>0.247748030890139</c:v>
                      </c:pt>
                      <c:pt idx="77">
                        <c:v>0.25041198821153832</c:v>
                      </c:pt>
                      <c:pt idx="78">
                        <c:v>0.25307594553293772</c:v>
                      </c:pt>
                      <c:pt idx="79">
                        <c:v>0.25573990285433706</c:v>
                      </c:pt>
                      <c:pt idx="80">
                        <c:v>0.25840386017573641</c:v>
                      </c:pt>
                      <c:pt idx="81">
                        <c:v>0.26106781749713576</c:v>
                      </c:pt>
                      <c:pt idx="82">
                        <c:v>0.2637317748185351</c:v>
                      </c:pt>
                      <c:pt idx="83">
                        <c:v>0.26639573213993439</c:v>
                      </c:pt>
                      <c:pt idx="84">
                        <c:v>0.26905968946133374</c:v>
                      </c:pt>
                      <c:pt idx="85">
                        <c:v>0.27172364678273314</c:v>
                      </c:pt>
                      <c:pt idx="86">
                        <c:v>0.27438760410413249</c:v>
                      </c:pt>
                      <c:pt idx="87">
                        <c:v>0.27705156142553183</c:v>
                      </c:pt>
                      <c:pt idx="88">
                        <c:v>0.27971551874693118</c:v>
                      </c:pt>
                      <c:pt idx="89">
                        <c:v>0.28237947606833047</c:v>
                      </c:pt>
                      <c:pt idx="90">
                        <c:v>0.28504343338972982</c:v>
                      </c:pt>
                      <c:pt idx="91">
                        <c:v>0.28770739071112916</c:v>
                      </c:pt>
                      <c:pt idx="92">
                        <c:v>0.29037134803252851</c:v>
                      </c:pt>
                      <c:pt idx="93">
                        <c:v>0.29303530535392791</c:v>
                      </c:pt>
                      <c:pt idx="94">
                        <c:v>0.29569926267532726</c:v>
                      </c:pt>
                      <c:pt idx="95">
                        <c:v>0.2983632199967266</c:v>
                      </c:pt>
                      <c:pt idx="96">
                        <c:v>0.30102717731812589</c:v>
                      </c:pt>
                      <c:pt idx="97">
                        <c:v>0.30369113463952524</c:v>
                      </c:pt>
                      <c:pt idx="98">
                        <c:v>0.30635509196092459</c:v>
                      </c:pt>
                      <c:pt idx="99">
                        <c:v>0.30901904928232393</c:v>
                      </c:pt>
                      <c:pt idx="100">
                        <c:v>0.31168300660372333</c:v>
                      </c:pt>
                      <c:pt idx="101">
                        <c:v>0.31434696392512268</c:v>
                      </c:pt>
                      <c:pt idx="102">
                        <c:v>0.31701092124652197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TimePerturb!$AP$6:$AP$107</c15:sqref>
                        </c15:formulaRef>
                      </c:ext>
                    </c:extLst>
                    <c:numCache>
                      <c:formatCode>General</c:formatCode>
                      <c:ptCount val="102"/>
                      <c:pt idx="0">
                        <c:v>0.28849184589865323</c:v>
                      </c:pt>
                      <c:pt idx="1">
                        <c:v>0.28878531639546418</c:v>
                      </c:pt>
                      <c:pt idx="2">
                        <c:v>0.28908028228576532</c:v>
                      </c:pt>
                      <c:pt idx="3">
                        <c:v>0.28924764798728736</c:v>
                      </c:pt>
                      <c:pt idx="4">
                        <c:v>0.28954079296784213</c:v>
                      </c:pt>
                      <c:pt idx="5">
                        <c:v>0.28979757256726846</c:v>
                      </c:pt>
                      <c:pt idx="6">
                        <c:v>0.29000170490984734</c:v>
                      </c:pt>
                      <c:pt idx="7">
                        <c:v>0.29033651759289353</c:v>
                      </c:pt>
                      <c:pt idx="8">
                        <c:v>0.29046229066295537</c:v>
                      </c:pt>
                      <c:pt idx="9">
                        <c:v>0.29079806661547575</c:v>
                      </c:pt>
                      <c:pt idx="10">
                        <c:v>0.29100730729989005</c:v>
                      </c:pt>
                      <c:pt idx="11">
                        <c:v>0.29125885344001368</c:v>
                      </c:pt>
                      <c:pt idx="12">
                        <c:v>0.29155261107648267</c:v>
                      </c:pt>
                      <c:pt idx="13">
                        <c:v>0.29184605645063028</c:v>
                      </c:pt>
                      <c:pt idx="14">
                        <c:v>0.29214022858146255</c:v>
                      </c:pt>
                      <c:pt idx="15">
                        <c:v>0.29251854886529977</c:v>
                      </c:pt>
                      <c:pt idx="16">
                        <c:v>0.29276895224796801</c:v>
                      </c:pt>
                      <c:pt idx="17">
                        <c:v>0.29310428733229832</c:v>
                      </c:pt>
                      <c:pt idx="18">
                        <c:v>0.29344051853969422</c:v>
                      </c:pt>
                      <c:pt idx="19">
                        <c:v>0.29385963725543562</c:v>
                      </c:pt>
                      <c:pt idx="20">
                        <c:v>0.29419417490945066</c:v>
                      </c:pt>
                      <c:pt idx="21">
                        <c:v>0.29473984108860779</c:v>
                      </c:pt>
                      <c:pt idx="22">
                        <c:v>0.29511642492204637</c:v>
                      </c:pt>
                      <c:pt idx="23">
                        <c:v>0.29545179420314377</c:v>
                      </c:pt>
                      <c:pt idx="24">
                        <c:v>0.29595485243431008</c:v>
                      </c:pt>
                      <c:pt idx="25">
                        <c:v>0.29620638321518278</c:v>
                      </c:pt>
                      <c:pt idx="26">
                        <c:v>0.29654143155988277</c:v>
                      </c:pt>
                      <c:pt idx="27">
                        <c:v>0.29691874588159561</c:v>
                      </c:pt>
                      <c:pt idx="28">
                        <c:v>0.29738020502035573</c:v>
                      </c:pt>
                      <c:pt idx="29">
                        <c:v>0.29779943077247306</c:v>
                      </c:pt>
                      <c:pt idx="30">
                        <c:v>0.29821910980406435</c:v>
                      </c:pt>
                      <c:pt idx="31">
                        <c:v>0.29876468215440882</c:v>
                      </c:pt>
                      <c:pt idx="32">
                        <c:v>0.29905753240655097</c:v>
                      </c:pt>
                      <c:pt idx="33">
                        <c:v>0.29960251232101204</c:v>
                      </c:pt>
                      <c:pt idx="34">
                        <c:v>0.30006418347928371</c:v>
                      </c:pt>
                      <c:pt idx="35">
                        <c:v>0.30052479360048773</c:v>
                      </c:pt>
                      <c:pt idx="36">
                        <c:v>0.30102835021988411</c:v>
                      </c:pt>
                      <c:pt idx="37">
                        <c:v>0.30157251392820006</c:v>
                      </c:pt>
                      <c:pt idx="38">
                        <c:v>0.3020759197355839</c:v>
                      </c:pt>
                      <c:pt idx="39">
                        <c:v>0.3024536638309408</c:v>
                      </c:pt>
                      <c:pt idx="40">
                        <c:v>0.30295672108209193</c:v>
                      </c:pt>
                      <c:pt idx="41">
                        <c:v>0.30337646865917722</c:v>
                      </c:pt>
                      <c:pt idx="42">
                        <c:v>0.30396335365286087</c:v>
                      </c:pt>
                      <c:pt idx="43">
                        <c:v>0.30450832196475169</c:v>
                      </c:pt>
                      <c:pt idx="44">
                        <c:v>0.30496945149470261</c:v>
                      </c:pt>
                      <c:pt idx="45">
                        <c:v>0.30547250426932648</c:v>
                      </c:pt>
                      <c:pt idx="46">
                        <c:v>0.30593283178333164</c:v>
                      </c:pt>
                      <c:pt idx="47">
                        <c:v>0.30639398802444268</c:v>
                      </c:pt>
                      <c:pt idx="48">
                        <c:v>0.30693856284105642</c:v>
                      </c:pt>
                      <c:pt idx="49">
                        <c:v>0.30735799273748321</c:v>
                      </c:pt>
                      <c:pt idx="50">
                        <c:v>0.30786108017804786</c:v>
                      </c:pt>
                      <c:pt idx="51">
                        <c:v>0.30840609184793594</c:v>
                      </c:pt>
                      <c:pt idx="52">
                        <c:v>0.30907687580270971</c:v>
                      </c:pt>
                      <c:pt idx="53">
                        <c:v>0.3095799640089395</c:v>
                      </c:pt>
                      <c:pt idx="54">
                        <c:v>0.31012497644618597</c:v>
                      </c:pt>
                      <c:pt idx="55">
                        <c:v>0.31071238775437887</c:v>
                      </c:pt>
                      <c:pt idx="56">
                        <c:v>0.31121519530094516</c:v>
                      </c:pt>
                      <c:pt idx="57">
                        <c:v>0.31180239143712951</c:v>
                      </c:pt>
                      <c:pt idx="58">
                        <c:v>0.31243124094141378</c:v>
                      </c:pt>
                      <c:pt idx="59">
                        <c:v>0.31293406944657626</c:v>
                      </c:pt>
                      <c:pt idx="60">
                        <c:v>0.31352100285170326</c:v>
                      </c:pt>
                      <c:pt idx="61">
                        <c:v>0.3140662532996123</c:v>
                      </c:pt>
                      <c:pt idx="62">
                        <c:v>0.31469540730192158</c:v>
                      </c:pt>
                      <c:pt idx="63">
                        <c:v>0.3152398811682135</c:v>
                      </c:pt>
                      <c:pt idx="64">
                        <c:v>0.31578511729667763</c:v>
                      </c:pt>
                      <c:pt idx="65">
                        <c:v>0.3164137507236251</c:v>
                      </c:pt>
                      <c:pt idx="66">
                        <c:v>0.3170847489364591</c:v>
                      </c:pt>
                      <c:pt idx="67">
                        <c:v>0.3175035310184004</c:v>
                      </c:pt>
                      <c:pt idx="68">
                        <c:v>0.31796478792227717</c:v>
                      </c:pt>
                      <c:pt idx="69">
                        <c:v>0.31863572074732771</c:v>
                      </c:pt>
                      <c:pt idx="70">
                        <c:v>0.31918093318001234</c:v>
                      </c:pt>
                      <c:pt idx="71">
                        <c:v>0.31993522521219897</c:v>
                      </c:pt>
                      <c:pt idx="72">
                        <c:v>0.32048056962188542</c:v>
                      </c:pt>
                      <c:pt idx="73">
                        <c:v>0.32110942649729163</c:v>
                      </c:pt>
                      <c:pt idx="74">
                        <c:v>0.32173828369330576</c:v>
                      </c:pt>
                      <c:pt idx="75">
                        <c:v>0.32232490564688004</c:v>
                      </c:pt>
                      <c:pt idx="76">
                        <c:v>0.32299582068555127</c:v>
                      </c:pt>
                      <c:pt idx="77">
                        <c:v>0.32362468193266625</c:v>
                      </c:pt>
                      <c:pt idx="78">
                        <c:v>0.32425354332408912</c:v>
                      </c:pt>
                      <c:pt idx="79">
                        <c:v>0.32484048074634087</c:v>
                      </c:pt>
                      <c:pt idx="80">
                        <c:v>0.32551126651044177</c:v>
                      </c:pt>
                      <c:pt idx="81">
                        <c:v>0.32601435592603156</c:v>
                      </c:pt>
                      <c:pt idx="82">
                        <c:v>0.32660145509684052</c:v>
                      </c:pt>
                      <c:pt idx="83">
                        <c:v>0.32723031445744255</c:v>
                      </c:pt>
                      <c:pt idx="84">
                        <c:v>0.32785937492251815</c:v>
                      </c:pt>
                      <c:pt idx="85">
                        <c:v>0.32844610975591892</c:v>
                      </c:pt>
                      <c:pt idx="86">
                        <c:v>0.32915924985562633</c:v>
                      </c:pt>
                      <c:pt idx="87">
                        <c:v>0.32983002693859376</c:v>
                      </c:pt>
                      <c:pt idx="88">
                        <c:v>0.3305008044247128</c:v>
                      </c:pt>
                      <c:pt idx="89">
                        <c:v>0.33104607989144019</c:v>
                      </c:pt>
                      <c:pt idx="90">
                        <c:v>0.33167444207429075</c:v>
                      </c:pt>
                      <c:pt idx="91">
                        <c:v>0.33238736810689706</c:v>
                      </c:pt>
                      <c:pt idx="92">
                        <c:v>0.33309985394358593</c:v>
                      </c:pt>
                      <c:pt idx="93">
                        <c:v>0.33372853760176419</c:v>
                      </c:pt>
                      <c:pt idx="94">
                        <c:v>0.33435739869016146</c:v>
                      </c:pt>
                      <c:pt idx="95">
                        <c:v>0.33498597636671701</c:v>
                      </c:pt>
                      <c:pt idx="96">
                        <c:v>0.33561499066148076</c:v>
                      </c:pt>
                      <c:pt idx="97">
                        <c:v>0.33641155064845235</c:v>
                      </c:pt>
                      <c:pt idx="98">
                        <c:v>0.33704054057452087</c:v>
                      </c:pt>
                      <c:pt idx="99">
                        <c:v>0.33766927712769762</c:v>
                      </c:pt>
                      <c:pt idx="100">
                        <c:v>0.33821441572394917</c:v>
                      </c:pt>
                      <c:pt idx="101">
                        <c:v>0.33875942929474223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TimePerturb!$AY$1:$AY$2</c15:sqref>
                        </c15:formulaRef>
                      </c:ext>
                    </c:extLst>
                    <c:strCache>
                      <c:ptCount val="2"/>
                      <c:pt idx="0">
                        <c:v>Drop_06278</c:v>
                      </c:pt>
                      <c:pt idx="1">
                        <c:v>2mL 7.66deg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TimePerturb!$BA$6:$BA$68</c15:sqref>
                        </c15:formulaRef>
                      </c:ext>
                    </c:extLst>
                    <c:numCache>
                      <c:formatCode>General</c:formatCode>
                      <c:ptCount val="63"/>
                      <c:pt idx="0">
                        <c:v>0.18685176047280042</c:v>
                      </c:pt>
                      <c:pt idx="1">
                        <c:v>0.20761306719200046</c:v>
                      </c:pt>
                      <c:pt idx="2">
                        <c:v>0.2283743739112005</c:v>
                      </c:pt>
                      <c:pt idx="3">
                        <c:v>0.24913568063040056</c:v>
                      </c:pt>
                      <c:pt idx="4">
                        <c:v>0.2698969873496006</c:v>
                      </c:pt>
                      <c:pt idx="5">
                        <c:v>0.29065829406880067</c:v>
                      </c:pt>
                      <c:pt idx="6">
                        <c:v>0.31141960078800068</c:v>
                      </c:pt>
                      <c:pt idx="7">
                        <c:v>0.33218090750720075</c:v>
                      </c:pt>
                      <c:pt idx="8">
                        <c:v>0.35294221422640076</c:v>
                      </c:pt>
                      <c:pt idx="9">
                        <c:v>0.37370352094560083</c:v>
                      </c:pt>
                      <c:pt idx="10">
                        <c:v>0.3944648276648009</c:v>
                      </c:pt>
                      <c:pt idx="11">
                        <c:v>0.41522613438400091</c:v>
                      </c:pt>
                      <c:pt idx="12">
                        <c:v>0.43598744110320098</c:v>
                      </c:pt>
                      <c:pt idx="13">
                        <c:v>0.45674874782240105</c:v>
                      </c:pt>
                      <c:pt idx="14">
                        <c:v>0.47751005454160106</c:v>
                      </c:pt>
                      <c:pt idx="15">
                        <c:v>0.49827136126080113</c:v>
                      </c:pt>
                      <c:pt idx="16">
                        <c:v>0.51903266798000114</c:v>
                      </c:pt>
                      <c:pt idx="17">
                        <c:v>0.53979397469920121</c:v>
                      </c:pt>
                      <c:pt idx="18">
                        <c:v>0.56055528141840116</c:v>
                      </c:pt>
                      <c:pt idx="19">
                        <c:v>0.58131658813760134</c:v>
                      </c:pt>
                      <c:pt idx="20">
                        <c:v>0.6020778948568013</c:v>
                      </c:pt>
                      <c:pt idx="21">
                        <c:v>0.62283920157600137</c:v>
                      </c:pt>
                      <c:pt idx="22">
                        <c:v>0.64360050829520143</c:v>
                      </c:pt>
                      <c:pt idx="23">
                        <c:v>0.6643618150144015</c:v>
                      </c:pt>
                      <c:pt idx="24">
                        <c:v>0.68512312173360157</c:v>
                      </c:pt>
                      <c:pt idx="25">
                        <c:v>0.70588442845280153</c:v>
                      </c:pt>
                      <c:pt idx="26">
                        <c:v>0.72664573517200171</c:v>
                      </c:pt>
                      <c:pt idx="27">
                        <c:v>0.74740704189120166</c:v>
                      </c:pt>
                      <c:pt idx="28">
                        <c:v>0.76816834861040173</c:v>
                      </c:pt>
                      <c:pt idx="29">
                        <c:v>0.7889296553296018</c:v>
                      </c:pt>
                      <c:pt idx="30">
                        <c:v>0.80969096204880187</c:v>
                      </c:pt>
                      <c:pt idx="31">
                        <c:v>0.83045226876800182</c:v>
                      </c:pt>
                      <c:pt idx="32">
                        <c:v>0.85121357548720189</c:v>
                      </c:pt>
                      <c:pt idx="33">
                        <c:v>0.87197488220640207</c:v>
                      </c:pt>
                      <c:pt idx="34">
                        <c:v>0.89273618892560203</c:v>
                      </c:pt>
                      <c:pt idx="35">
                        <c:v>0.91349749564480209</c:v>
                      </c:pt>
                      <c:pt idx="36">
                        <c:v>0.93425880236400216</c:v>
                      </c:pt>
                      <c:pt idx="37">
                        <c:v>0.95502010908320223</c:v>
                      </c:pt>
                      <c:pt idx="38">
                        <c:v>0.97578141580240219</c:v>
                      </c:pt>
                      <c:pt idx="39">
                        <c:v>0.99654272252160225</c:v>
                      </c:pt>
                      <c:pt idx="40">
                        <c:v>1.0173040292408022</c:v>
                      </c:pt>
                      <c:pt idx="41">
                        <c:v>1.0380653359600025</c:v>
                      </c:pt>
                      <c:pt idx="42">
                        <c:v>1.0588266426792023</c:v>
                      </c:pt>
                      <c:pt idx="43">
                        <c:v>1.0795879493984024</c:v>
                      </c:pt>
                      <c:pt idx="44">
                        <c:v>1.1003492561176025</c:v>
                      </c:pt>
                      <c:pt idx="45">
                        <c:v>1.1211105628368025</c:v>
                      </c:pt>
                      <c:pt idx="46">
                        <c:v>1.1418718695560026</c:v>
                      </c:pt>
                      <c:pt idx="47">
                        <c:v>1.1626331762752027</c:v>
                      </c:pt>
                      <c:pt idx="48">
                        <c:v>1.1833944829944028</c:v>
                      </c:pt>
                      <c:pt idx="49">
                        <c:v>1.2041557897136028</c:v>
                      </c:pt>
                      <c:pt idx="50">
                        <c:v>1.2249170964328029</c:v>
                      </c:pt>
                      <c:pt idx="51">
                        <c:v>1.2456784031520027</c:v>
                      </c:pt>
                      <c:pt idx="52">
                        <c:v>1.2664397098712028</c:v>
                      </c:pt>
                      <c:pt idx="53">
                        <c:v>1.2872010165904029</c:v>
                      </c:pt>
                      <c:pt idx="54">
                        <c:v>1.3079623233096029</c:v>
                      </c:pt>
                      <c:pt idx="55">
                        <c:v>1.328723630028803</c:v>
                      </c:pt>
                      <c:pt idx="56">
                        <c:v>1.3494849367480029</c:v>
                      </c:pt>
                      <c:pt idx="57">
                        <c:v>1.3702462434672029</c:v>
                      </c:pt>
                      <c:pt idx="58">
                        <c:v>1.3910075501864032</c:v>
                      </c:pt>
                      <c:pt idx="59">
                        <c:v>1.4117688569056031</c:v>
                      </c:pt>
                      <c:pt idx="60">
                        <c:v>1.4325301636248031</c:v>
                      </c:pt>
                      <c:pt idx="61">
                        <c:v>1.4532914703440032</c:v>
                      </c:pt>
                      <c:pt idx="62">
                        <c:v>1.474052777063203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TimePerturb!$BC$6:$BC$68</c15:sqref>
                        </c15:formulaRef>
                      </c:ext>
                    </c:extLst>
                    <c:numCache>
                      <c:formatCode>General</c:formatCode>
                      <c:ptCount val="63"/>
                      <c:pt idx="0">
                        <c:v>0.42811051780569115</c:v>
                      </c:pt>
                      <c:pt idx="1">
                        <c:v>0.43363383096239244</c:v>
                      </c:pt>
                      <c:pt idx="2">
                        <c:v>0.43934728934408912</c:v>
                      </c:pt>
                      <c:pt idx="3">
                        <c:v>0.44298249362081649</c:v>
                      </c:pt>
                      <c:pt idx="4">
                        <c:v>0.44911040978512579</c:v>
                      </c:pt>
                      <c:pt idx="5">
                        <c:v>0.45530968074326128</c:v>
                      </c:pt>
                      <c:pt idx="6">
                        <c:v>0.46149751307571513</c:v>
                      </c:pt>
                      <c:pt idx="7">
                        <c:v>0.46890043373164536</c:v>
                      </c:pt>
                      <c:pt idx="8">
                        <c:v>0.47463803419374634</c:v>
                      </c:pt>
                      <c:pt idx="9">
                        <c:v>0.4816309504575893</c:v>
                      </c:pt>
                      <c:pt idx="10">
                        <c:v>0.48945687845027208</c:v>
                      </c:pt>
                      <c:pt idx="11">
                        <c:v>0.49563789983398587</c:v>
                      </c:pt>
                      <c:pt idx="12">
                        <c:v>0.5030470850892883</c:v>
                      </c:pt>
                      <c:pt idx="13">
                        <c:v>0.51251466275174051</c:v>
                      </c:pt>
                      <c:pt idx="14">
                        <c:v>0.51997498514712237</c:v>
                      </c:pt>
                      <c:pt idx="15">
                        <c:v>0.52696942312930861</c:v>
                      </c:pt>
                      <c:pt idx="16">
                        <c:v>0.53561036256674865</c:v>
                      </c:pt>
                      <c:pt idx="17">
                        <c:v>0.54260589678525151</c:v>
                      </c:pt>
                      <c:pt idx="18">
                        <c:v>0.54961364342849905</c:v>
                      </c:pt>
                      <c:pt idx="19">
                        <c:v>0.5590672775207588</c:v>
                      </c:pt>
                      <c:pt idx="20">
                        <c:v>0.56729849641836316</c:v>
                      </c:pt>
                      <c:pt idx="21">
                        <c:v>0.57758789957535861</c:v>
                      </c:pt>
                      <c:pt idx="22">
                        <c:v>0.58541723900280507</c:v>
                      </c:pt>
                      <c:pt idx="23">
                        <c:v>0.59366921285252405</c:v>
                      </c:pt>
                      <c:pt idx="24">
                        <c:v>0.601499645150396</c:v>
                      </c:pt>
                      <c:pt idx="25">
                        <c:v>0.61055318671329184</c:v>
                      </c:pt>
                      <c:pt idx="26">
                        <c:v>0.6200296445294009</c:v>
                      </c:pt>
                      <c:pt idx="27">
                        <c:v>0.62949485478953837</c:v>
                      </c:pt>
                      <c:pt idx="28">
                        <c:v>0.63898288565631189</c:v>
                      </c:pt>
                      <c:pt idx="29">
                        <c:v>0.64844771869989981</c:v>
                      </c:pt>
                      <c:pt idx="30">
                        <c:v>0.65751278917172662</c:v>
                      </c:pt>
                      <c:pt idx="31">
                        <c:v>0.66657795979261592</c:v>
                      </c:pt>
                      <c:pt idx="32">
                        <c:v>0.67605471880439449</c:v>
                      </c:pt>
                      <c:pt idx="33">
                        <c:v>0.68593087712832324</c:v>
                      </c:pt>
                      <c:pt idx="34">
                        <c:v>0.69580734871384653</c:v>
                      </c:pt>
                      <c:pt idx="35">
                        <c:v>0.7052957994611293</c:v>
                      </c:pt>
                      <c:pt idx="36">
                        <c:v>0.71566485485623044</c:v>
                      </c:pt>
                      <c:pt idx="37">
                        <c:v>0.72389297655584783</c:v>
                      </c:pt>
                      <c:pt idx="38">
                        <c:v>0.7341932221170393</c:v>
                      </c:pt>
                      <c:pt idx="39">
                        <c:v>0.74447874049014129</c:v>
                      </c:pt>
                      <c:pt idx="40">
                        <c:v>0.75517611795587247</c:v>
                      </c:pt>
                      <c:pt idx="41">
                        <c:v>0.7638166049438424</c:v>
                      </c:pt>
                      <c:pt idx="42">
                        <c:v>0.77533763104986786</c:v>
                      </c:pt>
                      <c:pt idx="43">
                        <c:v>0.7848016264477754</c:v>
                      </c:pt>
                      <c:pt idx="44">
                        <c:v>0.79341875514325488</c:v>
                      </c:pt>
                      <c:pt idx="45">
                        <c:v>0.80208432211700598</c:v>
                      </c:pt>
                      <c:pt idx="46">
                        <c:v>0.81406897240891574</c:v>
                      </c:pt>
                      <c:pt idx="47">
                        <c:v>0.82269660074267137</c:v>
                      </c:pt>
                      <c:pt idx="48">
                        <c:v>0.83178897623090098</c:v>
                      </c:pt>
                      <c:pt idx="49">
                        <c:v>0.84170633030705244</c:v>
                      </c:pt>
                      <c:pt idx="50">
                        <c:v>0.85165757208314963</c:v>
                      </c:pt>
                      <c:pt idx="51">
                        <c:v>0.86197449117760372</c:v>
                      </c:pt>
                      <c:pt idx="52">
                        <c:v>0.87186346381375812</c:v>
                      </c:pt>
                      <c:pt idx="53">
                        <c:v>0.88175243659495106</c:v>
                      </c:pt>
                      <c:pt idx="54">
                        <c:v>0.8908357632130145</c:v>
                      </c:pt>
                      <c:pt idx="55">
                        <c:v>0.90031341588136438</c:v>
                      </c:pt>
                      <c:pt idx="56">
                        <c:v>0.90932956179746693</c:v>
                      </c:pt>
                      <c:pt idx="57">
                        <c:v>0.91962987666524743</c:v>
                      </c:pt>
                      <c:pt idx="58">
                        <c:v>0.92950277178519647</c:v>
                      </c:pt>
                      <c:pt idx="59">
                        <c:v>0.93939170287188711</c:v>
                      </c:pt>
                      <c:pt idx="60">
                        <c:v>0.94888537069786272</c:v>
                      </c:pt>
                      <c:pt idx="61">
                        <c:v>0.95790410026502426</c:v>
                      </c:pt>
                      <c:pt idx="62">
                        <c:v>0.9682043810019787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TimePerturb!$BL$1:$BL$2</c15:sqref>
                        </c15:formulaRef>
                      </c:ext>
                    </c:extLst>
                    <c:strCache>
                      <c:ptCount val="2"/>
                      <c:pt idx="0">
                        <c:v>Drop_06281</c:v>
                      </c:pt>
                      <c:pt idx="1">
                        <c:v>3mL 7.66deg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tx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TimePerturb!$BN$6:$BN$87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0.15209736481963346</c:v>
                      </c:pt>
                      <c:pt idx="1">
                        <c:v>0.16899707202181494</c:v>
                      </c:pt>
                      <c:pt idx="2">
                        <c:v>0.18589677922399644</c:v>
                      </c:pt>
                      <c:pt idx="3">
                        <c:v>0.20279648642617795</c:v>
                      </c:pt>
                      <c:pt idx="4">
                        <c:v>0.21969619362835946</c:v>
                      </c:pt>
                      <c:pt idx="5">
                        <c:v>0.23659590083054094</c:v>
                      </c:pt>
                      <c:pt idx="6">
                        <c:v>0.25349560803272242</c:v>
                      </c:pt>
                      <c:pt idx="7">
                        <c:v>0.2703953152349039</c:v>
                      </c:pt>
                      <c:pt idx="8">
                        <c:v>0.28729502243708543</c:v>
                      </c:pt>
                      <c:pt idx="9">
                        <c:v>0.30419472963926691</c:v>
                      </c:pt>
                      <c:pt idx="10">
                        <c:v>0.32109443684144839</c:v>
                      </c:pt>
                      <c:pt idx="11">
                        <c:v>0.33799414404362987</c:v>
                      </c:pt>
                      <c:pt idx="12">
                        <c:v>0.35489385124581135</c:v>
                      </c:pt>
                      <c:pt idx="13">
                        <c:v>0.37179355844799294</c:v>
                      </c:pt>
                      <c:pt idx="14">
                        <c:v>0.38869326565017437</c:v>
                      </c:pt>
                      <c:pt idx="15">
                        <c:v>0.4055929728523559</c:v>
                      </c:pt>
                      <c:pt idx="16">
                        <c:v>0.42249268005453733</c:v>
                      </c:pt>
                      <c:pt idx="17">
                        <c:v>0.43939238725671892</c:v>
                      </c:pt>
                      <c:pt idx="18">
                        <c:v>0.45629209445890034</c:v>
                      </c:pt>
                      <c:pt idx="19">
                        <c:v>0.47319180166108188</c:v>
                      </c:pt>
                      <c:pt idx="20">
                        <c:v>0.4900915088632633</c:v>
                      </c:pt>
                      <c:pt idx="21">
                        <c:v>0.50699121606544484</c:v>
                      </c:pt>
                      <c:pt idx="22">
                        <c:v>0.52389092326762632</c:v>
                      </c:pt>
                      <c:pt idx="23">
                        <c:v>0.5407906304698078</c:v>
                      </c:pt>
                      <c:pt idx="24">
                        <c:v>0.55769033767198939</c:v>
                      </c:pt>
                      <c:pt idx="25">
                        <c:v>0.57459004487417087</c:v>
                      </c:pt>
                      <c:pt idx="26">
                        <c:v>0.59148975207635235</c:v>
                      </c:pt>
                      <c:pt idx="27">
                        <c:v>0.60838945927853383</c:v>
                      </c:pt>
                      <c:pt idx="28">
                        <c:v>0.62528916648071531</c:v>
                      </c:pt>
                      <c:pt idx="29">
                        <c:v>0.64218887368289679</c:v>
                      </c:pt>
                      <c:pt idx="30">
                        <c:v>0.65908858088507838</c:v>
                      </c:pt>
                      <c:pt idx="31">
                        <c:v>0.67598828808725975</c:v>
                      </c:pt>
                      <c:pt idx="32">
                        <c:v>0.69288799528944134</c:v>
                      </c:pt>
                      <c:pt idx="33">
                        <c:v>0.70978770249162282</c:v>
                      </c:pt>
                      <c:pt idx="34">
                        <c:v>0.7266874096938043</c:v>
                      </c:pt>
                      <c:pt idx="35">
                        <c:v>0.74358711689598589</c:v>
                      </c:pt>
                      <c:pt idx="36">
                        <c:v>0.76048682409816726</c:v>
                      </c:pt>
                      <c:pt idx="37">
                        <c:v>0.77738653130034885</c:v>
                      </c:pt>
                      <c:pt idx="38">
                        <c:v>0.79428623850253033</c:v>
                      </c:pt>
                      <c:pt idx="39">
                        <c:v>0.81118594570471181</c:v>
                      </c:pt>
                      <c:pt idx="40">
                        <c:v>0.82808565290689329</c:v>
                      </c:pt>
                      <c:pt idx="41">
                        <c:v>0.84498536010907477</c:v>
                      </c:pt>
                      <c:pt idx="42">
                        <c:v>0.86188506731125625</c:v>
                      </c:pt>
                      <c:pt idx="43">
                        <c:v>0.87878477451343784</c:v>
                      </c:pt>
                      <c:pt idx="44">
                        <c:v>0.89568448171561921</c:v>
                      </c:pt>
                      <c:pt idx="45">
                        <c:v>0.9125841889178008</c:v>
                      </c:pt>
                      <c:pt idx="46">
                        <c:v>0.92948389611998217</c:v>
                      </c:pt>
                      <c:pt idx="47">
                        <c:v>0.94638360332216376</c:v>
                      </c:pt>
                      <c:pt idx="48">
                        <c:v>0.96328331052434535</c:v>
                      </c:pt>
                      <c:pt idx="49">
                        <c:v>0.98018301772652672</c:v>
                      </c:pt>
                      <c:pt idx="50">
                        <c:v>0.99708272492870831</c:v>
                      </c:pt>
                      <c:pt idx="51">
                        <c:v>1.0139824321308897</c:v>
                      </c:pt>
                      <c:pt idx="52">
                        <c:v>1.0308821393330712</c:v>
                      </c:pt>
                      <c:pt idx="53">
                        <c:v>1.0477818465352526</c:v>
                      </c:pt>
                      <c:pt idx="54">
                        <c:v>1.0646815537374343</c:v>
                      </c:pt>
                      <c:pt idx="55">
                        <c:v>1.0815812609396156</c:v>
                      </c:pt>
                      <c:pt idx="56">
                        <c:v>1.0984809681417971</c:v>
                      </c:pt>
                      <c:pt idx="57">
                        <c:v>1.1153806753439786</c:v>
                      </c:pt>
                      <c:pt idx="58">
                        <c:v>1.1322803825461603</c:v>
                      </c:pt>
                      <c:pt idx="59">
                        <c:v>1.1491800897483417</c:v>
                      </c:pt>
                      <c:pt idx="60">
                        <c:v>1.166079796950523</c:v>
                      </c:pt>
                      <c:pt idx="61">
                        <c:v>1.1829795041527045</c:v>
                      </c:pt>
                      <c:pt idx="62">
                        <c:v>1.199879211354886</c:v>
                      </c:pt>
                      <c:pt idx="63">
                        <c:v>1.2167789185570677</c:v>
                      </c:pt>
                      <c:pt idx="64">
                        <c:v>1.2336786257592491</c:v>
                      </c:pt>
                      <c:pt idx="65">
                        <c:v>1.2505783329614304</c:v>
                      </c:pt>
                      <c:pt idx="66">
                        <c:v>1.2674780401636121</c:v>
                      </c:pt>
                      <c:pt idx="67">
                        <c:v>1.2843777473657936</c:v>
                      </c:pt>
                      <c:pt idx="68">
                        <c:v>1.3012774545679751</c:v>
                      </c:pt>
                      <c:pt idx="69">
                        <c:v>1.3181771617701565</c:v>
                      </c:pt>
                      <c:pt idx="70">
                        <c:v>1.335076868972338</c:v>
                      </c:pt>
                      <c:pt idx="71">
                        <c:v>1.3519765761745195</c:v>
                      </c:pt>
                      <c:pt idx="72">
                        <c:v>1.368876283376701</c:v>
                      </c:pt>
                      <c:pt idx="73">
                        <c:v>1.3857759905788825</c:v>
                      </c:pt>
                      <c:pt idx="74">
                        <c:v>1.4026756977810642</c:v>
                      </c:pt>
                      <c:pt idx="75">
                        <c:v>1.4195754049832454</c:v>
                      </c:pt>
                      <c:pt idx="76">
                        <c:v>1.4364751121854269</c:v>
                      </c:pt>
                      <c:pt idx="77">
                        <c:v>1.4533748193876084</c:v>
                      </c:pt>
                      <c:pt idx="78">
                        <c:v>1.4702745265897901</c:v>
                      </c:pt>
                      <c:pt idx="79">
                        <c:v>1.4871742337919716</c:v>
                      </c:pt>
                      <c:pt idx="80">
                        <c:v>1.5040739409941528</c:v>
                      </c:pt>
                      <c:pt idx="81">
                        <c:v>1.5209736481963345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TimePerturb!$BP$6:$BP$87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0.41893119644041388</c:v>
                      </c:pt>
                      <c:pt idx="1">
                        <c:v>0.42190336902430925</c:v>
                      </c:pt>
                      <c:pt idx="2">
                        <c:v>0.42828152990527041</c:v>
                      </c:pt>
                      <c:pt idx="3">
                        <c:v>0.43295090647925633</c:v>
                      </c:pt>
                      <c:pt idx="4">
                        <c:v>0.43653326706404638</c:v>
                      </c:pt>
                      <c:pt idx="5">
                        <c:v>0.44168393781558551</c:v>
                      </c:pt>
                      <c:pt idx="6">
                        <c:v>0.44602336639584655</c:v>
                      </c:pt>
                      <c:pt idx="7">
                        <c:v>0.45074912523408572</c:v>
                      </c:pt>
                      <c:pt idx="8">
                        <c:v>0.45508923649421079</c:v>
                      </c:pt>
                      <c:pt idx="9">
                        <c:v>0.46086659567145349</c:v>
                      </c:pt>
                      <c:pt idx="10">
                        <c:v>0.46556601223541294</c:v>
                      </c:pt>
                      <c:pt idx="11">
                        <c:v>0.46913571625508094</c:v>
                      </c:pt>
                      <c:pt idx="12">
                        <c:v>0.47592000425690834</c:v>
                      </c:pt>
                      <c:pt idx="13">
                        <c:v>0.48172965630547604</c:v>
                      </c:pt>
                      <c:pt idx="14">
                        <c:v>0.4868077135380634</c:v>
                      </c:pt>
                      <c:pt idx="15">
                        <c:v>0.49364524052219527</c:v>
                      </c:pt>
                      <c:pt idx="16">
                        <c:v>0.5001429470038975</c:v>
                      </c:pt>
                      <c:pt idx="17">
                        <c:v>0.5059626409092336</c:v>
                      </c:pt>
                      <c:pt idx="18">
                        <c:v>0.51210049012372905</c:v>
                      </c:pt>
                      <c:pt idx="19">
                        <c:v>0.5192962373133031</c:v>
                      </c:pt>
                      <c:pt idx="20">
                        <c:v>0.52433430360179767</c:v>
                      </c:pt>
                      <c:pt idx="21">
                        <c:v>0.52977288937451306</c:v>
                      </c:pt>
                      <c:pt idx="22">
                        <c:v>0.53625010079901636</c:v>
                      </c:pt>
                      <c:pt idx="23">
                        <c:v>0.54281233380192262</c:v>
                      </c:pt>
                      <c:pt idx="24">
                        <c:v>0.54895013422238526</c:v>
                      </c:pt>
                      <c:pt idx="25">
                        <c:v>0.55504404574798794</c:v>
                      </c:pt>
                      <c:pt idx="26">
                        <c:v>0.56294136126856809</c:v>
                      </c:pt>
                      <c:pt idx="27">
                        <c:v>0.57014044979816492</c:v>
                      </c:pt>
                      <c:pt idx="28">
                        <c:v>0.5784204613056706</c:v>
                      </c:pt>
                      <c:pt idx="29">
                        <c:v>0.58526121111742124</c:v>
                      </c:pt>
                      <c:pt idx="30">
                        <c:v>0.59213555037603693</c:v>
                      </c:pt>
                      <c:pt idx="31">
                        <c:v>0.59830929683458089</c:v>
                      </c:pt>
                      <c:pt idx="32">
                        <c:v>0.60514843737341617</c:v>
                      </c:pt>
                      <c:pt idx="33">
                        <c:v>0.61269113163636779</c:v>
                      </c:pt>
                      <c:pt idx="34">
                        <c:v>0.61845193446145963</c:v>
                      </c:pt>
                      <c:pt idx="35">
                        <c:v>0.62746974526664578</c:v>
                      </c:pt>
                      <c:pt idx="36">
                        <c:v>0.63540736684612298</c:v>
                      </c:pt>
                      <c:pt idx="37">
                        <c:v>0.64368915899743817</c:v>
                      </c:pt>
                      <c:pt idx="38">
                        <c:v>0.65161141116085697</c:v>
                      </c:pt>
                      <c:pt idx="39">
                        <c:v>0.65884419547458595</c:v>
                      </c:pt>
                      <c:pt idx="40">
                        <c:v>0.66606163545668351</c:v>
                      </c:pt>
                      <c:pt idx="41">
                        <c:v>0.67218320030269829</c:v>
                      </c:pt>
                      <c:pt idx="42">
                        <c:v>0.68082586540861956</c:v>
                      </c:pt>
                      <c:pt idx="43">
                        <c:v>0.68846693094726341</c:v>
                      </c:pt>
                      <c:pt idx="44">
                        <c:v>0.69674798139310024</c:v>
                      </c:pt>
                      <c:pt idx="45">
                        <c:v>0.70507925877828515</c:v>
                      </c:pt>
                      <c:pt idx="46">
                        <c:v>0.71303430600222317</c:v>
                      </c:pt>
                      <c:pt idx="47">
                        <c:v>0.72131447662166814</c:v>
                      </c:pt>
                      <c:pt idx="48">
                        <c:v>0.72887508498976228</c:v>
                      </c:pt>
                      <c:pt idx="49">
                        <c:v>0.73607603685169576</c:v>
                      </c:pt>
                      <c:pt idx="50">
                        <c:v>0.7436536034065736</c:v>
                      </c:pt>
                      <c:pt idx="51">
                        <c:v>0.75157501899753842</c:v>
                      </c:pt>
                      <c:pt idx="52">
                        <c:v>0.75952884818411848</c:v>
                      </c:pt>
                      <c:pt idx="53">
                        <c:v>0.76741894447386383</c:v>
                      </c:pt>
                      <c:pt idx="54">
                        <c:v>0.77642176529617146</c:v>
                      </c:pt>
                      <c:pt idx="55">
                        <c:v>0.78434456980108125</c:v>
                      </c:pt>
                      <c:pt idx="56">
                        <c:v>0.79189340315831047</c:v>
                      </c:pt>
                      <c:pt idx="57">
                        <c:v>0.79913923620819827</c:v>
                      </c:pt>
                      <c:pt idx="58">
                        <c:v>0.80742235693790898</c:v>
                      </c:pt>
                      <c:pt idx="59">
                        <c:v>0.81463958126695657</c:v>
                      </c:pt>
                      <c:pt idx="60">
                        <c:v>0.82329736953062327</c:v>
                      </c:pt>
                      <c:pt idx="61">
                        <c:v>0.83196978367061747</c:v>
                      </c:pt>
                      <c:pt idx="62">
                        <c:v>0.84070535924021483</c:v>
                      </c:pt>
                      <c:pt idx="63">
                        <c:v>0.84687608798403113</c:v>
                      </c:pt>
                      <c:pt idx="64">
                        <c:v>0.85587698843852666</c:v>
                      </c:pt>
                      <c:pt idx="65">
                        <c:v>0.86270169265048502</c:v>
                      </c:pt>
                      <c:pt idx="66">
                        <c:v>0.87098343302085957</c:v>
                      </c:pt>
                      <c:pt idx="67">
                        <c:v>0.87998565590149913</c:v>
                      </c:pt>
                      <c:pt idx="68">
                        <c:v>0.88682756411208241</c:v>
                      </c:pt>
                      <c:pt idx="69">
                        <c:v>0.89658104567523167</c:v>
                      </c:pt>
                      <c:pt idx="70">
                        <c:v>0.90417421301958045</c:v>
                      </c:pt>
                      <c:pt idx="71">
                        <c:v>0.91175174369930145</c:v>
                      </c:pt>
                      <c:pt idx="72">
                        <c:v>0.91970531136819067</c:v>
                      </c:pt>
                      <c:pt idx="73">
                        <c:v>0.92764293139178511</c:v>
                      </c:pt>
                      <c:pt idx="74">
                        <c:v>0.93556458447620983</c:v>
                      </c:pt>
                      <c:pt idx="75">
                        <c:v>0.94420665566983419</c:v>
                      </c:pt>
                      <c:pt idx="76">
                        <c:v>0.95212878849925364</c:v>
                      </c:pt>
                      <c:pt idx="77">
                        <c:v>0.96005113524110908</c:v>
                      </c:pt>
                      <c:pt idx="78">
                        <c:v>0.96797368663552463</c:v>
                      </c:pt>
                      <c:pt idx="79">
                        <c:v>0.97553630493929477</c:v>
                      </c:pt>
                      <c:pt idx="80">
                        <c:v>0.98347384397622506</c:v>
                      </c:pt>
                      <c:pt idx="81">
                        <c:v>0.9914113853256098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TimePerturb!$BY$1:$BY$2</c15:sqref>
                        </c15:formulaRef>
                      </c:ext>
                    </c:extLst>
                    <c:strCache>
                      <c:ptCount val="2"/>
                      <c:pt idx="0">
                        <c:v>Drop_06282</c:v>
                      </c:pt>
                      <c:pt idx="1">
                        <c:v>4mL 7.66deg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tx1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TimePerturb!$CA$6:$CA$73</c15:sqref>
                        </c15:formulaRef>
                      </c:ext>
                    </c:extLst>
                    <c:numCache>
                      <c:formatCode>General</c:formatCode>
                      <c:ptCount val="68"/>
                      <c:pt idx="0">
                        <c:v>0.19901105518770928</c:v>
                      </c:pt>
                      <c:pt idx="1">
                        <c:v>0.21431959789445615</c:v>
                      </c:pt>
                      <c:pt idx="2">
                        <c:v>0.22962814060120301</c:v>
                      </c:pt>
                      <c:pt idx="3">
                        <c:v>0.24493668330794988</c:v>
                      </c:pt>
                      <c:pt idx="4">
                        <c:v>0.26024522601469674</c:v>
                      </c:pt>
                      <c:pt idx="5">
                        <c:v>0.2755537687214436</c:v>
                      </c:pt>
                      <c:pt idx="6">
                        <c:v>0.29086231142819047</c:v>
                      </c:pt>
                      <c:pt idx="7">
                        <c:v>0.30617085413493739</c:v>
                      </c:pt>
                      <c:pt idx="8">
                        <c:v>0.3214793968416842</c:v>
                      </c:pt>
                      <c:pt idx="9">
                        <c:v>0.33678793954843111</c:v>
                      </c:pt>
                      <c:pt idx="10">
                        <c:v>0.35209648225517792</c:v>
                      </c:pt>
                      <c:pt idx="11">
                        <c:v>0.36740502496192484</c:v>
                      </c:pt>
                      <c:pt idx="12">
                        <c:v>0.38271356766867171</c:v>
                      </c:pt>
                      <c:pt idx="13">
                        <c:v>0.39802211037541857</c:v>
                      </c:pt>
                      <c:pt idx="14">
                        <c:v>0.41333065308216543</c:v>
                      </c:pt>
                      <c:pt idx="15">
                        <c:v>0.4286391957889123</c:v>
                      </c:pt>
                      <c:pt idx="16">
                        <c:v>0.44394773849565916</c:v>
                      </c:pt>
                      <c:pt idx="17">
                        <c:v>0.45925628120240602</c:v>
                      </c:pt>
                      <c:pt idx="18">
                        <c:v>0.47456482390915283</c:v>
                      </c:pt>
                      <c:pt idx="19">
                        <c:v>0.48987336661589975</c:v>
                      </c:pt>
                      <c:pt idx="20">
                        <c:v>0.50518190932264662</c:v>
                      </c:pt>
                      <c:pt idx="21">
                        <c:v>0.52049045202939348</c:v>
                      </c:pt>
                      <c:pt idx="22">
                        <c:v>0.53579899473614023</c:v>
                      </c:pt>
                      <c:pt idx="23">
                        <c:v>0.55110753744288721</c:v>
                      </c:pt>
                      <c:pt idx="24">
                        <c:v>0.56641608014963407</c:v>
                      </c:pt>
                      <c:pt idx="25">
                        <c:v>0.58172462285638094</c:v>
                      </c:pt>
                      <c:pt idx="26">
                        <c:v>0.5970331655631278</c:v>
                      </c:pt>
                      <c:pt idx="27">
                        <c:v>0.61234170826987477</c:v>
                      </c:pt>
                      <c:pt idx="28">
                        <c:v>0.62765025097662153</c:v>
                      </c:pt>
                      <c:pt idx="29">
                        <c:v>0.64295879368336839</c:v>
                      </c:pt>
                      <c:pt idx="30">
                        <c:v>0.65826733639011525</c:v>
                      </c:pt>
                      <c:pt idx="31">
                        <c:v>0.67357587909686212</c:v>
                      </c:pt>
                      <c:pt idx="32">
                        <c:v>0.68888442180360898</c:v>
                      </c:pt>
                      <c:pt idx="33">
                        <c:v>0.70419296451035596</c:v>
                      </c:pt>
                      <c:pt idx="34">
                        <c:v>0.71950150721710271</c:v>
                      </c:pt>
                      <c:pt idx="35">
                        <c:v>0.73481004992384968</c:v>
                      </c:pt>
                      <c:pt idx="36">
                        <c:v>0.75011859263059644</c:v>
                      </c:pt>
                      <c:pt idx="37">
                        <c:v>0.76542713533734341</c:v>
                      </c:pt>
                      <c:pt idx="38">
                        <c:v>0.78073567804409016</c:v>
                      </c:pt>
                      <c:pt idx="39">
                        <c:v>0.79604422075083714</c:v>
                      </c:pt>
                      <c:pt idx="40">
                        <c:v>0.81135276345758389</c:v>
                      </c:pt>
                      <c:pt idx="41">
                        <c:v>0.82666130616433087</c:v>
                      </c:pt>
                      <c:pt idx="42">
                        <c:v>0.84196984887107762</c:v>
                      </c:pt>
                      <c:pt idx="43">
                        <c:v>0.85727839157782459</c:v>
                      </c:pt>
                      <c:pt idx="44">
                        <c:v>0.87258693428457135</c:v>
                      </c:pt>
                      <c:pt idx="45">
                        <c:v>0.88789547699131832</c:v>
                      </c:pt>
                      <c:pt idx="46">
                        <c:v>0.90320401969806507</c:v>
                      </c:pt>
                      <c:pt idx="47">
                        <c:v>0.91851256240481205</c:v>
                      </c:pt>
                      <c:pt idx="48">
                        <c:v>0.9338211051115588</c:v>
                      </c:pt>
                      <c:pt idx="49">
                        <c:v>0.94912964781830567</c:v>
                      </c:pt>
                      <c:pt idx="50">
                        <c:v>0.96443819052505264</c:v>
                      </c:pt>
                      <c:pt idx="51">
                        <c:v>0.9797467332317995</c:v>
                      </c:pt>
                      <c:pt idx="52">
                        <c:v>0.99505527593854648</c:v>
                      </c:pt>
                      <c:pt idx="53">
                        <c:v>1.0103638186452932</c:v>
                      </c:pt>
                      <c:pt idx="54">
                        <c:v>1.0256723613520402</c:v>
                      </c:pt>
                      <c:pt idx="55">
                        <c:v>1.040980904058787</c:v>
                      </c:pt>
                      <c:pt idx="56">
                        <c:v>1.0562894467655337</c:v>
                      </c:pt>
                      <c:pt idx="57">
                        <c:v>1.0715979894722805</c:v>
                      </c:pt>
                      <c:pt idx="58">
                        <c:v>1.0869065321790277</c:v>
                      </c:pt>
                      <c:pt idx="59">
                        <c:v>1.1022150748857744</c:v>
                      </c:pt>
                      <c:pt idx="60">
                        <c:v>1.1175236175925214</c:v>
                      </c:pt>
                      <c:pt idx="61">
                        <c:v>1.1328321602992681</c:v>
                      </c:pt>
                      <c:pt idx="62">
                        <c:v>1.1481407030060151</c:v>
                      </c:pt>
                      <c:pt idx="63">
                        <c:v>1.1634492457127619</c:v>
                      </c:pt>
                      <c:pt idx="64">
                        <c:v>1.1787577884195086</c:v>
                      </c:pt>
                      <c:pt idx="65">
                        <c:v>1.1940663311262554</c:v>
                      </c:pt>
                      <c:pt idx="66">
                        <c:v>1.2093748738330026</c:v>
                      </c:pt>
                      <c:pt idx="67">
                        <c:v>1.2246834165397495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TimePerturb!$CC$6:$CC$73</c15:sqref>
                        </c15:formulaRef>
                      </c:ext>
                    </c:extLst>
                    <c:numCache>
                      <c:formatCode>General</c:formatCode>
                      <c:ptCount val="68"/>
                      <c:pt idx="0">
                        <c:v>0.39226768376337839</c:v>
                      </c:pt>
                      <c:pt idx="1">
                        <c:v>0.39751035756247038</c:v>
                      </c:pt>
                      <c:pt idx="2">
                        <c:v>0.40423514521148535</c:v>
                      </c:pt>
                      <c:pt idx="3">
                        <c:v>0.40986636379114011</c:v>
                      </c:pt>
                      <c:pt idx="4">
                        <c:v>0.41435605704517181</c:v>
                      </c:pt>
                      <c:pt idx="5">
                        <c:v>0.42147388628560911</c:v>
                      </c:pt>
                      <c:pt idx="6">
                        <c:v>0.42764559402393298</c:v>
                      </c:pt>
                      <c:pt idx="7">
                        <c:v>0.43315765502565778</c:v>
                      </c:pt>
                      <c:pt idx="8">
                        <c:v>0.43899873456786781</c:v>
                      </c:pt>
                      <c:pt idx="9">
                        <c:v>0.4464623866983653</c:v>
                      </c:pt>
                      <c:pt idx="10">
                        <c:v>0.45295168233734673</c:v>
                      </c:pt>
                      <c:pt idx="11">
                        <c:v>0.4581566835818629</c:v>
                      </c:pt>
                      <c:pt idx="12">
                        <c:v>0.46561918972947025</c:v>
                      </c:pt>
                      <c:pt idx="13">
                        <c:v>0.47374380601523486</c:v>
                      </c:pt>
                      <c:pt idx="14">
                        <c:v>0.48055023009101477</c:v>
                      </c:pt>
                      <c:pt idx="15">
                        <c:v>0.48835049502962785</c:v>
                      </c:pt>
                      <c:pt idx="16">
                        <c:v>0.49548793146289022</c:v>
                      </c:pt>
                      <c:pt idx="17">
                        <c:v>0.50359894382199877</c:v>
                      </c:pt>
                      <c:pt idx="18">
                        <c:v>0.5107261736090527</c:v>
                      </c:pt>
                      <c:pt idx="19">
                        <c:v>0.51724746537282273</c:v>
                      </c:pt>
                      <c:pt idx="20">
                        <c:v>0.52437013393620091</c:v>
                      </c:pt>
                      <c:pt idx="21">
                        <c:v>0.53316030862514929</c:v>
                      </c:pt>
                      <c:pt idx="22">
                        <c:v>0.5406398628832022</c:v>
                      </c:pt>
                      <c:pt idx="23">
                        <c:v>0.54842471364699985</c:v>
                      </c:pt>
                      <c:pt idx="24">
                        <c:v>0.55749884895539314</c:v>
                      </c:pt>
                      <c:pt idx="25">
                        <c:v>0.56692371726895607</c:v>
                      </c:pt>
                      <c:pt idx="26">
                        <c:v>0.57663954376997073</c:v>
                      </c:pt>
                      <c:pt idx="27">
                        <c:v>0.58542293243340127</c:v>
                      </c:pt>
                      <c:pt idx="28">
                        <c:v>0.59320042438783538</c:v>
                      </c:pt>
                      <c:pt idx="29">
                        <c:v>0.60261643356106331</c:v>
                      </c:pt>
                      <c:pt idx="30">
                        <c:v>0.61170015375519493</c:v>
                      </c:pt>
                      <c:pt idx="31">
                        <c:v>0.61884518080638029</c:v>
                      </c:pt>
                      <c:pt idx="32">
                        <c:v>0.62771526638665909</c:v>
                      </c:pt>
                      <c:pt idx="33">
                        <c:v>0.63649584447900076</c:v>
                      </c:pt>
                      <c:pt idx="34">
                        <c:v>0.64589952959223007</c:v>
                      </c:pt>
                      <c:pt idx="35">
                        <c:v>0.65532855098455023</c:v>
                      </c:pt>
                      <c:pt idx="36">
                        <c:v>0.66568131252685103</c:v>
                      </c:pt>
                      <c:pt idx="37">
                        <c:v>0.67572411425915568</c:v>
                      </c:pt>
                      <c:pt idx="38">
                        <c:v>0.68511973194705622</c:v>
                      </c:pt>
                      <c:pt idx="39">
                        <c:v>0.6935630923384104</c:v>
                      </c:pt>
                      <c:pt idx="40">
                        <c:v>0.70202754384484256</c:v>
                      </c:pt>
                      <c:pt idx="41">
                        <c:v>0.71146645579986523</c:v>
                      </c:pt>
                      <c:pt idx="42">
                        <c:v>0.72055862290028649</c:v>
                      </c:pt>
                      <c:pt idx="43">
                        <c:v>0.73027697506437361</c:v>
                      </c:pt>
                      <c:pt idx="44">
                        <c:v>0.73904479354371222</c:v>
                      </c:pt>
                      <c:pt idx="45">
                        <c:v>0.74943425998621205</c:v>
                      </c:pt>
                      <c:pt idx="46">
                        <c:v>0.75917506744704732</c:v>
                      </c:pt>
                      <c:pt idx="47">
                        <c:v>0.76928601653107742</c:v>
                      </c:pt>
                      <c:pt idx="48">
                        <c:v>0.78002408097036258</c:v>
                      </c:pt>
                      <c:pt idx="49">
                        <c:v>0.78753361682098511</c:v>
                      </c:pt>
                      <c:pt idx="50">
                        <c:v>0.79726100880461948</c:v>
                      </c:pt>
                      <c:pt idx="51">
                        <c:v>0.80569172016878721</c:v>
                      </c:pt>
                      <c:pt idx="52">
                        <c:v>0.81543236039388867</c:v>
                      </c:pt>
                      <c:pt idx="53">
                        <c:v>0.82576142118610107</c:v>
                      </c:pt>
                      <c:pt idx="54">
                        <c:v>0.83611774194630994</c:v>
                      </c:pt>
                      <c:pt idx="55">
                        <c:v>0.84648635899862912</c:v>
                      </c:pt>
                      <c:pt idx="56">
                        <c:v>0.85592369374903221</c:v>
                      </c:pt>
                      <c:pt idx="57">
                        <c:v>0.86597827912851999</c:v>
                      </c:pt>
                      <c:pt idx="58">
                        <c:v>0.87472552994317665</c:v>
                      </c:pt>
                      <c:pt idx="59">
                        <c:v>0.8838277725018</c:v>
                      </c:pt>
                      <c:pt idx="60">
                        <c:v>0.89355837918598235</c:v>
                      </c:pt>
                      <c:pt idx="61">
                        <c:v>0.90394787590022996</c:v>
                      </c:pt>
                      <c:pt idx="62">
                        <c:v>0.9131391257227206</c:v>
                      </c:pt>
                      <c:pt idx="63">
                        <c:v>0.92354045945573671</c:v>
                      </c:pt>
                      <c:pt idx="64">
                        <c:v>0.93360548182375247</c:v>
                      </c:pt>
                      <c:pt idx="65">
                        <c:v>0.94331096029428574</c:v>
                      </c:pt>
                      <c:pt idx="66">
                        <c:v>0.95239175238703599</c:v>
                      </c:pt>
                      <c:pt idx="67">
                        <c:v>0.96145089097949643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TimePerturb!$CL$1:$CL$2</c15:sqref>
                        </c15:formulaRef>
                      </c:ext>
                    </c:extLst>
                    <c:strCache>
                      <c:ptCount val="2"/>
                      <c:pt idx="0">
                        <c:v>Drop_06284</c:v>
                      </c:pt>
                      <c:pt idx="1">
                        <c:v>2mL 3.99deg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TimePerturb!$CN$6:$CN$84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6.8879118282654292E-2</c:v>
                      </c:pt>
                      <c:pt idx="1">
                        <c:v>8.0358971329763343E-2</c:v>
                      </c:pt>
                      <c:pt idx="2">
                        <c:v>9.183882437687238E-2</c:v>
                      </c:pt>
                      <c:pt idx="3">
                        <c:v>0.10331867742398146</c:v>
                      </c:pt>
                      <c:pt idx="4">
                        <c:v>0.1147985304710905</c:v>
                      </c:pt>
                      <c:pt idx="5">
                        <c:v>0.12627838351819953</c:v>
                      </c:pt>
                      <c:pt idx="6">
                        <c:v>0.13775823656530858</c:v>
                      </c:pt>
                      <c:pt idx="7">
                        <c:v>0.14923808961241763</c:v>
                      </c:pt>
                      <c:pt idx="8">
                        <c:v>0.16071794265952669</c:v>
                      </c:pt>
                      <c:pt idx="9">
                        <c:v>0.17219779570663574</c:v>
                      </c:pt>
                      <c:pt idx="10">
                        <c:v>0.18367764875374476</c:v>
                      </c:pt>
                      <c:pt idx="11">
                        <c:v>0.19515750180085381</c:v>
                      </c:pt>
                      <c:pt idx="12">
                        <c:v>0.20663735484796292</c:v>
                      </c:pt>
                      <c:pt idx="13">
                        <c:v>0.21811720789507191</c:v>
                      </c:pt>
                      <c:pt idx="14">
                        <c:v>0.22959706094218099</c:v>
                      </c:pt>
                      <c:pt idx="15">
                        <c:v>0.24107691398929001</c:v>
                      </c:pt>
                      <c:pt idx="16">
                        <c:v>0.25255676703639907</c:v>
                      </c:pt>
                      <c:pt idx="17">
                        <c:v>0.26403662008350809</c:v>
                      </c:pt>
                      <c:pt idx="18">
                        <c:v>0.27551647313061717</c:v>
                      </c:pt>
                      <c:pt idx="19">
                        <c:v>0.28699632617772619</c:v>
                      </c:pt>
                      <c:pt idx="20">
                        <c:v>0.29847617922483527</c:v>
                      </c:pt>
                      <c:pt idx="21">
                        <c:v>0.30995603227194429</c:v>
                      </c:pt>
                      <c:pt idx="22">
                        <c:v>0.32143588531905337</c:v>
                      </c:pt>
                      <c:pt idx="23">
                        <c:v>0.33291573836616239</c:v>
                      </c:pt>
                      <c:pt idx="24">
                        <c:v>0.34439559141327147</c:v>
                      </c:pt>
                      <c:pt idx="25">
                        <c:v>0.35587544446038055</c:v>
                      </c:pt>
                      <c:pt idx="26">
                        <c:v>0.36735529750748952</c:v>
                      </c:pt>
                      <c:pt idx="27">
                        <c:v>0.37883515055459865</c:v>
                      </c:pt>
                      <c:pt idx="28">
                        <c:v>0.39031500360170762</c:v>
                      </c:pt>
                      <c:pt idx="29">
                        <c:v>0.4017948566488167</c:v>
                      </c:pt>
                      <c:pt idx="30">
                        <c:v>0.41327470969592572</c:v>
                      </c:pt>
                      <c:pt idx="31">
                        <c:v>0.42475456274303475</c:v>
                      </c:pt>
                      <c:pt idx="32">
                        <c:v>0.43623441579014383</c:v>
                      </c:pt>
                      <c:pt idx="33">
                        <c:v>0.4477142688372529</c:v>
                      </c:pt>
                      <c:pt idx="34">
                        <c:v>0.45919412188436193</c:v>
                      </c:pt>
                      <c:pt idx="35">
                        <c:v>0.47067397493147101</c:v>
                      </c:pt>
                      <c:pt idx="36">
                        <c:v>0.48215382797858003</c:v>
                      </c:pt>
                      <c:pt idx="37">
                        <c:v>0.49363368102568911</c:v>
                      </c:pt>
                      <c:pt idx="38">
                        <c:v>0.50511353407279813</c:v>
                      </c:pt>
                      <c:pt idx="39">
                        <c:v>0.51659338711990721</c:v>
                      </c:pt>
                      <c:pt idx="40">
                        <c:v>0.52807324016701618</c:v>
                      </c:pt>
                      <c:pt idx="41">
                        <c:v>0.53955309321412526</c:v>
                      </c:pt>
                      <c:pt idx="42">
                        <c:v>0.55103294626123434</c:v>
                      </c:pt>
                      <c:pt idx="43">
                        <c:v>0.56251279930834341</c:v>
                      </c:pt>
                      <c:pt idx="44">
                        <c:v>0.57399265235545238</c:v>
                      </c:pt>
                      <c:pt idx="45">
                        <c:v>0.58547250540256146</c:v>
                      </c:pt>
                      <c:pt idx="46">
                        <c:v>0.59695235844967043</c:v>
                      </c:pt>
                      <c:pt idx="47">
                        <c:v>0.60843221149677951</c:v>
                      </c:pt>
                      <c:pt idx="48">
                        <c:v>0.61991206454388859</c:v>
                      </c:pt>
                      <c:pt idx="49">
                        <c:v>0.63139191759099766</c:v>
                      </c:pt>
                      <c:pt idx="50">
                        <c:v>0.64287177063810674</c:v>
                      </c:pt>
                      <c:pt idx="51">
                        <c:v>0.65435162368521571</c:v>
                      </c:pt>
                      <c:pt idx="52">
                        <c:v>0.66583147673232479</c:v>
                      </c:pt>
                      <c:pt idx="53">
                        <c:v>0.67731132977943387</c:v>
                      </c:pt>
                      <c:pt idx="54">
                        <c:v>0.68879118282654295</c:v>
                      </c:pt>
                      <c:pt idx="55">
                        <c:v>0.70027103587365191</c:v>
                      </c:pt>
                      <c:pt idx="56">
                        <c:v>0.7117508889207611</c:v>
                      </c:pt>
                      <c:pt idx="57">
                        <c:v>0.72323074196787007</c:v>
                      </c:pt>
                      <c:pt idx="58">
                        <c:v>0.73471059501497904</c:v>
                      </c:pt>
                      <c:pt idx="59">
                        <c:v>0.74619044806208812</c:v>
                      </c:pt>
                      <c:pt idx="60">
                        <c:v>0.75767030110919731</c:v>
                      </c:pt>
                      <c:pt idx="61">
                        <c:v>0.76915015415630628</c:v>
                      </c:pt>
                      <c:pt idx="62">
                        <c:v>0.78063000720341524</c:v>
                      </c:pt>
                      <c:pt idx="63">
                        <c:v>0.79210986025052443</c:v>
                      </c:pt>
                      <c:pt idx="64">
                        <c:v>0.8035897132976334</c:v>
                      </c:pt>
                      <c:pt idx="65">
                        <c:v>0.81506956634474248</c:v>
                      </c:pt>
                      <c:pt idx="66">
                        <c:v>0.82654941939185167</c:v>
                      </c:pt>
                      <c:pt idx="67">
                        <c:v>0.83802927243896064</c:v>
                      </c:pt>
                      <c:pt idx="68">
                        <c:v>0.84950912548606961</c:v>
                      </c:pt>
                      <c:pt idx="69">
                        <c:v>0.86098897853317868</c:v>
                      </c:pt>
                      <c:pt idx="70">
                        <c:v>0.87246883158028776</c:v>
                      </c:pt>
                      <c:pt idx="71">
                        <c:v>0.88394868462739684</c:v>
                      </c:pt>
                      <c:pt idx="72">
                        <c:v>0.89542853767450581</c:v>
                      </c:pt>
                      <c:pt idx="73">
                        <c:v>0.90690839072161478</c:v>
                      </c:pt>
                      <c:pt idx="74">
                        <c:v>0.91838824376872397</c:v>
                      </c:pt>
                      <c:pt idx="75">
                        <c:v>0.92986809681583305</c:v>
                      </c:pt>
                      <c:pt idx="76">
                        <c:v>0.94134794986294201</c:v>
                      </c:pt>
                      <c:pt idx="77">
                        <c:v>0.95282780291005098</c:v>
                      </c:pt>
                      <c:pt idx="78">
                        <c:v>0.96430765595716017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TimePerturb!$CP$6:$CP$84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0.40859105690941644</c:v>
                      </c:pt>
                      <c:pt idx="1">
                        <c:v>0.4108524934449721</c:v>
                      </c:pt>
                      <c:pt idx="2">
                        <c:v>0.41374887911079838</c:v>
                      </c:pt>
                      <c:pt idx="3">
                        <c:v>0.41584136709737352</c:v>
                      </c:pt>
                      <c:pt idx="4">
                        <c:v>0.41912836561349853</c:v>
                      </c:pt>
                      <c:pt idx="5">
                        <c:v>0.42182577491732454</c:v>
                      </c:pt>
                      <c:pt idx="6">
                        <c:v>0.42529180194088878</c:v>
                      </c:pt>
                      <c:pt idx="7">
                        <c:v>0.42818571261613242</c:v>
                      </c:pt>
                      <c:pt idx="8">
                        <c:v>0.43172140573433337</c:v>
                      </c:pt>
                      <c:pt idx="9">
                        <c:v>0.43480380562257653</c:v>
                      </c:pt>
                      <c:pt idx="10">
                        <c:v>0.43924422388794993</c:v>
                      </c:pt>
                      <c:pt idx="11">
                        <c:v>0.44235640916024721</c:v>
                      </c:pt>
                      <c:pt idx="12">
                        <c:v>0.44677365144118403</c:v>
                      </c:pt>
                      <c:pt idx="13">
                        <c:v>0.45056082674379488</c:v>
                      </c:pt>
                      <c:pt idx="14">
                        <c:v>0.45457080737721661</c:v>
                      </c:pt>
                      <c:pt idx="15">
                        <c:v>0.45922051348554088</c:v>
                      </c:pt>
                      <c:pt idx="16">
                        <c:v>0.4640929089212259</c:v>
                      </c:pt>
                      <c:pt idx="17">
                        <c:v>0.46853348301133624</c:v>
                      </c:pt>
                      <c:pt idx="18">
                        <c:v>0.47296374647027206</c:v>
                      </c:pt>
                      <c:pt idx="19">
                        <c:v>0.47805930333318347</c:v>
                      </c:pt>
                      <c:pt idx="20">
                        <c:v>0.48293392271459912</c:v>
                      </c:pt>
                      <c:pt idx="21">
                        <c:v>0.4875874207441569</c:v>
                      </c:pt>
                      <c:pt idx="22">
                        <c:v>0.49267721801794784</c:v>
                      </c:pt>
                      <c:pt idx="23">
                        <c:v>0.49821841540117923</c:v>
                      </c:pt>
                      <c:pt idx="24">
                        <c:v>0.50356724948728571</c:v>
                      </c:pt>
                      <c:pt idx="25">
                        <c:v>0.5091073955717742</c:v>
                      </c:pt>
                      <c:pt idx="26">
                        <c:v>0.51509118075611215</c:v>
                      </c:pt>
                      <c:pt idx="27">
                        <c:v>0.52086092637126413</c:v>
                      </c:pt>
                      <c:pt idx="28">
                        <c:v>0.52662338847373014</c:v>
                      </c:pt>
                      <c:pt idx="29">
                        <c:v>0.53260778798690733</c:v>
                      </c:pt>
                      <c:pt idx="30">
                        <c:v>0.53859907454818778</c:v>
                      </c:pt>
                      <c:pt idx="31">
                        <c:v>0.54481201796542478</c:v>
                      </c:pt>
                      <c:pt idx="32">
                        <c:v>0.55079018322201967</c:v>
                      </c:pt>
                      <c:pt idx="33">
                        <c:v>0.55721856963570338</c:v>
                      </c:pt>
                      <c:pt idx="34">
                        <c:v>0.56343754658734102</c:v>
                      </c:pt>
                      <c:pt idx="35">
                        <c:v>0.57010028071302354</c:v>
                      </c:pt>
                      <c:pt idx="36">
                        <c:v>0.57696530796137091</c:v>
                      </c:pt>
                      <c:pt idx="37">
                        <c:v>0.58317207591815878</c:v>
                      </c:pt>
                      <c:pt idx="38">
                        <c:v>0.58960067980411535</c:v>
                      </c:pt>
                      <c:pt idx="39">
                        <c:v>0.59581339859586135</c:v>
                      </c:pt>
                      <c:pt idx="40">
                        <c:v>0.60224781165158736</c:v>
                      </c:pt>
                      <c:pt idx="41">
                        <c:v>0.60889261990879462</c:v>
                      </c:pt>
                      <c:pt idx="42">
                        <c:v>0.61577588137688521</c:v>
                      </c:pt>
                      <c:pt idx="43">
                        <c:v>0.62242631736473797</c:v>
                      </c:pt>
                      <c:pt idx="44">
                        <c:v>0.62974739235231569</c:v>
                      </c:pt>
                      <c:pt idx="45">
                        <c:v>0.63663082574694851</c:v>
                      </c:pt>
                      <c:pt idx="46">
                        <c:v>0.64372452038133043</c:v>
                      </c:pt>
                      <c:pt idx="47">
                        <c:v>0.65015330152042727</c:v>
                      </c:pt>
                      <c:pt idx="48">
                        <c:v>0.65703100621948418</c:v>
                      </c:pt>
                      <c:pt idx="49">
                        <c:v>0.664109619225703</c:v>
                      </c:pt>
                      <c:pt idx="50">
                        <c:v>0.67078091219531422</c:v>
                      </c:pt>
                      <c:pt idx="51">
                        <c:v>0.67789160907531776</c:v>
                      </c:pt>
                      <c:pt idx="52">
                        <c:v>0.68497967120655479</c:v>
                      </c:pt>
                      <c:pt idx="53">
                        <c:v>0.69229528498085824</c:v>
                      </c:pt>
                      <c:pt idx="54">
                        <c:v>0.69896829383684256</c:v>
                      </c:pt>
                      <c:pt idx="55">
                        <c:v>0.70583450224990041</c:v>
                      </c:pt>
                      <c:pt idx="56">
                        <c:v>0.71248497158342572</c:v>
                      </c:pt>
                      <c:pt idx="57">
                        <c:v>0.72001698868267139</c:v>
                      </c:pt>
                      <c:pt idx="58">
                        <c:v>0.7271163118940851</c:v>
                      </c:pt>
                      <c:pt idx="59">
                        <c:v>0.7344270711591363</c:v>
                      </c:pt>
                      <c:pt idx="60">
                        <c:v>0.74174308513986809</c:v>
                      </c:pt>
                      <c:pt idx="61">
                        <c:v>0.74861577510540944</c:v>
                      </c:pt>
                      <c:pt idx="62">
                        <c:v>0.75572489407634946</c:v>
                      </c:pt>
                      <c:pt idx="63">
                        <c:v>0.76240825379135013</c:v>
                      </c:pt>
                      <c:pt idx="64">
                        <c:v>0.76950770089517029</c:v>
                      </c:pt>
                      <c:pt idx="65">
                        <c:v>0.77637966116034851</c:v>
                      </c:pt>
                      <c:pt idx="66">
                        <c:v>0.78414995206730087</c:v>
                      </c:pt>
                      <c:pt idx="67">
                        <c:v>0.79102188362166537</c:v>
                      </c:pt>
                      <c:pt idx="68">
                        <c:v>0.79811557861228966</c:v>
                      </c:pt>
                      <c:pt idx="69">
                        <c:v>0.80477164233506748</c:v>
                      </c:pt>
                      <c:pt idx="70">
                        <c:v>0.81209274643420148</c:v>
                      </c:pt>
                      <c:pt idx="71">
                        <c:v>0.81874882057696652</c:v>
                      </c:pt>
                      <c:pt idx="72">
                        <c:v>0.82584825421206065</c:v>
                      </c:pt>
                      <c:pt idx="73">
                        <c:v>0.83337969961563696</c:v>
                      </c:pt>
                      <c:pt idx="74">
                        <c:v>0.84025741553347288</c:v>
                      </c:pt>
                      <c:pt idx="75">
                        <c:v>0.84757295463051696</c:v>
                      </c:pt>
                      <c:pt idx="76">
                        <c:v>0.85443460776580382</c:v>
                      </c:pt>
                      <c:pt idx="77">
                        <c:v>0.8608586303818152</c:v>
                      </c:pt>
                      <c:pt idx="78">
                        <c:v>0.86418407186345203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TimePerturb!$CY$1:$CY$2</c15:sqref>
                        </c15:formulaRef>
                      </c:ext>
                    </c:extLst>
                    <c:strCache>
                      <c:ptCount val="2"/>
                      <c:pt idx="0">
                        <c:v>Drop_06285</c:v>
                      </c:pt>
                      <c:pt idx="1">
                        <c:v>3mL 3.99deg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tx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TimePerturb!$DA$6:$DA$70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5.8325319229792887E-2</c:v>
                      </c:pt>
                      <c:pt idx="1">
                        <c:v>6.80462057680917E-2</c:v>
                      </c:pt>
                      <c:pt idx="2">
                        <c:v>7.7767092306390506E-2</c:v>
                      </c:pt>
                      <c:pt idx="3">
                        <c:v>8.748797884468934E-2</c:v>
                      </c:pt>
                      <c:pt idx="4">
                        <c:v>9.7208865382988147E-2</c:v>
                      </c:pt>
                      <c:pt idx="5">
                        <c:v>0.10692975192128695</c:v>
                      </c:pt>
                      <c:pt idx="6">
                        <c:v>0.11665063845958577</c:v>
                      </c:pt>
                      <c:pt idx="7">
                        <c:v>0.12637152499788457</c:v>
                      </c:pt>
                      <c:pt idx="8">
                        <c:v>0.1360924115361834</c:v>
                      </c:pt>
                      <c:pt idx="9">
                        <c:v>0.14581329807448221</c:v>
                      </c:pt>
                      <c:pt idx="10">
                        <c:v>0.15553418461278101</c:v>
                      </c:pt>
                      <c:pt idx="11">
                        <c:v>0.16525507115107982</c:v>
                      </c:pt>
                      <c:pt idx="12">
                        <c:v>0.17497595768937868</c:v>
                      </c:pt>
                      <c:pt idx="13">
                        <c:v>0.18469684422767746</c:v>
                      </c:pt>
                      <c:pt idx="14">
                        <c:v>0.19441773076597629</c:v>
                      </c:pt>
                      <c:pt idx="15">
                        <c:v>0.20413861730427507</c:v>
                      </c:pt>
                      <c:pt idx="16">
                        <c:v>0.21385950384257391</c:v>
                      </c:pt>
                      <c:pt idx="17">
                        <c:v>0.22358039038087268</c:v>
                      </c:pt>
                      <c:pt idx="18">
                        <c:v>0.23330127691917155</c:v>
                      </c:pt>
                      <c:pt idx="19">
                        <c:v>0.24302216345747032</c:v>
                      </c:pt>
                      <c:pt idx="20">
                        <c:v>0.25274304999576913</c:v>
                      </c:pt>
                      <c:pt idx="21">
                        <c:v>0.26246393653406791</c:v>
                      </c:pt>
                      <c:pt idx="22">
                        <c:v>0.2721848230723668</c:v>
                      </c:pt>
                      <c:pt idx="23">
                        <c:v>0.28190570961066558</c:v>
                      </c:pt>
                      <c:pt idx="24">
                        <c:v>0.29162659614896441</c:v>
                      </c:pt>
                      <c:pt idx="25">
                        <c:v>0.30134748268726325</c:v>
                      </c:pt>
                      <c:pt idx="26">
                        <c:v>0.31106836922556202</c:v>
                      </c:pt>
                      <c:pt idx="27">
                        <c:v>0.32078925576386086</c:v>
                      </c:pt>
                      <c:pt idx="28">
                        <c:v>0.33051014230215964</c:v>
                      </c:pt>
                      <c:pt idx="29">
                        <c:v>0.34023102884045847</c:v>
                      </c:pt>
                      <c:pt idx="30">
                        <c:v>0.34995191537875725</c:v>
                      </c:pt>
                      <c:pt idx="31">
                        <c:v>0.35967280191705603</c:v>
                      </c:pt>
                      <c:pt idx="32">
                        <c:v>0.36939368845535492</c:v>
                      </c:pt>
                      <c:pt idx="33">
                        <c:v>0.37911457499365375</c:v>
                      </c:pt>
                      <c:pt idx="34">
                        <c:v>0.38883546153195253</c:v>
                      </c:pt>
                      <c:pt idx="35">
                        <c:v>0.39855634807025137</c:v>
                      </c:pt>
                      <c:pt idx="36">
                        <c:v>0.40827723460855014</c:v>
                      </c:pt>
                      <c:pt idx="37">
                        <c:v>0.41799812114684898</c:v>
                      </c:pt>
                      <c:pt idx="38">
                        <c:v>0.42771900768514776</c:v>
                      </c:pt>
                      <c:pt idx="39">
                        <c:v>0.43743989422344659</c:v>
                      </c:pt>
                      <c:pt idx="40">
                        <c:v>0.44716078076174537</c:v>
                      </c:pt>
                      <c:pt idx="41">
                        <c:v>0.4568816673000442</c:v>
                      </c:pt>
                      <c:pt idx="42">
                        <c:v>0.46660255383834298</c:v>
                      </c:pt>
                      <c:pt idx="43">
                        <c:v>0.47632344037664187</c:v>
                      </c:pt>
                      <c:pt idx="44">
                        <c:v>0.48604432691494065</c:v>
                      </c:pt>
                      <c:pt idx="45">
                        <c:v>0.49576521345323948</c:v>
                      </c:pt>
                      <c:pt idx="46">
                        <c:v>0.50548609999153826</c:v>
                      </c:pt>
                      <c:pt idx="47">
                        <c:v>0.5152069865298371</c:v>
                      </c:pt>
                      <c:pt idx="48">
                        <c:v>0.52492787306813593</c:v>
                      </c:pt>
                      <c:pt idx="49">
                        <c:v>0.53464875960643476</c:v>
                      </c:pt>
                      <c:pt idx="50">
                        <c:v>0.5443696461447336</c:v>
                      </c:pt>
                      <c:pt idx="51">
                        <c:v>0.55409053268303232</c:v>
                      </c:pt>
                      <c:pt idx="52">
                        <c:v>0.56381141922133116</c:v>
                      </c:pt>
                      <c:pt idx="53">
                        <c:v>0.57353230575962999</c:v>
                      </c:pt>
                      <c:pt idx="54">
                        <c:v>0.58325319229792882</c:v>
                      </c:pt>
                      <c:pt idx="55">
                        <c:v>0.59297407883622755</c:v>
                      </c:pt>
                      <c:pt idx="56">
                        <c:v>0.60269496537452649</c:v>
                      </c:pt>
                      <c:pt idx="57">
                        <c:v>0.61241585191282522</c:v>
                      </c:pt>
                      <c:pt idx="58">
                        <c:v>0.62213673845112405</c:v>
                      </c:pt>
                      <c:pt idx="59">
                        <c:v>0.63185762498942288</c:v>
                      </c:pt>
                      <c:pt idx="60">
                        <c:v>0.64157851152772172</c:v>
                      </c:pt>
                      <c:pt idx="61">
                        <c:v>0.65129939806602055</c:v>
                      </c:pt>
                      <c:pt idx="62">
                        <c:v>0.66102028460431927</c:v>
                      </c:pt>
                      <c:pt idx="63">
                        <c:v>0.67074117114261822</c:v>
                      </c:pt>
                      <c:pt idx="64">
                        <c:v>0.68046205768091694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TimePerturb!$DC$6:$DC$70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0.33647819759209513</c:v>
                      </c:pt>
                      <c:pt idx="1">
                        <c:v>0.33948671418004372</c:v>
                      </c:pt>
                      <c:pt idx="2">
                        <c:v>0.34140900286517856</c:v>
                      </c:pt>
                      <c:pt idx="3">
                        <c:v>0.34391336900681246</c:v>
                      </c:pt>
                      <c:pt idx="4">
                        <c:v>0.34637504590703255</c:v>
                      </c:pt>
                      <c:pt idx="5">
                        <c:v>0.34907865325099191</c:v>
                      </c:pt>
                      <c:pt idx="6">
                        <c:v>0.35240301835215526</c:v>
                      </c:pt>
                      <c:pt idx="7">
                        <c:v>0.35506294202962096</c:v>
                      </c:pt>
                      <c:pt idx="8">
                        <c:v>0.3588802662136456</c:v>
                      </c:pt>
                      <c:pt idx="9">
                        <c:v>0.36187944252131965</c:v>
                      </c:pt>
                      <c:pt idx="10">
                        <c:v>0.36604655096985278</c:v>
                      </c:pt>
                      <c:pt idx="11">
                        <c:v>0.36938114164961072</c:v>
                      </c:pt>
                      <c:pt idx="12">
                        <c:v>0.37354451949192558</c:v>
                      </c:pt>
                      <c:pt idx="13">
                        <c:v>0.37721940163660139</c:v>
                      </c:pt>
                      <c:pt idx="14">
                        <c:v>0.38191438386423382</c:v>
                      </c:pt>
                      <c:pt idx="15">
                        <c:v>0.38625647310356059</c:v>
                      </c:pt>
                      <c:pt idx="16">
                        <c:v>0.39092512333486701</c:v>
                      </c:pt>
                      <c:pt idx="17">
                        <c:v>0.39558852590066695</c:v>
                      </c:pt>
                      <c:pt idx="18">
                        <c:v>0.40009194927841302</c:v>
                      </c:pt>
                      <c:pt idx="19">
                        <c:v>0.40543479520523767</c:v>
                      </c:pt>
                      <c:pt idx="20">
                        <c:v>0.41029478874461062</c:v>
                      </c:pt>
                      <c:pt idx="21">
                        <c:v>0.41531051797130164</c:v>
                      </c:pt>
                      <c:pt idx="22">
                        <c:v>0.42096837322980762</c:v>
                      </c:pt>
                      <c:pt idx="23">
                        <c:v>0.42596704740352598</c:v>
                      </c:pt>
                      <c:pt idx="24">
                        <c:v>0.43198222503860989</c:v>
                      </c:pt>
                      <c:pt idx="25">
                        <c:v>0.4374918710970101</c:v>
                      </c:pt>
                      <c:pt idx="26">
                        <c:v>0.44333003676670679</c:v>
                      </c:pt>
                      <c:pt idx="27">
                        <c:v>0.44933073558912484</c:v>
                      </c:pt>
                      <c:pt idx="28">
                        <c:v>0.45517399525003388</c:v>
                      </c:pt>
                      <c:pt idx="29">
                        <c:v>0.4610087579422999</c:v>
                      </c:pt>
                      <c:pt idx="30">
                        <c:v>0.46735662247578919</c:v>
                      </c:pt>
                      <c:pt idx="31">
                        <c:v>0.4728662114350714</c:v>
                      </c:pt>
                      <c:pt idx="32">
                        <c:v>0.47937676708275789</c:v>
                      </c:pt>
                      <c:pt idx="33">
                        <c:v>0.48573421043145232</c:v>
                      </c:pt>
                      <c:pt idx="34">
                        <c:v>0.49207317350193708</c:v>
                      </c:pt>
                      <c:pt idx="35">
                        <c:v>0.49857916051334744</c:v>
                      </c:pt>
                      <c:pt idx="36">
                        <c:v>0.50524391150166204</c:v>
                      </c:pt>
                      <c:pt idx="37">
                        <c:v>0.51159167621286483</c:v>
                      </c:pt>
                      <c:pt idx="38">
                        <c:v>0.51826500097904349</c:v>
                      </c:pt>
                      <c:pt idx="39">
                        <c:v>0.52477961414167196</c:v>
                      </c:pt>
                      <c:pt idx="40">
                        <c:v>0.5311192589573176</c:v>
                      </c:pt>
                      <c:pt idx="41">
                        <c:v>0.53745902297500625</c:v>
                      </c:pt>
                      <c:pt idx="42">
                        <c:v>0.54429217923881101</c:v>
                      </c:pt>
                      <c:pt idx="43">
                        <c:v>0.55113291669225173</c:v>
                      </c:pt>
                      <c:pt idx="44">
                        <c:v>0.5578287862350616</c:v>
                      </c:pt>
                      <c:pt idx="45">
                        <c:v>0.56451880889636408</c:v>
                      </c:pt>
                      <c:pt idx="46">
                        <c:v>0.57135447535489459</c:v>
                      </c:pt>
                      <c:pt idx="47">
                        <c:v>0.57852826832981152</c:v>
                      </c:pt>
                      <c:pt idx="48">
                        <c:v>0.58570615224143763</c:v>
                      </c:pt>
                      <c:pt idx="49">
                        <c:v>0.59237194387168002</c:v>
                      </c:pt>
                      <c:pt idx="50">
                        <c:v>0.59921990678964332</c:v>
                      </c:pt>
                      <c:pt idx="51">
                        <c:v>0.60638680421629809</c:v>
                      </c:pt>
                      <c:pt idx="52">
                        <c:v>0.61307138717293053</c:v>
                      </c:pt>
                      <c:pt idx="53">
                        <c:v>0.62007874752108472</c:v>
                      </c:pt>
                      <c:pt idx="54">
                        <c:v>0.62725662650011793</c:v>
                      </c:pt>
                      <c:pt idx="55">
                        <c:v>0.63443090725851059</c:v>
                      </c:pt>
                      <c:pt idx="56">
                        <c:v>0.64161238553676225</c:v>
                      </c:pt>
                      <c:pt idx="57">
                        <c:v>0.64845296540535458</c:v>
                      </c:pt>
                      <c:pt idx="58">
                        <c:v>0.65529016351293157</c:v>
                      </c:pt>
                      <c:pt idx="59">
                        <c:v>0.66296519513790708</c:v>
                      </c:pt>
                      <c:pt idx="60">
                        <c:v>0.66965653918548429</c:v>
                      </c:pt>
                      <c:pt idx="61">
                        <c:v>0.67699762305784594</c:v>
                      </c:pt>
                      <c:pt idx="62">
                        <c:v>0.68383824487741263</c:v>
                      </c:pt>
                      <c:pt idx="63">
                        <c:v>0.69119391359660187</c:v>
                      </c:pt>
                      <c:pt idx="64">
                        <c:v>0.6980271425285921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TimePerturb!$DL$1:$DL$2</c15:sqref>
                        </c15:formulaRef>
                      </c:ext>
                    </c:extLst>
                    <c:strCache>
                      <c:ptCount val="2"/>
                      <c:pt idx="0">
                        <c:v>Drop_06286</c:v>
                      </c:pt>
                      <c:pt idx="1">
                        <c:v>4mL 3.99deg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tx1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TimePerturb!$DN$6:$DN$69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5.2625556134874837E-2</c:v>
                      </c:pt>
                      <c:pt idx="1">
                        <c:v>6.1396482157353979E-2</c:v>
                      </c:pt>
                      <c:pt idx="2">
                        <c:v>7.0167408179833121E-2</c:v>
                      </c:pt>
                      <c:pt idx="3">
                        <c:v>7.8938334202312263E-2</c:v>
                      </c:pt>
                      <c:pt idx="4">
                        <c:v>8.7709260224791405E-2</c:v>
                      </c:pt>
                      <c:pt idx="5">
                        <c:v>9.6480186247270547E-2</c:v>
                      </c:pt>
                      <c:pt idx="6">
                        <c:v>0.10525111226974967</c:v>
                      </c:pt>
                      <c:pt idx="7">
                        <c:v>0.11402203829222882</c:v>
                      </c:pt>
                      <c:pt idx="8">
                        <c:v>0.12279296431470796</c:v>
                      </c:pt>
                      <c:pt idx="9">
                        <c:v>0.1315638903371871</c:v>
                      </c:pt>
                      <c:pt idx="10">
                        <c:v>0.14033481635966624</c:v>
                      </c:pt>
                      <c:pt idx="11">
                        <c:v>0.14910574238214536</c:v>
                      </c:pt>
                      <c:pt idx="12">
                        <c:v>0.15787666840462453</c:v>
                      </c:pt>
                      <c:pt idx="13">
                        <c:v>0.16664759442710364</c:v>
                      </c:pt>
                      <c:pt idx="14">
                        <c:v>0.17541852044958281</c:v>
                      </c:pt>
                      <c:pt idx="15">
                        <c:v>0.18418944647206192</c:v>
                      </c:pt>
                      <c:pt idx="16">
                        <c:v>0.19296037249454109</c:v>
                      </c:pt>
                      <c:pt idx="17">
                        <c:v>0.20173129851702018</c:v>
                      </c:pt>
                      <c:pt idx="18">
                        <c:v>0.21050222453949935</c:v>
                      </c:pt>
                      <c:pt idx="19">
                        <c:v>0.21927315056197846</c:v>
                      </c:pt>
                      <c:pt idx="20">
                        <c:v>0.22804407658445763</c:v>
                      </c:pt>
                      <c:pt idx="21">
                        <c:v>0.23681500260693675</c:v>
                      </c:pt>
                      <c:pt idx="22">
                        <c:v>0.24558592862941592</c:v>
                      </c:pt>
                      <c:pt idx="23">
                        <c:v>0.254356854651895</c:v>
                      </c:pt>
                      <c:pt idx="24">
                        <c:v>0.2631277806743742</c:v>
                      </c:pt>
                      <c:pt idx="25">
                        <c:v>0.27189870669685334</c:v>
                      </c:pt>
                      <c:pt idx="26">
                        <c:v>0.28066963271933248</c:v>
                      </c:pt>
                      <c:pt idx="27">
                        <c:v>0.28944055874181163</c:v>
                      </c:pt>
                      <c:pt idx="28">
                        <c:v>0.29821148476429071</c:v>
                      </c:pt>
                      <c:pt idx="29">
                        <c:v>0.30698241078676991</c:v>
                      </c:pt>
                      <c:pt idx="30">
                        <c:v>0.315753336809249</c:v>
                      </c:pt>
                      <c:pt idx="31">
                        <c:v>0.32452426283172814</c:v>
                      </c:pt>
                      <c:pt idx="32">
                        <c:v>0.33329518885420728</c:v>
                      </c:pt>
                      <c:pt idx="33">
                        <c:v>0.34206611487668648</c:v>
                      </c:pt>
                      <c:pt idx="34">
                        <c:v>0.35083704089916556</c:v>
                      </c:pt>
                      <c:pt idx="35">
                        <c:v>0.35960796692164471</c:v>
                      </c:pt>
                      <c:pt idx="36">
                        <c:v>0.36837889294412385</c:v>
                      </c:pt>
                      <c:pt idx="37">
                        <c:v>0.37714981896660299</c:v>
                      </c:pt>
                      <c:pt idx="38">
                        <c:v>0.38592074498908213</c:v>
                      </c:pt>
                      <c:pt idx="39">
                        <c:v>0.39469167101156127</c:v>
                      </c:pt>
                      <c:pt idx="40">
                        <c:v>0.40346259703404036</c:v>
                      </c:pt>
                      <c:pt idx="41">
                        <c:v>0.41223352305651956</c:v>
                      </c:pt>
                      <c:pt idx="42">
                        <c:v>0.42100444907899864</c:v>
                      </c:pt>
                      <c:pt idx="43">
                        <c:v>0.42977537510147784</c:v>
                      </c:pt>
                      <c:pt idx="44">
                        <c:v>0.43854630112395693</c:v>
                      </c:pt>
                      <c:pt idx="45">
                        <c:v>0.44731722714643612</c:v>
                      </c:pt>
                      <c:pt idx="46">
                        <c:v>0.45608815316891521</c:v>
                      </c:pt>
                      <c:pt idx="47">
                        <c:v>0.46485907919139435</c:v>
                      </c:pt>
                      <c:pt idx="48">
                        <c:v>0.47363000521387355</c:v>
                      </c:pt>
                      <c:pt idx="49">
                        <c:v>0.48240093123635264</c:v>
                      </c:pt>
                      <c:pt idx="50">
                        <c:v>0.49117185725883183</c:v>
                      </c:pt>
                      <c:pt idx="51">
                        <c:v>0.49994278328131092</c:v>
                      </c:pt>
                      <c:pt idx="52">
                        <c:v>0.50871370930379012</c:v>
                      </c:pt>
                      <c:pt idx="53">
                        <c:v>0.5174846353262692</c:v>
                      </c:pt>
                      <c:pt idx="54">
                        <c:v>0.5262555613487484</c:v>
                      </c:pt>
                      <c:pt idx="55">
                        <c:v>0.53502648737122749</c:v>
                      </c:pt>
                      <c:pt idx="56">
                        <c:v>0.54379741339370669</c:v>
                      </c:pt>
                      <c:pt idx="57">
                        <c:v>0.55256833941618577</c:v>
                      </c:pt>
                      <c:pt idx="58">
                        <c:v>0.56133926543866497</c:v>
                      </c:pt>
                      <c:pt idx="59">
                        <c:v>0.57011019146114406</c:v>
                      </c:pt>
                      <c:pt idx="60">
                        <c:v>0.57888111748362325</c:v>
                      </c:pt>
                      <c:pt idx="61">
                        <c:v>0.58765204350610234</c:v>
                      </c:pt>
                      <c:pt idx="62">
                        <c:v>0.59642296952858143</c:v>
                      </c:pt>
                      <c:pt idx="63">
                        <c:v>0.60519389555106073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TimePerturb!$DP$6:$DP$69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0.30290231028732251</c:v>
                      </c:pt>
                      <c:pt idx="1">
                        <c:v>0.30491388189404245</c:v>
                      </c:pt>
                      <c:pt idx="2">
                        <c:v>0.30624250385143675</c:v>
                      </c:pt>
                      <c:pt idx="3">
                        <c:v>0.3091127560479745</c:v>
                      </c:pt>
                      <c:pt idx="4">
                        <c:v>0.31121172858429597</c:v>
                      </c:pt>
                      <c:pt idx="5">
                        <c:v>0.31334242820046138</c:v>
                      </c:pt>
                      <c:pt idx="6">
                        <c:v>0.31614350690166809</c:v>
                      </c:pt>
                      <c:pt idx="7">
                        <c:v>0.319794749341139</c:v>
                      </c:pt>
                      <c:pt idx="8">
                        <c:v>0.32251643778560463</c:v>
                      </c:pt>
                      <c:pt idx="9">
                        <c:v>0.32635159087743892</c:v>
                      </c:pt>
                      <c:pt idx="10">
                        <c:v>0.32940456845901073</c:v>
                      </c:pt>
                      <c:pt idx="11">
                        <c:v>0.33383340816331436</c:v>
                      </c:pt>
                      <c:pt idx="12">
                        <c:v>0.33720147046560123</c:v>
                      </c:pt>
                      <c:pt idx="13">
                        <c:v>0.34146699482823512</c:v>
                      </c:pt>
                      <c:pt idx="14">
                        <c:v>0.34544105894409421</c:v>
                      </c:pt>
                      <c:pt idx="15">
                        <c:v>0.34957840905649046</c:v>
                      </c:pt>
                      <c:pt idx="16">
                        <c:v>0.35430755897376642</c:v>
                      </c:pt>
                      <c:pt idx="17">
                        <c:v>0.35829589884997848</c:v>
                      </c:pt>
                      <c:pt idx="18">
                        <c:v>0.3631874128247049</c:v>
                      </c:pt>
                      <c:pt idx="19">
                        <c:v>0.36746779447136835</c:v>
                      </c:pt>
                      <c:pt idx="20">
                        <c:v>0.37237879427530529</c:v>
                      </c:pt>
                      <c:pt idx="21">
                        <c:v>0.37711220112795363</c:v>
                      </c:pt>
                      <c:pt idx="22">
                        <c:v>0.38169824473259423</c:v>
                      </c:pt>
                      <c:pt idx="23">
                        <c:v>0.38675208050162918</c:v>
                      </c:pt>
                      <c:pt idx="24">
                        <c:v>0.3919541792960799</c:v>
                      </c:pt>
                      <c:pt idx="25">
                        <c:v>0.39760598183935841</c:v>
                      </c:pt>
                      <c:pt idx="26">
                        <c:v>0.40341552237291672</c:v>
                      </c:pt>
                      <c:pt idx="27">
                        <c:v>0.40892336711041483</c:v>
                      </c:pt>
                      <c:pt idx="28">
                        <c:v>0.41474984484904265</c:v>
                      </c:pt>
                      <c:pt idx="29">
                        <c:v>0.42101757291073</c:v>
                      </c:pt>
                      <c:pt idx="30">
                        <c:v>0.42682287148153036</c:v>
                      </c:pt>
                      <c:pt idx="31">
                        <c:v>0.43263261113196644</c:v>
                      </c:pt>
                      <c:pt idx="32">
                        <c:v>0.4385991106814488</c:v>
                      </c:pt>
                      <c:pt idx="33">
                        <c:v>0.44440900167524211</c:v>
                      </c:pt>
                      <c:pt idx="34">
                        <c:v>0.44992850685927177</c:v>
                      </c:pt>
                      <c:pt idx="35">
                        <c:v>0.4554363596500004</c:v>
                      </c:pt>
                      <c:pt idx="36">
                        <c:v>0.4613987972528803</c:v>
                      </c:pt>
                      <c:pt idx="37">
                        <c:v>0.46765978309683659</c:v>
                      </c:pt>
                      <c:pt idx="38">
                        <c:v>0.4739648777739891</c:v>
                      </c:pt>
                      <c:pt idx="39">
                        <c:v>0.480364611651522</c:v>
                      </c:pt>
                      <c:pt idx="40">
                        <c:v>0.48664077323921723</c:v>
                      </c:pt>
                      <c:pt idx="41">
                        <c:v>0.49351698503635522</c:v>
                      </c:pt>
                      <c:pt idx="42">
                        <c:v>0.49994215743759346</c:v>
                      </c:pt>
                      <c:pt idx="43">
                        <c:v>0.50651310049352216</c:v>
                      </c:pt>
                      <c:pt idx="44">
                        <c:v>0.51277550731986665</c:v>
                      </c:pt>
                      <c:pt idx="45">
                        <c:v>0.51935354874080797</c:v>
                      </c:pt>
                      <c:pt idx="46">
                        <c:v>0.52578188790836466</c:v>
                      </c:pt>
                      <c:pt idx="47">
                        <c:v>0.53175165607514596</c:v>
                      </c:pt>
                      <c:pt idx="48">
                        <c:v>0.53772509305851568</c:v>
                      </c:pt>
                      <c:pt idx="49">
                        <c:v>0.54429962362234985</c:v>
                      </c:pt>
                      <c:pt idx="50">
                        <c:v>0.55073569390187249</c:v>
                      </c:pt>
                      <c:pt idx="51">
                        <c:v>0.55761581668409654</c:v>
                      </c:pt>
                      <c:pt idx="52">
                        <c:v>0.56449251499289876</c:v>
                      </c:pt>
                      <c:pt idx="53">
                        <c:v>0.5712343313036099</c:v>
                      </c:pt>
                      <c:pt idx="54">
                        <c:v>0.57842773610026788</c:v>
                      </c:pt>
                      <c:pt idx="55">
                        <c:v>0.5850057937507106</c:v>
                      </c:pt>
                      <c:pt idx="56">
                        <c:v>0.59158008426606945</c:v>
                      </c:pt>
                      <c:pt idx="57">
                        <c:v>0.59800902067988337</c:v>
                      </c:pt>
                      <c:pt idx="58">
                        <c:v>0.60488910261627593</c:v>
                      </c:pt>
                      <c:pt idx="59">
                        <c:v>0.61144954188077005</c:v>
                      </c:pt>
                      <c:pt idx="60">
                        <c:v>0.61819085194488854</c:v>
                      </c:pt>
                      <c:pt idx="61">
                        <c:v>0.62460566330282907</c:v>
                      </c:pt>
                      <c:pt idx="62">
                        <c:v>0.63164242543477289</c:v>
                      </c:pt>
                      <c:pt idx="63">
                        <c:v>0.63806102631360706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TimePerturb!$DY$1:$DY$2</c15:sqref>
                        </c15:formulaRef>
                      </c:ext>
                    </c:extLst>
                    <c:strCache>
                      <c:ptCount val="2"/>
                      <c:pt idx="0">
                        <c:v>Drop_06333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TimePerturb!$EA$6:$EA$115</c15:sqref>
                        </c15:formulaRef>
                      </c:ext>
                    </c:extLst>
                    <c:numCache>
                      <c:formatCode>General</c:formatCode>
                      <c:ptCount val="110"/>
                      <c:pt idx="0">
                        <c:v>6.8971623840439603E-2</c:v>
                      </c:pt>
                      <c:pt idx="1">
                        <c:v>8.2765948608527526E-2</c:v>
                      </c:pt>
                      <c:pt idx="2">
                        <c:v>9.6560273376615463E-2</c:v>
                      </c:pt>
                      <c:pt idx="3">
                        <c:v>0.11035459814470337</c:v>
                      </c:pt>
                      <c:pt idx="4">
                        <c:v>0.1241489229127913</c:v>
                      </c:pt>
                      <c:pt idx="5">
                        <c:v>0.13794324768087921</c:v>
                      </c:pt>
                      <c:pt idx="6">
                        <c:v>0.15173757244896716</c:v>
                      </c:pt>
                      <c:pt idx="7">
                        <c:v>0.16553189721705508</c:v>
                      </c:pt>
                      <c:pt idx="8">
                        <c:v>0.179326221985143</c:v>
                      </c:pt>
                      <c:pt idx="9">
                        <c:v>0.19312054675323093</c:v>
                      </c:pt>
                      <c:pt idx="10">
                        <c:v>0.20691487152131882</c:v>
                      </c:pt>
                      <c:pt idx="11">
                        <c:v>0.22070919628940674</c:v>
                      </c:pt>
                      <c:pt idx="12">
                        <c:v>0.23450352105749467</c:v>
                      </c:pt>
                      <c:pt idx="13">
                        <c:v>0.24829784582558259</c:v>
                      </c:pt>
                      <c:pt idx="14">
                        <c:v>0.26209217059367051</c:v>
                      </c:pt>
                      <c:pt idx="15">
                        <c:v>0.27588649536175841</c:v>
                      </c:pt>
                      <c:pt idx="16">
                        <c:v>0.28968082012984636</c:v>
                      </c:pt>
                      <c:pt idx="17">
                        <c:v>0.30347514489793426</c:v>
                      </c:pt>
                      <c:pt idx="18">
                        <c:v>0.31726946966602221</c:v>
                      </c:pt>
                      <c:pt idx="19">
                        <c:v>0.3310637944341101</c:v>
                      </c:pt>
                      <c:pt idx="20">
                        <c:v>0.34485811920219805</c:v>
                      </c:pt>
                      <c:pt idx="21">
                        <c:v>0.35865244397028595</c:v>
                      </c:pt>
                      <c:pt idx="22">
                        <c:v>0.37244676873837385</c:v>
                      </c:pt>
                      <c:pt idx="23">
                        <c:v>0.3862410935064618</c:v>
                      </c:pt>
                      <c:pt idx="24">
                        <c:v>0.40003541827454975</c:v>
                      </c:pt>
                      <c:pt idx="25">
                        <c:v>0.41382974304263764</c:v>
                      </c:pt>
                      <c:pt idx="26">
                        <c:v>0.42762406781072565</c:v>
                      </c:pt>
                      <c:pt idx="27">
                        <c:v>0.44141839257881349</c:v>
                      </c:pt>
                      <c:pt idx="28">
                        <c:v>0.4552127173469015</c:v>
                      </c:pt>
                      <c:pt idx="29">
                        <c:v>0.46900704211498934</c:v>
                      </c:pt>
                      <c:pt idx="30">
                        <c:v>0.48280136688307729</c:v>
                      </c:pt>
                      <c:pt idx="31">
                        <c:v>0.49659569165116518</c:v>
                      </c:pt>
                      <c:pt idx="32">
                        <c:v>0.51039001641925319</c:v>
                      </c:pt>
                      <c:pt idx="33">
                        <c:v>0.52418434118734114</c:v>
                      </c:pt>
                      <c:pt idx="34">
                        <c:v>0.53797866595542898</c:v>
                      </c:pt>
                      <c:pt idx="35">
                        <c:v>0.55177299072351693</c:v>
                      </c:pt>
                      <c:pt idx="36">
                        <c:v>0.56556731549160488</c:v>
                      </c:pt>
                      <c:pt idx="37">
                        <c:v>0.57936164025969283</c:v>
                      </c:pt>
                      <c:pt idx="38">
                        <c:v>0.59315596502778067</c:v>
                      </c:pt>
                      <c:pt idx="39">
                        <c:v>0.60695028979586862</c:v>
                      </c:pt>
                      <c:pt idx="40">
                        <c:v>0.62074461456395646</c:v>
                      </c:pt>
                      <c:pt idx="41">
                        <c:v>0.63453893933204442</c:v>
                      </c:pt>
                      <c:pt idx="42">
                        <c:v>0.64833326410013237</c:v>
                      </c:pt>
                      <c:pt idx="43">
                        <c:v>0.66212758886822032</c:v>
                      </c:pt>
                      <c:pt idx="44">
                        <c:v>0.67592191363630816</c:v>
                      </c:pt>
                      <c:pt idx="45">
                        <c:v>0.68971623840439611</c:v>
                      </c:pt>
                      <c:pt idx="46">
                        <c:v>0.70351056317248406</c:v>
                      </c:pt>
                      <c:pt idx="47">
                        <c:v>0.71730488794057201</c:v>
                      </c:pt>
                      <c:pt idx="48">
                        <c:v>0.73109921270865996</c:v>
                      </c:pt>
                      <c:pt idx="49">
                        <c:v>0.7448935374767478</c:v>
                      </c:pt>
                      <c:pt idx="50">
                        <c:v>0.75868786224483575</c:v>
                      </c:pt>
                      <c:pt idx="51">
                        <c:v>0.7724821870129237</c:v>
                      </c:pt>
                      <c:pt idx="52">
                        <c:v>0.78627651178101166</c:v>
                      </c:pt>
                      <c:pt idx="53">
                        <c:v>0.8000708365490995</c:v>
                      </c:pt>
                      <c:pt idx="54">
                        <c:v>0.81386516131718745</c:v>
                      </c:pt>
                      <c:pt idx="55">
                        <c:v>0.82765948608527529</c:v>
                      </c:pt>
                      <c:pt idx="56">
                        <c:v>0.84145381085336324</c:v>
                      </c:pt>
                      <c:pt idx="57">
                        <c:v>0.85524813562145108</c:v>
                      </c:pt>
                      <c:pt idx="58">
                        <c:v>0.86904246038953914</c:v>
                      </c:pt>
                      <c:pt idx="59">
                        <c:v>0.88283678515762698</c:v>
                      </c:pt>
                      <c:pt idx="60">
                        <c:v>0.89663110992571493</c:v>
                      </c:pt>
                      <c:pt idx="61">
                        <c:v>0.91042543469380277</c:v>
                      </c:pt>
                      <c:pt idx="62">
                        <c:v>0.92421975946189061</c:v>
                      </c:pt>
                      <c:pt idx="63">
                        <c:v>0.93801408422997867</c:v>
                      </c:pt>
                      <c:pt idx="64">
                        <c:v>0.95180840899806662</c:v>
                      </c:pt>
                      <c:pt idx="65">
                        <c:v>0.96560273376615446</c:v>
                      </c:pt>
                      <c:pt idx="66">
                        <c:v>0.97939705853424253</c:v>
                      </c:pt>
                      <c:pt idx="67">
                        <c:v>0.99319138330233037</c:v>
                      </c:pt>
                      <c:pt idx="68">
                        <c:v>1.0069857080704183</c:v>
                      </c:pt>
                      <c:pt idx="69">
                        <c:v>1.0207800328385062</c:v>
                      </c:pt>
                      <c:pt idx="70">
                        <c:v>1.0345743576065942</c:v>
                      </c:pt>
                      <c:pt idx="71">
                        <c:v>1.0483686823746821</c:v>
                      </c:pt>
                      <c:pt idx="72">
                        <c:v>1.0621630071427699</c:v>
                      </c:pt>
                      <c:pt idx="73">
                        <c:v>1.0759573319108577</c:v>
                      </c:pt>
                      <c:pt idx="74">
                        <c:v>1.0897516566789458</c:v>
                      </c:pt>
                      <c:pt idx="75">
                        <c:v>1.1035459814470336</c:v>
                      </c:pt>
                      <c:pt idx="76">
                        <c:v>1.1173403062151217</c:v>
                      </c:pt>
                      <c:pt idx="77">
                        <c:v>1.1311346309832095</c:v>
                      </c:pt>
                      <c:pt idx="78">
                        <c:v>1.1449289557512976</c:v>
                      </c:pt>
                      <c:pt idx="79">
                        <c:v>1.1587232805193854</c:v>
                      </c:pt>
                      <c:pt idx="80">
                        <c:v>1.1725176052874733</c:v>
                      </c:pt>
                      <c:pt idx="81">
                        <c:v>1.1863119300555613</c:v>
                      </c:pt>
                      <c:pt idx="82">
                        <c:v>1.2001062548236492</c:v>
                      </c:pt>
                      <c:pt idx="83">
                        <c:v>1.213900579591737</c:v>
                      </c:pt>
                      <c:pt idx="84">
                        <c:v>1.2276949043598249</c:v>
                      </c:pt>
                      <c:pt idx="85">
                        <c:v>1.2414892291279129</c:v>
                      </c:pt>
                      <c:pt idx="86">
                        <c:v>1.255283553896001</c:v>
                      </c:pt>
                      <c:pt idx="87">
                        <c:v>1.2690778786640888</c:v>
                      </c:pt>
                      <c:pt idx="88">
                        <c:v>1.2828722034321767</c:v>
                      </c:pt>
                      <c:pt idx="89">
                        <c:v>1.2966665282002647</c:v>
                      </c:pt>
                      <c:pt idx="90">
                        <c:v>1.3104608529683526</c:v>
                      </c:pt>
                      <c:pt idx="91">
                        <c:v>1.3242551777364404</c:v>
                      </c:pt>
                      <c:pt idx="92">
                        <c:v>1.3380495025045283</c:v>
                      </c:pt>
                      <c:pt idx="93">
                        <c:v>1.3518438272726163</c:v>
                      </c:pt>
                      <c:pt idx="94">
                        <c:v>1.3656381520407042</c:v>
                      </c:pt>
                      <c:pt idx="95">
                        <c:v>1.3794324768087922</c:v>
                      </c:pt>
                      <c:pt idx="96">
                        <c:v>1.3932268015768803</c:v>
                      </c:pt>
                      <c:pt idx="97">
                        <c:v>1.4070211263449681</c:v>
                      </c:pt>
                      <c:pt idx="98">
                        <c:v>1.420815451113056</c:v>
                      </c:pt>
                      <c:pt idx="99">
                        <c:v>1.4346097758811438</c:v>
                      </c:pt>
                      <c:pt idx="100">
                        <c:v>1.4484041006492319</c:v>
                      </c:pt>
                      <c:pt idx="101">
                        <c:v>1.4621984254173197</c:v>
                      </c:pt>
                      <c:pt idx="102">
                        <c:v>1.4759927501854075</c:v>
                      </c:pt>
                      <c:pt idx="103">
                        <c:v>1.4897870749534954</c:v>
                      </c:pt>
                      <c:pt idx="104">
                        <c:v>1.5035813997215834</c:v>
                      </c:pt>
                      <c:pt idx="105">
                        <c:v>1.5173757244896715</c:v>
                      </c:pt>
                      <c:pt idx="106">
                        <c:v>1.5311700492577593</c:v>
                      </c:pt>
                      <c:pt idx="107">
                        <c:v>1.5449643740258472</c:v>
                      </c:pt>
                      <c:pt idx="108">
                        <c:v>1.5587586987939352</c:v>
                      </c:pt>
                      <c:pt idx="109">
                        <c:v>1.5725530235620231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TimePerturb!$EC$6:$EC$108</c15:sqref>
                        </c15:formulaRef>
                      </c:ext>
                    </c:extLst>
                    <c:numCache>
                      <c:formatCode>General</c:formatCode>
                      <c:ptCount val="103"/>
                      <c:pt idx="0">
                        <c:v>0.25591970245088208</c:v>
                      </c:pt>
                      <c:pt idx="1">
                        <c:v>0.2586800606069965</c:v>
                      </c:pt>
                      <c:pt idx="2">
                        <c:v>0.2611716420243253</c:v>
                      </c:pt>
                      <c:pt idx="3">
                        <c:v>0.26421915890514741</c:v>
                      </c:pt>
                      <c:pt idx="4">
                        <c:v>0.26735771537559799</c:v>
                      </c:pt>
                      <c:pt idx="5">
                        <c:v>0.2714392009515541</c:v>
                      </c:pt>
                      <c:pt idx="6">
                        <c:v>0.275016114742208</c:v>
                      </c:pt>
                      <c:pt idx="7">
                        <c:v>0.27859667892164064</c:v>
                      </c:pt>
                      <c:pt idx="8">
                        <c:v>0.28217940031809802</c:v>
                      </c:pt>
                      <c:pt idx="9">
                        <c:v>0.28548776431151346</c:v>
                      </c:pt>
                      <c:pt idx="10">
                        <c:v>0.28879694708152082</c:v>
                      </c:pt>
                      <c:pt idx="11">
                        <c:v>0.29264180429720643</c:v>
                      </c:pt>
                      <c:pt idx="12">
                        <c:v>0.29652043299402486</c:v>
                      </c:pt>
                      <c:pt idx="13">
                        <c:v>0.30011647606820602</c:v>
                      </c:pt>
                      <c:pt idx="14">
                        <c:v>0.30287500933021017</c:v>
                      </c:pt>
                      <c:pt idx="15">
                        <c:v>0.30591953507984132</c:v>
                      </c:pt>
                      <c:pt idx="16">
                        <c:v>0.30952824574088178</c:v>
                      </c:pt>
                      <c:pt idx="17">
                        <c:v>0.31366465333314469</c:v>
                      </c:pt>
                      <c:pt idx="18">
                        <c:v>0.31887765693992315</c:v>
                      </c:pt>
                      <c:pt idx="19">
                        <c:v>0.32274089826415647</c:v>
                      </c:pt>
                      <c:pt idx="20">
                        <c:v>0.32772298011140694</c:v>
                      </c:pt>
                      <c:pt idx="21">
                        <c:v>0.33271770823865354</c:v>
                      </c:pt>
                      <c:pt idx="22">
                        <c:v>0.3382246772061191</c:v>
                      </c:pt>
                      <c:pt idx="23">
                        <c:v>0.34349660561418427</c:v>
                      </c:pt>
                      <c:pt idx="24">
                        <c:v>0.34900272864046439</c:v>
                      </c:pt>
                      <c:pt idx="25">
                        <c:v>0.35454023405131641</c:v>
                      </c:pt>
                      <c:pt idx="26">
                        <c:v>0.35977118523762919</c:v>
                      </c:pt>
                      <c:pt idx="27">
                        <c:v>0.36503243909018351</c:v>
                      </c:pt>
                      <c:pt idx="28">
                        <c:v>0.37029483536894364</c:v>
                      </c:pt>
                      <c:pt idx="29">
                        <c:v>0.37693709071062698</c:v>
                      </c:pt>
                      <c:pt idx="30">
                        <c:v>0.38300444552796908</c:v>
                      </c:pt>
                      <c:pt idx="31">
                        <c:v>0.38992251095273095</c:v>
                      </c:pt>
                      <c:pt idx="32">
                        <c:v>0.39600155574308987</c:v>
                      </c:pt>
                      <c:pt idx="33">
                        <c:v>0.40319586920614842</c:v>
                      </c:pt>
                      <c:pt idx="34">
                        <c:v>0.41006735553329821</c:v>
                      </c:pt>
                      <c:pt idx="35">
                        <c:v>0.4178482974164755</c:v>
                      </c:pt>
                      <c:pt idx="36">
                        <c:v>0.42501794536967086</c:v>
                      </c:pt>
                      <c:pt idx="37">
                        <c:v>0.43222514141663571</c:v>
                      </c:pt>
                      <c:pt idx="38">
                        <c:v>0.43939446111194236</c:v>
                      </c:pt>
                      <c:pt idx="39">
                        <c:v>0.44631339276754423</c:v>
                      </c:pt>
                      <c:pt idx="40">
                        <c:v>0.45377115336648033</c:v>
                      </c:pt>
                      <c:pt idx="41">
                        <c:v>0.46233193215384749</c:v>
                      </c:pt>
                      <c:pt idx="42">
                        <c:v>0.47034126087968325</c:v>
                      </c:pt>
                      <c:pt idx="43">
                        <c:v>0.47862638383744321</c:v>
                      </c:pt>
                      <c:pt idx="44">
                        <c:v>0.48691154631043954</c:v>
                      </c:pt>
                      <c:pt idx="45">
                        <c:v>0.49574828632041912</c:v>
                      </c:pt>
                      <c:pt idx="46">
                        <c:v>0.5040335244950348</c:v>
                      </c:pt>
                      <c:pt idx="47">
                        <c:v>0.51149145406737218</c:v>
                      </c:pt>
                      <c:pt idx="48">
                        <c:v>0.51924947938466293</c:v>
                      </c:pt>
                      <c:pt idx="49">
                        <c:v>0.52781035683861965</c:v>
                      </c:pt>
                      <c:pt idx="50">
                        <c:v>0.53663496266914956</c:v>
                      </c:pt>
                      <c:pt idx="51">
                        <c:v>0.54602336412432295</c:v>
                      </c:pt>
                      <c:pt idx="52">
                        <c:v>0.55459632255927593</c:v>
                      </c:pt>
                      <c:pt idx="53">
                        <c:v>0.56372092677613406</c:v>
                      </c:pt>
                      <c:pt idx="54">
                        <c:v>0.57143093394734989</c:v>
                      </c:pt>
                      <c:pt idx="55">
                        <c:v>0.57975195218300302</c:v>
                      </c:pt>
                      <c:pt idx="56">
                        <c:v>0.5888644411611178</c:v>
                      </c:pt>
                      <c:pt idx="57">
                        <c:v>0.59797697672663574</c:v>
                      </c:pt>
                      <c:pt idx="58">
                        <c:v>0.60655006155912417</c:v>
                      </c:pt>
                      <c:pt idx="59">
                        <c:v>0.61593835013001297</c:v>
                      </c:pt>
                      <c:pt idx="60">
                        <c:v>0.62614218605701488</c:v>
                      </c:pt>
                      <c:pt idx="61">
                        <c:v>0.63500281460067109</c:v>
                      </c:pt>
                      <c:pt idx="62">
                        <c:v>0.64386395737775337</c:v>
                      </c:pt>
                      <c:pt idx="63">
                        <c:v>0.65186111180257789</c:v>
                      </c:pt>
                      <c:pt idx="64">
                        <c:v>0.66043425028326375</c:v>
                      </c:pt>
                      <c:pt idx="65">
                        <c:v>0.67038626164942261</c:v>
                      </c:pt>
                      <c:pt idx="66">
                        <c:v>0.680038111060428</c:v>
                      </c:pt>
                      <c:pt idx="67">
                        <c:v>0.68917495260884232</c:v>
                      </c:pt>
                      <c:pt idx="68">
                        <c:v>0.69855102990267481</c:v>
                      </c:pt>
                      <c:pt idx="69">
                        <c:v>0.70712411797199259</c:v>
                      </c:pt>
                      <c:pt idx="70">
                        <c:v>0.7162366346058211</c:v>
                      </c:pt>
                      <c:pt idx="71">
                        <c:v>0.7248097425915494</c:v>
                      </c:pt>
                      <c:pt idx="72">
                        <c:v>0.73421020289757977</c:v>
                      </c:pt>
                      <c:pt idx="73">
                        <c:v>0.74386210096768279</c:v>
                      </c:pt>
                      <c:pt idx="74">
                        <c:v>0.75353824957707982</c:v>
                      </c:pt>
                      <c:pt idx="75">
                        <c:v>0.76349019892670733</c:v>
                      </c:pt>
                      <c:pt idx="76">
                        <c:v>0.77151182459770806</c:v>
                      </c:pt>
                      <c:pt idx="77">
                        <c:v>0.78004862690591659</c:v>
                      </c:pt>
                      <c:pt idx="78">
                        <c:v>0.78946101817461889</c:v>
                      </c:pt>
                      <c:pt idx="79">
                        <c:v>0.79938886975230905</c:v>
                      </c:pt>
                      <c:pt idx="80">
                        <c:v>0.80880124974411549</c:v>
                      </c:pt>
                      <c:pt idx="81">
                        <c:v>0.81791377710206048</c:v>
                      </c:pt>
                      <c:pt idx="82">
                        <c:v>0.82676263675208705</c:v>
                      </c:pt>
                      <c:pt idx="83">
                        <c:v>0.83617535141362775</c:v>
                      </c:pt>
                      <c:pt idx="84">
                        <c:v>0.84610286768340792</c:v>
                      </c:pt>
                      <c:pt idx="85">
                        <c:v>0.85386100357465045</c:v>
                      </c:pt>
                      <c:pt idx="86">
                        <c:v>0.8637884876959907</c:v>
                      </c:pt>
                      <c:pt idx="87">
                        <c:v>0.87317677043722886</c:v>
                      </c:pt>
                      <c:pt idx="88">
                        <c:v>0.88200154939674336</c:v>
                      </c:pt>
                      <c:pt idx="89">
                        <c:v>0.89085032278410126</c:v>
                      </c:pt>
                      <c:pt idx="90">
                        <c:v>0.89939945000585453</c:v>
                      </c:pt>
                      <c:pt idx="91">
                        <c:v>0.90906366614591616</c:v>
                      </c:pt>
                      <c:pt idx="92">
                        <c:v>0.91877573208530849</c:v>
                      </c:pt>
                      <c:pt idx="93">
                        <c:v>0.92818848292753808</c:v>
                      </c:pt>
                      <c:pt idx="94">
                        <c:v>0.93728865903366065</c:v>
                      </c:pt>
                      <c:pt idx="95">
                        <c:v>0.9461132991366088</c:v>
                      </c:pt>
                      <c:pt idx="96">
                        <c:v>0.95523790520003882</c:v>
                      </c:pt>
                      <c:pt idx="97">
                        <c:v>0.96409898848146725</c:v>
                      </c:pt>
                      <c:pt idx="98">
                        <c:v>0.97376298143273265</c:v>
                      </c:pt>
                      <c:pt idx="99">
                        <c:v>0.9834639246440533</c:v>
                      </c:pt>
                      <c:pt idx="100">
                        <c:v>0.99146088888396722</c:v>
                      </c:pt>
                      <c:pt idx="101">
                        <c:v>0.99944588324207195</c:v>
                      </c:pt>
                      <c:pt idx="102">
                        <c:v>1.0085705206244946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TimePerturb!$EL$1:$EL$2</c15:sqref>
                        </c15:formulaRef>
                      </c:ext>
                    </c:extLst>
                    <c:strCache>
                      <c:ptCount val="2"/>
                      <c:pt idx="0">
                        <c:v>Drop_06334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TimePerturb!$EN$6:$EN$90</c15:sqref>
                        </c15:formulaRef>
                      </c:ext>
                    </c:extLst>
                    <c:numCache>
                      <c:formatCode>General</c:formatCode>
                      <c:ptCount val="85"/>
                      <c:pt idx="0">
                        <c:v>8.6699309908835606E-2</c:v>
                      </c:pt>
                      <c:pt idx="1">
                        <c:v>9.9084925610097824E-2</c:v>
                      </c:pt>
                      <c:pt idx="2">
                        <c:v>0.11147054131136006</c:v>
                      </c:pt>
                      <c:pt idx="3">
                        <c:v>0.1238561570126223</c:v>
                      </c:pt>
                      <c:pt idx="4">
                        <c:v>0.13624177271388452</c:v>
                      </c:pt>
                      <c:pt idx="5">
                        <c:v>0.14862738841514675</c:v>
                      </c:pt>
                      <c:pt idx="6">
                        <c:v>0.16101300411640898</c:v>
                      </c:pt>
                      <c:pt idx="7">
                        <c:v>0.17339861981767121</c:v>
                      </c:pt>
                      <c:pt idx="8">
                        <c:v>0.18578423551893342</c:v>
                      </c:pt>
                      <c:pt idx="9">
                        <c:v>0.19816985122019565</c:v>
                      </c:pt>
                      <c:pt idx="10">
                        <c:v>0.21055546692145788</c:v>
                      </c:pt>
                      <c:pt idx="11">
                        <c:v>0.22294108262272011</c:v>
                      </c:pt>
                      <c:pt idx="12">
                        <c:v>0.23532669832398234</c:v>
                      </c:pt>
                      <c:pt idx="13">
                        <c:v>0.2477123140252446</c:v>
                      </c:pt>
                      <c:pt idx="14">
                        <c:v>0.2600979297265068</c:v>
                      </c:pt>
                      <c:pt idx="15">
                        <c:v>0.27248354542776904</c:v>
                      </c:pt>
                      <c:pt idx="16">
                        <c:v>0.28486916112903121</c:v>
                      </c:pt>
                      <c:pt idx="17">
                        <c:v>0.2972547768302935</c:v>
                      </c:pt>
                      <c:pt idx="18">
                        <c:v>0.30964039253155567</c:v>
                      </c:pt>
                      <c:pt idx="19">
                        <c:v>0.32202600823281796</c:v>
                      </c:pt>
                      <c:pt idx="20">
                        <c:v>0.33441162393408014</c:v>
                      </c:pt>
                      <c:pt idx="21">
                        <c:v>0.34679723963534242</c:v>
                      </c:pt>
                      <c:pt idx="22">
                        <c:v>0.3591828553366046</c:v>
                      </c:pt>
                      <c:pt idx="23">
                        <c:v>0.37156847103786683</c:v>
                      </c:pt>
                      <c:pt idx="24">
                        <c:v>0.38395408673912912</c:v>
                      </c:pt>
                      <c:pt idx="25">
                        <c:v>0.39633970244039129</c:v>
                      </c:pt>
                      <c:pt idx="26">
                        <c:v>0.40872531814165358</c:v>
                      </c:pt>
                      <c:pt idx="27">
                        <c:v>0.42111093384291576</c:v>
                      </c:pt>
                      <c:pt idx="28">
                        <c:v>0.43349654954417804</c:v>
                      </c:pt>
                      <c:pt idx="29">
                        <c:v>0.44588216524544022</c:v>
                      </c:pt>
                      <c:pt idx="30">
                        <c:v>0.45826778094670245</c:v>
                      </c:pt>
                      <c:pt idx="31">
                        <c:v>0.47065339664796468</c:v>
                      </c:pt>
                      <c:pt idx="32">
                        <c:v>0.48303901234922691</c:v>
                      </c:pt>
                      <c:pt idx="33">
                        <c:v>0.4954246280504892</c:v>
                      </c:pt>
                      <c:pt idx="34">
                        <c:v>0.50781024375175143</c:v>
                      </c:pt>
                      <c:pt idx="35">
                        <c:v>0.52019585945301361</c:v>
                      </c:pt>
                      <c:pt idx="36">
                        <c:v>0.53258147515427579</c:v>
                      </c:pt>
                      <c:pt idx="37">
                        <c:v>0.54496709085553807</c:v>
                      </c:pt>
                      <c:pt idx="38">
                        <c:v>0.55735270655680025</c:v>
                      </c:pt>
                      <c:pt idx="39">
                        <c:v>0.56973832225806254</c:v>
                      </c:pt>
                      <c:pt idx="40">
                        <c:v>0.58212393795932471</c:v>
                      </c:pt>
                      <c:pt idx="41">
                        <c:v>0.594509553660587</c:v>
                      </c:pt>
                      <c:pt idx="42">
                        <c:v>0.60689516936184917</c:v>
                      </c:pt>
                      <c:pt idx="43">
                        <c:v>0.61928078506311146</c:v>
                      </c:pt>
                      <c:pt idx="44">
                        <c:v>0.63166640076437364</c:v>
                      </c:pt>
                      <c:pt idx="45">
                        <c:v>0.64405201646563592</c:v>
                      </c:pt>
                      <c:pt idx="46">
                        <c:v>0.6564376321668981</c:v>
                      </c:pt>
                      <c:pt idx="47">
                        <c:v>0.66882324786816039</c:v>
                      </c:pt>
                      <c:pt idx="48">
                        <c:v>0.68120886356942267</c:v>
                      </c:pt>
                      <c:pt idx="49">
                        <c:v>0.69359447927068485</c:v>
                      </c:pt>
                      <c:pt idx="50">
                        <c:v>0.70598009497194703</c:v>
                      </c:pt>
                      <c:pt idx="51">
                        <c:v>0.71836571067320931</c:v>
                      </c:pt>
                      <c:pt idx="52">
                        <c:v>0.73075132637447149</c:v>
                      </c:pt>
                      <c:pt idx="53">
                        <c:v>0.74313694207573366</c:v>
                      </c:pt>
                      <c:pt idx="54">
                        <c:v>0.75552255777699595</c:v>
                      </c:pt>
                      <c:pt idx="55">
                        <c:v>0.76790817347825813</c:v>
                      </c:pt>
                      <c:pt idx="56">
                        <c:v>0.78029378917952041</c:v>
                      </c:pt>
                      <c:pt idx="57">
                        <c:v>0.79267940488078259</c:v>
                      </c:pt>
                      <c:pt idx="58">
                        <c:v>0.80506502058204477</c:v>
                      </c:pt>
                      <c:pt idx="59">
                        <c:v>0.81745063628330694</c:v>
                      </c:pt>
                      <c:pt idx="60">
                        <c:v>0.82983625198456934</c:v>
                      </c:pt>
                      <c:pt idx="61">
                        <c:v>0.84222186768583152</c:v>
                      </c:pt>
                      <c:pt idx="62">
                        <c:v>0.85460748338709369</c:v>
                      </c:pt>
                      <c:pt idx="63">
                        <c:v>0.86699309908835609</c:v>
                      </c:pt>
                      <c:pt idx="64">
                        <c:v>0.87937871478961827</c:v>
                      </c:pt>
                      <c:pt idx="65">
                        <c:v>0.89176433049088044</c:v>
                      </c:pt>
                      <c:pt idx="66">
                        <c:v>0.90414994619214273</c:v>
                      </c:pt>
                      <c:pt idx="67">
                        <c:v>0.9165355618934049</c:v>
                      </c:pt>
                      <c:pt idx="68">
                        <c:v>0.92892117759466719</c:v>
                      </c:pt>
                      <c:pt idx="69">
                        <c:v>0.94130679329592937</c:v>
                      </c:pt>
                      <c:pt idx="70">
                        <c:v>0.95369240899719165</c:v>
                      </c:pt>
                      <c:pt idx="71">
                        <c:v>0.96607802469845383</c:v>
                      </c:pt>
                      <c:pt idx="72">
                        <c:v>0.97846364039971601</c:v>
                      </c:pt>
                      <c:pt idx="73">
                        <c:v>0.99084925610097818</c:v>
                      </c:pt>
                      <c:pt idx="74">
                        <c:v>1.0032348718022406</c:v>
                      </c:pt>
                      <c:pt idx="75">
                        <c:v>1.0156204875035029</c:v>
                      </c:pt>
                      <c:pt idx="76">
                        <c:v>1.0280061032047649</c:v>
                      </c:pt>
                      <c:pt idx="77">
                        <c:v>1.0403917189060272</c:v>
                      </c:pt>
                      <c:pt idx="78">
                        <c:v>1.0527773346072895</c:v>
                      </c:pt>
                      <c:pt idx="79">
                        <c:v>1.0651629503085516</c:v>
                      </c:pt>
                      <c:pt idx="80">
                        <c:v>1.0775485660098139</c:v>
                      </c:pt>
                      <c:pt idx="81">
                        <c:v>1.0899341817110761</c:v>
                      </c:pt>
                      <c:pt idx="82">
                        <c:v>1.1023197974123384</c:v>
                      </c:pt>
                      <c:pt idx="83">
                        <c:v>1.1147054131136005</c:v>
                      </c:pt>
                      <c:pt idx="84">
                        <c:v>1.1270910288148628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TimePerturb!$EP$6:$EP$90</c15:sqref>
                        </c15:formulaRef>
                      </c:ext>
                    </c:extLst>
                    <c:numCache>
                      <c:formatCode>General</c:formatCode>
                      <c:ptCount val="85"/>
                      <c:pt idx="0">
                        <c:v>0.29600513703326753</c:v>
                      </c:pt>
                      <c:pt idx="1">
                        <c:v>0.29911343977262522</c:v>
                      </c:pt>
                      <c:pt idx="2">
                        <c:v>0.30283266923793384</c:v>
                      </c:pt>
                      <c:pt idx="3">
                        <c:v>0.30652748970711347</c:v>
                      </c:pt>
                      <c:pt idx="4">
                        <c:v>0.31076464846498997</c:v>
                      </c:pt>
                      <c:pt idx="5">
                        <c:v>0.3147153578913332</c:v>
                      </c:pt>
                      <c:pt idx="6">
                        <c:v>0.31973528727336264</c:v>
                      </c:pt>
                      <c:pt idx="7">
                        <c:v>0.32348645055863656</c:v>
                      </c:pt>
                      <c:pt idx="8">
                        <c:v>0.32851213841924248</c:v>
                      </c:pt>
                      <c:pt idx="9">
                        <c:v>0.33354318090017693</c:v>
                      </c:pt>
                      <c:pt idx="10">
                        <c:v>0.33808449332455154</c:v>
                      </c:pt>
                      <c:pt idx="11">
                        <c:v>0.34258730730086862</c:v>
                      </c:pt>
                      <c:pt idx="12">
                        <c:v>0.34763936035608578</c:v>
                      </c:pt>
                      <c:pt idx="13">
                        <c:v>0.35295650698721981</c:v>
                      </c:pt>
                      <c:pt idx="14">
                        <c:v>0.35906884138992529</c:v>
                      </c:pt>
                      <c:pt idx="15">
                        <c:v>0.36543072695419615</c:v>
                      </c:pt>
                      <c:pt idx="16">
                        <c:v>0.37184060088774162</c:v>
                      </c:pt>
                      <c:pt idx="17">
                        <c:v>0.37952794402199286</c:v>
                      </c:pt>
                      <c:pt idx="18">
                        <c:v>0.38776224742602983</c:v>
                      </c:pt>
                      <c:pt idx="19">
                        <c:v>0.39599693721835361</c:v>
                      </c:pt>
                      <c:pt idx="20">
                        <c:v>0.4034651902660405</c:v>
                      </c:pt>
                      <c:pt idx="21">
                        <c:v>0.40957832499970798</c:v>
                      </c:pt>
                      <c:pt idx="22">
                        <c:v>0.41701729212594496</c:v>
                      </c:pt>
                      <c:pt idx="23">
                        <c:v>0.42444242759717804</c:v>
                      </c:pt>
                      <c:pt idx="24">
                        <c:v>0.43216089692805859</c:v>
                      </c:pt>
                      <c:pt idx="25">
                        <c:v>0.43930853085110277</c:v>
                      </c:pt>
                      <c:pt idx="26">
                        <c:v>0.4470265074631492</c:v>
                      </c:pt>
                      <c:pt idx="27">
                        <c:v>0.45685354245824289</c:v>
                      </c:pt>
                      <c:pt idx="28">
                        <c:v>0.46666865052000722</c:v>
                      </c:pt>
                      <c:pt idx="29">
                        <c:v>0.47600286822829935</c:v>
                      </c:pt>
                      <c:pt idx="30">
                        <c:v>0.48478185007061969</c:v>
                      </c:pt>
                      <c:pt idx="31">
                        <c:v>0.49330905688235255</c:v>
                      </c:pt>
                      <c:pt idx="32">
                        <c:v>0.50125295661413949</c:v>
                      </c:pt>
                      <c:pt idx="33">
                        <c:v>0.50870561523997526</c:v>
                      </c:pt>
                      <c:pt idx="34">
                        <c:v>0.51721935466463953</c:v>
                      </c:pt>
                      <c:pt idx="35">
                        <c:v>0.52622548221655319</c:v>
                      </c:pt>
                      <c:pt idx="36">
                        <c:v>0.53686108746170225</c:v>
                      </c:pt>
                      <c:pt idx="37">
                        <c:v>0.54696615324891051</c:v>
                      </c:pt>
                      <c:pt idx="38">
                        <c:v>0.55708379456313173</c:v>
                      </c:pt>
                      <c:pt idx="39">
                        <c:v>0.56689869543103688</c:v>
                      </c:pt>
                      <c:pt idx="40">
                        <c:v>0.5759426488457281</c:v>
                      </c:pt>
                      <c:pt idx="41">
                        <c:v>0.58367293643365847</c:v>
                      </c:pt>
                      <c:pt idx="42">
                        <c:v>0.59245183703040982</c:v>
                      </c:pt>
                      <c:pt idx="43">
                        <c:v>0.60253170042887794</c:v>
                      </c:pt>
                      <c:pt idx="44">
                        <c:v>0.61290205998518477</c:v>
                      </c:pt>
                      <c:pt idx="45">
                        <c:v>0.62351314531247093</c:v>
                      </c:pt>
                      <c:pt idx="46">
                        <c:v>0.63522202209678935</c:v>
                      </c:pt>
                      <c:pt idx="47">
                        <c:v>0.64422983579007198</c:v>
                      </c:pt>
                      <c:pt idx="48">
                        <c:v>0.65246590563873297</c:v>
                      </c:pt>
                      <c:pt idx="49">
                        <c:v>0.66153352100315543</c:v>
                      </c:pt>
                      <c:pt idx="50">
                        <c:v>0.67081862951752236</c:v>
                      </c:pt>
                      <c:pt idx="51">
                        <c:v>0.68118886895921582</c:v>
                      </c:pt>
                      <c:pt idx="52">
                        <c:v>0.69235499579367699</c:v>
                      </c:pt>
                      <c:pt idx="53">
                        <c:v>0.70379843593996172</c:v>
                      </c:pt>
                      <c:pt idx="54">
                        <c:v>0.71336080630251697</c:v>
                      </c:pt>
                      <c:pt idx="55">
                        <c:v>0.72160879197450478</c:v>
                      </c:pt>
                      <c:pt idx="56">
                        <c:v>0.73067733835458426</c:v>
                      </c:pt>
                      <c:pt idx="57">
                        <c:v>0.73996187130196467</c:v>
                      </c:pt>
                      <c:pt idx="58">
                        <c:v>0.75167088764154011</c:v>
                      </c:pt>
                      <c:pt idx="59">
                        <c:v>0.76225811065597338</c:v>
                      </c:pt>
                      <c:pt idx="60">
                        <c:v>0.77290553525385619</c:v>
                      </c:pt>
                      <c:pt idx="61">
                        <c:v>0.78192556443994732</c:v>
                      </c:pt>
                      <c:pt idx="62">
                        <c:v>0.79043869668708511</c:v>
                      </c:pt>
                      <c:pt idx="63">
                        <c:v>0.79974775469908932</c:v>
                      </c:pt>
                      <c:pt idx="64">
                        <c:v>0.81035971409731511</c:v>
                      </c:pt>
                      <c:pt idx="65">
                        <c:v>0.82154942573777523</c:v>
                      </c:pt>
                      <c:pt idx="66">
                        <c:v>0.83271555690679644</c:v>
                      </c:pt>
                      <c:pt idx="67">
                        <c:v>0.84253149914194203</c:v>
                      </c:pt>
                      <c:pt idx="68">
                        <c:v>0.85052591842046599</c:v>
                      </c:pt>
                      <c:pt idx="69">
                        <c:v>0.85878596429430076</c:v>
                      </c:pt>
                      <c:pt idx="70">
                        <c:v>0.86995211464959088</c:v>
                      </c:pt>
                      <c:pt idx="71">
                        <c:v>0.88137143922026651</c:v>
                      </c:pt>
                      <c:pt idx="72">
                        <c:v>0.89222498346820867</c:v>
                      </c:pt>
                      <c:pt idx="73">
                        <c:v>0.90181093298503234</c:v>
                      </c:pt>
                      <c:pt idx="74">
                        <c:v>0.91031229473491626</c:v>
                      </c:pt>
                      <c:pt idx="75">
                        <c:v>0.9188253954369755</c:v>
                      </c:pt>
                      <c:pt idx="76">
                        <c:v>0.9294727666528021</c:v>
                      </c:pt>
                      <c:pt idx="77">
                        <c:v>0.94065087338024944</c:v>
                      </c:pt>
                      <c:pt idx="78">
                        <c:v>0.95151606365832619</c:v>
                      </c:pt>
                      <c:pt idx="79">
                        <c:v>0.96080173187925721</c:v>
                      </c:pt>
                      <c:pt idx="80">
                        <c:v>0.96903786078858134</c:v>
                      </c:pt>
                      <c:pt idx="81">
                        <c:v>0.97858914594519941</c:v>
                      </c:pt>
                      <c:pt idx="82">
                        <c:v>0.98923600169107029</c:v>
                      </c:pt>
                      <c:pt idx="83">
                        <c:v>0.99989469259732799</c:v>
                      </c:pt>
                      <c:pt idx="84">
                        <c:v>1.009976284126191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TimePerturb!$EY$1:$EY$2</c15:sqref>
                        </c15:formulaRef>
                      </c:ext>
                    </c:extLst>
                    <c:strCache>
                      <c:ptCount val="2"/>
                      <c:pt idx="0">
                        <c:v>Drop_06335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TimePerturb!$FA$6:$FA$81</c15:sqref>
                        </c15:formulaRef>
                      </c:ext>
                    </c:extLst>
                    <c:numCache>
                      <c:formatCode>General</c:formatCode>
                      <c:ptCount val="76"/>
                      <c:pt idx="0">
                        <c:v>7.9877722811248983E-2</c:v>
                      </c:pt>
                      <c:pt idx="1">
                        <c:v>9.3190676613123802E-2</c:v>
                      </c:pt>
                      <c:pt idx="2">
                        <c:v>0.10650363041499863</c:v>
                      </c:pt>
                      <c:pt idx="3">
                        <c:v>0.11981658421687348</c:v>
                      </c:pt>
                      <c:pt idx="4">
                        <c:v>0.1331295380187483</c:v>
                      </c:pt>
                      <c:pt idx="5">
                        <c:v>0.14644249182062313</c:v>
                      </c:pt>
                      <c:pt idx="6">
                        <c:v>0.15975544562249797</c:v>
                      </c:pt>
                      <c:pt idx="7">
                        <c:v>0.1730683994243728</c:v>
                      </c:pt>
                      <c:pt idx="8">
                        <c:v>0.1863813532262476</c:v>
                      </c:pt>
                      <c:pt idx="9">
                        <c:v>0.19969430702812244</c:v>
                      </c:pt>
                      <c:pt idx="10">
                        <c:v>0.21300726082999727</c:v>
                      </c:pt>
                      <c:pt idx="11">
                        <c:v>0.2263202146318721</c:v>
                      </c:pt>
                      <c:pt idx="12">
                        <c:v>0.23963316843374696</c:v>
                      </c:pt>
                      <c:pt idx="13">
                        <c:v>0.25294612223562174</c:v>
                      </c:pt>
                      <c:pt idx="14">
                        <c:v>0.2662590760374966</c:v>
                      </c:pt>
                      <c:pt idx="15">
                        <c:v>0.27957202983937141</c:v>
                      </c:pt>
                      <c:pt idx="16">
                        <c:v>0.29288498364124627</c:v>
                      </c:pt>
                      <c:pt idx="17">
                        <c:v>0.30619793744312107</c:v>
                      </c:pt>
                      <c:pt idx="18">
                        <c:v>0.31951089124499593</c:v>
                      </c:pt>
                      <c:pt idx="19">
                        <c:v>0.33282384504687068</c:v>
                      </c:pt>
                      <c:pt idx="20">
                        <c:v>0.3461367988487456</c:v>
                      </c:pt>
                      <c:pt idx="21">
                        <c:v>0.35944975265062035</c:v>
                      </c:pt>
                      <c:pt idx="22">
                        <c:v>0.37276270645249521</c:v>
                      </c:pt>
                      <c:pt idx="23">
                        <c:v>0.38607566025437001</c:v>
                      </c:pt>
                      <c:pt idx="24">
                        <c:v>0.39938861405624487</c:v>
                      </c:pt>
                      <c:pt idx="25">
                        <c:v>0.41270156785811973</c:v>
                      </c:pt>
                      <c:pt idx="26">
                        <c:v>0.42601452165999454</c:v>
                      </c:pt>
                      <c:pt idx="27">
                        <c:v>0.4393274754618694</c:v>
                      </c:pt>
                      <c:pt idx="28">
                        <c:v>0.4526404292637442</c:v>
                      </c:pt>
                      <c:pt idx="29">
                        <c:v>0.46595338306561906</c:v>
                      </c:pt>
                      <c:pt idx="30">
                        <c:v>0.47926633686749381</c:v>
                      </c:pt>
                      <c:pt idx="31">
                        <c:v>0.49257929066936862</c:v>
                      </c:pt>
                      <c:pt idx="32">
                        <c:v>0.50589224447124348</c:v>
                      </c:pt>
                      <c:pt idx="33">
                        <c:v>0.5192051982731184</c:v>
                      </c:pt>
                      <c:pt idx="34">
                        <c:v>0.53251815207499309</c:v>
                      </c:pt>
                      <c:pt idx="35">
                        <c:v>0.54583110587686801</c:v>
                      </c:pt>
                      <c:pt idx="36">
                        <c:v>0.55914405967874281</c:v>
                      </c:pt>
                      <c:pt idx="37">
                        <c:v>0.57245701348061762</c:v>
                      </c:pt>
                      <c:pt idx="38">
                        <c:v>0.58576996728249242</c:v>
                      </c:pt>
                      <c:pt idx="39">
                        <c:v>0.59908292108436734</c:v>
                      </c:pt>
                      <c:pt idx="40">
                        <c:v>0.61239587488624214</c:v>
                      </c:pt>
                      <c:pt idx="41">
                        <c:v>0.62570882868811695</c:v>
                      </c:pt>
                      <c:pt idx="42">
                        <c:v>0.63902178248999175</c:v>
                      </c:pt>
                      <c:pt idx="43">
                        <c:v>0.65233473629186667</c:v>
                      </c:pt>
                      <c:pt idx="44">
                        <c:v>0.66564769009374136</c:v>
                      </c:pt>
                      <c:pt idx="45">
                        <c:v>0.67896064389561628</c:v>
                      </c:pt>
                      <c:pt idx="46">
                        <c:v>0.69227359769749108</c:v>
                      </c:pt>
                      <c:pt idx="47">
                        <c:v>0.70558655149936589</c:v>
                      </c:pt>
                      <c:pt idx="48">
                        <c:v>0.7188995053012408</c:v>
                      </c:pt>
                      <c:pt idx="49">
                        <c:v>0.73221245910311561</c:v>
                      </c:pt>
                      <c:pt idx="50">
                        <c:v>0.74552541290499041</c:v>
                      </c:pt>
                      <c:pt idx="51">
                        <c:v>0.75883836670686522</c:v>
                      </c:pt>
                      <c:pt idx="52">
                        <c:v>0.77215132050874014</c:v>
                      </c:pt>
                      <c:pt idx="53">
                        <c:v>0.78546427431061483</c:v>
                      </c:pt>
                      <c:pt idx="54">
                        <c:v>0.79877722811248975</c:v>
                      </c:pt>
                      <c:pt idx="55">
                        <c:v>0.81209018191436455</c:v>
                      </c:pt>
                      <c:pt idx="56">
                        <c:v>0.82540313571623947</c:v>
                      </c:pt>
                      <c:pt idx="57">
                        <c:v>0.83871608951811427</c:v>
                      </c:pt>
                      <c:pt idx="58">
                        <c:v>0.85202904331998908</c:v>
                      </c:pt>
                      <c:pt idx="59">
                        <c:v>0.86534199712186388</c:v>
                      </c:pt>
                      <c:pt idx="60">
                        <c:v>0.8786549509237388</c:v>
                      </c:pt>
                      <c:pt idx="61">
                        <c:v>0.8919679047256136</c:v>
                      </c:pt>
                      <c:pt idx="62">
                        <c:v>0.90528085852748841</c:v>
                      </c:pt>
                      <c:pt idx="63">
                        <c:v>0.91859381232936332</c:v>
                      </c:pt>
                      <c:pt idx="64">
                        <c:v>0.93190676613123813</c:v>
                      </c:pt>
                      <c:pt idx="65">
                        <c:v>0.94521971993311293</c:v>
                      </c:pt>
                      <c:pt idx="66">
                        <c:v>0.95853267373498785</c:v>
                      </c:pt>
                      <c:pt idx="67">
                        <c:v>0.97184562753686266</c:v>
                      </c:pt>
                      <c:pt idx="68">
                        <c:v>0.98515858133873746</c:v>
                      </c:pt>
                      <c:pt idx="69">
                        <c:v>0.99847153514061215</c:v>
                      </c:pt>
                      <c:pt idx="70">
                        <c:v>1.0117844889424872</c:v>
                      </c:pt>
                      <c:pt idx="71">
                        <c:v>1.025097442744362</c:v>
                      </c:pt>
                      <c:pt idx="72">
                        <c:v>1.0384103965462368</c:v>
                      </c:pt>
                      <c:pt idx="73">
                        <c:v>1.0517233503481116</c:v>
                      </c:pt>
                      <c:pt idx="74">
                        <c:v>1.0650363041499864</c:v>
                      </c:pt>
                      <c:pt idx="75">
                        <c:v>1.0783492579518612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TimePerturb!$FC$6:$FC$81</c15:sqref>
                        </c15:formulaRef>
                      </c:ext>
                    </c:extLst>
                    <c:numCache>
                      <c:formatCode>General</c:formatCode>
                      <c:ptCount val="76"/>
                      <c:pt idx="0">
                        <c:v>0.31249379038712694</c:v>
                      </c:pt>
                      <c:pt idx="1">
                        <c:v>0.31486396339272188</c:v>
                      </c:pt>
                      <c:pt idx="2">
                        <c:v>0.31838081098744486</c:v>
                      </c:pt>
                      <c:pt idx="3">
                        <c:v>0.32369993380600043</c:v>
                      </c:pt>
                      <c:pt idx="4">
                        <c:v>0.32808602049113261</c:v>
                      </c:pt>
                      <c:pt idx="5">
                        <c:v>0.33310622572856907</c:v>
                      </c:pt>
                      <c:pt idx="6">
                        <c:v>0.33867320690711528</c:v>
                      </c:pt>
                      <c:pt idx="7">
                        <c:v>0.34308082128072459</c:v>
                      </c:pt>
                      <c:pt idx="8">
                        <c:v>0.34780245397920556</c:v>
                      </c:pt>
                      <c:pt idx="9">
                        <c:v>0.35219901808295578</c:v>
                      </c:pt>
                      <c:pt idx="10">
                        <c:v>0.35749732055148958</c:v>
                      </c:pt>
                      <c:pt idx="11">
                        <c:v>0.3633946007859728</c:v>
                      </c:pt>
                      <c:pt idx="12">
                        <c:v>0.36957511521707154</c:v>
                      </c:pt>
                      <c:pt idx="13">
                        <c:v>0.37575565711949405</c:v>
                      </c:pt>
                      <c:pt idx="14">
                        <c:v>0.38281738971902962</c:v>
                      </c:pt>
                      <c:pt idx="15">
                        <c:v>0.38990592168259763</c:v>
                      </c:pt>
                      <c:pt idx="16">
                        <c:v>0.39755473429842442</c:v>
                      </c:pt>
                      <c:pt idx="17">
                        <c:v>0.40579092199277439</c:v>
                      </c:pt>
                      <c:pt idx="18">
                        <c:v>0.41343987543438748</c:v>
                      </c:pt>
                      <c:pt idx="19">
                        <c:v>0.42108886779587329</c:v>
                      </c:pt>
                      <c:pt idx="20">
                        <c:v>0.42871260994534433</c:v>
                      </c:pt>
                      <c:pt idx="21">
                        <c:v>0.43725518639929617</c:v>
                      </c:pt>
                      <c:pt idx="22">
                        <c:v>0.44521078073766507</c:v>
                      </c:pt>
                      <c:pt idx="23">
                        <c:v>0.45374098887087916</c:v>
                      </c:pt>
                      <c:pt idx="24">
                        <c:v>0.46256495137427267</c:v>
                      </c:pt>
                      <c:pt idx="25">
                        <c:v>0.47195255453309187</c:v>
                      </c:pt>
                      <c:pt idx="26">
                        <c:v>0.48169416205995175</c:v>
                      </c:pt>
                      <c:pt idx="27">
                        <c:v>0.49110557065242394</c:v>
                      </c:pt>
                      <c:pt idx="28">
                        <c:v>0.50082338836546325</c:v>
                      </c:pt>
                      <c:pt idx="29">
                        <c:v>0.50995396565176621</c:v>
                      </c:pt>
                      <c:pt idx="30">
                        <c:v>0.51904642577763649</c:v>
                      </c:pt>
                      <c:pt idx="31">
                        <c:v>0.52816430654991953</c:v>
                      </c:pt>
                      <c:pt idx="32">
                        <c:v>0.53815176418901067</c:v>
                      </c:pt>
                      <c:pt idx="33">
                        <c:v>0.54815108548923008</c:v>
                      </c:pt>
                      <c:pt idx="34">
                        <c:v>0.55785667551395035</c:v>
                      </c:pt>
                      <c:pt idx="35">
                        <c:v>0.56814983359350391</c:v>
                      </c:pt>
                      <c:pt idx="36">
                        <c:v>0.5793588517068623</c:v>
                      </c:pt>
                      <c:pt idx="37">
                        <c:v>0.58965174439975698</c:v>
                      </c:pt>
                      <c:pt idx="38">
                        <c:v>0.5999446899827352</c:v>
                      </c:pt>
                      <c:pt idx="39">
                        <c:v>0.61023768297059888</c:v>
                      </c:pt>
                      <c:pt idx="40">
                        <c:v>0.62055428573747851</c:v>
                      </c:pt>
                      <c:pt idx="41">
                        <c:v>0.63084714087513583</c:v>
                      </c:pt>
                      <c:pt idx="42">
                        <c:v>0.64142209809860973</c:v>
                      </c:pt>
                      <c:pt idx="43">
                        <c:v>0.6529135517738841</c:v>
                      </c:pt>
                      <c:pt idx="44">
                        <c:v>0.66378226536855089</c:v>
                      </c:pt>
                      <c:pt idx="45">
                        <c:v>0.67408690800156679</c:v>
                      </c:pt>
                      <c:pt idx="46">
                        <c:v>0.68526116565150863</c:v>
                      </c:pt>
                      <c:pt idx="47">
                        <c:v>0.69557766793023279</c:v>
                      </c:pt>
                      <c:pt idx="48">
                        <c:v>0.70558880134911883</c:v>
                      </c:pt>
                      <c:pt idx="49">
                        <c:v>0.71676285686503927</c:v>
                      </c:pt>
                      <c:pt idx="50">
                        <c:v>0.72763146991206729</c:v>
                      </c:pt>
                      <c:pt idx="51">
                        <c:v>0.73940490484354648</c:v>
                      </c:pt>
                      <c:pt idx="52">
                        <c:v>0.75060281598245748</c:v>
                      </c:pt>
                      <c:pt idx="53">
                        <c:v>0.7614951891811329</c:v>
                      </c:pt>
                      <c:pt idx="54">
                        <c:v>0.77181247096091676</c:v>
                      </c:pt>
                      <c:pt idx="55">
                        <c:v>0.78270501617563248</c:v>
                      </c:pt>
                      <c:pt idx="56">
                        <c:v>0.79358510934778748</c:v>
                      </c:pt>
                      <c:pt idx="57">
                        <c:v>0.80415931598939316</c:v>
                      </c:pt>
                      <c:pt idx="58">
                        <c:v>0.8168020355353679</c:v>
                      </c:pt>
                      <c:pt idx="59">
                        <c:v>0.82738865136566364</c:v>
                      </c:pt>
                      <c:pt idx="60">
                        <c:v>0.83798722676962867</c:v>
                      </c:pt>
                      <c:pt idx="61">
                        <c:v>0.84858584806298165</c:v>
                      </c:pt>
                      <c:pt idx="62">
                        <c:v>0.86007794088315781</c:v>
                      </c:pt>
                      <c:pt idx="63">
                        <c:v>0.87097043658678397</c:v>
                      </c:pt>
                      <c:pt idx="64">
                        <c:v>0.88303784509212013</c:v>
                      </c:pt>
                      <c:pt idx="65">
                        <c:v>0.89451782568851457</c:v>
                      </c:pt>
                      <c:pt idx="66">
                        <c:v>0.90511667424791664</c:v>
                      </c:pt>
                      <c:pt idx="67">
                        <c:v>0.91538464176960488</c:v>
                      </c:pt>
                      <c:pt idx="68">
                        <c:v>0.9260335013369223</c:v>
                      </c:pt>
                      <c:pt idx="69">
                        <c:v>0.93808823423168286</c:v>
                      </c:pt>
                      <c:pt idx="70">
                        <c:v>0.94953066077637949</c:v>
                      </c:pt>
                      <c:pt idx="71">
                        <c:v>0.96039862572508072</c:v>
                      </c:pt>
                      <c:pt idx="72">
                        <c:v>0.97130330717858016</c:v>
                      </c:pt>
                      <c:pt idx="73">
                        <c:v>0.98246502247737166</c:v>
                      </c:pt>
                      <c:pt idx="74">
                        <c:v>0.99247623917248573</c:v>
                      </c:pt>
                      <c:pt idx="75">
                        <c:v>1.0039561393906498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TimePerturb!$FL$1:$FL$2</c15:sqref>
                        </c15:formulaRef>
                      </c:ext>
                    </c:extLst>
                    <c:strCache>
                      <c:ptCount val="2"/>
                      <c:pt idx="0">
                        <c:v>Drop_06283</c:v>
                      </c:pt>
                      <c:pt idx="1">
                        <c:v>6mL 7.66deg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accent6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TimePerturb!$FN$6:$FN$84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8.7349163280391925E-2</c:v>
                      </c:pt>
                      <c:pt idx="1">
                        <c:v>9.982761517759077E-2</c:v>
                      </c:pt>
                      <c:pt idx="2">
                        <c:v>0.11230606707478961</c:v>
                      </c:pt>
                      <c:pt idx="3">
                        <c:v>0.12478451897198847</c:v>
                      </c:pt>
                      <c:pt idx="4">
                        <c:v>0.13726297086918732</c:v>
                      </c:pt>
                      <c:pt idx="5">
                        <c:v>0.14974142276638616</c:v>
                      </c:pt>
                      <c:pt idx="6">
                        <c:v>0.16221987466358501</c:v>
                      </c:pt>
                      <c:pt idx="7">
                        <c:v>0.17469832656078385</c:v>
                      </c:pt>
                      <c:pt idx="8">
                        <c:v>0.1871767784579827</c:v>
                      </c:pt>
                      <c:pt idx="9">
                        <c:v>0.19965523035518154</c:v>
                      </c:pt>
                      <c:pt idx="10">
                        <c:v>0.21213368225238038</c:v>
                      </c:pt>
                      <c:pt idx="11">
                        <c:v>0.22461213414957923</c:v>
                      </c:pt>
                      <c:pt idx="12">
                        <c:v>0.23709058604677807</c:v>
                      </c:pt>
                      <c:pt idx="13">
                        <c:v>0.24956903794397695</c:v>
                      </c:pt>
                      <c:pt idx="14">
                        <c:v>0.26204748984117576</c:v>
                      </c:pt>
                      <c:pt idx="15">
                        <c:v>0.27452594173837463</c:v>
                      </c:pt>
                      <c:pt idx="16">
                        <c:v>0.28700439363557345</c:v>
                      </c:pt>
                      <c:pt idx="17">
                        <c:v>0.29948284553277232</c:v>
                      </c:pt>
                      <c:pt idx="18">
                        <c:v>0.31196129742997114</c:v>
                      </c:pt>
                      <c:pt idx="19">
                        <c:v>0.32443974932717001</c:v>
                      </c:pt>
                      <c:pt idx="20">
                        <c:v>0.33691820122436883</c:v>
                      </c:pt>
                      <c:pt idx="21">
                        <c:v>0.3493966531215677</c:v>
                      </c:pt>
                      <c:pt idx="22">
                        <c:v>0.36187510501876652</c:v>
                      </c:pt>
                      <c:pt idx="23">
                        <c:v>0.37435355691596539</c:v>
                      </c:pt>
                      <c:pt idx="24">
                        <c:v>0.38683200881316426</c:v>
                      </c:pt>
                      <c:pt idx="25">
                        <c:v>0.39931046071036308</c:v>
                      </c:pt>
                      <c:pt idx="26">
                        <c:v>0.41178891260756195</c:v>
                      </c:pt>
                      <c:pt idx="27">
                        <c:v>0.42426736450476077</c:v>
                      </c:pt>
                      <c:pt idx="28">
                        <c:v>0.43674581640195964</c:v>
                      </c:pt>
                      <c:pt idx="29">
                        <c:v>0.44922426829915846</c:v>
                      </c:pt>
                      <c:pt idx="30">
                        <c:v>0.46170272019635733</c:v>
                      </c:pt>
                      <c:pt idx="31">
                        <c:v>0.47418117209355615</c:v>
                      </c:pt>
                      <c:pt idx="32">
                        <c:v>0.48665962399075502</c:v>
                      </c:pt>
                      <c:pt idx="33">
                        <c:v>0.49913807588795389</c:v>
                      </c:pt>
                      <c:pt idx="34">
                        <c:v>0.51161652778515265</c:v>
                      </c:pt>
                      <c:pt idx="35">
                        <c:v>0.52409497968235164</c:v>
                      </c:pt>
                      <c:pt idx="36">
                        <c:v>0.5365734315795504</c:v>
                      </c:pt>
                      <c:pt idx="37">
                        <c:v>0.54905188347674927</c:v>
                      </c:pt>
                      <c:pt idx="38">
                        <c:v>0.56153033537394803</c:v>
                      </c:pt>
                      <c:pt idx="39">
                        <c:v>0.5740087872711469</c:v>
                      </c:pt>
                      <c:pt idx="40">
                        <c:v>0.58648723916834578</c:v>
                      </c:pt>
                      <c:pt idx="41">
                        <c:v>0.59896569106554465</c:v>
                      </c:pt>
                      <c:pt idx="42">
                        <c:v>0.61144414296274341</c:v>
                      </c:pt>
                      <c:pt idx="43">
                        <c:v>0.62392259485994228</c:v>
                      </c:pt>
                      <c:pt idx="44">
                        <c:v>0.63640104675714115</c:v>
                      </c:pt>
                      <c:pt idx="45">
                        <c:v>0.64887949865434003</c:v>
                      </c:pt>
                      <c:pt idx="46">
                        <c:v>0.66135795055153879</c:v>
                      </c:pt>
                      <c:pt idx="47">
                        <c:v>0.67383640244873766</c:v>
                      </c:pt>
                      <c:pt idx="48">
                        <c:v>0.68631485434593653</c:v>
                      </c:pt>
                      <c:pt idx="49">
                        <c:v>0.6987933062431354</c:v>
                      </c:pt>
                      <c:pt idx="50">
                        <c:v>0.71127175814033428</c:v>
                      </c:pt>
                      <c:pt idx="51">
                        <c:v>0.72375021003753304</c:v>
                      </c:pt>
                      <c:pt idx="52">
                        <c:v>0.73622866193473191</c:v>
                      </c:pt>
                      <c:pt idx="53">
                        <c:v>0.74870711383193078</c:v>
                      </c:pt>
                      <c:pt idx="54">
                        <c:v>0.76118556572912954</c:v>
                      </c:pt>
                      <c:pt idx="55">
                        <c:v>0.77366401762632842</c:v>
                      </c:pt>
                      <c:pt idx="56">
                        <c:v>0.78614246952352729</c:v>
                      </c:pt>
                      <c:pt idx="57">
                        <c:v>0.79862092142072616</c:v>
                      </c:pt>
                      <c:pt idx="58">
                        <c:v>0.81109937331792492</c:v>
                      </c:pt>
                      <c:pt idx="59">
                        <c:v>0.82357782521512368</c:v>
                      </c:pt>
                      <c:pt idx="60">
                        <c:v>0.83605627711232267</c:v>
                      </c:pt>
                      <c:pt idx="61">
                        <c:v>0.84853472900952154</c:v>
                      </c:pt>
                      <c:pt idx="62">
                        <c:v>0.8610131809067203</c:v>
                      </c:pt>
                      <c:pt idx="63">
                        <c:v>0.87349163280391928</c:v>
                      </c:pt>
                      <c:pt idx="64">
                        <c:v>0.88597008470111804</c:v>
                      </c:pt>
                      <c:pt idx="65">
                        <c:v>0.89844853659831692</c:v>
                      </c:pt>
                      <c:pt idx="66">
                        <c:v>0.9109269884955159</c:v>
                      </c:pt>
                      <c:pt idx="67">
                        <c:v>0.92340544039271466</c:v>
                      </c:pt>
                      <c:pt idx="68">
                        <c:v>0.93588389228991342</c:v>
                      </c:pt>
                      <c:pt idx="69">
                        <c:v>0.94836234418711229</c:v>
                      </c:pt>
                      <c:pt idx="70">
                        <c:v>0.96084079608431117</c:v>
                      </c:pt>
                      <c:pt idx="71">
                        <c:v>0.97331924798151004</c:v>
                      </c:pt>
                      <c:pt idx="72">
                        <c:v>0.9857976998787088</c:v>
                      </c:pt>
                      <c:pt idx="73">
                        <c:v>0.99827615177590767</c:v>
                      </c:pt>
                      <c:pt idx="74">
                        <c:v>1.0107546036731065</c:v>
                      </c:pt>
                      <c:pt idx="75">
                        <c:v>1.0232330555703053</c:v>
                      </c:pt>
                      <c:pt idx="76">
                        <c:v>1.0357115074675043</c:v>
                      </c:pt>
                      <c:pt idx="77">
                        <c:v>1.048189959364703</c:v>
                      </c:pt>
                      <c:pt idx="78">
                        <c:v>1.060668411261902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TimePerturb!$FP$6:$FP$84</c15:sqref>
                        </c15:formulaRef>
                      </c:ext>
                    </c:extLst>
                    <c:numCache>
                      <c:formatCode>General</c:formatCode>
                      <c:ptCount val="79"/>
                      <c:pt idx="0">
                        <c:v>0.39030472164614854</c:v>
                      </c:pt>
                      <c:pt idx="1">
                        <c:v>0.39451284242868806</c:v>
                      </c:pt>
                      <c:pt idx="2">
                        <c:v>0.39943848741490584</c:v>
                      </c:pt>
                      <c:pt idx="3">
                        <c:v>0.40220708461169152</c:v>
                      </c:pt>
                      <c:pt idx="4">
                        <c:v>0.40728616770771114</c:v>
                      </c:pt>
                      <c:pt idx="5">
                        <c:v>0.4119519028553813</c:v>
                      </c:pt>
                      <c:pt idx="6">
                        <c:v>0.41559238040413504</c:v>
                      </c:pt>
                      <c:pt idx="7">
                        <c:v>0.42062396500219784</c:v>
                      </c:pt>
                      <c:pt idx="8">
                        <c:v>0.42709417062332888</c:v>
                      </c:pt>
                      <c:pt idx="9">
                        <c:v>0.43155957004832829</c:v>
                      </c:pt>
                      <c:pt idx="10">
                        <c:v>0.43576021824584549</c:v>
                      </c:pt>
                      <c:pt idx="11">
                        <c:v>0.44108968672899579</c:v>
                      </c:pt>
                      <c:pt idx="12">
                        <c:v>0.44670470485318564</c:v>
                      </c:pt>
                      <c:pt idx="13">
                        <c:v>0.4514653174057468</c:v>
                      </c:pt>
                      <c:pt idx="14">
                        <c:v>0.45819805542204506</c:v>
                      </c:pt>
                      <c:pt idx="15">
                        <c:v>0.46380870615393599</c:v>
                      </c:pt>
                      <c:pt idx="16">
                        <c:v>0.47194660298100022</c:v>
                      </c:pt>
                      <c:pt idx="17">
                        <c:v>0.47839650356365865</c:v>
                      </c:pt>
                      <c:pt idx="18">
                        <c:v>0.48344446163302335</c:v>
                      </c:pt>
                      <c:pt idx="19">
                        <c:v>0.49074010491417347</c:v>
                      </c:pt>
                      <c:pt idx="20">
                        <c:v>0.49748071053416287</c:v>
                      </c:pt>
                      <c:pt idx="21">
                        <c:v>0.50505163554758303</c:v>
                      </c:pt>
                      <c:pt idx="22">
                        <c:v>0.51321386959635951</c:v>
                      </c:pt>
                      <c:pt idx="23">
                        <c:v>0.51909796886473358</c:v>
                      </c:pt>
                      <c:pt idx="24">
                        <c:v>0.52696322359243075</c:v>
                      </c:pt>
                      <c:pt idx="25">
                        <c:v>0.53342730256155624</c:v>
                      </c:pt>
                      <c:pt idx="26">
                        <c:v>0.54043866615898373</c:v>
                      </c:pt>
                      <c:pt idx="27">
                        <c:v>0.54774468716092051</c:v>
                      </c:pt>
                      <c:pt idx="28">
                        <c:v>0.55560455301320866</c:v>
                      </c:pt>
                      <c:pt idx="29">
                        <c:v>0.56397819359489709</c:v>
                      </c:pt>
                      <c:pt idx="30">
                        <c:v>0.57438177591089001</c:v>
                      </c:pt>
                      <c:pt idx="31">
                        <c:v>0.58195473709307988</c:v>
                      </c:pt>
                      <c:pt idx="32">
                        <c:v>0.58925920533089104</c:v>
                      </c:pt>
                      <c:pt idx="33">
                        <c:v>0.59740583724659591</c:v>
                      </c:pt>
                      <c:pt idx="34">
                        <c:v>0.60667489101192862</c:v>
                      </c:pt>
                      <c:pt idx="35">
                        <c:v>0.61621736785130188</c:v>
                      </c:pt>
                      <c:pt idx="36">
                        <c:v>0.62465352014430642</c:v>
                      </c:pt>
                      <c:pt idx="37">
                        <c:v>0.63250554139435422</c:v>
                      </c:pt>
                      <c:pt idx="38">
                        <c:v>0.64063081113221176</c:v>
                      </c:pt>
                      <c:pt idx="39">
                        <c:v>0.64820298569630996</c:v>
                      </c:pt>
                      <c:pt idx="40">
                        <c:v>0.65608537207265361</c:v>
                      </c:pt>
                      <c:pt idx="41">
                        <c:v>0.66537279620557443</c:v>
                      </c:pt>
                      <c:pt idx="42">
                        <c:v>0.6751704285100365</c:v>
                      </c:pt>
                      <c:pt idx="43">
                        <c:v>0.68303860089456847</c:v>
                      </c:pt>
                      <c:pt idx="44">
                        <c:v>0.69118754829753826</c:v>
                      </c:pt>
                      <c:pt idx="45">
                        <c:v>0.70016925407628794</c:v>
                      </c:pt>
                      <c:pt idx="46">
                        <c:v>0.71002861980920562</c:v>
                      </c:pt>
                      <c:pt idx="47">
                        <c:v>0.71958072426580033</c:v>
                      </c:pt>
                      <c:pt idx="48">
                        <c:v>0.72856237117470579</c:v>
                      </c:pt>
                      <c:pt idx="49">
                        <c:v>0.73613249239335465</c:v>
                      </c:pt>
                      <c:pt idx="50">
                        <c:v>0.74455340599643571</c:v>
                      </c:pt>
                      <c:pt idx="51">
                        <c:v>0.75383494268163032</c:v>
                      </c:pt>
                      <c:pt idx="52">
                        <c:v>0.76280674508680335</c:v>
                      </c:pt>
                      <c:pt idx="53">
                        <c:v>0.77177880731007498</c:v>
                      </c:pt>
                      <c:pt idx="54">
                        <c:v>0.78077983454325084</c:v>
                      </c:pt>
                      <c:pt idx="55">
                        <c:v>0.78888245734033502</c:v>
                      </c:pt>
                      <c:pt idx="56">
                        <c:v>0.79868761298895907</c:v>
                      </c:pt>
                      <c:pt idx="57">
                        <c:v>0.809089023839343</c:v>
                      </c:pt>
                      <c:pt idx="58">
                        <c:v>0.81896920467958012</c:v>
                      </c:pt>
                      <c:pt idx="59">
                        <c:v>0.8271408108686914</c:v>
                      </c:pt>
                      <c:pt idx="60">
                        <c:v>0.83614385946785053</c:v>
                      </c:pt>
                      <c:pt idx="61">
                        <c:v>0.84486713277451986</c:v>
                      </c:pt>
                      <c:pt idx="62">
                        <c:v>0.85355704646899933</c:v>
                      </c:pt>
                      <c:pt idx="63">
                        <c:v>0.86364887579233274</c:v>
                      </c:pt>
                      <c:pt idx="64">
                        <c:v>0.87236087089979819</c:v>
                      </c:pt>
                      <c:pt idx="65">
                        <c:v>0.88077082193202083</c:v>
                      </c:pt>
                      <c:pt idx="66">
                        <c:v>0.89058269887547215</c:v>
                      </c:pt>
                      <c:pt idx="67">
                        <c:v>0.90098722156451039</c:v>
                      </c:pt>
                      <c:pt idx="68">
                        <c:v>0.91023836170560835</c:v>
                      </c:pt>
                      <c:pt idx="69">
                        <c:v>0.91835798763797183</c:v>
                      </c:pt>
                      <c:pt idx="70">
                        <c:v>0.92769527451629064</c:v>
                      </c:pt>
                      <c:pt idx="71">
                        <c:v>0.93668793358148628</c:v>
                      </c:pt>
                      <c:pt idx="72">
                        <c:v>0.94621862517624322</c:v>
                      </c:pt>
                      <c:pt idx="73">
                        <c:v>0.95463936281795347</c:v>
                      </c:pt>
                      <c:pt idx="74">
                        <c:v>0.96327614534544159</c:v>
                      </c:pt>
                      <c:pt idx="75">
                        <c:v>0.97252786610718622</c:v>
                      </c:pt>
                      <c:pt idx="76">
                        <c:v>0.98260120570703224</c:v>
                      </c:pt>
                      <c:pt idx="77">
                        <c:v>0.99215335394255577</c:v>
                      </c:pt>
                      <c:pt idx="78">
                        <c:v>1.0020060261305568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TimePerturb!$FY$1:$FY$2</c15:sqref>
                        </c15:formulaRef>
                      </c:ext>
                    </c:extLst>
                    <c:strCache>
                      <c:ptCount val="2"/>
                      <c:pt idx="0">
                        <c:v>Drop_06287</c:v>
                      </c:pt>
                      <c:pt idx="1">
                        <c:v>6mL 3.99deg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6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TimePerturb!$GA$6:$GA$21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4.251156982414963E-2</c:v>
                      </c:pt>
                      <c:pt idx="1">
                        <c:v>8.5023139648299259E-2</c:v>
                      </c:pt>
                      <c:pt idx="2">
                        <c:v>0.12753470947244888</c:v>
                      </c:pt>
                      <c:pt idx="3">
                        <c:v>0.17004627929659852</c:v>
                      </c:pt>
                      <c:pt idx="4">
                        <c:v>0.21255784912074813</c:v>
                      </c:pt>
                      <c:pt idx="5">
                        <c:v>0.25506941894489776</c:v>
                      </c:pt>
                      <c:pt idx="6">
                        <c:v>0.29758098876904743</c:v>
                      </c:pt>
                      <c:pt idx="7">
                        <c:v>0.34009255859319704</c:v>
                      </c:pt>
                      <c:pt idx="8">
                        <c:v>0.38260412841734665</c:v>
                      </c:pt>
                      <c:pt idx="9">
                        <c:v>0.42511569824149625</c:v>
                      </c:pt>
                      <c:pt idx="10">
                        <c:v>0.46762726806564586</c:v>
                      </c:pt>
                      <c:pt idx="11">
                        <c:v>0.51013883788979553</c:v>
                      </c:pt>
                      <c:pt idx="12">
                        <c:v>0.55265040771394514</c:v>
                      </c:pt>
                      <c:pt idx="13">
                        <c:v>0.59516197753809486</c:v>
                      </c:pt>
                      <c:pt idx="14">
                        <c:v>0.63767354736224446</c:v>
                      </c:pt>
                      <c:pt idx="15">
                        <c:v>0.68018511718639407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TimePerturb!$GC$6:$GC$21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0.43134994355211564</c:v>
                      </c:pt>
                      <c:pt idx="1">
                        <c:v>0.43792888473342523</c:v>
                      </c:pt>
                      <c:pt idx="2">
                        <c:v>0.44963353027037428</c:v>
                      </c:pt>
                      <c:pt idx="3">
                        <c:v>0.46459777282438874</c:v>
                      </c:pt>
                      <c:pt idx="4">
                        <c:v>0.483819315234151</c:v>
                      </c:pt>
                      <c:pt idx="5">
                        <c:v>0.50576083498489877</c:v>
                      </c:pt>
                      <c:pt idx="6">
                        <c:v>0.53075459659637469</c:v>
                      </c:pt>
                      <c:pt idx="7">
                        <c:v>0.55632442322573405</c:v>
                      </c:pt>
                      <c:pt idx="8">
                        <c:v>0.58497666715930874</c:v>
                      </c:pt>
                      <c:pt idx="9">
                        <c:v>0.61555167850556158</c:v>
                      </c:pt>
                      <c:pt idx="10">
                        <c:v>0.64802475474607113</c:v>
                      </c:pt>
                      <c:pt idx="11">
                        <c:v>0.68070050375969482</c:v>
                      </c:pt>
                      <c:pt idx="12">
                        <c:v>0.71412925492332491</c:v>
                      </c:pt>
                      <c:pt idx="13">
                        <c:v>0.74852748292241544</c:v>
                      </c:pt>
                      <c:pt idx="14">
                        <c:v>0.78404169948563807</c:v>
                      </c:pt>
                      <c:pt idx="15">
                        <c:v>0.81918593340020163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TimePerturb!$GK$1:$GK$2</c15:sqref>
                        </c15:formulaRef>
                      </c:ext>
                    </c:extLst>
                    <c:strCache>
                      <c:ptCount val="2"/>
                      <c:pt idx="0">
                        <c:v>Drop_06288</c:v>
                      </c:pt>
                      <c:pt idx="1">
                        <c:v>2mL 3.14deg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noFill/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TimePerturb!$GM$6:$GM$34</c15:sqref>
                        </c15:formulaRef>
                      </c:ext>
                    </c:extLst>
                    <c:numCache>
                      <c:formatCode>General</c:formatCode>
                      <c:ptCount val="29"/>
                      <c:pt idx="0">
                        <c:v>2.4968172414650627E-2</c:v>
                      </c:pt>
                      <c:pt idx="1">
                        <c:v>4.9936344829301253E-2</c:v>
                      </c:pt>
                      <c:pt idx="2">
                        <c:v>7.490451724395189E-2</c:v>
                      </c:pt>
                      <c:pt idx="3">
                        <c:v>9.9872689658602506E-2</c:v>
                      </c:pt>
                      <c:pt idx="4">
                        <c:v>0.12484086207325314</c:v>
                      </c:pt>
                      <c:pt idx="5">
                        <c:v>0.14980903448790375</c:v>
                      </c:pt>
                      <c:pt idx="6">
                        <c:v>0.17477720690255441</c:v>
                      </c:pt>
                      <c:pt idx="7">
                        <c:v>0.19974537931720501</c:v>
                      </c:pt>
                      <c:pt idx="8">
                        <c:v>0.22471355173185564</c:v>
                      </c:pt>
                      <c:pt idx="9">
                        <c:v>0.24968172414650627</c:v>
                      </c:pt>
                      <c:pt idx="10">
                        <c:v>0.2746498965611569</c:v>
                      </c:pt>
                      <c:pt idx="11">
                        <c:v>0.29961806897580751</c:v>
                      </c:pt>
                      <c:pt idx="12">
                        <c:v>0.32458624139045816</c:v>
                      </c:pt>
                      <c:pt idx="13">
                        <c:v>0.34955441380510882</c:v>
                      </c:pt>
                      <c:pt idx="14">
                        <c:v>0.37452258621975942</c:v>
                      </c:pt>
                      <c:pt idx="15">
                        <c:v>0.39949075863441003</c:v>
                      </c:pt>
                      <c:pt idx="16">
                        <c:v>0.42445893104906068</c:v>
                      </c:pt>
                      <c:pt idx="17">
                        <c:v>0.44942710346371129</c:v>
                      </c:pt>
                      <c:pt idx="18">
                        <c:v>0.47439527587836189</c:v>
                      </c:pt>
                      <c:pt idx="19">
                        <c:v>0.49936344829301255</c:v>
                      </c:pt>
                      <c:pt idx="20">
                        <c:v>0.52433162070766315</c:v>
                      </c:pt>
                      <c:pt idx="21">
                        <c:v>0.54929979312231381</c:v>
                      </c:pt>
                      <c:pt idx="22">
                        <c:v>0.57426796553696435</c:v>
                      </c:pt>
                      <c:pt idx="23">
                        <c:v>0.59923613795161501</c:v>
                      </c:pt>
                      <c:pt idx="24">
                        <c:v>0.62420431036626567</c:v>
                      </c:pt>
                      <c:pt idx="25">
                        <c:v>0.64917248278091633</c:v>
                      </c:pt>
                      <c:pt idx="26">
                        <c:v>0.67414065519556698</c:v>
                      </c:pt>
                      <c:pt idx="27">
                        <c:v>0.69910882761021764</c:v>
                      </c:pt>
                      <c:pt idx="28">
                        <c:v>0.72407700002486819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TimePerturb!$GO$6:$GO$34</c15:sqref>
                        </c15:formulaRef>
                      </c:ext>
                    </c:extLst>
                    <c:numCache>
                      <c:formatCode>General</c:formatCode>
                      <c:ptCount val="29"/>
                      <c:pt idx="0">
                        <c:v>0.37588068241595085</c:v>
                      </c:pt>
                      <c:pt idx="1">
                        <c:v>0.37775062150032546</c:v>
                      </c:pt>
                      <c:pt idx="2">
                        <c:v>0.38100551346269201</c:v>
                      </c:pt>
                      <c:pt idx="3">
                        <c:v>0.3848702307502268</c:v>
                      </c:pt>
                      <c:pt idx="4">
                        <c:v>0.38925681153546943</c:v>
                      </c:pt>
                      <c:pt idx="5">
                        <c:v>0.39463981587466701</c:v>
                      </c:pt>
                      <c:pt idx="6">
                        <c:v>0.39984218428533391</c:v>
                      </c:pt>
                      <c:pt idx="7">
                        <c:v>0.40607477872814834</c:v>
                      </c:pt>
                      <c:pt idx="8">
                        <c:v>0.41242809315483397</c:v>
                      </c:pt>
                      <c:pt idx="9">
                        <c:v>0.41942292325323105</c:v>
                      </c:pt>
                      <c:pt idx="10">
                        <c:v>0.42715112494855884</c:v>
                      </c:pt>
                      <c:pt idx="11">
                        <c:v>0.43525791463880514</c:v>
                      </c:pt>
                      <c:pt idx="12">
                        <c:v>0.44399211373804681</c:v>
                      </c:pt>
                      <c:pt idx="13">
                        <c:v>0.45322938401784901</c:v>
                      </c:pt>
                      <c:pt idx="14">
                        <c:v>0.46294660266811777</c:v>
                      </c:pt>
                      <c:pt idx="15">
                        <c:v>0.47292233381143517</c:v>
                      </c:pt>
                      <c:pt idx="16">
                        <c:v>0.48327192781950806</c:v>
                      </c:pt>
                      <c:pt idx="17">
                        <c:v>0.49399539286270278</c:v>
                      </c:pt>
                      <c:pt idx="18">
                        <c:v>0.50495037468866999</c:v>
                      </c:pt>
                      <c:pt idx="19">
                        <c:v>0.51593011798524135</c:v>
                      </c:pt>
                      <c:pt idx="20">
                        <c:v>0.52728042737627434</c:v>
                      </c:pt>
                      <c:pt idx="21">
                        <c:v>0.53850265725375501</c:v>
                      </c:pt>
                      <c:pt idx="22">
                        <c:v>0.55022680727799289</c:v>
                      </c:pt>
                      <c:pt idx="23">
                        <c:v>0.56207558333978414</c:v>
                      </c:pt>
                      <c:pt idx="24">
                        <c:v>0.57392087637650302</c:v>
                      </c:pt>
                      <c:pt idx="25">
                        <c:v>0.58589425793974992</c:v>
                      </c:pt>
                      <c:pt idx="26">
                        <c:v>0.59787478778692071</c:v>
                      </c:pt>
                      <c:pt idx="27">
                        <c:v>0.61008336772798311</c:v>
                      </c:pt>
                      <c:pt idx="28">
                        <c:v>0.62219547400033859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TimePerturb!$GV$1:$GV$2</c15:sqref>
                        </c15:formulaRef>
                      </c:ext>
                    </c:extLst>
                    <c:strCache>
                      <c:ptCount val="2"/>
                      <c:pt idx="0">
                        <c:v>Drop_06290</c:v>
                      </c:pt>
                      <c:pt idx="1">
                        <c:v>3mL 3.14deg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noFill/>
                    <a:ln w="9525">
                      <a:solidFill>
                        <a:schemeClr val="tx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TimePerturb!$GX$6:$GX$27</c15:sqref>
                        </c15:formulaRef>
                      </c:ext>
                    </c:extLst>
                    <c:numCache>
                      <c:formatCode>General</c:formatCode>
                      <c:ptCount val="22"/>
                      <c:pt idx="0">
                        <c:v>2.5696325729122366E-2</c:v>
                      </c:pt>
                      <c:pt idx="1">
                        <c:v>5.1392651458244731E-2</c:v>
                      </c:pt>
                      <c:pt idx="2">
                        <c:v>7.7088977187367111E-2</c:v>
                      </c:pt>
                      <c:pt idx="3">
                        <c:v>0.10278530291648946</c:v>
                      </c:pt>
                      <c:pt idx="4">
                        <c:v>0.12848162864561183</c:v>
                      </c:pt>
                      <c:pt idx="5">
                        <c:v>0.15417795437473419</c:v>
                      </c:pt>
                      <c:pt idx="6">
                        <c:v>0.17987428010385659</c:v>
                      </c:pt>
                      <c:pt idx="7">
                        <c:v>0.20557060583297893</c:v>
                      </c:pt>
                      <c:pt idx="8">
                        <c:v>0.23126693156210129</c:v>
                      </c:pt>
                      <c:pt idx="9">
                        <c:v>0.25696325729122366</c:v>
                      </c:pt>
                      <c:pt idx="10">
                        <c:v>0.28265958302034599</c:v>
                      </c:pt>
                      <c:pt idx="11">
                        <c:v>0.30835590874946839</c:v>
                      </c:pt>
                      <c:pt idx="12">
                        <c:v>0.33405223447859078</c:v>
                      </c:pt>
                      <c:pt idx="13">
                        <c:v>0.35974856020771317</c:v>
                      </c:pt>
                      <c:pt idx="14">
                        <c:v>0.38544488593683551</c:v>
                      </c:pt>
                      <c:pt idx="15">
                        <c:v>0.41114121166595785</c:v>
                      </c:pt>
                      <c:pt idx="16">
                        <c:v>0.43683753739508024</c:v>
                      </c:pt>
                      <c:pt idx="17">
                        <c:v>0.46253386312420258</c:v>
                      </c:pt>
                      <c:pt idx="18">
                        <c:v>0.48823018885332498</c:v>
                      </c:pt>
                      <c:pt idx="19">
                        <c:v>0.51392651458244731</c:v>
                      </c:pt>
                      <c:pt idx="20">
                        <c:v>0.53962284031156971</c:v>
                      </c:pt>
                      <c:pt idx="21">
                        <c:v>0.56531916604069199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TimePerturb!$GZ$6:$GZ$27</c15:sqref>
                        </c15:formulaRef>
                      </c:ext>
                    </c:extLst>
                    <c:numCache>
                      <c:formatCode>General</c:formatCode>
                      <c:ptCount val="22"/>
                      <c:pt idx="0">
                        <c:v>0.35246334683862723</c:v>
                      </c:pt>
                      <c:pt idx="1">
                        <c:v>0.3538580229866552</c:v>
                      </c:pt>
                      <c:pt idx="2">
                        <c:v>0.35810909189198936</c:v>
                      </c:pt>
                      <c:pt idx="3">
                        <c:v>0.36489209927900429</c:v>
                      </c:pt>
                      <c:pt idx="4">
                        <c:v>0.37158172745180029</c:v>
                      </c:pt>
                      <c:pt idx="5">
                        <c:v>0.37929973827413888</c:v>
                      </c:pt>
                      <c:pt idx="6">
                        <c:v>0.38859568294485058</c:v>
                      </c:pt>
                      <c:pt idx="7">
                        <c:v>0.39836842875294948</c:v>
                      </c:pt>
                      <c:pt idx="8">
                        <c:v>0.40873300607964985</c:v>
                      </c:pt>
                      <c:pt idx="9">
                        <c:v>0.42067052856908282</c:v>
                      </c:pt>
                      <c:pt idx="10">
                        <c:v>0.43329310833399776</c:v>
                      </c:pt>
                      <c:pt idx="11">
                        <c:v>0.44626878466851017</c:v>
                      </c:pt>
                      <c:pt idx="12">
                        <c:v>0.46009244308719172</c:v>
                      </c:pt>
                      <c:pt idx="13">
                        <c:v>0.47403531521594544</c:v>
                      </c:pt>
                      <c:pt idx="14">
                        <c:v>0.48905312794643402</c:v>
                      </c:pt>
                      <c:pt idx="15">
                        <c:v>0.50431203688177839</c:v>
                      </c:pt>
                      <c:pt idx="16">
                        <c:v>0.51932155219669029</c:v>
                      </c:pt>
                      <c:pt idx="17">
                        <c:v>0.5350541009912636</c:v>
                      </c:pt>
                      <c:pt idx="18">
                        <c:v>0.55090316448787402</c:v>
                      </c:pt>
                      <c:pt idx="19">
                        <c:v>0.56711750731582489</c:v>
                      </c:pt>
                      <c:pt idx="20">
                        <c:v>0.58380305451002357</c:v>
                      </c:pt>
                      <c:pt idx="21">
                        <c:v>0.60013122915635297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TimePerturb!$HG$1:$HG$2</c15:sqref>
                        </c15:formulaRef>
                      </c:ext>
                    </c:extLst>
                    <c:strCache>
                      <c:ptCount val="2"/>
                      <c:pt idx="0">
                        <c:v>Drop_06291</c:v>
                      </c:pt>
                      <c:pt idx="1">
                        <c:v>4mL 3.14deg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noFill/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TimePerturb!$HI$6:$HI$26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2.2409764839811542E-2</c:v>
                      </c:pt>
                      <c:pt idx="1">
                        <c:v>4.4819529679623084E-2</c:v>
                      </c:pt>
                      <c:pt idx="2">
                        <c:v>6.7229294519434629E-2</c:v>
                      </c:pt>
                      <c:pt idx="3">
                        <c:v>8.9639059359246168E-2</c:v>
                      </c:pt>
                      <c:pt idx="4">
                        <c:v>0.11204882419905771</c:v>
                      </c:pt>
                      <c:pt idx="5">
                        <c:v>0.13445858903886926</c:v>
                      </c:pt>
                      <c:pt idx="6">
                        <c:v>0.15686835387868081</c:v>
                      </c:pt>
                      <c:pt idx="7">
                        <c:v>0.17927811871849234</c:v>
                      </c:pt>
                      <c:pt idx="8">
                        <c:v>0.20168788355830389</c:v>
                      </c:pt>
                      <c:pt idx="9">
                        <c:v>0.22409764839811541</c:v>
                      </c:pt>
                      <c:pt idx="10">
                        <c:v>0.24650741323792696</c:v>
                      </c:pt>
                      <c:pt idx="11">
                        <c:v>0.26891717807773852</c:v>
                      </c:pt>
                      <c:pt idx="12">
                        <c:v>0.29132694291755007</c:v>
                      </c:pt>
                      <c:pt idx="13">
                        <c:v>0.31373670775736162</c:v>
                      </c:pt>
                      <c:pt idx="14">
                        <c:v>0.33614647259717317</c:v>
                      </c:pt>
                      <c:pt idx="15">
                        <c:v>0.35855623743698467</c:v>
                      </c:pt>
                      <c:pt idx="16">
                        <c:v>0.38096600227679622</c:v>
                      </c:pt>
                      <c:pt idx="17">
                        <c:v>0.40337576711660778</c:v>
                      </c:pt>
                      <c:pt idx="18">
                        <c:v>0.42578553195641933</c:v>
                      </c:pt>
                      <c:pt idx="19">
                        <c:v>0.44819529679623082</c:v>
                      </c:pt>
                      <c:pt idx="20">
                        <c:v>0.47060506163604238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TimePerturb!$HK$6:$HK$26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0.27768533283137381</c:v>
                      </c:pt>
                      <c:pt idx="1">
                        <c:v>0.28070374203434717</c:v>
                      </c:pt>
                      <c:pt idx="2">
                        <c:v>0.28474190440168357</c:v>
                      </c:pt>
                      <c:pt idx="3">
                        <c:v>0.29000123435874248</c:v>
                      </c:pt>
                      <c:pt idx="4">
                        <c:v>0.29648747530584302</c:v>
                      </c:pt>
                      <c:pt idx="5">
                        <c:v>0.30373731602960635</c:v>
                      </c:pt>
                      <c:pt idx="6">
                        <c:v>0.31176247573016747</c:v>
                      </c:pt>
                      <c:pt idx="7">
                        <c:v>0.32066785793461278</c:v>
                      </c:pt>
                      <c:pt idx="8">
                        <c:v>0.33077907021530101</c:v>
                      </c:pt>
                      <c:pt idx="9">
                        <c:v>0.34166118347603081</c:v>
                      </c:pt>
                      <c:pt idx="10">
                        <c:v>0.35298719043780813</c:v>
                      </c:pt>
                      <c:pt idx="11">
                        <c:v>0.36508049644562529</c:v>
                      </c:pt>
                      <c:pt idx="12">
                        <c:v>0.37793817188244272</c:v>
                      </c:pt>
                      <c:pt idx="13">
                        <c:v>0.39113119371750427</c:v>
                      </c:pt>
                      <c:pt idx="14">
                        <c:v>0.40432081089820637</c:v>
                      </c:pt>
                      <c:pt idx="15">
                        <c:v>0.4182877714266523</c:v>
                      </c:pt>
                      <c:pt idx="16">
                        <c:v>0.4326828607884271</c:v>
                      </c:pt>
                      <c:pt idx="17">
                        <c:v>0.44697429306561193</c:v>
                      </c:pt>
                      <c:pt idx="18">
                        <c:v>0.46204095598625711</c:v>
                      </c:pt>
                      <c:pt idx="19">
                        <c:v>0.47687853375102029</c:v>
                      </c:pt>
                      <c:pt idx="20">
                        <c:v>0.4920483672810127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TimePerturb!$HR$1:$HR$2</c15:sqref>
                        </c15:formulaRef>
                      </c:ext>
                    </c:extLst>
                    <c:strCache>
                      <c:ptCount val="2"/>
                      <c:pt idx="0">
                        <c:v>Drop_06292</c:v>
                      </c:pt>
                      <c:pt idx="1">
                        <c:v>6mL 3.14deg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noFill/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TimePerturb!$HT$6:$HT$25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3.2981951291472023E-2</c:v>
                      </c:pt>
                      <c:pt idx="1">
                        <c:v>6.5963902582944045E-2</c:v>
                      </c:pt>
                      <c:pt idx="2">
                        <c:v>9.8945853874416068E-2</c:v>
                      </c:pt>
                      <c:pt idx="3">
                        <c:v>0.13192780516588809</c:v>
                      </c:pt>
                      <c:pt idx="4">
                        <c:v>0.16490975645736008</c:v>
                      </c:pt>
                      <c:pt idx="5">
                        <c:v>0.19789170774883211</c:v>
                      </c:pt>
                      <c:pt idx="6">
                        <c:v>0.23087365904030413</c:v>
                      </c:pt>
                      <c:pt idx="7">
                        <c:v>0.26385561033177618</c:v>
                      </c:pt>
                      <c:pt idx="8">
                        <c:v>0.29683756162324815</c:v>
                      </c:pt>
                      <c:pt idx="9">
                        <c:v>0.32981951291472017</c:v>
                      </c:pt>
                      <c:pt idx="10">
                        <c:v>0.36280146420619219</c:v>
                      </c:pt>
                      <c:pt idx="11">
                        <c:v>0.39578341549766421</c:v>
                      </c:pt>
                      <c:pt idx="12">
                        <c:v>0.42876536678913629</c:v>
                      </c:pt>
                      <c:pt idx="13">
                        <c:v>0.46174731808060826</c:v>
                      </c:pt>
                      <c:pt idx="14">
                        <c:v>0.49472926937208028</c:v>
                      </c:pt>
                      <c:pt idx="15">
                        <c:v>0.52771122066355236</c:v>
                      </c:pt>
                      <c:pt idx="16">
                        <c:v>0.56069317195502433</c:v>
                      </c:pt>
                      <c:pt idx="17">
                        <c:v>0.59367512324649629</c:v>
                      </c:pt>
                      <c:pt idx="18">
                        <c:v>0.62665707453796837</c:v>
                      </c:pt>
                      <c:pt idx="19">
                        <c:v>0.65963902582944034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TimePerturb!$HV$6:$HV$25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0.44454786907301336</c:v>
                      </c:pt>
                      <c:pt idx="1">
                        <c:v>0.44886881571112408</c:v>
                      </c:pt>
                      <c:pt idx="2">
                        <c:v>0.4554862679526514</c:v>
                      </c:pt>
                      <c:pt idx="3">
                        <c:v>0.46273213468092789</c:v>
                      </c:pt>
                      <c:pt idx="4">
                        <c:v>0.47275351421998713</c:v>
                      </c:pt>
                      <c:pt idx="5">
                        <c:v>0.48425685358905546</c:v>
                      </c:pt>
                      <c:pt idx="6">
                        <c:v>0.49606580854270771</c:v>
                      </c:pt>
                      <c:pt idx="7">
                        <c:v>0.51038838195853697</c:v>
                      </c:pt>
                      <c:pt idx="8">
                        <c:v>0.52603202563587437</c:v>
                      </c:pt>
                      <c:pt idx="9">
                        <c:v>0.54359499468054151</c:v>
                      </c:pt>
                      <c:pt idx="10">
                        <c:v>0.56056663997135414</c:v>
                      </c:pt>
                      <c:pt idx="11">
                        <c:v>0.57902379493180989</c:v>
                      </c:pt>
                      <c:pt idx="12">
                        <c:v>0.59835639466078561</c:v>
                      </c:pt>
                      <c:pt idx="13">
                        <c:v>0.61902416374918268</c:v>
                      </c:pt>
                      <c:pt idx="14">
                        <c:v>0.63939178459435886</c:v>
                      </c:pt>
                      <c:pt idx="15">
                        <c:v>0.66020389421470982</c:v>
                      </c:pt>
                      <c:pt idx="16">
                        <c:v>0.68190309909694979</c:v>
                      </c:pt>
                      <c:pt idx="17">
                        <c:v>0.70507523323717414</c:v>
                      </c:pt>
                      <c:pt idx="18">
                        <c:v>0.72766822281384258</c:v>
                      </c:pt>
                      <c:pt idx="19">
                        <c:v>0.75069401259110158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8"/>
                <c:order val="18"/>
                <c:tx>
                  <c:v>overhead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Sheet1!$C$3:$C$78</c15:sqref>
                        </c15:formulaRef>
                      </c:ext>
                    </c:extLst>
                    <c:numCache>
                      <c:formatCode>General</c:formatCode>
                      <c:ptCount val="76"/>
                      <c:pt idx="0">
                        <c:v>0.66666666666666663</c:v>
                      </c:pt>
                      <c:pt idx="1">
                        <c:v>0.68333333333333335</c:v>
                      </c:pt>
                      <c:pt idx="2">
                        <c:v>0.7</c:v>
                      </c:pt>
                      <c:pt idx="3">
                        <c:v>0.71666666666666667</c:v>
                      </c:pt>
                      <c:pt idx="4">
                        <c:v>0.73333333333333328</c:v>
                      </c:pt>
                      <c:pt idx="5">
                        <c:v>0.75</c:v>
                      </c:pt>
                      <c:pt idx="6">
                        <c:v>0.76666666666666661</c:v>
                      </c:pt>
                      <c:pt idx="7">
                        <c:v>0.78333333333333333</c:v>
                      </c:pt>
                      <c:pt idx="8">
                        <c:v>0.8</c:v>
                      </c:pt>
                      <c:pt idx="9">
                        <c:v>0.81666666666666665</c:v>
                      </c:pt>
                      <c:pt idx="10">
                        <c:v>0.83333333333333337</c:v>
                      </c:pt>
                      <c:pt idx="11">
                        <c:v>0.85</c:v>
                      </c:pt>
                      <c:pt idx="12">
                        <c:v>0.8666666666666667</c:v>
                      </c:pt>
                      <c:pt idx="13">
                        <c:v>0.8833333333333333</c:v>
                      </c:pt>
                      <c:pt idx="14">
                        <c:v>0.9</c:v>
                      </c:pt>
                      <c:pt idx="15">
                        <c:v>0.91666666666666663</c:v>
                      </c:pt>
                      <c:pt idx="16">
                        <c:v>0.93333333333333335</c:v>
                      </c:pt>
                      <c:pt idx="17">
                        <c:v>0.95</c:v>
                      </c:pt>
                      <c:pt idx="18">
                        <c:v>0.96666666666666667</c:v>
                      </c:pt>
                      <c:pt idx="19">
                        <c:v>0.98333333333333328</c:v>
                      </c:pt>
                      <c:pt idx="20">
                        <c:v>1</c:v>
                      </c:pt>
                      <c:pt idx="21">
                        <c:v>1.0166666666666666</c:v>
                      </c:pt>
                      <c:pt idx="22">
                        <c:v>1.0333333333333332</c:v>
                      </c:pt>
                      <c:pt idx="23">
                        <c:v>1.05</c:v>
                      </c:pt>
                      <c:pt idx="24">
                        <c:v>1.0666666666666667</c:v>
                      </c:pt>
                      <c:pt idx="25">
                        <c:v>1.0833333333333333</c:v>
                      </c:pt>
                      <c:pt idx="26">
                        <c:v>1.1000000000000001</c:v>
                      </c:pt>
                      <c:pt idx="27">
                        <c:v>1.1166666666666667</c:v>
                      </c:pt>
                      <c:pt idx="28">
                        <c:v>1.1333333333333333</c:v>
                      </c:pt>
                      <c:pt idx="29">
                        <c:v>1.1499999999999999</c:v>
                      </c:pt>
                      <c:pt idx="30">
                        <c:v>1.1666666666666667</c:v>
                      </c:pt>
                      <c:pt idx="31">
                        <c:v>1.1833333333333333</c:v>
                      </c:pt>
                      <c:pt idx="32">
                        <c:v>1.2</c:v>
                      </c:pt>
                      <c:pt idx="33">
                        <c:v>1.2166666666666666</c:v>
                      </c:pt>
                      <c:pt idx="34">
                        <c:v>1.2333333333333334</c:v>
                      </c:pt>
                      <c:pt idx="35">
                        <c:v>1.25</c:v>
                      </c:pt>
                      <c:pt idx="36">
                        <c:v>1.2666666666666666</c:v>
                      </c:pt>
                      <c:pt idx="37">
                        <c:v>1.2833333333333332</c:v>
                      </c:pt>
                      <c:pt idx="38">
                        <c:v>1.3</c:v>
                      </c:pt>
                      <c:pt idx="39">
                        <c:v>1.3166666666666667</c:v>
                      </c:pt>
                      <c:pt idx="40">
                        <c:v>1.3333333333333333</c:v>
                      </c:pt>
                      <c:pt idx="41">
                        <c:v>1.35</c:v>
                      </c:pt>
                      <c:pt idx="42">
                        <c:v>1.3666666666666667</c:v>
                      </c:pt>
                      <c:pt idx="43">
                        <c:v>1.3833333333333333</c:v>
                      </c:pt>
                      <c:pt idx="44">
                        <c:v>1.4</c:v>
                      </c:pt>
                      <c:pt idx="45">
                        <c:v>1.4166666666666667</c:v>
                      </c:pt>
                      <c:pt idx="46">
                        <c:v>1.4333333333333333</c:v>
                      </c:pt>
                      <c:pt idx="47">
                        <c:v>1.45</c:v>
                      </c:pt>
                      <c:pt idx="48">
                        <c:v>1.4666666666666666</c:v>
                      </c:pt>
                      <c:pt idx="49">
                        <c:v>1.4833333333333334</c:v>
                      </c:pt>
                      <c:pt idx="50">
                        <c:v>1.5</c:v>
                      </c:pt>
                      <c:pt idx="51">
                        <c:v>1.5166666666666666</c:v>
                      </c:pt>
                      <c:pt idx="52">
                        <c:v>1.5333333333333332</c:v>
                      </c:pt>
                      <c:pt idx="53">
                        <c:v>1.55</c:v>
                      </c:pt>
                      <c:pt idx="54">
                        <c:v>1.5666666666666667</c:v>
                      </c:pt>
                      <c:pt idx="55">
                        <c:v>1.5833333333333333</c:v>
                      </c:pt>
                      <c:pt idx="56">
                        <c:v>1.6</c:v>
                      </c:pt>
                      <c:pt idx="57">
                        <c:v>1.6166666666666667</c:v>
                      </c:pt>
                      <c:pt idx="58">
                        <c:v>1.6333333333333333</c:v>
                      </c:pt>
                      <c:pt idx="59">
                        <c:v>1.65</c:v>
                      </c:pt>
                      <c:pt idx="60">
                        <c:v>1.6666666666666667</c:v>
                      </c:pt>
                      <c:pt idx="61">
                        <c:v>1.6833333333333333</c:v>
                      </c:pt>
                      <c:pt idx="62">
                        <c:v>1.7</c:v>
                      </c:pt>
                      <c:pt idx="63">
                        <c:v>1.7166666666666666</c:v>
                      </c:pt>
                      <c:pt idx="64">
                        <c:v>1.7333333333333334</c:v>
                      </c:pt>
                      <c:pt idx="65">
                        <c:v>1.75</c:v>
                      </c:pt>
                      <c:pt idx="66">
                        <c:v>1.7666666666666666</c:v>
                      </c:pt>
                      <c:pt idx="67">
                        <c:v>1.7833333333333332</c:v>
                      </c:pt>
                      <c:pt idx="68">
                        <c:v>1.8</c:v>
                      </c:pt>
                      <c:pt idx="69">
                        <c:v>1.8166666666666667</c:v>
                      </c:pt>
                      <c:pt idx="70">
                        <c:v>1.8333333333333333</c:v>
                      </c:pt>
                      <c:pt idx="71">
                        <c:v>1.8499999999999999</c:v>
                      </c:pt>
                      <c:pt idx="72">
                        <c:v>1.8666666666666667</c:v>
                      </c:pt>
                      <c:pt idx="73">
                        <c:v>1.8833333333333333</c:v>
                      </c:pt>
                      <c:pt idx="74">
                        <c:v>1.9</c:v>
                      </c:pt>
                      <c:pt idx="75">
                        <c:v>1.9166666666666667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Sheet1!$G$3:$G$74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80.909592888627316</c:v>
                      </c:pt>
                      <c:pt idx="1">
                        <c:v>81.361595387854479</c:v>
                      </c:pt>
                      <c:pt idx="2">
                        <c:v>82.08512017528227</c:v>
                      </c:pt>
                      <c:pt idx="3">
                        <c:v>82.741749752240082</c:v>
                      </c:pt>
                      <c:pt idx="4">
                        <c:v>83.412483906128628</c:v>
                      </c:pt>
                      <c:pt idx="5">
                        <c:v>84.096943575394263</c:v>
                      </c:pt>
                      <c:pt idx="6">
                        <c:v>84.729671027715298</c:v>
                      </c:pt>
                      <c:pt idx="7">
                        <c:v>85.449899357663398</c:v>
                      </c:pt>
                      <c:pt idx="8">
                        <c:v>86.313023418080476</c:v>
                      </c:pt>
                      <c:pt idx="9">
                        <c:v>87.113953443584975</c:v>
                      </c:pt>
                      <c:pt idx="10">
                        <c:v>87.928742861290189</c:v>
                      </c:pt>
                      <c:pt idx="11">
                        <c:v>88.760168535373751</c:v>
                      </c:pt>
                      <c:pt idx="12">
                        <c:v>89.601249251036165</c:v>
                      </c:pt>
                      <c:pt idx="13">
                        <c:v>90.380214167339986</c:v>
                      </c:pt>
                      <c:pt idx="14">
                        <c:v>91.241954169342904</c:v>
                      </c:pt>
                      <c:pt idx="15">
                        <c:v>92.115633456878868</c:v>
                      </c:pt>
                      <c:pt idx="16">
                        <c:v>93.074733376086954</c:v>
                      </c:pt>
                      <c:pt idx="17">
                        <c:v>94.114558320268273</c:v>
                      </c:pt>
                      <c:pt idx="18">
                        <c:v>95.081591644668009</c:v>
                      </c:pt>
                      <c:pt idx="19">
                        <c:v>96.07364426836719</c:v>
                      </c:pt>
                      <c:pt idx="20">
                        <c:v>96.912959511839645</c:v>
                      </c:pt>
                      <c:pt idx="21">
                        <c:v>97.770327565631675</c:v>
                      </c:pt>
                      <c:pt idx="22">
                        <c:v>98.713856637067934</c:v>
                      </c:pt>
                      <c:pt idx="23">
                        <c:v>99.651710121415974</c:v>
                      </c:pt>
                      <c:pt idx="24">
                        <c:v>100.83304888758791</c:v>
                      </c:pt>
                      <c:pt idx="25">
                        <c:v>101.80270950594428</c:v>
                      </c:pt>
                      <c:pt idx="26">
                        <c:v>103.00258808126395</c:v>
                      </c:pt>
                      <c:pt idx="27">
                        <c:v>103.74689992068781</c:v>
                      </c:pt>
                      <c:pt idx="28">
                        <c:v>104.73989425713179</c:v>
                      </c:pt>
                      <c:pt idx="29">
                        <c:v>105.85899811541516</c:v>
                      </c:pt>
                      <c:pt idx="30">
                        <c:v>106.92436325904623</c:v>
                      </c:pt>
                      <c:pt idx="31">
                        <c:v>107.99567153137721</c:v>
                      </c:pt>
                      <c:pt idx="32">
                        <c:v>109.18171066374978</c:v>
                      </c:pt>
                      <c:pt idx="33">
                        <c:v>110.12562421836247</c:v>
                      </c:pt>
                      <c:pt idx="34">
                        <c:v>111.2992934184221</c:v>
                      </c:pt>
                      <c:pt idx="35">
                        <c:v>112.25476191632593</c:v>
                      </c:pt>
                      <c:pt idx="36">
                        <c:v>113.30052655794165</c:v>
                      </c:pt>
                      <c:pt idx="37">
                        <c:v>114.3211515971409</c:v>
                      </c:pt>
                      <c:pt idx="38">
                        <c:v>115.60255902465389</c:v>
                      </c:pt>
                      <c:pt idx="39">
                        <c:v>116.89000933276782</c:v>
                      </c:pt>
                      <c:pt idx="40">
                        <c:v>118.09689253865858</c:v>
                      </c:pt>
                      <c:pt idx="41">
                        <c:v>119.25707210151432</c:v>
                      </c:pt>
                      <c:pt idx="42">
                        <c:v>120.42319864799926</c:v>
                      </c:pt>
                      <c:pt idx="43">
                        <c:v>121.59508703336039</c:v>
                      </c:pt>
                      <c:pt idx="44">
                        <c:v>122.6467243602724</c:v>
                      </c:pt>
                      <c:pt idx="45">
                        <c:v>123.83895231732265</c:v>
                      </c:pt>
                      <c:pt idx="46">
                        <c:v>125.11267035111381</c:v>
                      </c:pt>
                      <c:pt idx="47">
                        <c:v>126.21482968295496</c:v>
                      </c:pt>
                      <c:pt idx="48">
                        <c:v>127.54699134632068</c:v>
                      </c:pt>
                      <c:pt idx="49">
                        <c:v>128.70503799467684</c:v>
                      </c:pt>
                      <c:pt idx="50">
                        <c:v>129.73001669053266</c:v>
                      </c:pt>
                      <c:pt idx="51">
                        <c:v>130.89450291687078</c:v>
                      </c:pt>
                      <c:pt idx="52">
                        <c:v>132.10608975765476</c:v>
                      </c:pt>
                      <c:pt idx="53">
                        <c:v>133.27710198179429</c:v>
                      </c:pt>
                      <c:pt idx="54">
                        <c:v>134.54132202082923</c:v>
                      </c:pt>
                      <c:pt idx="55">
                        <c:v>135.89933756735846</c:v>
                      </c:pt>
                      <c:pt idx="56">
                        <c:v>137.30787925720313</c:v>
                      </c:pt>
                      <c:pt idx="57">
                        <c:v>138.53896149993383</c:v>
                      </c:pt>
                      <c:pt idx="58">
                        <c:v>139.81669167328209</c:v>
                      </c:pt>
                      <c:pt idx="59">
                        <c:v>140.9631379257425</c:v>
                      </c:pt>
                      <c:pt idx="60">
                        <c:v>142.20451626557565</c:v>
                      </c:pt>
                      <c:pt idx="61">
                        <c:v>143.58290782164605</c:v>
                      </c:pt>
                      <c:pt idx="62">
                        <c:v>144.83088576058969</c:v>
                      </c:pt>
                      <c:pt idx="63">
                        <c:v>146.12283268076683</c:v>
                      </c:pt>
                      <c:pt idx="64">
                        <c:v>147.37685213235164</c:v>
                      </c:pt>
                      <c:pt idx="65">
                        <c:v>148.85932457786254</c:v>
                      </c:pt>
                      <c:pt idx="66">
                        <c:v>150.3447076224237</c:v>
                      </c:pt>
                      <c:pt idx="67">
                        <c:v>151.70081010928192</c:v>
                      </c:pt>
                      <c:pt idx="68">
                        <c:v>153.32384530114609</c:v>
                      </c:pt>
                      <c:pt idx="69">
                        <c:v>154.7411249514692</c:v>
                      </c:pt>
                      <c:pt idx="70">
                        <c:v>156.42534406873665</c:v>
                      </c:pt>
                      <c:pt idx="71">
                        <c:v>158.11268464801805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40589879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minorGridlines>
          <c:spPr>
            <a:ln w="1651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n-US" sz="200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20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(-)</a:t>
                </a:r>
                <a:endParaRPr lang="en-US" sz="20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05899184"/>
        <c:crosses val="autoZero"/>
        <c:crossBetween val="midCat"/>
      </c:valAx>
      <c:valAx>
        <c:axId val="405899184"/>
        <c:scaling>
          <c:logBase val="10"/>
          <c:orientation val="minMax"/>
        </c:scaling>
        <c:delete val="0"/>
        <c:axPos val="l"/>
        <c:majorGridlines>
          <c:spPr>
            <a:ln w="1651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minorGridlines>
          <c:spPr>
            <a:ln w="1651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x</a:t>
                </a:r>
                <a:r>
                  <a:rPr lang="en-US" sz="200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2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(-)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05898792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Threshold_Test!$I$2</c:f>
              <c:strCache>
                <c:ptCount val="1"/>
                <c:pt idx="0">
                  <c:v>Ave Centroid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Threshold_Test!$B$3:$B$24</c:f>
              <c:numCache>
                <c:formatCode>0.000</c:formatCode>
                <c:ptCount val="22"/>
                <c:pt idx="0">
                  <c:v>0.26666666666666666</c:v>
                </c:pt>
                <c:pt idx="1">
                  <c:v>0.3</c:v>
                </c:pt>
                <c:pt idx="2">
                  <c:v>0.35</c:v>
                </c:pt>
                <c:pt idx="3">
                  <c:v>0.4</c:v>
                </c:pt>
                <c:pt idx="4">
                  <c:v>0.45</c:v>
                </c:pt>
                <c:pt idx="5">
                  <c:v>0.5</c:v>
                </c:pt>
                <c:pt idx="6">
                  <c:v>0.55000000000000004</c:v>
                </c:pt>
                <c:pt idx="7">
                  <c:v>0.6</c:v>
                </c:pt>
                <c:pt idx="8">
                  <c:v>0.65</c:v>
                </c:pt>
                <c:pt idx="9">
                  <c:v>0.7</c:v>
                </c:pt>
                <c:pt idx="10">
                  <c:v>0.75</c:v>
                </c:pt>
                <c:pt idx="11">
                  <c:v>0.8</c:v>
                </c:pt>
                <c:pt idx="12">
                  <c:v>0.85</c:v>
                </c:pt>
                <c:pt idx="13">
                  <c:v>0.9</c:v>
                </c:pt>
                <c:pt idx="14">
                  <c:v>0.95</c:v>
                </c:pt>
                <c:pt idx="15">
                  <c:v>1</c:v>
                </c:pt>
                <c:pt idx="16">
                  <c:v>1.05</c:v>
                </c:pt>
                <c:pt idx="17">
                  <c:v>1.1000000000000001</c:v>
                </c:pt>
                <c:pt idx="18">
                  <c:v>1.1499999999999999</c:v>
                </c:pt>
                <c:pt idx="19">
                  <c:v>1.2</c:v>
                </c:pt>
                <c:pt idx="20">
                  <c:v>1.25</c:v>
                </c:pt>
                <c:pt idx="21">
                  <c:v>1.3</c:v>
                </c:pt>
              </c:numCache>
            </c:numRef>
          </c:xVal>
          <c:yVal>
            <c:numRef>
              <c:f>Threshold_Test!$I$3:$I$24</c:f>
              <c:numCache>
                <c:formatCode>General</c:formatCode>
                <c:ptCount val="22"/>
                <c:pt idx="0">
                  <c:v>77.887809152515104</c:v>
                </c:pt>
                <c:pt idx="1">
                  <c:v>78.426464632015993</c:v>
                </c:pt>
                <c:pt idx="2">
                  <c:v>80.345207457932773</c:v>
                </c:pt>
                <c:pt idx="3">
                  <c:v>82.17031005037704</c:v>
                </c:pt>
                <c:pt idx="4">
                  <c:v>84.612084135538112</c:v>
                </c:pt>
                <c:pt idx="5">
                  <c:v>87.260756629148418</c:v>
                </c:pt>
                <c:pt idx="6">
                  <c:v>89.650189316844333</c:v>
                </c:pt>
                <c:pt idx="7">
                  <c:v>92.271620376887867</c:v>
                </c:pt>
                <c:pt idx="8">
                  <c:v>95.436836677607914</c:v>
                </c:pt>
                <c:pt idx="9">
                  <c:v>98.457396119014732</c:v>
                </c:pt>
                <c:pt idx="10">
                  <c:v>102.4747491515794</c:v>
                </c:pt>
                <c:pt idx="11">
                  <c:v>104.81124940977789</c:v>
                </c:pt>
                <c:pt idx="12">
                  <c:v>108.6266223942402</c:v>
                </c:pt>
                <c:pt idx="13">
                  <c:v>111.90525483396704</c:v>
                </c:pt>
                <c:pt idx="14">
                  <c:v>115.46561666203152</c:v>
                </c:pt>
                <c:pt idx="15">
                  <c:v>119.32237499346144</c:v>
                </c:pt>
                <c:pt idx="16">
                  <c:v>122.78855313577891</c:v>
                </c:pt>
                <c:pt idx="17">
                  <c:v>126.67217224503875</c:v>
                </c:pt>
                <c:pt idx="18">
                  <c:v>130.46185471778594</c:v>
                </c:pt>
                <c:pt idx="19">
                  <c:v>134.18039645301184</c:v>
                </c:pt>
                <c:pt idx="20">
                  <c:v>137.9721247929871</c:v>
                </c:pt>
                <c:pt idx="21">
                  <c:v>142.77485069042987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Threshold_Test!$J$2</c:f>
              <c:strCache>
                <c:ptCount val="1"/>
                <c:pt idx="0">
                  <c:v>Ave Threshold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Threshold_Test!$B$3:$B$24</c:f>
              <c:numCache>
                <c:formatCode>0.000</c:formatCode>
                <c:ptCount val="22"/>
                <c:pt idx="0">
                  <c:v>0.26666666666666666</c:v>
                </c:pt>
                <c:pt idx="1">
                  <c:v>0.3</c:v>
                </c:pt>
                <c:pt idx="2">
                  <c:v>0.35</c:v>
                </c:pt>
                <c:pt idx="3">
                  <c:v>0.4</c:v>
                </c:pt>
                <c:pt idx="4">
                  <c:v>0.45</c:v>
                </c:pt>
                <c:pt idx="5">
                  <c:v>0.5</c:v>
                </c:pt>
                <c:pt idx="6">
                  <c:v>0.55000000000000004</c:v>
                </c:pt>
                <c:pt idx="7">
                  <c:v>0.6</c:v>
                </c:pt>
                <c:pt idx="8">
                  <c:v>0.65</c:v>
                </c:pt>
                <c:pt idx="9">
                  <c:v>0.7</c:v>
                </c:pt>
                <c:pt idx="10">
                  <c:v>0.75</c:v>
                </c:pt>
                <c:pt idx="11">
                  <c:v>0.8</c:v>
                </c:pt>
                <c:pt idx="12">
                  <c:v>0.85</c:v>
                </c:pt>
                <c:pt idx="13">
                  <c:v>0.9</c:v>
                </c:pt>
                <c:pt idx="14">
                  <c:v>0.95</c:v>
                </c:pt>
                <c:pt idx="15">
                  <c:v>1</c:v>
                </c:pt>
                <c:pt idx="16">
                  <c:v>1.05</c:v>
                </c:pt>
                <c:pt idx="17">
                  <c:v>1.1000000000000001</c:v>
                </c:pt>
                <c:pt idx="18">
                  <c:v>1.1499999999999999</c:v>
                </c:pt>
                <c:pt idx="19">
                  <c:v>1.2</c:v>
                </c:pt>
                <c:pt idx="20">
                  <c:v>1.25</c:v>
                </c:pt>
                <c:pt idx="21">
                  <c:v>1.3</c:v>
                </c:pt>
              </c:numCache>
            </c:numRef>
          </c:xVal>
          <c:yVal>
            <c:numRef>
              <c:f>Threshold_Test!$J$3:$J$24</c:f>
              <c:numCache>
                <c:formatCode>General</c:formatCode>
                <c:ptCount val="22"/>
                <c:pt idx="0">
                  <c:v>77.762249202400014</c:v>
                </c:pt>
                <c:pt idx="1">
                  <c:v>78.795536990351664</c:v>
                </c:pt>
                <c:pt idx="2">
                  <c:v>80.668599167054381</c:v>
                </c:pt>
                <c:pt idx="3">
                  <c:v>82.563046793076865</c:v>
                </c:pt>
                <c:pt idx="4">
                  <c:v>84.993512104170406</c:v>
                </c:pt>
                <c:pt idx="5">
                  <c:v>87.523275144096104</c:v>
                </c:pt>
                <c:pt idx="6">
                  <c:v>89.874893060224906</c:v>
                </c:pt>
                <c:pt idx="7">
                  <c:v>92.507269083846523</c:v>
                </c:pt>
                <c:pt idx="8">
                  <c:v>95.895254894424099</c:v>
                </c:pt>
                <c:pt idx="9">
                  <c:v>98.957523930738745</c:v>
                </c:pt>
                <c:pt idx="10">
                  <c:v>101.72052782645858</c:v>
                </c:pt>
                <c:pt idx="11">
                  <c:v>105.06388923875144</c:v>
                </c:pt>
                <c:pt idx="12">
                  <c:v>108.93330251654831</c:v>
                </c:pt>
                <c:pt idx="13">
                  <c:v>112.129528583945</c:v>
                </c:pt>
                <c:pt idx="14">
                  <c:v>115.66797036134301</c:v>
                </c:pt>
                <c:pt idx="15">
                  <c:v>119.44989552517087</c:v>
                </c:pt>
                <c:pt idx="16">
                  <c:v>122.97518852130924</c:v>
                </c:pt>
                <c:pt idx="17">
                  <c:v>126.82116274652287</c:v>
                </c:pt>
                <c:pt idx="18">
                  <c:v>130.84688733303793</c:v>
                </c:pt>
                <c:pt idx="19">
                  <c:v>134.57295157641173</c:v>
                </c:pt>
                <c:pt idx="20">
                  <c:v>138.31296945716031</c:v>
                </c:pt>
                <c:pt idx="21">
                  <c:v>142.39358897056573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899968"/>
        <c:axId val="405900360"/>
      </c:scatterChart>
      <c:valAx>
        <c:axId val="405899968"/>
        <c:scaling>
          <c:orientation val="minMax"/>
          <c:min val="0.26700000000000002"/>
        </c:scaling>
        <c:delete val="0"/>
        <c:axPos val="b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8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n-US" sz="180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1800" i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(s)</a:t>
                </a:r>
                <a:endParaRPr lang="en-US" sz="1800" i="1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05900360"/>
        <c:crosses val="autoZero"/>
        <c:crossBetween val="midCat"/>
      </c:valAx>
      <c:valAx>
        <c:axId val="405900360"/>
        <c:scaling>
          <c:orientation val="minMax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8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 </a:t>
                </a:r>
                <a:r>
                  <a:rPr lang="en-US" sz="1800" i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(mm)</a:t>
                </a:r>
                <a:endParaRPr lang="en-US" sz="1800" i="1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05899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36915770924172"/>
          <c:y val="0.93853603634022587"/>
          <c:w val="0.45368513519988501"/>
          <c:h val="3.8593752110317264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409073865766778E-2"/>
          <c:y val="3.0020248065420595E-2"/>
          <c:w val="0.77474225810513841"/>
          <c:h val="0.84386542591267"/>
        </c:manualLayout>
      </c:layout>
      <c:scatterChart>
        <c:scatterStyle val="lineMarker"/>
        <c:varyColors val="0"/>
        <c:ser>
          <c:idx val="0"/>
          <c:order val="0"/>
          <c:tx>
            <c:strRef>
              <c:f>TrackingData_Normalized!$I$2</c:f>
              <c:strCache>
                <c:ptCount val="1"/>
                <c:pt idx="0">
                  <c:v>2mL 1.19deg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TrackingData_Normalized!$W$6:$W$119</c:f>
              <c:numCache>
                <c:formatCode>General</c:formatCode>
                <c:ptCount val="114"/>
                <c:pt idx="0">
                  <c:v>0</c:v>
                </c:pt>
                <c:pt idx="1">
                  <c:v>3.5968374196793541E-3</c:v>
                </c:pt>
                <c:pt idx="2">
                  <c:v>7.1936748393587081E-3</c:v>
                </c:pt>
                <c:pt idx="3">
                  <c:v>1.0790512259038062E-2</c:v>
                </c:pt>
                <c:pt idx="4">
                  <c:v>1.4387349678717416E-2</c:v>
                </c:pt>
                <c:pt idx="5">
                  <c:v>1.7984187098396769E-2</c:v>
                </c:pt>
                <c:pt idx="6">
                  <c:v>2.1581024518076124E-2</c:v>
                </c:pt>
                <c:pt idx="7">
                  <c:v>2.517786193775548E-2</c:v>
                </c:pt>
                <c:pt idx="8">
                  <c:v>2.8774699357434833E-2</c:v>
                </c:pt>
                <c:pt idx="9">
                  <c:v>3.2371536777114185E-2</c:v>
                </c:pt>
                <c:pt idx="10">
                  <c:v>3.5968374196793537E-2</c:v>
                </c:pt>
                <c:pt idx="11">
                  <c:v>3.956521161647289E-2</c:v>
                </c:pt>
                <c:pt idx="12">
                  <c:v>4.3162049036152249E-2</c:v>
                </c:pt>
                <c:pt idx="13">
                  <c:v>4.6758886455831601E-2</c:v>
                </c:pt>
                <c:pt idx="14">
                  <c:v>5.035572387551096E-2</c:v>
                </c:pt>
                <c:pt idx="15">
                  <c:v>5.3952561295190313E-2</c:v>
                </c:pt>
                <c:pt idx="16">
                  <c:v>5.7549398714869665E-2</c:v>
                </c:pt>
                <c:pt idx="17">
                  <c:v>6.1146236134549017E-2</c:v>
                </c:pt>
                <c:pt idx="18">
                  <c:v>6.474307355422837E-2</c:v>
                </c:pt>
                <c:pt idx="19">
                  <c:v>6.8339910973907722E-2</c:v>
                </c:pt>
                <c:pt idx="20">
                  <c:v>7.1936748393587074E-2</c:v>
                </c:pt>
                <c:pt idx="21">
                  <c:v>7.5533585813266427E-2</c:v>
                </c:pt>
                <c:pt idx="22">
                  <c:v>7.9130423232945779E-2</c:v>
                </c:pt>
                <c:pt idx="23">
                  <c:v>8.2727260652625131E-2</c:v>
                </c:pt>
                <c:pt idx="24">
                  <c:v>8.6324098072304498E-2</c:v>
                </c:pt>
                <c:pt idx="25">
                  <c:v>8.992093549198385E-2</c:v>
                </c:pt>
                <c:pt idx="26">
                  <c:v>9.3517772911663202E-2</c:v>
                </c:pt>
                <c:pt idx="27">
                  <c:v>9.7114610331342568E-2</c:v>
                </c:pt>
                <c:pt idx="28">
                  <c:v>0.10071144775102192</c:v>
                </c:pt>
                <c:pt idx="29">
                  <c:v>0.10430828517070127</c:v>
                </c:pt>
                <c:pt idx="30">
                  <c:v>0.10790512259038063</c:v>
                </c:pt>
                <c:pt idx="31">
                  <c:v>0.11150196001005996</c:v>
                </c:pt>
                <c:pt idx="32">
                  <c:v>0.11509879742973933</c:v>
                </c:pt>
                <c:pt idx="33">
                  <c:v>0.1186956348494187</c:v>
                </c:pt>
                <c:pt idx="34">
                  <c:v>0.12229247226909803</c:v>
                </c:pt>
                <c:pt idx="35">
                  <c:v>0.1258893096887774</c:v>
                </c:pt>
                <c:pt idx="36">
                  <c:v>0.12948614710845674</c:v>
                </c:pt>
                <c:pt idx="37">
                  <c:v>0.13308298452813611</c:v>
                </c:pt>
                <c:pt idx="38">
                  <c:v>0.13667982194781544</c:v>
                </c:pt>
                <c:pt idx="39">
                  <c:v>0.14027665936749481</c:v>
                </c:pt>
                <c:pt idx="40">
                  <c:v>0.14387349678717415</c:v>
                </c:pt>
                <c:pt idx="41">
                  <c:v>0.14747033420685352</c:v>
                </c:pt>
                <c:pt idx="42">
                  <c:v>0.15106717162653285</c:v>
                </c:pt>
                <c:pt idx="43">
                  <c:v>0.15466400904621222</c:v>
                </c:pt>
                <c:pt idx="44">
                  <c:v>0.15826084646589156</c:v>
                </c:pt>
                <c:pt idx="45">
                  <c:v>0.16185768388557092</c:v>
                </c:pt>
                <c:pt idx="46">
                  <c:v>0.16545452130525026</c:v>
                </c:pt>
                <c:pt idx="47">
                  <c:v>0.16905135872492963</c:v>
                </c:pt>
                <c:pt idx="48">
                  <c:v>0.172648196144609</c:v>
                </c:pt>
                <c:pt idx="49">
                  <c:v>0.17624503356428833</c:v>
                </c:pt>
                <c:pt idx="50">
                  <c:v>0.1798418709839677</c:v>
                </c:pt>
                <c:pt idx="51">
                  <c:v>0.18343870840364704</c:v>
                </c:pt>
                <c:pt idx="52">
                  <c:v>0.1870355458233264</c:v>
                </c:pt>
                <c:pt idx="53">
                  <c:v>0.19063238324300577</c:v>
                </c:pt>
                <c:pt idx="54">
                  <c:v>0.19422922066268514</c:v>
                </c:pt>
                <c:pt idx="55">
                  <c:v>0.19782605808236448</c:v>
                </c:pt>
                <c:pt idx="56">
                  <c:v>0.20142289550204384</c:v>
                </c:pt>
                <c:pt idx="57">
                  <c:v>0.20501973292172318</c:v>
                </c:pt>
                <c:pt idx="58">
                  <c:v>0.20861657034140255</c:v>
                </c:pt>
                <c:pt idx="59">
                  <c:v>0.21221340776108188</c:v>
                </c:pt>
                <c:pt idx="60">
                  <c:v>0.21581024518076125</c:v>
                </c:pt>
                <c:pt idx="61">
                  <c:v>0.21940708260044059</c:v>
                </c:pt>
                <c:pt idx="62">
                  <c:v>0.22300392002011993</c:v>
                </c:pt>
                <c:pt idx="63">
                  <c:v>0.22660075743979932</c:v>
                </c:pt>
                <c:pt idx="64">
                  <c:v>0.23019759485947866</c:v>
                </c:pt>
                <c:pt idx="65">
                  <c:v>0.233794432279158</c:v>
                </c:pt>
                <c:pt idx="66">
                  <c:v>0.23739126969883739</c:v>
                </c:pt>
                <c:pt idx="67">
                  <c:v>0.24098810711851673</c:v>
                </c:pt>
                <c:pt idx="68">
                  <c:v>0.24458494453819607</c:v>
                </c:pt>
                <c:pt idx="69">
                  <c:v>0.24818178195787541</c:v>
                </c:pt>
                <c:pt idx="70">
                  <c:v>0.2517786193775548</c:v>
                </c:pt>
                <c:pt idx="71">
                  <c:v>0.25537545679723417</c:v>
                </c:pt>
                <c:pt idx="72">
                  <c:v>0.25897229421691348</c:v>
                </c:pt>
                <c:pt idx="73">
                  <c:v>0.26256913163659285</c:v>
                </c:pt>
                <c:pt idx="74">
                  <c:v>0.26616596905627221</c:v>
                </c:pt>
                <c:pt idx="75">
                  <c:v>0.26976280647595158</c:v>
                </c:pt>
                <c:pt idx="76">
                  <c:v>0.27335964389563089</c:v>
                </c:pt>
                <c:pt idx="77">
                  <c:v>0.27695648131531025</c:v>
                </c:pt>
                <c:pt idx="78">
                  <c:v>0.28055331873498962</c:v>
                </c:pt>
                <c:pt idx="79">
                  <c:v>0.28415015615466899</c:v>
                </c:pt>
                <c:pt idx="80">
                  <c:v>0.2877469935743483</c:v>
                </c:pt>
                <c:pt idx="81">
                  <c:v>0.29134383099402772</c:v>
                </c:pt>
                <c:pt idx="82">
                  <c:v>0.29494066841370703</c:v>
                </c:pt>
                <c:pt idx="83">
                  <c:v>0.2985375058333864</c:v>
                </c:pt>
                <c:pt idx="84">
                  <c:v>0.30213434325306571</c:v>
                </c:pt>
                <c:pt idx="85">
                  <c:v>0.30573118067274513</c:v>
                </c:pt>
                <c:pt idx="86">
                  <c:v>0.30932801809242444</c:v>
                </c:pt>
                <c:pt idx="87">
                  <c:v>0.31292485551210381</c:v>
                </c:pt>
                <c:pt idx="88">
                  <c:v>0.31652169293178312</c:v>
                </c:pt>
                <c:pt idx="89">
                  <c:v>0.32011853035146254</c:v>
                </c:pt>
                <c:pt idx="90">
                  <c:v>0.32371536777114185</c:v>
                </c:pt>
                <c:pt idx="91">
                  <c:v>0.32731220519082121</c:v>
                </c:pt>
                <c:pt idx="92">
                  <c:v>0.33090904261050053</c:v>
                </c:pt>
                <c:pt idx="93">
                  <c:v>0.33450588003017995</c:v>
                </c:pt>
                <c:pt idx="94">
                  <c:v>0.33810271744985926</c:v>
                </c:pt>
                <c:pt idx="95">
                  <c:v>0.34169955486953862</c:v>
                </c:pt>
                <c:pt idx="96">
                  <c:v>0.34529639228921799</c:v>
                </c:pt>
                <c:pt idx="97">
                  <c:v>0.34889322970889736</c:v>
                </c:pt>
                <c:pt idx="98">
                  <c:v>0.35249006712857667</c:v>
                </c:pt>
                <c:pt idx="99">
                  <c:v>0.35608690454825603</c:v>
                </c:pt>
                <c:pt idx="100">
                  <c:v>0.3596837419679354</c:v>
                </c:pt>
                <c:pt idx="101">
                  <c:v>0.36328057938761477</c:v>
                </c:pt>
                <c:pt idx="102">
                  <c:v>0.36687741680729408</c:v>
                </c:pt>
                <c:pt idx="103">
                  <c:v>0.37047425422697344</c:v>
                </c:pt>
                <c:pt idx="104">
                  <c:v>0.37407109164665281</c:v>
                </c:pt>
                <c:pt idx="105">
                  <c:v>0.37766792906633218</c:v>
                </c:pt>
                <c:pt idx="106">
                  <c:v>0.38126476648601154</c:v>
                </c:pt>
                <c:pt idx="107">
                  <c:v>0.38486160390569085</c:v>
                </c:pt>
                <c:pt idx="108">
                  <c:v>0.38845844132537027</c:v>
                </c:pt>
                <c:pt idx="109">
                  <c:v>0.39205527874504958</c:v>
                </c:pt>
                <c:pt idx="110">
                  <c:v>0.39565211616472895</c:v>
                </c:pt>
                <c:pt idx="111">
                  <c:v>0.39924895358440826</c:v>
                </c:pt>
                <c:pt idx="112">
                  <c:v>0.40284579100408768</c:v>
                </c:pt>
                <c:pt idx="113">
                  <c:v>0.40644262842376699</c:v>
                </c:pt>
              </c:numCache>
            </c:numRef>
          </c:xVal>
          <c:yVal>
            <c:numRef>
              <c:f>TrackingData_Normalized!$X$6:$X$119</c:f>
              <c:numCache>
                <c:formatCode>General</c:formatCode>
                <c:ptCount val="114"/>
                <c:pt idx="0">
                  <c:v>0</c:v>
                </c:pt>
                <c:pt idx="1">
                  <c:v>2.8143011972591624E-4</c:v>
                </c:pt>
                <c:pt idx="2">
                  <c:v>3.6040640415212856E-4</c:v>
                </c:pt>
                <c:pt idx="3">
                  <c:v>7.5515625434766391E-4</c:v>
                </c:pt>
                <c:pt idx="4">
                  <c:v>1.2344488780177468E-3</c:v>
                </c:pt>
                <c:pt idx="5">
                  <c:v>1.5699664424540811E-3</c:v>
                </c:pt>
                <c:pt idx="6">
                  <c:v>1.9828344777169772E-3</c:v>
                </c:pt>
                <c:pt idx="7">
                  <c:v>2.1195256981289185E-3</c:v>
                </c:pt>
                <c:pt idx="8">
                  <c:v>2.722754596037828E-3</c:v>
                </c:pt>
                <c:pt idx="9">
                  <c:v>3.0581497483083545E-3</c:v>
                </c:pt>
                <c:pt idx="10">
                  <c:v>3.2820109797647421E-3</c:v>
                </c:pt>
                <c:pt idx="11">
                  <c:v>3.890256094419921E-3</c:v>
                </c:pt>
                <c:pt idx="12">
                  <c:v>4.1185064884980034E-3</c:v>
                </c:pt>
                <c:pt idx="13">
                  <c:v>4.2910480128907436E-3</c:v>
                </c:pt>
                <c:pt idx="14">
                  <c:v>4.964669808186566E-3</c:v>
                </c:pt>
                <c:pt idx="15">
                  <c:v>5.1932817844433455E-3</c:v>
                </c:pt>
                <c:pt idx="16">
                  <c:v>5.7510986925858633E-3</c:v>
                </c:pt>
                <c:pt idx="17">
                  <c:v>6.0882643627905636E-3</c:v>
                </c:pt>
                <c:pt idx="18">
                  <c:v>6.5379069819091994E-3</c:v>
                </c:pt>
                <c:pt idx="19">
                  <c:v>7.0366535119015163E-3</c:v>
                </c:pt>
                <c:pt idx="20">
                  <c:v>7.4316737547692529E-3</c:v>
                </c:pt>
                <c:pt idx="21">
                  <c:v>8.0585390638719754E-3</c:v>
                </c:pt>
                <c:pt idx="22">
                  <c:v>8.5058965616626302E-3</c:v>
                </c:pt>
                <c:pt idx="23">
                  <c:v>8.9019154008187374E-3</c:v>
                </c:pt>
                <c:pt idx="24">
                  <c:v>9.4642568417077546E-3</c:v>
                </c:pt>
                <c:pt idx="25">
                  <c:v>9.8041141544691277E-3</c:v>
                </c:pt>
                <c:pt idx="26">
                  <c:v>1.0530902990103876E-2</c:v>
                </c:pt>
                <c:pt idx="27">
                  <c:v>1.086845082740546E-2</c:v>
                </c:pt>
                <c:pt idx="28">
                  <c:v>1.137660155888429E-2</c:v>
                </c:pt>
                <c:pt idx="29">
                  <c:v>1.1934760888280755E-2</c:v>
                </c:pt>
                <c:pt idx="30">
                  <c:v>1.2439720657238968E-2</c:v>
                </c:pt>
                <c:pt idx="31">
                  <c:v>1.2946886708851229E-2</c:v>
                </c:pt>
                <c:pt idx="32">
                  <c:v>1.356598271392785E-2</c:v>
                </c:pt>
                <c:pt idx="33">
                  <c:v>1.401702823200897E-2</c:v>
                </c:pt>
                <c:pt idx="34">
                  <c:v>1.4691622666330256E-2</c:v>
                </c:pt>
                <c:pt idx="35">
                  <c:v>1.4973034546313036E-2</c:v>
                </c:pt>
                <c:pt idx="36">
                  <c:v>1.5592142999894467E-2</c:v>
                </c:pt>
                <c:pt idx="37">
                  <c:v>1.6269095254613366E-2</c:v>
                </c:pt>
                <c:pt idx="38">
                  <c:v>1.6831874089775108E-2</c:v>
                </c:pt>
                <c:pt idx="39">
                  <c:v>1.7451935337732462E-2</c:v>
                </c:pt>
                <c:pt idx="40">
                  <c:v>1.8181169887995431E-2</c:v>
                </c:pt>
                <c:pt idx="41">
                  <c:v>1.8688316190318632E-2</c:v>
                </c:pt>
                <c:pt idx="42">
                  <c:v>1.9138572472573286E-2</c:v>
                </c:pt>
                <c:pt idx="43">
                  <c:v>1.9757677235451295E-2</c:v>
                </c:pt>
                <c:pt idx="44">
                  <c:v>2.049089590181773E-2</c:v>
                </c:pt>
                <c:pt idx="45">
                  <c:v>2.0997402971501815E-2</c:v>
                </c:pt>
                <c:pt idx="46">
                  <c:v>2.172902982118239E-2</c:v>
                </c:pt>
                <c:pt idx="47">
                  <c:v>2.2349024807047185E-2</c:v>
                </c:pt>
                <c:pt idx="48">
                  <c:v>2.3080633005594601E-2</c:v>
                </c:pt>
                <c:pt idx="49">
                  <c:v>2.3586261924435269E-2</c:v>
                </c:pt>
                <c:pt idx="50">
                  <c:v>2.437503293523428E-2</c:v>
                </c:pt>
                <c:pt idx="51">
                  <c:v>2.5105144153081235E-2</c:v>
                </c:pt>
                <c:pt idx="52">
                  <c:v>2.5893100481130242E-2</c:v>
                </c:pt>
                <c:pt idx="53">
                  <c:v>2.6512211026543036E-2</c:v>
                </c:pt>
                <c:pt idx="54">
                  <c:v>2.7356455284854822E-2</c:v>
                </c:pt>
                <c:pt idx="55">
                  <c:v>2.7975569509403653E-2</c:v>
                </c:pt>
                <c:pt idx="56">
                  <c:v>2.8652295308707082E-2</c:v>
                </c:pt>
                <c:pt idx="57">
                  <c:v>2.9496508123743138E-2</c:v>
                </c:pt>
                <c:pt idx="58">
                  <c:v>3.0287111473885964E-2</c:v>
                </c:pt>
                <c:pt idx="59">
                  <c:v>3.1187536817967716E-2</c:v>
                </c:pt>
                <c:pt idx="60">
                  <c:v>3.1972889338944821E-2</c:v>
                </c:pt>
                <c:pt idx="61">
                  <c:v>3.2819578879812357E-2</c:v>
                </c:pt>
                <c:pt idx="62">
                  <c:v>3.3605773166154991E-2</c:v>
                </c:pt>
                <c:pt idx="63">
                  <c:v>3.4222643156235986E-2</c:v>
                </c:pt>
                <c:pt idx="64">
                  <c:v>3.4898968918128402E-2</c:v>
                </c:pt>
                <c:pt idx="65">
                  <c:v>3.563123161769554E-2</c:v>
                </c:pt>
                <c:pt idx="66">
                  <c:v>3.6306056183424903E-2</c:v>
                </c:pt>
                <c:pt idx="67">
                  <c:v>3.7206594547225046E-2</c:v>
                </c:pt>
                <c:pt idx="68">
                  <c:v>3.8221567377857348E-2</c:v>
                </c:pt>
                <c:pt idx="69">
                  <c:v>3.9008204453194209E-2</c:v>
                </c:pt>
                <c:pt idx="70">
                  <c:v>4.0020352570174222E-2</c:v>
                </c:pt>
                <c:pt idx="71">
                  <c:v>4.0752053113813295E-2</c:v>
                </c:pt>
                <c:pt idx="72">
                  <c:v>4.1484670714747318E-2</c:v>
                </c:pt>
                <c:pt idx="73">
                  <c:v>4.2272153027125961E-2</c:v>
                </c:pt>
                <c:pt idx="74">
                  <c:v>4.30606109046303E-2</c:v>
                </c:pt>
                <c:pt idx="75">
                  <c:v>4.4016966292295207E-2</c:v>
                </c:pt>
                <c:pt idx="76">
                  <c:v>4.4748663418815969E-2</c:v>
                </c:pt>
                <c:pt idx="77">
                  <c:v>4.5929947359718767E-2</c:v>
                </c:pt>
                <c:pt idx="78">
                  <c:v>4.6886798505276252E-2</c:v>
                </c:pt>
                <c:pt idx="79">
                  <c:v>4.7787364701301301E-2</c:v>
                </c:pt>
                <c:pt idx="80">
                  <c:v>4.8687703529168597E-2</c:v>
                </c:pt>
                <c:pt idx="81">
                  <c:v>4.9531828994377768E-2</c:v>
                </c:pt>
                <c:pt idx="82">
                  <c:v>5.0319831326352933E-2</c:v>
                </c:pt>
                <c:pt idx="83">
                  <c:v>5.110820565192567E-2</c:v>
                </c:pt>
                <c:pt idx="84">
                  <c:v>5.1952122064476462E-2</c:v>
                </c:pt>
                <c:pt idx="85">
                  <c:v>5.2796770509776401E-2</c:v>
                </c:pt>
                <c:pt idx="86">
                  <c:v>5.3867165865532161E-2</c:v>
                </c:pt>
                <c:pt idx="87">
                  <c:v>5.4768644089221219E-2</c:v>
                </c:pt>
                <c:pt idx="88">
                  <c:v>5.5781749968796562E-2</c:v>
                </c:pt>
                <c:pt idx="89">
                  <c:v>5.6794857366467735E-2</c:v>
                </c:pt>
                <c:pt idx="90">
                  <c:v>5.763864743127748E-2</c:v>
                </c:pt>
                <c:pt idx="91">
                  <c:v>5.8426221363682473E-2</c:v>
                </c:pt>
                <c:pt idx="92">
                  <c:v>5.9270893686050569E-2</c:v>
                </c:pt>
                <c:pt idx="93">
                  <c:v>6.0227334399693848E-2</c:v>
                </c:pt>
                <c:pt idx="94">
                  <c:v>6.1128280502012279E-2</c:v>
                </c:pt>
                <c:pt idx="95">
                  <c:v>6.2140178303882472E-2</c:v>
                </c:pt>
                <c:pt idx="96">
                  <c:v>6.3153320191594364E-2</c:v>
                </c:pt>
                <c:pt idx="97">
                  <c:v>6.4279846871348398E-2</c:v>
                </c:pt>
                <c:pt idx="98">
                  <c:v>6.523746857697646E-2</c:v>
                </c:pt>
                <c:pt idx="99">
                  <c:v>6.6136940383953388E-2</c:v>
                </c:pt>
                <c:pt idx="100">
                  <c:v>6.7094097418243778E-2</c:v>
                </c:pt>
                <c:pt idx="101">
                  <c:v>6.8107577513409998E-2</c:v>
                </c:pt>
                <c:pt idx="102">
                  <c:v>6.8839280002456663E-2</c:v>
                </c:pt>
                <c:pt idx="103">
                  <c:v>6.9851772108003349E-2</c:v>
                </c:pt>
                <c:pt idx="104">
                  <c:v>7.0921194252428987E-2</c:v>
                </c:pt>
                <c:pt idx="105">
                  <c:v>7.1822047272871614E-2</c:v>
                </c:pt>
                <c:pt idx="106">
                  <c:v>7.2890596597250099E-2</c:v>
                </c:pt>
                <c:pt idx="107">
                  <c:v>7.3678491342703392E-2</c:v>
                </c:pt>
                <c:pt idx="108">
                  <c:v>7.463545876698692E-2</c:v>
                </c:pt>
                <c:pt idx="109">
                  <c:v>7.5536032872730502E-2</c:v>
                </c:pt>
                <c:pt idx="110">
                  <c:v>7.6492892918839706E-2</c:v>
                </c:pt>
                <c:pt idx="111">
                  <c:v>7.7337181243335273E-2</c:v>
                </c:pt>
                <c:pt idx="112">
                  <c:v>7.8350226202377402E-2</c:v>
                </c:pt>
                <c:pt idx="113">
                  <c:v>7.8350226202377402E-2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TrackingData_Normalized!$AB$2</c:f>
              <c:strCache>
                <c:ptCount val="1"/>
                <c:pt idx="0">
                  <c:v>3mL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TrackingData_Normalized!$AP$6:$AP$109</c:f>
              <c:numCache>
                <c:formatCode>General</c:formatCode>
                <c:ptCount val="104"/>
                <c:pt idx="0">
                  <c:v>0</c:v>
                </c:pt>
                <c:pt idx="1">
                  <c:v>2.9957448667770627E-3</c:v>
                </c:pt>
                <c:pt idx="2">
                  <c:v>5.9914897335541254E-3</c:v>
                </c:pt>
                <c:pt idx="3">
                  <c:v>8.9872346003311877E-3</c:v>
                </c:pt>
                <c:pt idx="4">
                  <c:v>1.1982979467108251E-2</c:v>
                </c:pt>
                <c:pt idx="5">
                  <c:v>1.4978724333885312E-2</c:v>
                </c:pt>
                <c:pt idx="6">
                  <c:v>1.7974469200662375E-2</c:v>
                </c:pt>
                <c:pt idx="7">
                  <c:v>2.097021406743944E-2</c:v>
                </c:pt>
                <c:pt idx="8">
                  <c:v>2.3965958934216502E-2</c:v>
                </c:pt>
                <c:pt idx="9">
                  <c:v>2.6961703800993563E-2</c:v>
                </c:pt>
                <c:pt idx="10">
                  <c:v>2.9957448667770625E-2</c:v>
                </c:pt>
                <c:pt idx="11">
                  <c:v>3.295319353454769E-2</c:v>
                </c:pt>
                <c:pt idx="12">
                  <c:v>3.5948938401324751E-2</c:v>
                </c:pt>
                <c:pt idx="13">
                  <c:v>3.8944683268101812E-2</c:v>
                </c:pt>
                <c:pt idx="14">
                  <c:v>4.1940428134878881E-2</c:v>
                </c:pt>
                <c:pt idx="15">
                  <c:v>4.4936173001655942E-2</c:v>
                </c:pt>
                <c:pt idx="16">
                  <c:v>4.7931917868433004E-2</c:v>
                </c:pt>
                <c:pt idx="17">
                  <c:v>5.0927662735210065E-2</c:v>
                </c:pt>
                <c:pt idx="18">
                  <c:v>5.3923407601987126E-2</c:v>
                </c:pt>
                <c:pt idx="19">
                  <c:v>5.6919152468764188E-2</c:v>
                </c:pt>
                <c:pt idx="20">
                  <c:v>5.9914897335541249E-2</c:v>
                </c:pt>
                <c:pt idx="21">
                  <c:v>6.2910642202318318E-2</c:v>
                </c:pt>
                <c:pt idx="22">
                  <c:v>6.5906387069095379E-2</c:v>
                </c:pt>
                <c:pt idx="23">
                  <c:v>6.890213193587244E-2</c:v>
                </c:pt>
                <c:pt idx="24">
                  <c:v>7.1897876802649502E-2</c:v>
                </c:pt>
                <c:pt idx="25">
                  <c:v>7.4893621669426563E-2</c:v>
                </c:pt>
                <c:pt idx="26">
                  <c:v>7.7889366536203625E-2</c:v>
                </c:pt>
                <c:pt idx="27">
                  <c:v>8.0885111402980686E-2</c:v>
                </c:pt>
                <c:pt idx="28">
                  <c:v>8.3880856269757761E-2</c:v>
                </c:pt>
                <c:pt idx="29">
                  <c:v>8.6876601136534823E-2</c:v>
                </c:pt>
                <c:pt idx="30">
                  <c:v>8.9872346003311884E-2</c:v>
                </c:pt>
                <c:pt idx="31">
                  <c:v>9.2868090870088932E-2</c:v>
                </c:pt>
                <c:pt idx="32">
                  <c:v>9.5863835736866007E-2</c:v>
                </c:pt>
                <c:pt idx="33">
                  <c:v>9.8859580603643069E-2</c:v>
                </c:pt>
                <c:pt idx="34">
                  <c:v>0.10185532547042013</c:v>
                </c:pt>
                <c:pt idx="35">
                  <c:v>0.10485107033719719</c:v>
                </c:pt>
                <c:pt idx="36">
                  <c:v>0.10784681520397425</c:v>
                </c:pt>
                <c:pt idx="37">
                  <c:v>0.11084256007075133</c:v>
                </c:pt>
                <c:pt idx="38">
                  <c:v>0.11383830493752838</c:v>
                </c:pt>
                <c:pt idx="39">
                  <c:v>0.11683404980430545</c:v>
                </c:pt>
                <c:pt idx="40">
                  <c:v>0.1198297946710825</c:v>
                </c:pt>
                <c:pt idx="41">
                  <c:v>0.12282553953785957</c:v>
                </c:pt>
                <c:pt idx="42">
                  <c:v>0.12582128440463664</c:v>
                </c:pt>
                <c:pt idx="43">
                  <c:v>0.1288170292714137</c:v>
                </c:pt>
                <c:pt idx="44">
                  <c:v>0.13181277413819076</c:v>
                </c:pt>
                <c:pt idx="45">
                  <c:v>0.13480851900496782</c:v>
                </c:pt>
                <c:pt idx="46">
                  <c:v>0.13780426387174488</c:v>
                </c:pt>
                <c:pt idx="47">
                  <c:v>0.14080000873852194</c:v>
                </c:pt>
                <c:pt idx="48">
                  <c:v>0.143795753605299</c:v>
                </c:pt>
                <c:pt idx="49">
                  <c:v>0.14679149847207607</c:v>
                </c:pt>
                <c:pt idx="50">
                  <c:v>0.14978724333885313</c:v>
                </c:pt>
                <c:pt idx="51">
                  <c:v>0.15278298820563019</c:v>
                </c:pt>
                <c:pt idx="52">
                  <c:v>0.15577873307240725</c:v>
                </c:pt>
                <c:pt idx="53">
                  <c:v>0.15877447793918431</c:v>
                </c:pt>
                <c:pt idx="54">
                  <c:v>0.16177022280596137</c:v>
                </c:pt>
                <c:pt idx="55">
                  <c:v>0.16476596767273843</c:v>
                </c:pt>
                <c:pt idx="56">
                  <c:v>0.16776171253951552</c:v>
                </c:pt>
                <c:pt idx="57">
                  <c:v>0.17075745740629256</c:v>
                </c:pt>
                <c:pt idx="58">
                  <c:v>0.17375320227306965</c:v>
                </c:pt>
                <c:pt idx="59">
                  <c:v>0.17674894713984668</c:v>
                </c:pt>
                <c:pt idx="60">
                  <c:v>0.17974469200662377</c:v>
                </c:pt>
                <c:pt idx="61">
                  <c:v>0.1827404368734008</c:v>
                </c:pt>
                <c:pt idx="62">
                  <c:v>0.18573618174017786</c:v>
                </c:pt>
                <c:pt idx="63">
                  <c:v>0.18873192660695495</c:v>
                </c:pt>
                <c:pt idx="64">
                  <c:v>0.19172767147373201</c:v>
                </c:pt>
                <c:pt idx="65">
                  <c:v>0.19472341634050905</c:v>
                </c:pt>
                <c:pt idx="66">
                  <c:v>0.19771916120728614</c:v>
                </c:pt>
                <c:pt idx="67">
                  <c:v>0.2007149060740632</c:v>
                </c:pt>
                <c:pt idx="68">
                  <c:v>0.20371065094084026</c:v>
                </c:pt>
                <c:pt idx="69">
                  <c:v>0.20670639580761729</c:v>
                </c:pt>
                <c:pt idx="70">
                  <c:v>0.20970214067439438</c:v>
                </c:pt>
                <c:pt idx="71">
                  <c:v>0.21269788554117144</c:v>
                </c:pt>
                <c:pt idx="72">
                  <c:v>0.21569363040794851</c:v>
                </c:pt>
                <c:pt idx="73">
                  <c:v>0.21868937527472554</c:v>
                </c:pt>
                <c:pt idx="74">
                  <c:v>0.22168512014150266</c:v>
                </c:pt>
                <c:pt idx="75">
                  <c:v>0.22468086500827969</c:v>
                </c:pt>
                <c:pt idx="76">
                  <c:v>0.22767660987505675</c:v>
                </c:pt>
                <c:pt idx="77">
                  <c:v>0.23067235474183381</c:v>
                </c:pt>
                <c:pt idx="78">
                  <c:v>0.2336680996086109</c:v>
                </c:pt>
                <c:pt idx="79">
                  <c:v>0.23666384447538794</c:v>
                </c:pt>
                <c:pt idx="80">
                  <c:v>0.239659589342165</c:v>
                </c:pt>
                <c:pt idx="81">
                  <c:v>0.24265533420894209</c:v>
                </c:pt>
                <c:pt idx="82">
                  <c:v>0.24565107907571915</c:v>
                </c:pt>
                <c:pt idx="83">
                  <c:v>0.24864682394249618</c:v>
                </c:pt>
                <c:pt idx="84">
                  <c:v>0.25164256880927327</c:v>
                </c:pt>
                <c:pt idx="85">
                  <c:v>0.25463831367605033</c:v>
                </c:pt>
                <c:pt idx="86">
                  <c:v>0.25763405854282739</c:v>
                </c:pt>
                <c:pt idx="87">
                  <c:v>0.26062980340960445</c:v>
                </c:pt>
                <c:pt idx="88">
                  <c:v>0.26362554827638152</c:v>
                </c:pt>
                <c:pt idx="89">
                  <c:v>0.26662129314315858</c:v>
                </c:pt>
                <c:pt idx="90">
                  <c:v>0.26961703800993564</c:v>
                </c:pt>
                <c:pt idx="91">
                  <c:v>0.2726127828767127</c:v>
                </c:pt>
                <c:pt idx="92">
                  <c:v>0.27560852774348976</c:v>
                </c:pt>
                <c:pt idx="93">
                  <c:v>0.27860427261026682</c:v>
                </c:pt>
                <c:pt idx="94">
                  <c:v>0.28160001747704388</c:v>
                </c:pt>
                <c:pt idx="95">
                  <c:v>0.28459576234382095</c:v>
                </c:pt>
                <c:pt idx="96">
                  <c:v>0.28759150721059801</c:v>
                </c:pt>
                <c:pt idx="97">
                  <c:v>0.29058725207737507</c:v>
                </c:pt>
                <c:pt idx="98">
                  <c:v>0.29358299694415213</c:v>
                </c:pt>
                <c:pt idx="99">
                  <c:v>0.29657874181092919</c:v>
                </c:pt>
                <c:pt idx="100">
                  <c:v>0.29957448667770625</c:v>
                </c:pt>
                <c:pt idx="101">
                  <c:v>0.30257023154448331</c:v>
                </c:pt>
                <c:pt idx="102">
                  <c:v>0.30556597641126038</c:v>
                </c:pt>
                <c:pt idx="103">
                  <c:v>0.30856172127803744</c:v>
                </c:pt>
              </c:numCache>
            </c:numRef>
          </c:xVal>
          <c:yVal>
            <c:numRef>
              <c:f>TrackingData_Normalized!$AQ$6:$AQ$109</c:f>
              <c:numCache>
                <c:formatCode>General</c:formatCode>
                <c:ptCount val="104"/>
                <c:pt idx="0">
                  <c:v>0</c:v>
                </c:pt>
                <c:pt idx="1">
                  <c:v>5.843375228206469E-4</c:v>
                </c:pt>
                <c:pt idx="2">
                  <c:v>5.9204340539001257E-4</c:v>
                </c:pt>
                <c:pt idx="3">
                  <c:v>8.9484432943253691E-4</c:v>
                </c:pt>
                <c:pt idx="4">
                  <c:v>1.4014616938826572E-3</c:v>
                </c:pt>
                <c:pt idx="5">
                  <c:v>1.7803783212962385E-3</c:v>
                </c:pt>
                <c:pt idx="6">
                  <c:v>2.2777691204553317E-3</c:v>
                </c:pt>
                <c:pt idx="7">
                  <c:v>2.7926631579039589E-3</c:v>
                </c:pt>
                <c:pt idx="8">
                  <c:v>3.1639912320018402E-3</c:v>
                </c:pt>
                <c:pt idx="9">
                  <c:v>3.560756642592477E-3</c:v>
                </c:pt>
                <c:pt idx="10">
                  <c:v>3.9958203822836299E-3</c:v>
                </c:pt>
                <c:pt idx="11">
                  <c:v>4.3707080622807848E-3</c:v>
                </c:pt>
                <c:pt idx="12">
                  <c:v>4.802553201501864E-3</c:v>
                </c:pt>
                <c:pt idx="13">
                  <c:v>5.1963229369801807E-3</c:v>
                </c:pt>
                <c:pt idx="14">
                  <c:v>5.6287086660500325E-3</c:v>
                </c:pt>
                <c:pt idx="15">
                  <c:v>6.0716184040589087E-3</c:v>
                </c:pt>
                <c:pt idx="16">
                  <c:v>6.5145650520684059E-3</c:v>
                </c:pt>
                <c:pt idx="17">
                  <c:v>6.8977853716140555E-3</c:v>
                </c:pt>
                <c:pt idx="18">
                  <c:v>7.3790753774707132E-3</c:v>
                </c:pt>
                <c:pt idx="19">
                  <c:v>8.0348172253222501E-3</c:v>
                </c:pt>
                <c:pt idx="20">
                  <c:v>8.6388403185333387E-3</c:v>
                </c:pt>
                <c:pt idx="21">
                  <c:v>9.3003073500420724E-3</c:v>
                </c:pt>
                <c:pt idx="22">
                  <c:v>9.9592565691788756E-3</c:v>
                </c:pt>
                <c:pt idx="23">
                  <c:v>1.0620709946483391E-2</c:v>
                </c:pt>
                <c:pt idx="24">
                  <c:v>1.1000701783621279E-2</c:v>
                </c:pt>
                <c:pt idx="25">
                  <c:v>1.1659959157453484E-2</c:v>
                </c:pt>
                <c:pt idx="26">
                  <c:v>1.2319257302719308E-2</c:v>
                </c:pt>
                <c:pt idx="27">
                  <c:v>1.2975795856794694E-2</c:v>
                </c:pt>
                <c:pt idx="28">
                  <c:v>1.3526604732820025E-2</c:v>
                </c:pt>
                <c:pt idx="29">
                  <c:v>1.3969265567004445E-2</c:v>
                </c:pt>
                <c:pt idx="30">
                  <c:v>1.4515787910555375E-2</c:v>
                </c:pt>
                <c:pt idx="31">
                  <c:v>1.512160532306535E-2</c:v>
                </c:pt>
                <c:pt idx="32">
                  <c:v>1.5727526424386677E-2</c:v>
                </c:pt>
                <c:pt idx="33">
                  <c:v>1.6386917096097225E-2</c:v>
                </c:pt>
                <c:pt idx="34">
                  <c:v>1.7046326921502784E-2</c:v>
                </c:pt>
                <c:pt idx="35">
                  <c:v>1.7928600138121791E-2</c:v>
                </c:pt>
                <c:pt idx="36">
                  <c:v>1.8586394821098522E-2</c:v>
                </c:pt>
                <c:pt idx="37">
                  <c:v>1.9300759049430453E-2</c:v>
                </c:pt>
                <c:pt idx="38">
                  <c:v>2.0015140685488174E-2</c:v>
                </c:pt>
                <c:pt idx="39">
                  <c:v>2.0891146744824767E-2</c:v>
                </c:pt>
                <c:pt idx="40">
                  <c:v>2.1605668680918965E-2</c:v>
                </c:pt>
                <c:pt idx="41">
                  <c:v>2.2429382939481272E-2</c:v>
                </c:pt>
                <c:pt idx="42">
                  <c:v>2.3145505666824422E-2</c:v>
                </c:pt>
                <c:pt idx="43">
                  <c:v>2.3860967714607457E-2</c:v>
                </c:pt>
                <c:pt idx="44">
                  <c:v>2.4521544333348074E-2</c:v>
                </c:pt>
                <c:pt idx="45">
                  <c:v>2.5182191747181872E-2</c:v>
                </c:pt>
                <c:pt idx="46">
                  <c:v>2.6004457764306488E-2</c:v>
                </c:pt>
                <c:pt idx="47">
                  <c:v>2.6771727935648641E-2</c:v>
                </c:pt>
                <c:pt idx="48">
                  <c:v>2.7596835755324432E-2</c:v>
                </c:pt>
                <c:pt idx="49">
                  <c:v>2.8476292483431819E-2</c:v>
                </c:pt>
                <c:pt idx="50">
                  <c:v>2.9410154165737827E-2</c:v>
                </c:pt>
                <c:pt idx="51">
                  <c:v>3.0399569666809248E-2</c:v>
                </c:pt>
                <c:pt idx="52">
                  <c:v>3.1445108698208372E-2</c:v>
                </c:pt>
                <c:pt idx="53">
                  <c:v>3.23230197920071E-2</c:v>
                </c:pt>
                <c:pt idx="54">
                  <c:v>3.3368329103259743E-2</c:v>
                </c:pt>
                <c:pt idx="55">
                  <c:v>3.424904004329872E-2</c:v>
                </c:pt>
                <c:pt idx="56">
                  <c:v>3.5182250114473131E-2</c:v>
                </c:pt>
                <c:pt idx="57">
                  <c:v>3.6115860912113378E-2</c:v>
                </c:pt>
                <c:pt idx="58">
                  <c:v>3.6995076730558421E-2</c:v>
                </c:pt>
                <c:pt idx="59">
                  <c:v>3.79848028850127E-2</c:v>
                </c:pt>
                <c:pt idx="60">
                  <c:v>3.8920051447777479E-2</c:v>
                </c:pt>
                <c:pt idx="61">
                  <c:v>3.9798778934364364E-2</c:v>
                </c:pt>
                <c:pt idx="62">
                  <c:v>4.0459154088617048E-2</c:v>
                </c:pt>
                <c:pt idx="63">
                  <c:v>4.1448178336894931E-2</c:v>
                </c:pt>
                <c:pt idx="64">
                  <c:v>4.2492974199740532E-2</c:v>
                </c:pt>
                <c:pt idx="65">
                  <c:v>4.3592338921920451E-2</c:v>
                </c:pt>
                <c:pt idx="66">
                  <c:v>4.4801270992531034E-2</c:v>
                </c:pt>
                <c:pt idx="67">
                  <c:v>4.5735741219513938E-2</c:v>
                </c:pt>
                <c:pt idx="68">
                  <c:v>4.6670568235020318E-2</c:v>
                </c:pt>
                <c:pt idx="69">
                  <c:v>4.7824559455212037E-2</c:v>
                </c:pt>
                <c:pt idx="70">
                  <c:v>4.8978907694908987E-2</c:v>
                </c:pt>
                <c:pt idx="71">
                  <c:v>5.0023650976524343E-2</c:v>
                </c:pt>
                <c:pt idx="72">
                  <c:v>5.1013087190437664E-2</c:v>
                </c:pt>
                <c:pt idx="73">
                  <c:v>5.1947555463476125E-2</c:v>
                </c:pt>
                <c:pt idx="74">
                  <c:v>5.2716344271147436E-2</c:v>
                </c:pt>
                <c:pt idx="75">
                  <c:v>5.3705796822377694E-2</c:v>
                </c:pt>
                <c:pt idx="76">
                  <c:v>5.475041231205794E-2</c:v>
                </c:pt>
                <c:pt idx="77">
                  <c:v>5.5794831200762132E-2</c:v>
                </c:pt>
                <c:pt idx="78">
                  <c:v>5.7004158713412599E-2</c:v>
                </c:pt>
                <c:pt idx="79">
                  <c:v>5.8158127478882535E-2</c:v>
                </c:pt>
                <c:pt idx="80">
                  <c:v>5.9147584347717962E-2</c:v>
                </c:pt>
                <c:pt idx="81">
                  <c:v>6.0246980885387887E-2</c:v>
                </c:pt>
                <c:pt idx="82">
                  <c:v>6.1621226580864649E-2</c:v>
                </c:pt>
                <c:pt idx="83">
                  <c:v>6.2720623154891589E-2</c:v>
                </c:pt>
                <c:pt idx="84">
                  <c:v>6.398492923328028E-2</c:v>
                </c:pt>
                <c:pt idx="85">
                  <c:v>6.4974362924220555E-2</c:v>
                </c:pt>
                <c:pt idx="86">
                  <c:v>6.5963820227635084E-2</c:v>
                </c:pt>
                <c:pt idx="87">
                  <c:v>6.7063307345876955E-2</c:v>
                </c:pt>
                <c:pt idx="88">
                  <c:v>6.8052874344183362E-2</c:v>
                </c:pt>
                <c:pt idx="89">
                  <c:v>6.9097451535455101E-2</c:v>
                </c:pt>
                <c:pt idx="90">
                  <c:v>7.0196692399355651E-2</c:v>
                </c:pt>
                <c:pt idx="91">
                  <c:v>7.124111671312558E-2</c:v>
                </c:pt>
                <c:pt idx="92">
                  <c:v>7.2396043992289133E-2</c:v>
                </c:pt>
                <c:pt idx="93">
                  <c:v>7.3660604293104337E-2</c:v>
                </c:pt>
                <c:pt idx="94">
                  <c:v>7.4869924763385096E-2</c:v>
                </c:pt>
                <c:pt idx="95">
                  <c:v>7.6188708121137719E-2</c:v>
                </c:pt>
                <c:pt idx="96">
                  <c:v>7.72333437533856E-2</c:v>
                </c:pt>
                <c:pt idx="97">
                  <c:v>7.8222792148753648E-2</c:v>
                </c:pt>
                <c:pt idx="98">
                  <c:v>7.9376768215442997E-2</c:v>
                </c:pt>
                <c:pt idx="99">
                  <c:v>8.0476161058849222E-2</c:v>
                </c:pt>
                <c:pt idx="100">
                  <c:v>8.1410645064092582E-2</c:v>
                </c:pt>
                <c:pt idx="101">
                  <c:v>8.2619977421954482E-2</c:v>
                </c:pt>
                <c:pt idx="102">
                  <c:v>8.3609431262814893E-2</c:v>
                </c:pt>
                <c:pt idx="103">
                  <c:v>8.4159127876251391E-2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TrackingData_Normalized!$AU$2</c:f>
              <c:strCache>
                <c:ptCount val="1"/>
                <c:pt idx="0">
                  <c:v>4mL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TrackingData_Normalized!$BI$6:$BI$108</c:f>
              <c:numCache>
                <c:formatCode>General</c:formatCode>
                <c:ptCount val="103"/>
                <c:pt idx="0">
                  <c:v>0</c:v>
                </c:pt>
                <c:pt idx="1">
                  <c:v>2.6639573213993444E-3</c:v>
                </c:pt>
                <c:pt idx="2">
                  <c:v>5.3279146427986888E-3</c:v>
                </c:pt>
                <c:pt idx="3">
                  <c:v>7.9918719641980333E-3</c:v>
                </c:pt>
                <c:pt idx="4">
                  <c:v>1.0655829285597378E-2</c:v>
                </c:pt>
                <c:pt idx="5">
                  <c:v>1.3319786606996722E-2</c:v>
                </c:pt>
                <c:pt idx="6">
                  <c:v>1.5983743928396067E-2</c:v>
                </c:pt>
                <c:pt idx="7">
                  <c:v>1.8647701249795413E-2</c:v>
                </c:pt>
                <c:pt idx="8">
                  <c:v>2.1311658571194755E-2</c:v>
                </c:pt>
                <c:pt idx="9">
                  <c:v>2.3975615892594098E-2</c:v>
                </c:pt>
                <c:pt idx="10">
                  <c:v>2.6639573213993444E-2</c:v>
                </c:pt>
                <c:pt idx="11">
                  <c:v>2.9303530535392787E-2</c:v>
                </c:pt>
                <c:pt idx="12">
                  <c:v>3.1967487856792133E-2</c:v>
                </c:pt>
                <c:pt idx="13">
                  <c:v>3.4631445178191479E-2</c:v>
                </c:pt>
                <c:pt idx="14">
                  <c:v>3.7295402499590825E-2</c:v>
                </c:pt>
                <c:pt idx="15">
                  <c:v>3.9959359820990165E-2</c:v>
                </c:pt>
                <c:pt idx="16">
                  <c:v>4.2623317142389511E-2</c:v>
                </c:pt>
                <c:pt idx="17">
                  <c:v>4.5287274463788857E-2</c:v>
                </c:pt>
                <c:pt idx="18">
                  <c:v>4.7951231785188196E-2</c:v>
                </c:pt>
                <c:pt idx="19">
                  <c:v>5.0615189106587542E-2</c:v>
                </c:pt>
                <c:pt idx="20">
                  <c:v>5.3279146427986888E-2</c:v>
                </c:pt>
                <c:pt idx="21">
                  <c:v>5.5943103749386228E-2</c:v>
                </c:pt>
                <c:pt idx="22">
                  <c:v>5.8607061070785574E-2</c:v>
                </c:pt>
                <c:pt idx="23">
                  <c:v>6.127101839218492E-2</c:v>
                </c:pt>
                <c:pt idx="24">
                  <c:v>6.3934975713584266E-2</c:v>
                </c:pt>
                <c:pt idx="25">
                  <c:v>6.6598933034983612E-2</c:v>
                </c:pt>
                <c:pt idx="26">
                  <c:v>6.9262890356382958E-2</c:v>
                </c:pt>
                <c:pt idx="27">
                  <c:v>7.1926847677782305E-2</c:v>
                </c:pt>
                <c:pt idx="28">
                  <c:v>7.4590804999181651E-2</c:v>
                </c:pt>
                <c:pt idx="29">
                  <c:v>7.7254762320580983E-2</c:v>
                </c:pt>
                <c:pt idx="30">
                  <c:v>7.9918719641980329E-2</c:v>
                </c:pt>
                <c:pt idx="31">
                  <c:v>8.2582676963379661E-2</c:v>
                </c:pt>
                <c:pt idx="32">
                  <c:v>8.5246634284779021E-2</c:v>
                </c:pt>
                <c:pt idx="33">
                  <c:v>8.7910591606178368E-2</c:v>
                </c:pt>
                <c:pt idx="34">
                  <c:v>9.0574548927577714E-2</c:v>
                </c:pt>
                <c:pt idx="35">
                  <c:v>9.323850624897706E-2</c:v>
                </c:pt>
                <c:pt idx="36">
                  <c:v>9.5902463570376392E-2</c:v>
                </c:pt>
                <c:pt idx="37">
                  <c:v>9.8566420891775752E-2</c:v>
                </c:pt>
                <c:pt idx="38">
                  <c:v>0.10123037821317508</c:v>
                </c:pt>
                <c:pt idx="39">
                  <c:v>0.10389433553457443</c:v>
                </c:pt>
                <c:pt idx="40">
                  <c:v>0.10655829285597378</c:v>
                </c:pt>
                <c:pt idx="41">
                  <c:v>0.10922225017737312</c:v>
                </c:pt>
                <c:pt idx="42">
                  <c:v>0.11188620749877246</c:v>
                </c:pt>
                <c:pt idx="43">
                  <c:v>0.11455016482017182</c:v>
                </c:pt>
                <c:pt idx="44">
                  <c:v>0.11721412214157115</c:v>
                </c:pt>
                <c:pt idx="45">
                  <c:v>0.11987807946297049</c:v>
                </c:pt>
                <c:pt idx="46">
                  <c:v>0.12254203678436984</c:v>
                </c:pt>
                <c:pt idx="47">
                  <c:v>0.12520599410576919</c:v>
                </c:pt>
                <c:pt idx="48">
                  <c:v>0.12786995142716853</c:v>
                </c:pt>
                <c:pt idx="49">
                  <c:v>0.13053390874856788</c:v>
                </c:pt>
                <c:pt idx="50">
                  <c:v>0.13319786606996722</c:v>
                </c:pt>
                <c:pt idx="51">
                  <c:v>0.13586182339136657</c:v>
                </c:pt>
                <c:pt idx="52">
                  <c:v>0.13852578071276592</c:v>
                </c:pt>
                <c:pt idx="53">
                  <c:v>0.14118973803416524</c:v>
                </c:pt>
                <c:pt idx="54">
                  <c:v>0.14385369535556461</c:v>
                </c:pt>
                <c:pt idx="55">
                  <c:v>0.14651765267696393</c:v>
                </c:pt>
                <c:pt idx="56">
                  <c:v>0.1491816099983633</c:v>
                </c:pt>
                <c:pt idx="57">
                  <c:v>0.15184556731976262</c:v>
                </c:pt>
                <c:pt idx="58">
                  <c:v>0.15450952464116197</c:v>
                </c:pt>
                <c:pt idx="59">
                  <c:v>0.15717348196256131</c:v>
                </c:pt>
                <c:pt idx="60">
                  <c:v>0.15983743928396066</c:v>
                </c:pt>
                <c:pt idx="61">
                  <c:v>0.16250139660536</c:v>
                </c:pt>
                <c:pt idx="62">
                  <c:v>0.16516535392675932</c:v>
                </c:pt>
                <c:pt idx="63">
                  <c:v>0.1678293112481587</c:v>
                </c:pt>
                <c:pt idx="64">
                  <c:v>0.17049326856955804</c:v>
                </c:pt>
                <c:pt idx="65">
                  <c:v>0.17315722589095736</c:v>
                </c:pt>
                <c:pt idx="66">
                  <c:v>0.17582118321235674</c:v>
                </c:pt>
                <c:pt idx="67">
                  <c:v>0.17848514053375608</c:v>
                </c:pt>
                <c:pt idx="68">
                  <c:v>0.18114909785515543</c:v>
                </c:pt>
                <c:pt idx="69">
                  <c:v>0.18381305517655475</c:v>
                </c:pt>
                <c:pt idx="70">
                  <c:v>0.18647701249795412</c:v>
                </c:pt>
                <c:pt idx="71">
                  <c:v>0.18914096981935347</c:v>
                </c:pt>
                <c:pt idx="72">
                  <c:v>0.19180492714075278</c:v>
                </c:pt>
                <c:pt idx="73">
                  <c:v>0.19446888446215213</c:v>
                </c:pt>
                <c:pt idx="74">
                  <c:v>0.1971328417835515</c:v>
                </c:pt>
                <c:pt idx="75">
                  <c:v>0.19979679910495082</c:v>
                </c:pt>
                <c:pt idx="76">
                  <c:v>0.20246075642635017</c:v>
                </c:pt>
                <c:pt idx="77">
                  <c:v>0.20512471374774949</c:v>
                </c:pt>
                <c:pt idx="78">
                  <c:v>0.20778867106914886</c:v>
                </c:pt>
                <c:pt idx="79">
                  <c:v>0.21045262839054821</c:v>
                </c:pt>
                <c:pt idx="80">
                  <c:v>0.21311658571194755</c:v>
                </c:pt>
                <c:pt idx="81">
                  <c:v>0.2157805430333469</c:v>
                </c:pt>
                <c:pt idx="82">
                  <c:v>0.21844450035474625</c:v>
                </c:pt>
                <c:pt idx="83">
                  <c:v>0.22110845767614559</c:v>
                </c:pt>
                <c:pt idx="84">
                  <c:v>0.22377241499754491</c:v>
                </c:pt>
                <c:pt idx="85">
                  <c:v>0.22643637231894428</c:v>
                </c:pt>
                <c:pt idx="86">
                  <c:v>0.22910032964034363</c:v>
                </c:pt>
                <c:pt idx="87">
                  <c:v>0.23176428696174295</c:v>
                </c:pt>
                <c:pt idx="88">
                  <c:v>0.2344282442831423</c:v>
                </c:pt>
                <c:pt idx="89">
                  <c:v>0.23709220160454167</c:v>
                </c:pt>
                <c:pt idx="90">
                  <c:v>0.23975615892594099</c:v>
                </c:pt>
                <c:pt idx="91">
                  <c:v>0.24242011624734033</c:v>
                </c:pt>
                <c:pt idx="92">
                  <c:v>0.24508407356873968</c:v>
                </c:pt>
                <c:pt idx="93">
                  <c:v>0.24774803089013903</c:v>
                </c:pt>
                <c:pt idx="94">
                  <c:v>0.25041198821153837</c:v>
                </c:pt>
                <c:pt idx="95">
                  <c:v>0.25307594553293772</c:v>
                </c:pt>
                <c:pt idx="96">
                  <c:v>0.25573990285433706</c:v>
                </c:pt>
                <c:pt idx="97">
                  <c:v>0.25840386017573641</c:v>
                </c:pt>
                <c:pt idx="98">
                  <c:v>0.26106781749713576</c:v>
                </c:pt>
                <c:pt idx="99">
                  <c:v>0.2637317748185351</c:v>
                </c:pt>
                <c:pt idx="100">
                  <c:v>0.26639573213993445</c:v>
                </c:pt>
                <c:pt idx="101">
                  <c:v>0.2690596894613338</c:v>
                </c:pt>
                <c:pt idx="102">
                  <c:v>0.27172364678273314</c:v>
                </c:pt>
              </c:numCache>
            </c:numRef>
          </c:xVal>
          <c:yVal>
            <c:numRef>
              <c:f>TrackingData_Normalized!$BJ$6:$BJ$108</c:f>
              <c:numCache>
                <c:formatCode>General</c:formatCode>
                <c:ptCount val="103"/>
                <c:pt idx="0">
                  <c:v>0</c:v>
                </c:pt>
                <c:pt idx="1">
                  <c:v>2.9347049681096004E-4</c:v>
                </c:pt>
                <c:pt idx="2">
                  <c:v>5.8843638711208969E-4</c:v>
                </c:pt>
                <c:pt idx="3">
                  <c:v>7.5580208863414828E-4</c:v>
                </c:pt>
                <c:pt idx="4">
                  <c:v>1.0489470691889401E-3</c:v>
                </c:pt>
                <c:pt idx="5">
                  <c:v>1.3057266686152241E-3</c:v>
                </c:pt>
                <c:pt idx="6">
                  <c:v>1.5098590111941039E-3</c:v>
                </c:pt>
                <c:pt idx="7">
                  <c:v>1.8446716942403202E-3</c:v>
                </c:pt>
                <c:pt idx="8">
                  <c:v>1.9704447643021602E-3</c:v>
                </c:pt>
                <c:pt idx="9">
                  <c:v>2.3062207168225548E-3</c:v>
                </c:pt>
                <c:pt idx="10">
                  <c:v>2.5154614012368004E-3</c:v>
                </c:pt>
                <c:pt idx="11">
                  <c:v>2.7670075413604805E-3</c:v>
                </c:pt>
                <c:pt idx="12">
                  <c:v>3.0607651778294513E-3</c:v>
                </c:pt>
                <c:pt idx="13">
                  <c:v>3.3542105519770568E-3</c:v>
                </c:pt>
                <c:pt idx="14">
                  <c:v>3.6483826828093272E-3</c:v>
                </c:pt>
                <c:pt idx="15">
                  <c:v>4.026702966646538E-3</c:v>
                </c:pt>
                <c:pt idx="16">
                  <c:v>4.2771063493147856E-3</c:v>
                </c:pt>
                <c:pt idx="17">
                  <c:v>4.6124414336451095E-3</c:v>
                </c:pt>
                <c:pt idx="18">
                  <c:v>4.9486726410410175E-3</c:v>
                </c:pt>
                <c:pt idx="19">
                  <c:v>5.3677913567824051E-3</c:v>
                </c:pt>
                <c:pt idx="20">
                  <c:v>5.7023290107974462E-3</c:v>
                </c:pt>
                <c:pt idx="21">
                  <c:v>6.2479951899545375E-3</c:v>
                </c:pt>
                <c:pt idx="22">
                  <c:v>6.6245790233931427E-3</c:v>
                </c:pt>
                <c:pt idx="23">
                  <c:v>6.9599483044905756E-3</c:v>
                </c:pt>
                <c:pt idx="24">
                  <c:v>7.46300653565683E-3</c:v>
                </c:pt>
                <c:pt idx="25">
                  <c:v>7.7145373165295921E-3</c:v>
                </c:pt>
                <c:pt idx="26">
                  <c:v>8.0495856612295656E-3</c:v>
                </c:pt>
                <c:pt idx="27">
                  <c:v>8.4268999829424443E-3</c:v>
                </c:pt>
                <c:pt idx="28">
                  <c:v>8.8883591217025649E-3</c:v>
                </c:pt>
                <c:pt idx="29">
                  <c:v>9.3075848738198817E-3</c:v>
                </c:pt>
                <c:pt idx="30">
                  <c:v>9.7272639054111643E-3</c:v>
                </c:pt>
                <c:pt idx="31">
                  <c:v>1.027283625575557E-2</c:v>
                </c:pt>
                <c:pt idx="32">
                  <c:v>1.056568650789773E-2</c:v>
                </c:pt>
                <c:pt idx="33">
                  <c:v>1.1110666422358825E-2</c:v>
                </c:pt>
                <c:pt idx="34">
                  <c:v>1.1572337580630481E-2</c:v>
                </c:pt>
                <c:pt idx="35">
                  <c:v>1.203294770183448E-2</c:v>
                </c:pt>
                <c:pt idx="36">
                  <c:v>1.2536504321230928E-2</c:v>
                </c:pt>
                <c:pt idx="37">
                  <c:v>1.3080668029546834E-2</c:v>
                </c:pt>
                <c:pt idx="38">
                  <c:v>1.3584073836930685E-2</c:v>
                </c:pt>
                <c:pt idx="39">
                  <c:v>1.3961817932287582E-2</c:v>
                </c:pt>
                <c:pt idx="40">
                  <c:v>1.4464875183438695E-2</c:v>
                </c:pt>
                <c:pt idx="41">
                  <c:v>1.4884622760524008E-2</c:v>
                </c:pt>
                <c:pt idx="42">
                  <c:v>1.5471507754207652E-2</c:v>
                </c:pt>
                <c:pt idx="43">
                  <c:v>1.6016476066098531E-2</c:v>
                </c:pt>
                <c:pt idx="44">
                  <c:v>1.6477605596049372E-2</c:v>
                </c:pt>
                <c:pt idx="45">
                  <c:v>1.6980658370673266E-2</c:v>
                </c:pt>
                <c:pt idx="46">
                  <c:v>1.7440985884678399E-2</c:v>
                </c:pt>
                <c:pt idx="47">
                  <c:v>1.7902142125789472E-2</c:v>
                </c:pt>
                <c:pt idx="48">
                  <c:v>1.8446716942403203E-2</c:v>
                </c:pt>
                <c:pt idx="49">
                  <c:v>1.8866146838830027E-2</c:v>
                </c:pt>
                <c:pt idx="50">
                  <c:v>1.9369234279394663E-2</c:v>
                </c:pt>
                <c:pt idx="51">
                  <c:v>1.991424594928274E-2</c:v>
                </c:pt>
                <c:pt idx="52">
                  <c:v>2.058502990405647E-2</c:v>
                </c:pt>
                <c:pt idx="53">
                  <c:v>2.108811811028628E-2</c:v>
                </c:pt>
                <c:pt idx="54">
                  <c:v>2.1633130547532724E-2</c:v>
                </c:pt>
                <c:pt idx="55">
                  <c:v>2.2220541855725633E-2</c:v>
                </c:pt>
                <c:pt idx="56">
                  <c:v>2.2723349402291985E-2</c:v>
                </c:pt>
                <c:pt idx="57">
                  <c:v>2.3310545538476314E-2</c:v>
                </c:pt>
                <c:pt idx="58">
                  <c:v>2.3939395042760603E-2</c:v>
                </c:pt>
                <c:pt idx="59">
                  <c:v>2.4442223547923043E-2</c:v>
                </c:pt>
                <c:pt idx="60">
                  <c:v>2.5029156953050056E-2</c:v>
                </c:pt>
                <c:pt idx="61">
                  <c:v>2.5574407400959082E-2</c:v>
                </c:pt>
                <c:pt idx="62">
                  <c:v>2.6203561403268384E-2</c:v>
                </c:pt>
                <c:pt idx="63">
                  <c:v>2.6748035269560284E-2</c:v>
                </c:pt>
                <c:pt idx="64">
                  <c:v>2.7293271398024462E-2</c:v>
                </c:pt>
                <c:pt idx="65">
                  <c:v>2.7921904824971876E-2</c:v>
                </c:pt>
                <c:pt idx="66">
                  <c:v>2.85929030378059E-2</c:v>
                </c:pt>
                <c:pt idx="67">
                  <c:v>2.9011685119747187E-2</c:v>
                </c:pt>
                <c:pt idx="68">
                  <c:v>2.9472942023624004E-2</c:v>
                </c:pt>
                <c:pt idx="69">
                  <c:v>3.0143874848674472E-2</c:v>
                </c:pt>
                <c:pt idx="70">
                  <c:v>3.0689087281359138E-2</c:v>
                </c:pt>
                <c:pt idx="71">
                  <c:v>3.1443379313545752E-2</c:v>
                </c:pt>
                <c:pt idx="72">
                  <c:v>3.1988723723232235E-2</c:v>
                </c:pt>
                <c:pt idx="73">
                  <c:v>3.2617580598638396E-2</c:v>
                </c:pt>
                <c:pt idx="74">
                  <c:v>3.3246437794652556E-2</c:v>
                </c:pt>
                <c:pt idx="75">
                  <c:v>3.3833059748226819E-2</c:v>
                </c:pt>
                <c:pt idx="76">
                  <c:v>3.4503974786898019E-2</c:v>
                </c:pt>
                <c:pt idx="77">
                  <c:v>3.5132836034013001E-2</c:v>
                </c:pt>
                <c:pt idx="78">
                  <c:v>3.576169742543589E-2</c:v>
                </c:pt>
                <c:pt idx="79">
                  <c:v>3.6348634847687668E-2</c:v>
                </c:pt>
                <c:pt idx="80">
                  <c:v>3.7019420611788596E-2</c:v>
                </c:pt>
                <c:pt idx="81">
                  <c:v>3.7522510027378365E-2</c:v>
                </c:pt>
                <c:pt idx="82">
                  <c:v>3.8109609198187337E-2</c:v>
                </c:pt>
                <c:pt idx="83">
                  <c:v>3.8738468558789325E-2</c:v>
                </c:pt>
                <c:pt idx="84">
                  <c:v>3.9367529023864908E-2</c:v>
                </c:pt>
                <c:pt idx="85">
                  <c:v>3.9954263857265714E-2</c:v>
                </c:pt>
                <c:pt idx="86">
                  <c:v>4.066740395697311E-2</c:v>
                </c:pt>
                <c:pt idx="87">
                  <c:v>4.1338181039940559E-2</c:v>
                </c:pt>
                <c:pt idx="88">
                  <c:v>4.2008958526059591E-2</c:v>
                </c:pt>
                <c:pt idx="89">
                  <c:v>4.2554233992786974E-2</c:v>
                </c:pt>
                <c:pt idx="90">
                  <c:v>4.3182596175637536E-2</c:v>
                </c:pt>
                <c:pt idx="91">
                  <c:v>4.3895522208243866E-2</c:v>
                </c:pt>
                <c:pt idx="92">
                  <c:v>4.4608008044932708E-2</c:v>
                </c:pt>
                <c:pt idx="93">
                  <c:v>4.5236691703110982E-2</c:v>
                </c:pt>
                <c:pt idx="94">
                  <c:v>4.5865552791508245E-2</c:v>
                </c:pt>
                <c:pt idx="95">
                  <c:v>4.6494130468063756E-2</c:v>
                </c:pt>
                <c:pt idx="96">
                  <c:v>4.712314476282755E-2</c:v>
                </c:pt>
                <c:pt idx="97">
                  <c:v>4.7919704749799175E-2</c:v>
                </c:pt>
                <c:pt idx="98">
                  <c:v>4.8548694675867692E-2</c:v>
                </c:pt>
                <c:pt idx="99">
                  <c:v>4.9177431229044402E-2</c:v>
                </c:pt>
                <c:pt idx="100">
                  <c:v>4.9722569825295986E-2</c:v>
                </c:pt>
                <c:pt idx="101">
                  <c:v>5.0267583396089006E-2</c:v>
                </c:pt>
                <c:pt idx="102">
                  <c:v>5.0267583396089006E-2</c:v>
                </c:pt>
              </c:numCache>
            </c:numRef>
          </c:yVal>
          <c:smooth val="0"/>
        </c:ser>
        <c:ser>
          <c:idx val="6"/>
          <c:order val="3"/>
          <c:tx>
            <c:strRef>
              <c:f>TrackingData_Normalized!$DS$2</c:f>
              <c:strCache>
                <c:ptCount val="1"/>
                <c:pt idx="0">
                  <c:v>2mL 3.99eg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TrackingData_Normalized!$EG$6:$EG$84</c:f>
              <c:numCache>
                <c:formatCode>General</c:formatCode>
                <c:ptCount val="79"/>
                <c:pt idx="0">
                  <c:v>0</c:v>
                </c:pt>
                <c:pt idx="1">
                  <c:v>2.0761306719200047E-2</c:v>
                </c:pt>
                <c:pt idx="2">
                  <c:v>4.1522613438400094E-2</c:v>
                </c:pt>
                <c:pt idx="3">
                  <c:v>6.2283920157600141E-2</c:v>
                </c:pt>
                <c:pt idx="4">
                  <c:v>8.3045226876800188E-2</c:v>
                </c:pt>
                <c:pt idx="5">
                  <c:v>0.10380653359600023</c:v>
                </c:pt>
                <c:pt idx="6">
                  <c:v>0.12456784031520028</c:v>
                </c:pt>
                <c:pt idx="7">
                  <c:v>0.14532914703440034</c:v>
                </c:pt>
                <c:pt idx="8">
                  <c:v>0.16609045375360038</c:v>
                </c:pt>
                <c:pt idx="9">
                  <c:v>0.18685176047280042</c:v>
                </c:pt>
                <c:pt idx="10">
                  <c:v>0.20761306719200046</c:v>
                </c:pt>
                <c:pt idx="11">
                  <c:v>0.2283743739112005</c:v>
                </c:pt>
                <c:pt idx="12">
                  <c:v>0.24913568063040056</c:v>
                </c:pt>
                <c:pt idx="13">
                  <c:v>0.2698969873496006</c:v>
                </c:pt>
                <c:pt idx="14">
                  <c:v>0.29065829406880067</c:v>
                </c:pt>
                <c:pt idx="15">
                  <c:v>0.31141960078800068</c:v>
                </c:pt>
                <c:pt idx="16">
                  <c:v>0.33218090750720075</c:v>
                </c:pt>
                <c:pt idx="17">
                  <c:v>0.35294221422640076</c:v>
                </c:pt>
                <c:pt idx="18">
                  <c:v>0.37370352094560083</c:v>
                </c:pt>
                <c:pt idx="19">
                  <c:v>0.3944648276648009</c:v>
                </c:pt>
                <c:pt idx="20">
                  <c:v>0.41522613438400091</c:v>
                </c:pt>
                <c:pt idx="21">
                  <c:v>0.43598744110320098</c:v>
                </c:pt>
                <c:pt idx="22">
                  <c:v>0.45674874782240099</c:v>
                </c:pt>
                <c:pt idx="23">
                  <c:v>0.47751005454160106</c:v>
                </c:pt>
                <c:pt idx="24">
                  <c:v>0.49827136126080113</c:v>
                </c:pt>
                <c:pt idx="25">
                  <c:v>0.51903266798000125</c:v>
                </c:pt>
                <c:pt idx="26">
                  <c:v>0.53979397469920121</c:v>
                </c:pt>
                <c:pt idx="27">
                  <c:v>0.56055528141840127</c:v>
                </c:pt>
                <c:pt idx="28">
                  <c:v>0.58131658813760134</c:v>
                </c:pt>
                <c:pt idx="29">
                  <c:v>0.60207789485680141</c:v>
                </c:pt>
                <c:pt idx="30">
                  <c:v>0.62283920157600137</c:v>
                </c:pt>
                <c:pt idx="31">
                  <c:v>0.64360050829520143</c:v>
                </c:pt>
                <c:pt idx="32">
                  <c:v>0.6643618150144015</c:v>
                </c:pt>
                <c:pt idx="33">
                  <c:v>0.68512312173360157</c:v>
                </c:pt>
                <c:pt idx="34">
                  <c:v>0.70588442845280153</c:v>
                </c:pt>
                <c:pt idx="35">
                  <c:v>0.72664573517200171</c:v>
                </c:pt>
                <c:pt idx="36">
                  <c:v>0.74740704189120166</c:v>
                </c:pt>
                <c:pt idx="37">
                  <c:v>0.76816834861040173</c:v>
                </c:pt>
                <c:pt idx="38">
                  <c:v>0.7889296553296018</c:v>
                </c:pt>
                <c:pt idx="39">
                  <c:v>0.80969096204880187</c:v>
                </c:pt>
                <c:pt idx="40">
                  <c:v>0.83045226876800182</c:v>
                </c:pt>
                <c:pt idx="41">
                  <c:v>0.85121357548720189</c:v>
                </c:pt>
                <c:pt idx="42">
                  <c:v>0.87197488220640196</c:v>
                </c:pt>
                <c:pt idx="43">
                  <c:v>0.89273618892560203</c:v>
                </c:pt>
                <c:pt idx="44">
                  <c:v>0.91349749564480198</c:v>
                </c:pt>
                <c:pt idx="45">
                  <c:v>0.93425880236400216</c:v>
                </c:pt>
                <c:pt idx="46">
                  <c:v>0.95502010908320212</c:v>
                </c:pt>
                <c:pt idx="47">
                  <c:v>0.97578141580240219</c:v>
                </c:pt>
                <c:pt idx="48">
                  <c:v>0.99654272252160225</c:v>
                </c:pt>
                <c:pt idx="49">
                  <c:v>1.0173040292408022</c:v>
                </c:pt>
                <c:pt idx="50">
                  <c:v>1.0380653359600025</c:v>
                </c:pt>
                <c:pt idx="51">
                  <c:v>1.0588266426792023</c:v>
                </c:pt>
                <c:pt idx="52">
                  <c:v>1.0795879493984024</c:v>
                </c:pt>
                <c:pt idx="53">
                  <c:v>1.1003492561176025</c:v>
                </c:pt>
                <c:pt idx="54">
                  <c:v>1.1211105628368025</c:v>
                </c:pt>
                <c:pt idx="55">
                  <c:v>1.1418718695560026</c:v>
                </c:pt>
                <c:pt idx="56">
                  <c:v>1.1626331762752027</c:v>
                </c:pt>
                <c:pt idx="57">
                  <c:v>1.1833944829944025</c:v>
                </c:pt>
                <c:pt idx="58">
                  <c:v>1.2041557897136028</c:v>
                </c:pt>
                <c:pt idx="59">
                  <c:v>1.2249170964328027</c:v>
                </c:pt>
                <c:pt idx="60">
                  <c:v>1.2456784031520027</c:v>
                </c:pt>
                <c:pt idx="61">
                  <c:v>1.2664397098712028</c:v>
                </c:pt>
                <c:pt idx="62">
                  <c:v>1.2872010165904029</c:v>
                </c:pt>
                <c:pt idx="63">
                  <c:v>1.3079623233096029</c:v>
                </c:pt>
                <c:pt idx="64">
                  <c:v>1.328723630028803</c:v>
                </c:pt>
                <c:pt idx="65">
                  <c:v>1.3494849367480029</c:v>
                </c:pt>
                <c:pt idx="66">
                  <c:v>1.3702462434672031</c:v>
                </c:pt>
                <c:pt idx="67">
                  <c:v>1.3910075501864032</c:v>
                </c:pt>
                <c:pt idx="68">
                  <c:v>1.4117688569056031</c:v>
                </c:pt>
                <c:pt idx="69">
                  <c:v>1.4325301636248031</c:v>
                </c:pt>
                <c:pt idx="70">
                  <c:v>1.4532914703440034</c:v>
                </c:pt>
                <c:pt idx="71">
                  <c:v>1.4740527770632033</c:v>
                </c:pt>
                <c:pt idx="72">
                  <c:v>1.4948140837824033</c:v>
                </c:pt>
                <c:pt idx="73">
                  <c:v>1.5155753905016034</c:v>
                </c:pt>
                <c:pt idx="74">
                  <c:v>1.5363366972208035</c:v>
                </c:pt>
                <c:pt idx="75">
                  <c:v>1.5570980039400035</c:v>
                </c:pt>
                <c:pt idx="76">
                  <c:v>1.5778593106592036</c:v>
                </c:pt>
                <c:pt idx="77">
                  <c:v>1.5986206173784034</c:v>
                </c:pt>
                <c:pt idx="78">
                  <c:v>1.6193819240976037</c:v>
                </c:pt>
              </c:numCache>
            </c:numRef>
          </c:xVal>
          <c:yVal>
            <c:numRef>
              <c:f>TrackingData_Normalized!$EH$6:$EH$83</c:f>
              <c:numCache>
                <c:formatCode>General</c:formatCode>
                <c:ptCount val="78"/>
                <c:pt idx="0">
                  <c:v>0</c:v>
                </c:pt>
                <c:pt idx="1">
                  <c:v>4.1863571903475129E-3</c:v>
                </c:pt>
                <c:pt idx="2">
                  <c:v>9.5481282449449978E-3</c:v>
                </c:pt>
                <c:pt idx="3">
                  <c:v>1.342172893662311E-2</c:v>
                </c:pt>
                <c:pt idx="4">
                  <c:v>1.9506600060039743E-2</c:v>
                </c:pt>
                <c:pt idx="5">
                  <c:v>2.4500027316050502E-2</c:v>
                </c:pt>
                <c:pt idx="6">
                  <c:v>3.0916314894278714E-2</c:v>
                </c:pt>
                <c:pt idx="7">
                  <c:v>3.6273504261767599E-2</c:v>
                </c:pt>
                <c:pt idx="8">
                  <c:v>4.2818757279273228E-2</c:v>
                </c:pt>
                <c:pt idx="9">
                  <c:v>4.8524876700618211E-2</c:v>
                </c:pt>
                <c:pt idx="10">
                  <c:v>5.6744951259919879E-2</c:v>
                </c:pt>
                <c:pt idx="11">
                  <c:v>6.2506209198195078E-2</c:v>
                </c:pt>
                <c:pt idx="12">
                  <c:v>7.0683380519858272E-2</c:v>
                </c:pt>
                <c:pt idx="13">
                  <c:v>7.7694175786459096E-2</c:v>
                </c:pt>
                <c:pt idx="14">
                  <c:v>8.5117426889879819E-2</c:v>
                </c:pt>
                <c:pt idx="15">
                  <c:v>9.3724933796901305E-2</c:v>
                </c:pt>
                <c:pt idx="16">
                  <c:v>0.10274468179588049</c:v>
                </c:pt>
                <c:pt idx="17">
                  <c:v>0.11096504481696211</c:v>
                </c:pt>
                <c:pt idx="18">
                  <c:v>0.11916632086201054</c:v>
                </c:pt>
                <c:pt idx="19">
                  <c:v>0.12859918390127004</c:v>
                </c:pt>
                <c:pt idx="20">
                  <c:v>0.13762304885469567</c:v>
                </c:pt>
                <c:pt idx="21">
                  <c:v>0.14623757534262155</c:v>
                </c:pt>
                <c:pt idx="22">
                  <c:v>0.15565977626647404</c:v>
                </c:pt>
                <c:pt idx="23">
                  <c:v>0.16591760625360913</c:v>
                </c:pt>
                <c:pt idx="24">
                  <c:v>0.17581933450655168</c:v>
                </c:pt>
                <c:pt idx="25">
                  <c:v>0.18607521833602003</c:v>
                </c:pt>
                <c:pt idx="26">
                  <c:v>0.19715236409628939</c:v>
                </c:pt>
                <c:pt idx="27">
                  <c:v>0.20783328114291025</c:v>
                </c:pt>
                <c:pt idx="28">
                  <c:v>0.21850071499633747</c:v>
                </c:pt>
                <c:pt idx="29">
                  <c:v>0.22957899799831707</c:v>
                </c:pt>
                <c:pt idx="30">
                  <c:v>0.24067003026073092</c:v>
                </c:pt>
                <c:pt idx="31">
                  <c:v>0.2521713923104873</c:v>
                </c:pt>
                <c:pt idx="32">
                  <c:v>0.26323813449561922</c:v>
                </c:pt>
                <c:pt idx="33">
                  <c:v>0.27513832327480353</c:v>
                </c:pt>
                <c:pt idx="34">
                  <c:v>0.28665085456575884</c:v>
                </c:pt>
                <c:pt idx="35">
                  <c:v>0.29898486636572835</c:v>
                </c:pt>
                <c:pt idx="36">
                  <c:v>0.31169336193091085</c:v>
                </c:pt>
                <c:pt idx="37">
                  <c:v>0.32318329200685408</c:v>
                </c:pt>
                <c:pt idx="38">
                  <c:v>0.3350838833693518</c:v>
                </c:pt>
                <c:pt idx="39">
                  <c:v>0.34658482959380232</c:v>
                </c:pt>
                <c:pt idx="40">
                  <c:v>0.35849617485509466</c:v>
                </c:pt>
                <c:pt idx="41">
                  <c:v>0.37079700239930236</c:v>
                </c:pt>
                <c:pt idx="42">
                  <c:v>0.38353925303818781</c:v>
                </c:pt>
                <c:pt idx="43">
                  <c:v>0.39585049860221733</c:v>
                </c:pt>
                <c:pt idx="44">
                  <c:v>0.40940322689392195</c:v>
                </c:pt>
                <c:pt idx="45">
                  <c:v>0.42214579580214884</c:v>
                </c:pt>
                <c:pt idx="46">
                  <c:v>0.43527759900416868</c:v>
                </c:pt>
                <c:pt idx="47">
                  <c:v>0.44717851849657264</c:v>
                </c:pt>
                <c:pt idx="48">
                  <c:v>0.45991048247932909</c:v>
                </c:pt>
                <c:pt idx="49">
                  <c:v>0.47301436666548896</c:v>
                </c:pt>
                <c:pt idx="50">
                  <c:v>0.48536422254388312</c:v>
                </c:pt>
                <c:pt idx="51">
                  <c:v>0.49852750019680653</c:v>
                </c:pt>
                <c:pt idx="52">
                  <c:v>0.51164887654418378</c:v>
                </c:pt>
                <c:pt idx="53">
                  <c:v>0.52519149507198415</c:v>
                </c:pt>
                <c:pt idx="54">
                  <c:v>0.53754452738851499</c:v>
                </c:pt>
                <c:pt idx="55">
                  <c:v>0.55025520951843265</c:v>
                </c:pt>
                <c:pt idx="56">
                  <c:v>0.56256651681176262</c:v>
                </c:pt>
                <c:pt idx="57">
                  <c:v>0.57650973982310416</c:v>
                </c:pt>
                <c:pt idx="58">
                  <c:v>0.58965196261177089</c:v>
                </c:pt>
                <c:pt idx="59">
                  <c:v>0.60318559450236331</c:v>
                </c:pt>
                <c:pt idx="60">
                  <c:v>0.61672895388980431</c:v>
                </c:pt>
                <c:pt idx="61">
                  <c:v>0.62945163462919729</c:v>
                </c:pt>
                <c:pt idx="62">
                  <c:v>0.64261199126671764</c:v>
                </c:pt>
                <c:pt idx="63">
                  <c:v>0.65498418502881117</c:v>
                </c:pt>
                <c:pt idx="64">
                  <c:v>0.66812663716632703</c:v>
                </c:pt>
                <c:pt idx="65">
                  <c:v>0.68084796708896522</c:v>
                </c:pt>
                <c:pt idx="66">
                  <c:v>0.69523228108494473</c:v>
                </c:pt>
                <c:pt idx="67">
                  <c:v>0.70795355785830383</c:v>
                </c:pt>
                <c:pt idx="68">
                  <c:v>0.72108536171979754</c:v>
                </c:pt>
                <c:pt idx="69">
                  <c:v>0.73340702531157109</c:v>
                </c:pt>
                <c:pt idx="70">
                  <c:v>0.74695980749440671</c:v>
                </c:pt>
                <c:pt idx="71">
                  <c:v>0.75928149037559556</c:v>
                </c:pt>
                <c:pt idx="72">
                  <c:v>0.7724239175798896</c:v>
                </c:pt>
                <c:pt idx="73">
                  <c:v>0.78636608227177851</c:v>
                </c:pt>
                <c:pt idx="74">
                  <c:v>0.79909806702266861</c:v>
                </c:pt>
                <c:pt idx="75">
                  <c:v>0.81264054730839308</c:v>
                </c:pt>
                <c:pt idx="76">
                  <c:v>0.82534279673655142</c:v>
                </c:pt>
                <c:pt idx="77">
                  <c:v>0.83723490728074035</c:v>
                </c:pt>
              </c:numCache>
            </c:numRef>
          </c:yVal>
          <c:smooth val="0"/>
        </c:ser>
        <c:ser>
          <c:idx val="7"/>
          <c:order val="4"/>
          <c:tx>
            <c:strRef>
              <c:f>TrackingData_Normalized!$EL$2</c:f>
              <c:strCache>
                <c:ptCount val="1"/>
                <c:pt idx="0">
                  <c:v>3mL 3.99deg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TrackingData_Normalized!$EZ$6:$EZ$71</c:f>
              <c:numCache>
                <c:formatCode>General</c:formatCode>
                <c:ptCount val="66"/>
                <c:pt idx="0">
                  <c:v>0</c:v>
                </c:pt>
                <c:pt idx="1">
                  <c:v>1.6899707202181494E-2</c:v>
                </c:pt>
                <c:pt idx="2">
                  <c:v>3.3799414404362987E-2</c:v>
                </c:pt>
                <c:pt idx="3">
                  <c:v>5.0699121606544488E-2</c:v>
                </c:pt>
                <c:pt idx="4">
                  <c:v>6.7598828808725975E-2</c:v>
                </c:pt>
                <c:pt idx="5">
                  <c:v>8.4498536010907468E-2</c:v>
                </c:pt>
                <c:pt idx="6">
                  <c:v>0.10139824321308898</c:v>
                </c:pt>
                <c:pt idx="7">
                  <c:v>0.11829795041527047</c:v>
                </c:pt>
                <c:pt idx="8">
                  <c:v>0.13519765761745195</c:v>
                </c:pt>
                <c:pt idx="9">
                  <c:v>0.15209736481963346</c:v>
                </c:pt>
                <c:pt idx="10">
                  <c:v>0.16899707202181494</c:v>
                </c:pt>
                <c:pt idx="11">
                  <c:v>0.18589677922399644</c:v>
                </c:pt>
                <c:pt idx="12">
                  <c:v>0.20279648642617795</c:v>
                </c:pt>
                <c:pt idx="13">
                  <c:v>0.21969619362835946</c:v>
                </c:pt>
                <c:pt idx="14">
                  <c:v>0.23659590083054094</c:v>
                </c:pt>
                <c:pt idx="15">
                  <c:v>0.25349560803272242</c:v>
                </c:pt>
                <c:pt idx="16">
                  <c:v>0.2703953152349039</c:v>
                </c:pt>
                <c:pt idx="17">
                  <c:v>0.28729502243708543</c:v>
                </c:pt>
                <c:pt idx="18">
                  <c:v>0.30419472963926691</c:v>
                </c:pt>
                <c:pt idx="19">
                  <c:v>0.32109443684144839</c:v>
                </c:pt>
                <c:pt idx="20">
                  <c:v>0.33799414404362987</c:v>
                </c:pt>
                <c:pt idx="21">
                  <c:v>0.35489385124581135</c:v>
                </c:pt>
                <c:pt idx="22">
                  <c:v>0.37179355844799289</c:v>
                </c:pt>
                <c:pt idx="23">
                  <c:v>0.38869326565017437</c:v>
                </c:pt>
                <c:pt idx="24">
                  <c:v>0.4055929728523559</c:v>
                </c:pt>
                <c:pt idx="25">
                  <c:v>0.42249268005453738</c:v>
                </c:pt>
                <c:pt idx="26">
                  <c:v>0.43939238725671892</c:v>
                </c:pt>
                <c:pt idx="27">
                  <c:v>0.4562920944589004</c:v>
                </c:pt>
                <c:pt idx="28">
                  <c:v>0.47319180166108188</c:v>
                </c:pt>
                <c:pt idx="29">
                  <c:v>0.49009150886326336</c:v>
                </c:pt>
                <c:pt idx="30">
                  <c:v>0.50699121606544484</c:v>
                </c:pt>
                <c:pt idx="31">
                  <c:v>0.52389092326762632</c:v>
                </c:pt>
                <c:pt idx="32">
                  <c:v>0.5407906304698078</c:v>
                </c:pt>
                <c:pt idx="33">
                  <c:v>0.55769033767198939</c:v>
                </c:pt>
                <c:pt idx="34">
                  <c:v>0.57459004487417087</c:v>
                </c:pt>
                <c:pt idx="35">
                  <c:v>0.59148975207635235</c:v>
                </c:pt>
                <c:pt idx="36">
                  <c:v>0.60838945927853383</c:v>
                </c:pt>
                <c:pt idx="37">
                  <c:v>0.62528916648071531</c:v>
                </c:pt>
                <c:pt idx="38">
                  <c:v>0.64218887368289679</c:v>
                </c:pt>
                <c:pt idx="39">
                  <c:v>0.65908858088507838</c:v>
                </c:pt>
                <c:pt idx="40">
                  <c:v>0.67598828808725975</c:v>
                </c:pt>
                <c:pt idx="41">
                  <c:v>0.69288799528944134</c:v>
                </c:pt>
                <c:pt idx="42">
                  <c:v>0.70978770249162271</c:v>
                </c:pt>
                <c:pt idx="43">
                  <c:v>0.7266874096938043</c:v>
                </c:pt>
                <c:pt idx="44">
                  <c:v>0.74358711689598578</c:v>
                </c:pt>
                <c:pt idx="45">
                  <c:v>0.76048682409816726</c:v>
                </c:pt>
                <c:pt idx="46">
                  <c:v>0.77738653130034874</c:v>
                </c:pt>
                <c:pt idx="47">
                  <c:v>0.79428623850253033</c:v>
                </c:pt>
                <c:pt idx="48">
                  <c:v>0.81118594570471181</c:v>
                </c:pt>
                <c:pt idx="49">
                  <c:v>0.82808565290689329</c:v>
                </c:pt>
                <c:pt idx="50">
                  <c:v>0.84498536010907477</c:v>
                </c:pt>
                <c:pt idx="51">
                  <c:v>0.86188506731125625</c:v>
                </c:pt>
                <c:pt idx="52">
                  <c:v>0.87878477451343784</c:v>
                </c:pt>
                <c:pt idx="53">
                  <c:v>0.89568448171561921</c:v>
                </c:pt>
                <c:pt idx="54">
                  <c:v>0.9125841889178008</c:v>
                </c:pt>
                <c:pt idx="55">
                  <c:v>0.92948389611998217</c:v>
                </c:pt>
                <c:pt idx="56">
                  <c:v>0.94638360332216376</c:v>
                </c:pt>
                <c:pt idx="57">
                  <c:v>0.96328331052434524</c:v>
                </c:pt>
                <c:pt idx="58">
                  <c:v>0.98018301772652672</c:v>
                </c:pt>
                <c:pt idx="59">
                  <c:v>0.9970827249287082</c:v>
                </c:pt>
                <c:pt idx="60">
                  <c:v>1.0139824321308897</c:v>
                </c:pt>
                <c:pt idx="61">
                  <c:v>1.0308821393330712</c:v>
                </c:pt>
                <c:pt idx="62">
                  <c:v>1.0477818465352526</c:v>
                </c:pt>
                <c:pt idx="63">
                  <c:v>1.0646815537374343</c:v>
                </c:pt>
                <c:pt idx="64">
                  <c:v>1.0815812609396156</c:v>
                </c:pt>
              </c:numCache>
            </c:numRef>
          </c:xVal>
          <c:yVal>
            <c:numRef>
              <c:f>TrackingData_Normalized!$FA$6:$FA$71</c:f>
              <c:numCache>
                <c:formatCode>General</c:formatCode>
                <c:ptCount val="66"/>
                <c:pt idx="0">
                  <c:v>0</c:v>
                </c:pt>
                <c:pt idx="1">
                  <c:v>5.836044612275916E-3</c:v>
                </c:pt>
                <c:pt idx="2">
                  <c:v>9.5649795196181813E-3</c:v>
                </c:pt>
                <c:pt idx="3">
                  <c:v>1.4423052294285683E-2</c:v>
                </c:pt>
                <c:pt idx="4">
                  <c:v>1.9198314717049969E-2</c:v>
                </c:pt>
                <c:pt idx="5">
                  <c:v>2.4442883796917409E-2</c:v>
                </c:pt>
                <c:pt idx="6">
                  <c:v>3.0891624387412549E-2</c:v>
                </c:pt>
                <c:pt idx="7">
                  <c:v>3.6051454088575623E-2</c:v>
                </c:pt>
                <c:pt idx="8">
                  <c:v>4.3456457048083465E-2</c:v>
                </c:pt>
                <c:pt idx="9">
                  <c:v>4.9274382999291648E-2</c:v>
                </c:pt>
                <c:pt idx="10">
                  <c:v>5.7357911907607806E-2</c:v>
                </c:pt>
                <c:pt idx="11">
                  <c:v>6.3826488497380332E-2</c:v>
                </c:pt>
                <c:pt idx="12">
                  <c:v>7.1902780621825077E-2</c:v>
                </c:pt>
                <c:pt idx="13">
                  <c:v>7.9031468636075977E-2</c:v>
                </c:pt>
                <c:pt idx="14">
                  <c:v>8.813898888178899E-2</c:v>
                </c:pt>
                <c:pt idx="15">
                  <c:v>9.6561952748002181E-2</c:v>
                </c:pt>
                <c:pt idx="16">
                  <c:v>0.10561839310075252</c:v>
                </c:pt>
                <c:pt idx="17">
                  <c:v>0.11466465381542852</c:v>
                </c:pt>
                <c:pt idx="18">
                  <c:v>0.123400580300186</c:v>
                </c:pt>
                <c:pt idx="19">
                  <c:v>0.13376485328121898</c:v>
                </c:pt>
                <c:pt idx="20">
                  <c:v>0.1431924692780093</c:v>
                </c:pt>
                <c:pt idx="21">
                  <c:v>0.15292218778689887</c:v>
                </c:pt>
                <c:pt idx="22">
                  <c:v>0.16389752886718709</c:v>
                </c:pt>
                <c:pt idx="23">
                  <c:v>0.17359416328060859</c:v>
                </c:pt>
                <c:pt idx="24">
                  <c:v>0.18526265305052891</c:v>
                </c:pt>
                <c:pt idx="25">
                  <c:v>0.19595049180916407</c:v>
                </c:pt>
                <c:pt idx="26">
                  <c:v>0.20727560646490201</c:v>
                </c:pt>
                <c:pt idx="27">
                  <c:v>0.21891600963660013</c:v>
                </c:pt>
                <c:pt idx="28">
                  <c:v>0.23025100582667588</c:v>
                </c:pt>
                <c:pt idx="29">
                  <c:v>0.24156951924638301</c:v>
                </c:pt>
                <c:pt idx="30">
                  <c:v>0.25388336878888729</c:v>
                </c:pt>
                <c:pt idx="31">
                  <c:v>0.26457109678429741</c:v>
                </c:pt>
                <c:pt idx="32">
                  <c:v>0.27720054126295035</c:v>
                </c:pt>
                <c:pt idx="33">
                  <c:v>0.28953297218642277</c:v>
                </c:pt>
                <c:pt idx="34">
                  <c:v>0.30182955430370606</c:v>
                </c:pt>
                <c:pt idx="35">
                  <c:v>0.31445013635320307</c:v>
                </c:pt>
                <c:pt idx="36">
                  <c:v>0.32737869531588959</c:v>
                </c:pt>
                <c:pt idx="37">
                  <c:v>0.33969235121900371</c:v>
                </c:pt>
                <c:pt idx="38">
                  <c:v>0.35263754194975538</c:v>
                </c:pt>
                <c:pt idx="39">
                  <c:v>0.36527485736331045</c:v>
                </c:pt>
                <c:pt idx="40">
                  <c:v>0.37757276195798645</c:v>
                </c:pt>
                <c:pt idx="41">
                  <c:v>0.38987089778570372</c:v>
                </c:pt>
                <c:pt idx="42">
                  <c:v>0.40312613625038807</c:v>
                </c:pt>
                <c:pt idx="43">
                  <c:v>0.41639608101953712</c:v>
                </c:pt>
                <c:pt idx="44">
                  <c:v>0.42938500503822197</c:v>
                </c:pt>
                <c:pt idx="45">
                  <c:v>0.44236258703490983</c:v>
                </c:pt>
                <c:pt idx="46">
                  <c:v>0.45562269487889678</c:v>
                </c:pt>
                <c:pt idx="47">
                  <c:v>0.46953871449087242</c:v>
                </c:pt>
                <c:pt idx="48">
                  <c:v>0.48346266987067327</c:v>
                </c:pt>
                <c:pt idx="49">
                  <c:v>0.49639324751350938</c:v>
                </c:pt>
                <c:pt idx="50">
                  <c:v>0.50967720853687093</c:v>
                </c:pt>
                <c:pt idx="51">
                  <c:v>0.52357985187980893</c:v>
                </c:pt>
                <c:pt idx="52">
                  <c:v>0.53654688171292897</c:v>
                </c:pt>
                <c:pt idx="53">
                  <c:v>0.55014004844830211</c:v>
                </c:pt>
                <c:pt idx="54">
                  <c:v>0.56406399425965592</c:v>
                </c:pt>
                <c:pt idx="55">
                  <c:v>0.57798096009414424</c:v>
                </c:pt>
                <c:pt idx="56">
                  <c:v>0.59191188797463345</c:v>
                </c:pt>
                <c:pt idx="57">
                  <c:v>0.60518152705419137</c:v>
                </c:pt>
                <c:pt idx="58">
                  <c:v>0.61844460605419627</c:v>
                </c:pt>
                <c:pt idx="59">
                  <c:v>0.63333294908125837</c:v>
                </c:pt>
                <c:pt idx="60">
                  <c:v>0.64631309435756368</c:v>
                </c:pt>
                <c:pt idx="61">
                  <c:v>0.66055363175502413</c:v>
                </c:pt>
                <c:pt idx="62">
                  <c:v>0.6738233522128132</c:v>
                </c:pt>
                <c:pt idx="63">
                  <c:v>0.68809218189793786</c:v>
                </c:pt>
                <c:pt idx="64">
                  <c:v>0.70134756132736675</c:v>
                </c:pt>
              </c:numCache>
            </c:numRef>
          </c:yVal>
          <c:smooth val="0"/>
        </c:ser>
        <c:ser>
          <c:idx val="8"/>
          <c:order val="5"/>
          <c:tx>
            <c:strRef>
              <c:f>TrackingData_Normalized!$FE$2</c:f>
              <c:strCache>
                <c:ptCount val="1"/>
                <c:pt idx="0">
                  <c:v>4mL 3.99deg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TrackingData_Normalized!$FS$6:$FS$70</c:f>
              <c:numCache>
                <c:formatCode>General</c:formatCode>
                <c:ptCount val="65"/>
                <c:pt idx="0">
                  <c:v>0</c:v>
                </c:pt>
                <c:pt idx="1">
                  <c:v>1.5308542706746867E-2</c:v>
                </c:pt>
                <c:pt idx="2">
                  <c:v>3.0617085413493735E-2</c:v>
                </c:pt>
                <c:pt idx="3">
                  <c:v>4.5925628120240605E-2</c:v>
                </c:pt>
                <c:pt idx="4">
                  <c:v>6.1234170826987469E-2</c:v>
                </c:pt>
                <c:pt idx="5">
                  <c:v>7.6542713533734333E-2</c:v>
                </c:pt>
                <c:pt idx="6">
                  <c:v>9.1851256240481211E-2</c:v>
                </c:pt>
                <c:pt idx="7">
                  <c:v>0.10715979894722807</c:v>
                </c:pt>
                <c:pt idx="8">
                  <c:v>0.12246834165397494</c:v>
                </c:pt>
                <c:pt idx="9">
                  <c:v>0.1377768843607218</c:v>
                </c:pt>
                <c:pt idx="10">
                  <c:v>0.15308542706746867</c:v>
                </c:pt>
                <c:pt idx="11">
                  <c:v>0.16839396977421553</c:v>
                </c:pt>
                <c:pt idx="12">
                  <c:v>0.18370251248096242</c:v>
                </c:pt>
                <c:pt idx="13">
                  <c:v>0.19901105518770928</c:v>
                </c:pt>
                <c:pt idx="14">
                  <c:v>0.21431959789445615</c:v>
                </c:pt>
                <c:pt idx="15">
                  <c:v>0.22962814060120301</c:v>
                </c:pt>
                <c:pt idx="16">
                  <c:v>0.24493668330794988</c:v>
                </c:pt>
                <c:pt idx="17">
                  <c:v>0.26024522601469674</c:v>
                </c:pt>
                <c:pt idx="18">
                  <c:v>0.2755537687214436</c:v>
                </c:pt>
                <c:pt idx="19">
                  <c:v>0.29086231142819047</c:v>
                </c:pt>
                <c:pt idx="20">
                  <c:v>0.30617085413493733</c:v>
                </c:pt>
                <c:pt idx="21">
                  <c:v>0.3214793968416842</c:v>
                </c:pt>
                <c:pt idx="22">
                  <c:v>0.33678793954843106</c:v>
                </c:pt>
                <c:pt idx="23">
                  <c:v>0.35209648225517792</c:v>
                </c:pt>
                <c:pt idx="24">
                  <c:v>0.36740502496192484</c:v>
                </c:pt>
                <c:pt idx="25">
                  <c:v>0.38271356766867171</c:v>
                </c:pt>
                <c:pt idx="26">
                  <c:v>0.39802211037541857</c:v>
                </c:pt>
                <c:pt idx="27">
                  <c:v>0.41333065308216543</c:v>
                </c:pt>
                <c:pt idx="28">
                  <c:v>0.4286391957889123</c:v>
                </c:pt>
                <c:pt idx="29">
                  <c:v>0.44394773849565916</c:v>
                </c:pt>
                <c:pt idx="30">
                  <c:v>0.45925628120240602</c:v>
                </c:pt>
                <c:pt idx="31">
                  <c:v>0.47456482390915283</c:v>
                </c:pt>
                <c:pt idx="32">
                  <c:v>0.48987336661589975</c:v>
                </c:pt>
                <c:pt idx="33">
                  <c:v>0.50518190932264662</c:v>
                </c:pt>
                <c:pt idx="34">
                  <c:v>0.52049045202939348</c:v>
                </c:pt>
                <c:pt idx="35">
                  <c:v>0.53579899473614034</c:v>
                </c:pt>
                <c:pt idx="36">
                  <c:v>0.55110753744288721</c:v>
                </c:pt>
                <c:pt idx="37">
                  <c:v>0.56641608014963407</c:v>
                </c:pt>
                <c:pt idx="38">
                  <c:v>0.58172462285638094</c:v>
                </c:pt>
                <c:pt idx="39">
                  <c:v>0.5970331655631278</c:v>
                </c:pt>
                <c:pt idx="40">
                  <c:v>0.61234170826987466</c:v>
                </c:pt>
                <c:pt idx="41">
                  <c:v>0.62765025097662153</c:v>
                </c:pt>
                <c:pt idx="42">
                  <c:v>0.64295879368336839</c:v>
                </c:pt>
                <c:pt idx="43">
                  <c:v>0.65826733639011525</c:v>
                </c:pt>
                <c:pt idx="44">
                  <c:v>0.67357587909686212</c:v>
                </c:pt>
                <c:pt idx="45">
                  <c:v>0.68888442180360898</c:v>
                </c:pt>
                <c:pt idx="46">
                  <c:v>0.70419296451035585</c:v>
                </c:pt>
                <c:pt idx="47">
                  <c:v>0.71950150721710271</c:v>
                </c:pt>
                <c:pt idx="48">
                  <c:v>0.73481004992384968</c:v>
                </c:pt>
                <c:pt idx="49">
                  <c:v>0.75011859263059644</c:v>
                </c:pt>
                <c:pt idx="50">
                  <c:v>0.76542713533734341</c:v>
                </c:pt>
                <c:pt idx="51">
                  <c:v>0.78073567804409016</c:v>
                </c:pt>
                <c:pt idx="52">
                  <c:v>0.79604422075083714</c:v>
                </c:pt>
                <c:pt idx="53">
                  <c:v>0.81135276345758389</c:v>
                </c:pt>
                <c:pt idx="54">
                  <c:v>0.82666130616433087</c:v>
                </c:pt>
                <c:pt idx="55">
                  <c:v>0.84196984887107762</c:v>
                </c:pt>
                <c:pt idx="56">
                  <c:v>0.85727839157782459</c:v>
                </c:pt>
                <c:pt idx="57">
                  <c:v>0.87258693428457135</c:v>
                </c:pt>
                <c:pt idx="58">
                  <c:v>0.88789547699131832</c:v>
                </c:pt>
                <c:pt idx="59">
                  <c:v>0.90320401969806507</c:v>
                </c:pt>
                <c:pt idx="60">
                  <c:v>0.91851256240481205</c:v>
                </c:pt>
                <c:pt idx="61">
                  <c:v>0.9338211051115588</c:v>
                </c:pt>
                <c:pt idx="62">
                  <c:v>0.94912964781830567</c:v>
                </c:pt>
                <c:pt idx="63">
                  <c:v>0.96443819052505264</c:v>
                </c:pt>
              </c:numCache>
            </c:numRef>
          </c:xVal>
          <c:yVal>
            <c:numRef>
              <c:f>TrackingData_Normalized!$FT$6:$FT$70</c:f>
              <c:numCache>
                <c:formatCode>General</c:formatCode>
                <c:ptCount val="65"/>
                <c:pt idx="0">
                  <c:v>0</c:v>
                </c:pt>
                <c:pt idx="1">
                  <c:v>3.9954331780638003E-3</c:v>
                </c:pt>
                <c:pt idx="2">
                  <c:v>6.6343749049920277E-3</c:v>
                </c:pt>
                <c:pt idx="3">
                  <c:v>1.23353406658664E-2</c:v>
                </c:pt>
                <c:pt idx="4">
                  <c:v>1.6504371727672901E-2</c:v>
                </c:pt>
                <c:pt idx="5">
                  <c:v>2.07364198986036E-2</c:v>
                </c:pt>
                <c:pt idx="6">
                  <c:v>2.6299991555601622E-2</c:v>
                </c:pt>
                <c:pt idx="7">
                  <c:v>3.3552179414628056E-2</c:v>
                </c:pt>
                <c:pt idx="8">
                  <c:v>3.8958064184051067E-2</c:v>
                </c:pt>
                <c:pt idx="9">
                  <c:v>4.6575539920375608E-2</c:v>
                </c:pt>
                <c:pt idx="10">
                  <c:v>5.2639439351321995E-2</c:v>
                </c:pt>
                <c:pt idx="11">
                  <c:v>6.1436110091646678E-2</c:v>
                </c:pt>
                <c:pt idx="12">
                  <c:v>6.8125838572297454E-2</c:v>
                </c:pt>
                <c:pt idx="13">
                  <c:v>7.6598128349789671E-2</c:v>
                </c:pt>
                <c:pt idx="14">
                  <c:v>8.4491512590854384E-2</c:v>
                </c:pt>
                <c:pt idx="15">
                  <c:v>9.2709219508724683E-2</c:v>
                </c:pt>
                <c:pt idx="16">
                  <c:v>0.10210237380678731</c:v>
                </c:pt>
                <c:pt idx="17">
                  <c:v>0.11002411291544185</c:v>
                </c:pt>
                <c:pt idx="18">
                  <c:v>0.11973975871213942</c:v>
                </c:pt>
                <c:pt idx="19">
                  <c:v>0.12824155839390225</c:v>
                </c:pt>
                <c:pt idx="20">
                  <c:v>0.13799590742555776</c:v>
                </c:pt>
                <c:pt idx="21">
                  <c:v>0.14739751695373346</c:v>
                </c:pt>
                <c:pt idx="22">
                  <c:v>0.15650642996126302</c:v>
                </c:pt>
                <c:pt idx="23">
                  <c:v>0.1665444833124998</c:v>
                </c:pt>
                <c:pt idx="24">
                  <c:v>0.17687702034448016</c:v>
                </c:pt>
                <c:pt idx="25">
                  <c:v>0.18810277006268275</c:v>
                </c:pt>
                <c:pt idx="26">
                  <c:v>0.19964182287071786</c:v>
                </c:pt>
                <c:pt idx="27">
                  <c:v>0.21058164004168461</c:v>
                </c:pt>
                <c:pt idx="28">
                  <c:v>0.22215433394449963</c:v>
                </c:pt>
                <c:pt idx="29">
                  <c:v>0.23460345013061504</c:v>
                </c:pt>
                <c:pt idx="30">
                  <c:v>0.24613407744751345</c:v>
                </c:pt>
                <c:pt idx="31">
                  <c:v>0.25767352574640601</c:v>
                </c:pt>
                <c:pt idx="32">
                  <c:v>0.26952433442618057</c:v>
                </c:pt>
                <c:pt idx="33">
                  <c:v>0.28106408332698513</c:v>
                </c:pt>
                <c:pt idx="34">
                  <c:v>0.29202706076467444</c:v>
                </c:pt>
                <c:pt idx="35">
                  <c:v>0.30296689393116649</c:v>
                </c:pt>
                <c:pt idx="36">
                  <c:v>0.31480963467233586</c:v>
                </c:pt>
                <c:pt idx="37">
                  <c:v>0.32724535929917165</c:v>
                </c:pt>
                <c:pt idx="38">
                  <c:v>0.33976869397926585</c:v>
                </c:pt>
                <c:pt idx="39">
                  <c:v>0.35248000337519009</c:v>
                </c:pt>
                <c:pt idx="40">
                  <c:v>0.36494587043883209</c:v>
                </c:pt>
                <c:pt idx="41">
                  <c:v>0.37860357203985867</c:v>
                </c:pt>
                <c:pt idx="42">
                  <c:v>0.39136540805948061</c:v>
                </c:pt>
                <c:pt idx="43">
                  <c:v>0.40441677735159098</c:v>
                </c:pt>
                <c:pt idx="44">
                  <c:v>0.41685532436872119</c:v>
                </c:pt>
                <c:pt idx="45">
                  <c:v>0.42992079260863253</c:v>
                </c:pt>
                <c:pt idx="46">
                  <c:v>0.44268891853768311</c:v>
                </c:pt>
                <c:pt idx="47">
                  <c:v>0.45454621942581808</c:v>
                </c:pt>
                <c:pt idx="48">
                  <c:v>0.46641080740802021</c:v>
                </c:pt>
                <c:pt idx="49">
                  <c:v>0.47946930229688506</c:v>
                </c:pt>
                <c:pt idx="50">
                  <c:v>0.49225278395135402</c:v>
                </c:pt>
                <c:pt idx="51">
                  <c:v>0.50591825364749587</c:v>
                </c:pt>
                <c:pt idx="52">
                  <c:v>0.51957692156999891</c:v>
                </c:pt>
                <c:pt idx="53">
                  <c:v>0.53296768353852253</c:v>
                </c:pt>
                <c:pt idx="54">
                  <c:v>0.54725540170465581</c:v>
                </c:pt>
                <c:pt idx="55">
                  <c:v>0.56032090218000352</c:v>
                </c:pt>
                <c:pt idx="56">
                  <c:v>0.57337892027866133</c:v>
                </c:pt>
                <c:pt idx="57">
                  <c:v>0.58614823247297043</c:v>
                </c:pt>
                <c:pt idx="58">
                  <c:v>0.59981362104011338</c:v>
                </c:pt>
                <c:pt idx="59">
                  <c:v>0.61284412744240502</c:v>
                </c:pt>
                <c:pt idx="60">
                  <c:v>0.62623388389145018</c:v>
                </c:pt>
                <c:pt idx="61">
                  <c:v>0.63897514055112647</c:v>
                </c:pt>
                <c:pt idx="62">
                  <c:v>0.65295173119010219</c:v>
                </c:pt>
                <c:pt idx="63">
                  <c:v>0.66570051468971636</c:v>
                </c:pt>
              </c:numCache>
            </c:numRef>
          </c:yVal>
          <c:smooth val="0"/>
        </c:ser>
        <c:ser>
          <c:idx val="13"/>
          <c:order val="6"/>
          <c:tx>
            <c:strRef>
              <c:f>TrackingData_Normalized!$IS$2</c:f>
              <c:strCache>
                <c:ptCount val="1"/>
                <c:pt idx="0">
                  <c:v>6mL 3.99deg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TrackingData_Normalized!$JF$6:$JF$22</c:f>
              <c:numCache>
                <c:formatCode>General</c:formatCode>
                <c:ptCount val="17"/>
                <c:pt idx="0">
                  <c:v>0</c:v>
                </c:pt>
                <c:pt idx="1">
                  <c:v>4.251156982414963E-2</c:v>
                </c:pt>
                <c:pt idx="2">
                  <c:v>8.5023139648299259E-2</c:v>
                </c:pt>
                <c:pt idx="3">
                  <c:v>0.12753470947244888</c:v>
                </c:pt>
                <c:pt idx="4">
                  <c:v>0.17004627929659852</c:v>
                </c:pt>
                <c:pt idx="5">
                  <c:v>0.21255784912074813</c:v>
                </c:pt>
                <c:pt idx="6">
                  <c:v>0.25506941894489776</c:v>
                </c:pt>
                <c:pt idx="7">
                  <c:v>0.29758098876904743</c:v>
                </c:pt>
                <c:pt idx="8">
                  <c:v>0.34009255859319704</c:v>
                </c:pt>
                <c:pt idx="9">
                  <c:v>0.38260412841734665</c:v>
                </c:pt>
                <c:pt idx="10">
                  <c:v>0.42511569824149625</c:v>
                </c:pt>
                <c:pt idx="11">
                  <c:v>0.46762726806564586</c:v>
                </c:pt>
                <c:pt idx="12">
                  <c:v>0.51013883788979553</c:v>
                </c:pt>
                <c:pt idx="13">
                  <c:v>0.55265040771394514</c:v>
                </c:pt>
                <c:pt idx="14">
                  <c:v>0.59516197753809486</c:v>
                </c:pt>
                <c:pt idx="15">
                  <c:v>0.63767354736224446</c:v>
                </c:pt>
                <c:pt idx="16">
                  <c:v>0.68018511718639407</c:v>
                </c:pt>
              </c:numCache>
            </c:numRef>
          </c:xVal>
          <c:yVal>
            <c:numRef>
              <c:f>TrackingData_Normalized!$JG$6:$JG$21</c:f>
              <c:numCache>
                <c:formatCode>General</c:formatCode>
                <c:ptCount val="16"/>
                <c:pt idx="0">
                  <c:v>0</c:v>
                </c:pt>
                <c:pt idx="1">
                  <c:v>6.5789411813095946E-3</c:v>
                </c:pt>
                <c:pt idx="2">
                  <c:v>1.8283586718258624E-2</c:v>
                </c:pt>
                <c:pt idx="3">
                  <c:v>3.3247829272273072E-2</c:v>
                </c:pt>
                <c:pt idx="4">
                  <c:v>5.2469371682035366E-2</c:v>
                </c:pt>
                <c:pt idx="5">
                  <c:v>7.4410891432783122E-2</c:v>
                </c:pt>
                <c:pt idx="6">
                  <c:v>9.9404653044259064E-2</c:v>
                </c:pt>
                <c:pt idx="7">
                  <c:v>0.12497447967361841</c:v>
                </c:pt>
                <c:pt idx="8">
                  <c:v>0.15362672360719309</c:v>
                </c:pt>
                <c:pt idx="9">
                  <c:v>0.18420173495344599</c:v>
                </c:pt>
                <c:pt idx="10">
                  <c:v>0.21667481119395546</c:v>
                </c:pt>
                <c:pt idx="11">
                  <c:v>0.2493505602075792</c:v>
                </c:pt>
                <c:pt idx="12">
                  <c:v>0.28277931137120921</c:v>
                </c:pt>
                <c:pt idx="13">
                  <c:v>0.3171775393702998</c:v>
                </c:pt>
                <c:pt idx="14">
                  <c:v>0.35269175593352237</c:v>
                </c:pt>
                <c:pt idx="15">
                  <c:v>0.38783598984808587</c:v>
                </c:pt>
              </c:numCache>
            </c:numRef>
          </c:yVal>
          <c:smooth val="0"/>
        </c:ser>
        <c:ser>
          <c:idx val="9"/>
          <c:order val="7"/>
          <c:tx>
            <c:strRef>
              <c:f>TrackingData_Normalized!$FX$2</c:f>
              <c:strCache>
                <c:ptCount val="1"/>
                <c:pt idx="0">
                  <c:v>2ml 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TrackingData_Normalized!$GK$6:$GK$115</c:f>
              <c:numCache>
                <c:formatCode>General</c:formatCode>
                <c:ptCount val="110"/>
                <c:pt idx="0">
                  <c:v>0</c:v>
                </c:pt>
                <c:pt idx="1">
                  <c:v>1.3794324768087922E-2</c:v>
                </c:pt>
                <c:pt idx="2">
                  <c:v>2.7588649536175843E-2</c:v>
                </c:pt>
                <c:pt idx="3">
                  <c:v>4.138297430426377E-2</c:v>
                </c:pt>
                <c:pt idx="4">
                  <c:v>5.5177299072351686E-2</c:v>
                </c:pt>
                <c:pt idx="5">
                  <c:v>6.8971623840439603E-2</c:v>
                </c:pt>
                <c:pt idx="6">
                  <c:v>8.276594860852754E-2</c:v>
                </c:pt>
                <c:pt idx="7">
                  <c:v>9.6560273376615463E-2</c:v>
                </c:pt>
                <c:pt idx="8">
                  <c:v>0.11035459814470337</c:v>
                </c:pt>
                <c:pt idx="9">
                  <c:v>0.1241489229127913</c:v>
                </c:pt>
                <c:pt idx="10">
                  <c:v>0.13794324768087921</c:v>
                </c:pt>
                <c:pt idx="11">
                  <c:v>0.15173757244896713</c:v>
                </c:pt>
                <c:pt idx="12">
                  <c:v>0.16553189721705508</c:v>
                </c:pt>
                <c:pt idx="13">
                  <c:v>0.179326221985143</c:v>
                </c:pt>
                <c:pt idx="14">
                  <c:v>0.19312054675323093</c:v>
                </c:pt>
                <c:pt idx="15">
                  <c:v>0.20691487152131882</c:v>
                </c:pt>
                <c:pt idx="16">
                  <c:v>0.22070919628940674</c:v>
                </c:pt>
                <c:pt idx="17">
                  <c:v>0.23450352105749467</c:v>
                </c:pt>
                <c:pt idx="18">
                  <c:v>0.24829784582558259</c:v>
                </c:pt>
                <c:pt idx="19">
                  <c:v>0.26209217059367051</c:v>
                </c:pt>
                <c:pt idx="20">
                  <c:v>0.27588649536175841</c:v>
                </c:pt>
                <c:pt idx="21">
                  <c:v>0.28968082012984636</c:v>
                </c:pt>
                <c:pt idx="22">
                  <c:v>0.30347514489793426</c:v>
                </c:pt>
                <c:pt idx="23">
                  <c:v>0.31726946966602221</c:v>
                </c:pt>
                <c:pt idx="24">
                  <c:v>0.33106379443411016</c:v>
                </c:pt>
                <c:pt idx="25">
                  <c:v>0.34485811920219805</c:v>
                </c:pt>
                <c:pt idx="26">
                  <c:v>0.35865244397028601</c:v>
                </c:pt>
                <c:pt idx="27">
                  <c:v>0.3724467687383739</c:v>
                </c:pt>
                <c:pt idx="28">
                  <c:v>0.38624109350646185</c:v>
                </c:pt>
                <c:pt idx="29">
                  <c:v>0.40003541827454975</c:v>
                </c:pt>
                <c:pt idx="30">
                  <c:v>0.41382974304263764</c:v>
                </c:pt>
                <c:pt idx="31">
                  <c:v>0.42762406781072554</c:v>
                </c:pt>
                <c:pt idx="32">
                  <c:v>0.44141839257881349</c:v>
                </c:pt>
                <c:pt idx="33">
                  <c:v>0.4552127173469015</c:v>
                </c:pt>
                <c:pt idx="34">
                  <c:v>0.46900704211498934</c:v>
                </c:pt>
                <c:pt idx="35">
                  <c:v>0.48280136688307729</c:v>
                </c:pt>
                <c:pt idx="36">
                  <c:v>0.49659569165116518</c:v>
                </c:pt>
                <c:pt idx="37">
                  <c:v>0.51039001641925319</c:v>
                </c:pt>
                <c:pt idx="38">
                  <c:v>0.52418434118734103</c:v>
                </c:pt>
                <c:pt idx="39">
                  <c:v>0.53797866595542898</c:v>
                </c:pt>
                <c:pt idx="40">
                  <c:v>0.55177299072351682</c:v>
                </c:pt>
                <c:pt idx="41">
                  <c:v>0.56556731549160488</c:v>
                </c:pt>
                <c:pt idx="42">
                  <c:v>0.57936164025969272</c:v>
                </c:pt>
                <c:pt idx="43">
                  <c:v>0.59315596502778067</c:v>
                </c:pt>
                <c:pt idx="44">
                  <c:v>0.60695028979586851</c:v>
                </c:pt>
                <c:pt idx="45">
                  <c:v>0.62074461456395646</c:v>
                </c:pt>
                <c:pt idx="46">
                  <c:v>0.63453893933204442</c:v>
                </c:pt>
                <c:pt idx="47">
                  <c:v>0.64833326410013237</c:v>
                </c:pt>
                <c:pt idx="48">
                  <c:v>0.66212758886822032</c:v>
                </c:pt>
                <c:pt idx="49">
                  <c:v>0.67592191363630816</c:v>
                </c:pt>
                <c:pt idx="50">
                  <c:v>0.68971623840439611</c:v>
                </c:pt>
                <c:pt idx="51">
                  <c:v>0.70351056317248406</c:v>
                </c:pt>
                <c:pt idx="52">
                  <c:v>0.71730488794057201</c:v>
                </c:pt>
                <c:pt idx="53">
                  <c:v>0.73109921270865985</c:v>
                </c:pt>
                <c:pt idx="54">
                  <c:v>0.7448935374767478</c:v>
                </c:pt>
                <c:pt idx="55">
                  <c:v>0.75868786224483575</c:v>
                </c:pt>
                <c:pt idx="56">
                  <c:v>0.7724821870129237</c:v>
                </c:pt>
                <c:pt idx="57">
                  <c:v>0.78627651178101154</c:v>
                </c:pt>
                <c:pt idx="58">
                  <c:v>0.8000708365490995</c:v>
                </c:pt>
                <c:pt idx="59">
                  <c:v>0.81386516131718734</c:v>
                </c:pt>
                <c:pt idx="60">
                  <c:v>0.82765948608527529</c:v>
                </c:pt>
                <c:pt idx="61">
                  <c:v>0.84145381085336324</c:v>
                </c:pt>
                <c:pt idx="62">
                  <c:v>0.85524813562145108</c:v>
                </c:pt>
                <c:pt idx="63">
                  <c:v>0.86904246038953914</c:v>
                </c:pt>
                <c:pt idx="64">
                  <c:v>0.88283678515762698</c:v>
                </c:pt>
                <c:pt idx="65">
                  <c:v>0.89663110992571493</c:v>
                </c:pt>
                <c:pt idx="66">
                  <c:v>0.91042543469380299</c:v>
                </c:pt>
                <c:pt idx="67">
                  <c:v>0.92421975946189083</c:v>
                </c:pt>
                <c:pt idx="68">
                  <c:v>0.93801408422997867</c:v>
                </c:pt>
                <c:pt idx="69">
                  <c:v>0.95180840899806662</c:v>
                </c:pt>
                <c:pt idx="70">
                  <c:v>0.96560273376615458</c:v>
                </c:pt>
                <c:pt idx="71">
                  <c:v>0.97939705853424253</c:v>
                </c:pt>
                <c:pt idx="72">
                  <c:v>0.99319138330233037</c:v>
                </c:pt>
                <c:pt idx="73">
                  <c:v>1.0069857080704183</c:v>
                </c:pt>
                <c:pt idx="74">
                  <c:v>1.0207800328385064</c:v>
                </c:pt>
                <c:pt idx="75">
                  <c:v>1.0345743576065942</c:v>
                </c:pt>
                <c:pt idx="76">
                  <c:v>1.0483686823746821</c:v>
                </c:pt>
                <c:pt idx="77">
                  <c:v>1.0621630071427699</c:v>
                </c:pt>
                <c:pt idx="78">
                  <c:v>1.075957331910858</c:v>
                </c:pt>
                <c:pt idx="79">
                  <c:v>1.0897516566789458</c:v>
                </c:pt>
                <c:pt idx="80">
                  <c:v>1.1035459814470336</c:v>
                </c:pt>
                <c:pt idx="81">
                  <c:v>1.1173403062151217</c:v>
                </c:pt>
                <c:pt idx="82">
                  <c:v>1.1311346309832098</c:v>
                </c:pt>
                <c:pt idx="83">
                  <c:v>1.1449289557512976</c:v>
                </c:pt>
                <c:pt idx="84">
                  <c:v>1.1587232805193854</c:v>
                </c:pt>
                <c:pt idx="85">
                  <c:v>1.1725176052874735</c:v>
                </c:pt>
                <c:pt idx="86">
                  <c:v>1.1863119300555613</c:v>
                </c:pt>
                <c:pt idx="87">
                  <c:v>1.2001062548236492</c:v>
                </c:pt>
                <c:pt idx="88">
                  <c:v>1.213900579591737</c:v>
                </c:pt>
                <c:pt idx="89">
                  <c:v>1.2276949043598251</c:v>
                </c:pt>
                <c:pt idx="90">
                  <c:v>1.2414892291279129</c:v>
                </c:pt>
                <c:pt idx="91">
                  <c:v>1.255283553896001</c:v>
                </c:pt>
                <c:pt idx="92">
                  <c:v>1.2690778786640888</c:v>
                </c:pt>
                <c:pt idx="93">
                  <c:v>1.2828722034321769</c:v>
                </c:pt>
                <c:pt idx="94">
                  <c:v>1.2966665282002647</c:v>
                </c:pt>
                <c:pt idx="95">
                  <c:v>1.3104608529683526</c:v>
                </c:pt>
                <c:pt idx="96">
                  <c:v>1.3242551777364406</c:v>
                </c:pt>
                <c:pt idx="97">
                  <c:v>1.3380495025045285</c:v>
                </c:pt>
                <c:pt idx="98">
                  <c:v>1.3518438272726163</c:v>
                </c:pt>
                <c:pt idx="99">
                  <c:v>1.3656381520407042</c:v>
                </c:pt>
                <c:pt idx="100">
                  <c:v>1.3794324768087922</c:v>
                </c:pt>
                <c:pt idx="101">
                  <c:v>1.3932268015768803</c:v>
                </c:pt>
                <c:pt idx="102">
                  <c:v>1.4070211263449681</c:v>
                </c:pt>
                <c:pt idx="103">
                  <c:v>1.420815451113056</c:v>
                </c:pt>
                <c:pt idx="104">
                  <c:v>1.434609775881144</c:v>
                </c:pt>
                <c:pt idx="105">
                  <c:v>1.4484041006492319</c:v>
                </c:pt>
                <c:pt idx="106">
                  <c:v>1.4621984254173197</c:v>
                </c:pt>
                <c:pt idx="107">
                  <c:v>1.4759927501854075</c:v>
                </c:pt>
                <c:pt idx="108">
                  <c:v>1.4897870749534956</c:v>
                </c:pt>
                <c:pt idx="109">
                  <c:v>1.5035813997215834</c:v>
                </c:pt>
              </c:numCache>
            </c:numRef>
          </c:xVal>
          <c:yVal>
            <c:numRef>
              <c:f>TrackingData_Normalized!$GL$6:$GL$115</c:f>
              <c:numCache>
                <c:formatCode>General</c:formatCode>
                <c:ptCount val="110"/>
                <c:pt idx="0">
                  <c:v>0</c:v>
                </c:pt>
                <c:pt idx="1">
                  <c:v>2.7603581561143889E-3</c:v>
                </c:pt>
                <c:pt idx="2">
                  <c:v>5.2519395734431833E-3</c:v>
                </c:pt>
                <c:pt idx="3">
                  <c:v>8.2994564542653113E-3</c:v>
                </c:pt>
                <c:pt idx="4">
                  <c:v>1.1438012924715878E-2</c:v>
                </c:pt>
                <c:pt idx="5">
                  <c:v>1.5519498500672005E-2</c:v>
                </c:pt>
                <c:pt idx="6">
                  <c:v>1.9096412291325904E-2</c:v>
                </c:pt>
                <c:pt idx="7">
                  <c:v>2.2676976470758566E-2</c:v>
                </c:pt>
                <c:pt idx="8">
                  <c:v>2.6259697867215916E-2</c:v>
                </c:pt>
                <c:pt idx="9">
                  <c:v>2.9568061860631382E-2</c:v>
                </c:pt>
                <c:pt idx="10">
                  <c:v>3.2877244630638722E-2</c:v>
                </c:pt>
                <c:pt idx="11">
                  <c:v>3.6722101846324358E-2</c:v>
                </c:pt>
                <c:pt idx="12">
                  <c:v>4.0600730543142831E-2</c:v>
                </c:pt>
                <c:pt idx="13">
                  <c:v>4.419677361732393E-2</c:v>
                </c:pt>
                <c:pt idx="14">
                  <c:v>4.6955306879328119E-2</c:v>
                </c:pt>
                <c:pt idx="15">
                  <c:v>4.9999832628959205E-2</c:v>
                </c:pt>
                <c:pt idx="16">
                  <c:v>5.3608543289999679E-2</c:v>
                </c:pt>
                <c:pt idx="17">
                  <c:v>5.7744950882262565E-2</c:v>
                </c:pt>
                <c:pt idx="18">
                  <c:v>6.2957954489041054E-2</c:v>
                </c:pt>
                <c:pt idx="19">
                  <c:v>6.6821195813274364E-2</c:v>
                </c:pt>
                <c:pt idx="20">
                  <c:v>7.1803277660524814E-2</c:v>
                </c:pt>
                <c:pt idx="21">
                  <c:v>7.6798005787771448E-2</c:v>
                </c:pt>
                <c:pt idx="22">
                  <c:v>8.2304974755237043E-2</c:v>
                </c:pt>
                <c:pt idx="23">
                  <c:v>8.7576903163302175E-2</c:v>
                </c:pt>
                <c:pt idx="24">
                  <c:v>9.3083026189582294E-2</c:v>
                </c:pt>
                <c:pt idx="25">
                  <c:v>9.8620531600434283E-2</c:v>
                </c:pt>
                <c:pt idx="26">
                  <c:v>0.10385148278674713</c:v>
                </c:pt>
                <c:pt idx="27">
                  <c:v>0.10911273663930139</c:v>
                </c:pt>
                <c:pt idx="28">
                  <c:v>0.11437513291806155</c:v>
                </c:pt>
                <c:pt idx="29">
                  <c:v>0.12101738825974487</c:v>
                </c:pt>
                <c:pt idx="30">
                  <c:v>0.127084743077087</c:v>
                </c:pt>
                <c:pt idx="31">
                  <c:v>0.13400280850184881</c:v>
                </c:pt>
                <c:pt idx="32">
                  <c:v>0.14008185329220776</c:v>
                </c:pt>
                <c:pt idx="33">
                  <c:v>0.14727616675526631</c:v>
                </c:pt>
                <c:pt idx="34">
                  <c:v>0.1541476530824161</c:v>
                </c:pt>
                <c:pt idx="35">
                  <c:v>0.16192859496559339</c:v>
                </c:pt>
                <c:pt idx="36">
                  <c:v>0.16909824291878875</c:v>
                </c:pt>
                <c:pt idx="37">
                  <c:v>0.1763054389657536</c:v>
                </c:pt>
                <c:pt idx="38">
                  <c:v>0.18347475866106022</c:v>
                </c:pt>
                <c:pt idx="39">
                  <c:v>0.19039369031666212</c:v>
                </c:pt>
                <c:pt idx="40">
                  <c:v>0.19785145091559825</c:v>
                </c:pt>
                <c:pt idx="41">
                  <c:v>0.20641222970296538</c:v>
                </c:pt>
                <c:pt idx="42">
                  <c:v>0.21442155842880117</c:v>
                </c:pt>
                <c:pt idx="43">
                  <c:v>0.22270668138656111</c:v>
                </c:pt>
                <c:pt idx="44">
                  <c:v>0.23099184385955746</c:v>
                </c:pt>
                <c:pt idx="45">
                  <c:v>0.23982858386953698</c:v>
                </c:pt>
                <c:pt idx="46">
                  <c:v>0.24811382204415269</c:v>
                </c:pt>
                <c:pt idx="47">
                  <c:v>0.25557175161649009</c:v>
                </c:pt>
                <c:pt idx="48">
                  <c:v>0.26332977693378085</c:v>
                </c:pt>
                <c:pt idx="49">
                  <c:v>0.27189065438773757</c:v>
                </c:pt>
                <c:pt idx="50">
                  <c:v>0.28071526021826737</c:v>
                </c:pt>
                <c:pt idx="51">
                  <c:v>0.29010366167344082</c:v>
                </c:pt>
                <c:pt idx="52">
                  <c:v>0.29867662010839385</c:v>
                </c:pt>
                <c:pt idx="53">
                  <c:v>0.30780122432525192</c:v>
                </c:pt>
                <c:pt idx="54">
                  <c:v>0.31551123149646781</c:v>
                </c:pt>
                <c:pt idx="55">
                  <c:v>0.32383224973212094</c:v>
                </c:pt>
                <c:pt idx="56">
                  <c:v>0.33294473871023572</c:v>
                </c:pt>
                <c:pt idx="57">
                  <c:v>0.34205727427575355</c:v>
                </c:pt>
                <c:pt idx="58">
                  <c:v>0.35063035910824214</c:v>
                </c:pt>
                <c:pt idx="59">
                  <c:v>0.36001864767913089</c:v>
                </c:pt>
                <c:pt idx="60">
                  <c:v>0.3702224836061328</c:v>
                </c:pt>
                <c:pt idx="61">
                  <c:v>0.37908311214978901</c:v>
                </c:pt>
                <c:pt idx="62">
                  <c:v>0.38794425492687129</c:v>
                </c:pt>
                <c:pt idx="63">
                  <c:v>0.39594140935169586</c:v>
                </c:pt>
                <c:pt idx="64">
                  <c:v>0.40451454783238167</c:v>
                </c:pt>
                <c:pt idx="65">
                  <c:v>0.41446655919854059</c:v>
                </c:pt>
                <c:pt idx="66">
                  <c:v>0.42411840860954597</c:v>
                </c:pt>
                <c:pt idx="67">
                  <c:v>0.43325525015796029</c:v>
                </c:pt>
                <c:pt idx="68">
                  <c:v>0.44263132745179262</c:v>
                </c:pt>
                <c:pt idx="69">
                  <c:v>0.45120441552111051</c:v>
                </c:pt>
                <c:pt idx="70">
                  <c:v>0.46031693215493896</c:v>
                </c:pt>
                <c:pt idx="71">
                  <c:v>0.46889004014066732</c:v>
                </c:pt>
                <c:pt idx="72">
                  <c:v>0.47829050044669763</c:v>
                </c:pt>
                <c:pt idx="73">
                  <c:v>0.48794239851680066</c:v>
                </c:pt>
                <c:pt idx="74">
                  <c:v>0.49761854712619769</c:v>
                </c:pt>
                <c:pt idx="75">
                  <c:v>0.50757049647582508</c:v>
                </c:pt>
                <c:pt idx="76">
                  <c:v>0.51559212214682593</c:v>
                </c:pt>
                <c:pt idx="77">
                  <c:v>0.52412892445503445</c:v>
                </c:pt>
                <c:pt idx="78">
                  <c:v>0.53354131572373686</c:v>
                </c:pt>
                <c:pt idx="79">
                  <c:v>0.54346916730142703</c:v>
                </c:pt>
                <c:pt idx="80">
                  <c:v>0.55288154729323336</c:v>
                </c:pt>
                <c:pt idx="81">
                  <c:v>0.56199407465117823</c:v>
                </c:pt>
                <c:pt idx="82">
                  <c:v>0.57084293430120503</c:v>
                </c:pt>
                <c:pt idx="83">
                  <c:v>0.58025564896274573</c:v>
                </c:pt>
                <c:pt idx="84">
                  <c:v>0.59018316523252579</c:v>
                </c:pt>
                <c:pt idx="85">
                  <c:v>0.59794130112376842</c:v>
                </c:pt>
                <c:pt idx="86">
                  <c:v>0.60786878524510857</c:v>
                </c:pt>
                <c:pt idx="87">
                  <c:v>0.61725706798634683</c:v>
                </c:pt>
                <c:pt idx="88">
                  <c:v>0.62608184694586111</c:v>
                </c:pt>
                <c:pt idx="89">
                  <c:v>0.63493062033321923</c:v>
                </c:pt>
                <c:pt idx="90">
                  <c:v>0.64347974755497239</c:v>
                </c:pt>
                <c:pt idx="91">
                  <c:v>0.65314396369503402</c:v>
                </c:pt>
                <c:pt idx="92">
                  <c:v>0.66285602963442636</c:v>
                </c:pt>
                <c:pt idx="93">
                  <c:v>0.67226878047665595</c:v>
                </c:pt>
                <c:pt idx="94">
                  <c:v>0.68136895658277863</c:v>
                </c:pt>
                <c:pt idx="95">
                  <c:v>0.69019359668572677</c:v>
                </c:pt>
                <c:pt idx="96">
                  <c:v>0.69931820274915679</c:v>
                </c:pt>
                <c:pt idx="97">
                  <c:v>0.70817928603058522</c:v>
                </c:pt>
                <c:pt idx="98">
                  <c:v>0.71784327898185052</c:v>
                </c:pt>
                <c:pt idx="99">
                  <c:v>0.72754422219317127</c:v>
                </c:pt>
                <c:pt idx="100">
                  <c:v>0.73554118643308519</c:v>
                </c:pt>
                <c:pt idx="101">
                  <c:v>0.74352618079118982</c:v>
                </c:pt>
                <c:pt idx="102">
                  <c:v>0.75265081817361246</c:v>
                </c:pt>
                <c:pt idx="103">
                  <c:v>0.76286641564920299</c:v>
                </c:pt>
                <c:pt idx="104">
                  <c:v>0.7719910488564794</c:v>
                </c:pt>
                <c:pt idx="105">
                  <c:v>0.78110356682900106</c:v>
                </c:pt>
                <c:pt idx="106">
                  <c:v>0.78961708442211753</c:v>
                </c:pt>
                <c:pt idx="107">
                  <c:v>0.79789082404957035</c:v>
                </c:pt>
                <c:pt idx="108">
                  <c:v>0.80701514945401254</c:v>
                </c:pt>
                <c:pt idx="109">
                  <c:v>0.81696687776590793</c:v>
                </c:pt>
              </c:numCache>
            </c:numRef>
          </c:yVal>
          <c:smooth val="0"/>
        </c:ser>
        <c:ser>
          <c:idx val="10"/>
          <c:order val="8"/>
          <c:tx>
            <c:strRef>
              <c:f>TrackingData_Normalized!$GP$2</c:f>
              <c:strCache>
                <c:ptCount val="1"/>
                <c:pt idx="0">
                  <c:v>2ml 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TrackingData_Normalized!$HC$6:$HC$102</c:f>
              <c:numCache>
                <c:formatCode>General</c:formatCode>
                <c:ptCount val="97"/>
                <c:pt idx="0">
                  <c:v>0</c:v>
                </c:pt>
                <c:pt idx="1">
                  <c:v>1.2385615701262228E-2</c:v>
                </c:pt>
                <c:pt idx="2">
                  <c:v>2.4771231402524456E-2</c:v>
                </c:pt>
                <c:pt idx="3">
                  <c:v>3.7156847103786687E-2</c:v>
                </c:pt>
                <c:pt idx="4">
                  <c:v>4.9542462805048912E-2</c:v>
                </c:pt>
                <c:pt idx="5">
                  <c:v>6.1928078506311136E-2</c:v>
                </c:pt>
                <c:pt idx="6">
                  <c:v>7.4313694207573375E-2</c:v>
                </c:pt>
                <c:pt idx="7">
                  <c:v>8.6699309908835606E-2</c:v>
                </c:pt>
                <c:pt idx="8">
                  <c:v>9.9084925610097824E-2</c:v>
                </c:pt>
                <c:pt idx="9">
                  <c:v>0.11147054131136006</c:v>
                </c:pt>
                <c:pt idx="10">
                  <c:v>0.12385615701262227</c:v>
                </c:pt>
                <c:pt idx="11">
                  <c:v>0.13624177271388452</c:v>
                </c:pt>
                <c:pt idx="12">
                  <c:v>0.14862738841514675</c:v>
                </c:pt>
                <c:pt idx="13">
                  <c:v>0.16101300411640898</c:v>
                </c:pt>
                <c:pt idx="14">
                  <c:v>0.17339861981767121</c:v>
                </c:pt>
                <c:pt idx="15">
                  <c:v>0.18578423551893342</c:v>
                </c:pt>
                <c:pt idx="16">
                  <c:v>0.19816985122019565</c:v>
                </c:pt>
                <c:pt idx="17">
                  <c:v>0.21055546692145788</c:v>
                </c:pt>
                <c:pt idx="18">
                  <c:v>0.22294108262272011</c:v>
                </c:pt>
                <c:pt idx="19">
                  <c:v>0.23532669832398234</c:v>
                </c:pt>
                <c:pt idx="20">
                  <c:v>0.24771231402524455</c:v>
                </c:pt>
                <c:pt idx="21">
                  <c:v>0.2600979297265068</c:v>
                </c:pt>
                <c:pt idx="22">
                  <c:v>0.27248354542776904</c:v>
                </c:pt>
                <c:pt idx="23">
                  <c:v>0.28486916112903121</c:v>
                </c:pt>
                <c:pt idx="24">
                  <c:v>0.2972547768302935</c:v>
                </c:pt>
                <c:pt idx="25">
                  <c:v>0.30964039253155573</c:v>
                </c:pt>
                <c:pt idx="26">
                  <c:v>0.32202600823281796</c:v>
                </c:pt>
                <c:pt idx="27">
                  <c:v>0.33441162393408019</c:v>
                </c:pt>
                <c:pt idx="28">
                  <c:v>0.34679723963534242</c:v>
                </c:pt>
                <c:pt idx="29">
                  <c:v>0.35918285533660466</c:v>
                </c:pt>
                <c:pt idx="30">
                  <c:v>0.37156847103786683</c:v>
                </c:pt>
                <c:pt idx="31">
                  <c:v>0.38395408673912906</c:v>
                </c:pt>
                <c:pt idx="32">
                  <c:v>0.39633970244039129</c:v>
                </c:pt>
                <c:pt idx="33">
                  <c:v>0.40872531814165358</c:v>
                </c:pt>
                <c:pt idx="34">
                  <c:v>0.42111093384291576</c:v>
                </c:pt>
                <c:pt idx="35">
                  <c:v>0.43349654954417804</c:v>
                </c:pt>
                <c:pt idx="36">
                  <c:v>0.44588216524544022</c:v>
                </c:pt>
                <c:pt idx="37">
                  <c:v>0.45826778094670245</c:v>
                </c:pt>
                <c:pt idx="38">
                  <c:v>0.47065339664796468</c:v>
                </c:pt>
                <c:pt idx="39">
                  <c:v>0.48303901234922691</c:v>
                </c:pt>
                <c:pt idx="40">
                  <c:v>0.49542462805048909</c:v>
                </c:pt>
                <c:pt idx="41">
                  <c:v>0.50781024375175143</c:v>
                </c:pt>
                <c:pt idx="42">
                  <c:v>0.52019585945301361</c:v>
                </c:pt>
                <c:pt idx="43">
                  <c:v>0.53258147515427579</c:v>
                </c:pt>
                <c:pt idx="44">
                  <c:v>0.54496709085553807</c:v>
                </c:pt>
                <c:pt idx="45">
                  <c:v>0.55735270655680025</c:v>
                </c:pt>
                <c:pt idx="46">
                  <c:v>0.56973832225806242</c:v>
                </c:pt>
                <c:pt idx="47">
                  <c:v>0.58212393795932471</c:v>
                </c:pt>
                <c:pt idx="48">
                  <c:v>0.594509553660587</c:v>
                </c:pt>
                <c:pt idx="49">
                  <c:v>0.60689516936184917</c:v>
                </c:pt>
                <c:pt idx="50">
                  <c:v>0.61928078506311146</c:v>
                </c:pt>
                <c:pt idx="51">
                  <c:v>0.63166640076437364</c:v>
                </c:pt>
                <c:pt idx="52">
                  <c:v>0.64405201646563592</c:v>
                </c:pt>
                <c:pt idx="53">
                  <c:v>0.6564376321668981</c:v>
                </c:pt>
                <c:pt idx="54">
                  <c:v>0.66882324786816039</c:v>
                </c:pt>
                <c:pt idx="55">
                  <c:v>0.68120886356942256</c:v>
                </c:pt>
                <c:pt idx="56">
                  <c:v>0.69359447927068485</c:v>
                </c:pt>
                <c:pt idx="57">
                  <c:v>0.70598009497194703</c:v>
                </c:pt>
                <c:pt idx="58">
                  <c:v>0.71836571067320931</c:v>
                </c:pt>
                <c:pt idx="59">
                  <c:v>0.73075132637447149</c:v>
                </c:pt>
                <c:pt idx="60">
                  <c:v>0.74313694207573366</c:v>
                </c:pt>
                <c:pt idx="61">
                  <c:v>0.75552255777699595</c:v>
                </c:pt>
                <c:pt idx="62">
                  <c:v>0.76790817347825813</c:v>
                </c:pt>
                <c:pt idx="63">
                  <c:v>0.78029378917952041</c:v>
                </c:pt>
                <c:pt idx="64">
                  <c:v>0.79267940488078259</c:v>
                </c:pt>
                <c:pt idx="65">
                  <c:v>0.80506502058204477</c:v>
                </c:pt>
                <c:pt idx="66">
                  <c:v>0.81745063628330716</c:v>
                </c:pt>
                <c:pt idx="67">
                  <c:v>0.82983625198456934</c:v>
                </c:pt>
                <c:pt idx="68">
                  <c:v>0.84222186768583152</c:v>
                </c:pt>
                <c:pt idx="69">
                  <c:v>0.85460748338709369</c:v>
                </c:pt>
                <c:pt idx="70">
                  <c:v>0.86699309908835609</c:v>
                </c:pt>
                <c:pt idx="71">
                  <c:v>0.87937871478961827</c:v>
                </c:pt>
                <c:pt idx="72">
                  <c:v>0.89176433049088044</c:v>
                </c:pt>
                <c:pt idx="73">
                  <c:v>0.90414994619214262</c:v>
                </c:pt>
                <c:pt idx="74">
                  <c:v>0.9165355618934049</c:v>
                </c:pt>
                <c:pt idx="75">
                  <c:v>0.92892117759466719</c:v>
                </c:pt>
                <c:pt idx="76">
                  <c:v>0.94130679329592937</c:v>
                </c:pt>
                <c:pt idx="77">
                  <c:v>0.95369240899719154</c:v>
                </c:pt>
                <c:pt idx="78">
                  <c:v>0.96607802469845383</c:v>
                </c:pt>
                <c:pt idx="79">
                  <c:v>0.97846364039971601</c:v>
                </c:pt>
                <c:pt idx="80">
                  <c:v>0.99084925610097818</c:v>
                </c:pt>
                <c:pt idx="81">
                  <c:v>1.0032348718022406</c:v>
                </c:pt>
                <c:pt idx="82">
                  <c:v>1.0156204875035029</c:v>
                </c:pt>
                <c:pt idx="83">
                  <c:v>1.0280061032047649</c:v>
                </c:pt>
                <c:pt idx="84">
                  <c:v>1.0403917189060272</c:v>
                </c:pt>
                <c:pt idx="85">
                  <c:v>1.0527773346072895</c:v>
                </c:pt>
                <c:pt idx="86">
                  <c:v>1.0651629503085516</c:v>
                </c:pt>
                <c:pt idx="87">
                  <c:v>1.0775485660098139</c:v>
                </c:pt>
                <c:pt idx="88">
                  <c:v>1.0899341817110761</c:v>
                </c:pt>
                <c:pt idx="89">
                  <c:v>1.1023197974123384</c:v>
                </c:pt>
                <c:pt idx="90">
                  <c:v>1.1147054131136005</c:v>
                </c:pt>
                <c:pt idx="91">
                  <c:v>1.1270910288148628</c:v>
                </c:pt>
                <c:pt idx="92">
                  <c:v>1.1394766445161248</c:v>
                </c:pt>
                <c:pt idx="93">
                  <c:v>1.1518622602173874</c:v>
                </c:pt>
                <c:pt idx="94">
                  <c:v>1.1642478759186494</c:v>
                </c:pt>
                <c:pt idx="95">
                  <c:v>1.1766334916199117</c:v>
                </c:pt>
                <c:pt idx="96">
                  <c:v>1.189019107321174</c:v>
                </c:pt>
              </c:numCache>
            </c:numRef>
          </c:xVal>
          <c:yVal>
            <c:numRef>
              <c:f>TrackingData_Normalized!$HD$6:$HD$102</c:f>
              <c:numCache>
                <c:formatCode>General</c:formatCode>
                <c:ptCount val="97"/>
                <c:pt idx="0">
                  <c:v>0</c:v>
                </c:pt>
                <c:pt idx="1">
                  <c:v>3.1083027393576904E-3</c:v>
                </c:pt>
                <c:pt idx="2">
                  <c:v>6.8275322046663124E-3</c:v>
                </c:pt>
                <c:pt idx="3">
                  <c:v>1.0522352673845964E-2</c:v>
                </c:pt>
                <c:pt idx="4">
                  <c:v>1.4759511431722444E-2</c:v>
                </c:pt>
                <c:pt idx="5">
                  <c:v>1.8710220858065677E-2</c:v>
                </c:pt>
                <c:pt idx="6">
                  <c:v>2.3730150240095126E-2</c:v>
                </c:pt>
                <c:pt idx="7">
                  <c:v>2.7481313525369064E-2</c:v>
                </c:pt>
                <c:pt idx="8">
                  <c:v>3.2507001385974989E-2</c:v>
                </c:pt>
                <c:pt idx="9">
                  <c:v>3.7538043866909399E-2</c:v>
                </c:pt>
                <c:pt idx="10">
                  <c:v>4.2079356291284023E-2</c:v>
                </c:pt>
                <c:pt idx="11">
                  <c:v>4.6582170267601114E-2</c:v>
                </c:pt>
                <c:pt idx="12">
                  <c:v>5.1634223322818258E-2</c:v>
                </c:pt>
                <c:pt idx="13">
                  <c:v>5.6951369953952308E-2</c:v>
                </c:pt>
                <c:pt idx="14">
                  <c:v>6.3063704356657785E-2</c:v>
                </c:pt>
                <c:pt idx="15">
                  <c:v>6.9425589920928649E-2</c:v>
                </c:pt>
                <c:pt idx="16">
                  <c:v>7.5835463854474094E-2</c:v>
                </c:pt>
                <c:pt idx="17">
                  <c:v>8.3522806988725343E-2</c:v>
                </c:pt>
                <c:pt idx="18">
                  <c:v>9.1757110392762298E-2</c:v>
                </c:pt>
                <c:pt idx="19">
                  <c:v>9.9991800185086077E-2</c:v>
                </c:pt>
                <c:pt idx="20">
                  <c:v>0.107460053232773</c:v>
                </c:pt>
                <c:pt idx="21">
                  <c:v>0.11357318796644045</c:v>
                </c:pt>
                <c:pt idx="22">
                  <c:v>0.12101215509267745</c:v>
                </c:pt>
                <c:pt idx="23">
                  <c:v>0.12843729056391051</c:v>
                </c:pt>
                <c:pt idx="24">
                  <c:v>0.13615575989479103</c:v>
                </c:pt>
                <c:pt idx="25">
                  <c:v>0.14330339381783522</c:v>
                </c:pt>
                <c:pt idx="26">
                  <c:v>0.1510213704298817</c:v>
                </c:pt>
                <c:pt idx="27">
                  <c:v>0.16084840542497542</c:v>
                </c:pt>
                <c:pt idx="28">
                  <c:v>0.17066351348673972</c:v>
                </c:pt>
                <c:pt idx="29">
                  <c:v>0.17999773119503179</c:v>
                </c:pt>
                <c:pt idx="30">
                  <c:v>0.18877671303735213</c:v>
                </c:pt>
                <c:pt idx="31">
                  <c:v>0.19730391984908499</c:v>
                </c:pt>
                <c:pt idx="32">
                  <c:v>0.20524781958087202</c:v>
                </c:pt>
                <c:pt idx="33">
                  <c:v>0.21270047820670768</c:v>
                </c:pt>
                <c:pt idx="34">
                  <c:v>0.221214217631372</c:v>
                </c:pt>
                <c:pt idx="35">
                  <c:v>0.2302203451832856</c:v>
                </c:pt>
                <c:pt idx="36">
                  <c:v>0.24085595042843463</c:v>
                </c:pt>
                <c:pt idx="37">
                  <c:v>0.25096101621564293</c:v>
                </c:pt>
                <c:pt idx="38">
                  <c:v>0.26107865752986414</c:v>
                </c:pt>
                <c:pt idx="39">
                  <c:v>0.27089355839776935</c:v>
                </c:pt>
                <c:pt idx="40">
                  <c:v>0.27993751181246052</c:v>
                </c:pt>
                <c:pt idx="41">
                  <c:v>0.287667799400391</c:v>
                </c:pt>
                <c:pt idx="42">
                  <c:v>0.29644669999714224</c:v>
                </c:pt>
                <c:pt idx="43">
                  <c:v>0.30652656339561035</c:v>
                </c:pt>
                <c:pt idx="44">
                  <c:v>0.31689692295191729</c:v>
                </c:pt>
                <c:pt idx="45">
                  <c:v>0.32750800827920334</c:v>
                </c:pt>
                <c:pt idx="46">
                  <c:v>0.33921688506352177</c:v>
                </c:pt>
                <c:pt idx="47">
                  <c:v>0.3482246987568044</c:v>
                </c:pt>
                <c:pt idx="48">
                  <c:v>0.35646076860546549</c:v>
                </c:pt>
                <c:pt idx="49">
                  <c:v>0.36552838396988796</c:v>
                </c:pt>
                <c:pt idx="50">
                  <c:v>0.37481349248425477</c:v>
                </c:pt>
                <c:pt idx="51">
                  <c:v>0.38518373192594818</c:v>
                </c:pt>
                <c:pt idx="52">
                  <c:v>0.3963498587604094</c:v>
                </c:pt>
                <c:pt idx="53">
                  <c:v>0.40779329890669413</c:v>
                </c:pt>
                <c:pt idx="54">
                  <c:v>0.41735566926924955</c:v>
                </c:pt>
                <c:pt idx="55">
                  <c:v>0.4256036549412372</c:v>
                </c:pt>
                <c:pt idx="56">
                  <c:v>0.43467220132131668</c:v>
                </c:pt>
                <c:pt idx="57">
                  <c:v>0.44395673426869714</c:v>
                </c:pt>
                <c:pt idx="58">
                  <c:v>0.45566575060827258</c:v>
                </c:pt>
                <c:pt idx="59">
                  <c:v>0.46625297362270585</c:v>
                </c:pt>
                <c:pt idx="60">
                  <c:v>0.47690039822058855</c:v>
                </c:pt>
                <c:pt idx="61">
                  <c:v>0.48592042740667973</c:v>
                </c:pt>
                <c:pt idx="62">
                  <c:v>0.49443355965381769</c:v>
                </c:pt>
                <c:pt idx="63">
                  <c:v>0.50374261766582185</c:v>
                </c:pt>
                <c:pt idx="64">
                  <c:v>0.51435457706404752</c:v>
                </c:pt>
                <c:pt idx="65">
                  <c:v>0.52554428870450764</c:v>
                </c:pt>
                <c:pt idx="66">
                  <c:v>0.53671041987352885</c:v>
                </c:pt>
                <c:pt idx="67">
                  <c:v>0.54652636210867456</c:v>
                </c:pt>
                <c:pt idx="68">
                  <c:v>0.55452078138719851</c:v>
                </c:pt>
                <c:pt idx="69">
                  <c:v>0.56278082726103318</c:v>
                </c:pt>
                <c:pt idx="70">
                  <c:v>0.57394697761632341</c:v>
                </c:pt>
                <c:pt idx="71">
                  <c:v>0.58536630218699892</c:v>
                </c:pt>
                <c:pt idx="72">
                  <c:v>0.59621984643494119</c:v>
                </c:pt>
                <c:pt idx="73">
                  <c:v>0.60580579595176487</c:v>
                </c:pt>
                <c:pt idx="74">
                  <c:v>0.61430715770164879</c:v>
                </c:pt>
                <c:pt idx="75">
                  <c:v>0.62282025840370803</c:v>
                </c:pt>
                <c:pt idx="76">
                  <c:v>0.63346762961953462</c:v>
                </c:pt>
                <c:pt idx="77">
                  <c:v>0.64464573634698186</c:v>
                </c:pt>
                <c:pt idx="78">
                  <c:v>0.65551092662505872</c:v>
                </c:pt>
                <c:pt idx="79">
                  <c:v>0.66479659484598963</c:v>
                </c:pt>
                <c:pt idx="80">
                  <c:v>0.67303272375531376</c:v>
                </c:pt>
                <c:pt idx="81">
                  <c:v>0.68258400891193194</c:v>
                </c:pt>
                <c:pt idx="82">
                  <c:v>0.6932308646578027</c:v>
                </c:pt>
                <c:pt idx="83">
                  <c:v>0.70388955556406041</c:v>
                </c:pt>
                <c:pt idx="84">
                  <c:v>0.71397114709292353</c:v>
                </c:pt>
                <c:pt idx="85">
                  <c:v>0.72273789833730728</c:v>
                </c:pt>
                <c:pt idx="86">
                  <c:v>0.73123935556331199</c:v>
                </c:pt>
                <c:pt idx="87">
                  <c:v>0.74055981449252961</c:v>
                </c:pt>
                <c:pt idx="88">
                  <c:v>0.75143751029987627</c:v>
                </c:pt>
                <c:pt idx="89">
                  <c:v>0.76153088364120636</c:v>
                </c:pt>
                <c:pt idx="90">
                  <c:v>0.77240897380152596</c:v>
                </c:pt>
                <c:pt idx="91">
                  <c:v>0.78092177814650765</c:v>
                </c:pt>
                <c:pt idx="92">
                  <c:v>0.7897227982263042</c:v>
                </c:pt>
                <c:pt idx="93">
                  <c:v>0.79873209727176431</c:v>
                </c:pt>
                <c:pt idx="94">
                  <c:v>0.8085829165112991</c:v>
                </c:pt>
                <c:pt idx="95">
                  <c:v>0.81871080286231546</c:v>
                </c:pt>
                <c:pt idx="96">
                  <c:v>0.82774282867757731</c:v>
                </c:pt>
              </c:numCache>
            </c:numRef>
          </c:yVal>
          <c:smooth val="0"/>
        </c:ser>
        <c:ser>
          <c:idx val="11"/>
          <c:order val="9"/>
          <c:tx>
            <c:strRef>
              <c:f>TrackingData_Normalized!$HH$2</c:f>
              <c:strCache>
                <c:ptCount val="1"/>
                <c:pt idx="0">
                  <c:v>2ml 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TrackingData_Normalized!$HU$6:$HU$104</c:f>
              <c:numCache>
                <c:formatCode>General</c:formatCode>
                <c:ptCount val="99"/>
                <c:pt idx="0">
                  <c:v>0</c:v>
                </c:pt>
                <c:pt idx="1">
                  <c:v>1.3312953801874829E-2</c:v>
                </c:pt>
                <c:pt idx="2">
                  <c:v>2.6625907603749659E-2</c:v>
                </c:pt>
                <c:pt idx="3">
                  <c:v>3.9938861405624491E-2</c:v>
                </c:pt>
                <c:pt idx="4">
                  <c:v>5.3251815207499317E-2</c:v>
                </c:pt>
                <c:pt idx="5">
                  <c:v>6.6564769009374136E-2</c:v>
                </c:pt>
                <c:pt idx="6">
                  <c:v>7.9877722811248983E-2</c:v>
                </c:pt>
                <c:pt idx="7">
                  <c:v>9.3190676613123802E-2</c:v>
                </c:pt>
                <c:pt idx="8">
                  <c:v>0.10650363041499863</c:v>
                </c:pt>
                <c:pt idx="9">
                  <c:v>0.11981658421687345</c:v>
                </c:pt>
                <c:pt idx="10">
                  <c:v>0.13312953801874827</c:v>
                </c:pt>
                <c:pt idx="11">
                  <c:v>0.14644249182062311</c:v>
                </c:pt>
                <c:pt idx="12">
                  <c:v>0.15975544562249797</c:v>
                </c:pt>
                <c:pt idx="13">
                  <c:v>0.1730683994243728</c:v>
                </c:pt>
                <c:pt idx="14">
                  <c:v>0.1863813532262476</c:v>
                </c:pt>
                <c:pt idx="15">
                  <c:v>0.19969430702812244</c:v>
                </c:pt>
                <c:pt idx="16">
                  <c:v>0.21300726082999727</c:v>
                </c:pt>
                <c:pt idx="17">
                  <c:v>0.2263202146318721</c:v>
                </c:pt>
                <c:pt idx="18">
                  <c:v>0.23963316843374691</c:v>
                </c:pt>
                <c:pt idx="19">
                  <c:v>0.25294612223562174</c:v>
                </c:pt>
                <c:pt idx="20">
                  <c:v>0.26625907603749654</c:v>
                </c:pt>
                <c:pt idx="21">
                  <c:v>0.27957202983937141</c:v>
                </c:pt>
                <c:pt idx="22">
                  <c:v>0.29288498364124621</c:v>
                </c:pt>
                <c:pt idx="23">
                  <c:v>0.30619793744312107</c:v>
                </c:pt>
                <c:pt idx="24">
                  <c:v>0.31951089124499593</c:v>
                </c:pt>
                <c:pt idx="25">
                  <c:v>0.33282384504687074</c:v>
                </c:pt>
                <c:pt idx="26">
                  <c:v>0.3461367988487456</c:v>
                </c:pt>
                <c:pt idx="27">
                  <c:v>0.3594497526506204</c:v>
                </c:pt>
                <c:pt idx="28">
                  <c:v>0.37276270645249521</c:v>
                </c:pt>
                <c:pt idx="29">
                  <c:v>0.38607566025437007</c:v>
                </c:pt>
                <c:pt idx="30">
                  <c:v>0.39938861405624487</c:v>
                </c:pt>
                <c:pt idx="31">
                  <c:v>0.41270156785811968</c:v>
                </c:pt>
                <c:pt idx="32">
                  <c:v>0.42601452165999454</c:v>
                </c:pt>
                <c:pt idx="33">
                  <c:v>0.4393274754618694</c:v>
                </c:pt>
                <c:pt idx="34">
                  <c:v>0.4526404292637442</c:v>
                </c:pt>
                <c:pt idx="35">
                  <c:v>0.46595338306561906</c:v>
                </c:pt>
                <c:pt idx="36">
                  <c:v>0.47926633686749381</c:v>
                </c:pt>
                <c:pt idx="37">
                  <c:v>0.49257929066936873</c:v>
                </c:pt>
                <c:pt idx="38">
                  <c:v>0.50589224447124348</c:v>
                </c:pt>
                <c:pt idx="39">
                  <c:v>0.5192051982731184</c:v>
                </c:pt>
                <c:pt idx="40">
                  <c:v>0.53251815207499309</c:v>
                </c:pt>
                <c:pt idx="41">
                  <c:v>0.54583110587686801</c:v>
                </c:pt>
                <c:pt idx="42">
                  <c:v>0.55914405967874281</c:v>
                </c:pt>
                <c:pt idx="43">
                  <c:v>0.57245701348061762</c:v>
                </c:pt>
                <c:pt idx="44">
                  <c:v>0.58576996728249242</c:v>
                </c:pt>
                <c:pt idx="45">
                  <c:v>0.59908292108436734</c:v>
                </c:pt>
                <c:pt idx="46">
                  <c:v>0.61239587488624214</c:v>
                </c:pt>
                <c:pt idx="47">
                  <c:v>0.62570882868811695</c:v>
                </c:pt>
                <c:pt idx="48">
                  <c:v>0.63902178248999186</c:v>
                </c:pt>
                <c:pt idx="49">
                  <c:v>0.65233473629186667</c:v>
                </c:pt>
                <c:pt idx="50">
                  <c:v>0.66564769009374147</c:v>
                </c:pt>
                <c:pt idx="51">
                  <c:v>0.67896064389561628</c:v>
                </c:pt>
                <c:pt idx="52">
                  <c:v>0.69227359769749119</c:v>
                </c:pt>
                <c:pt idx="53">
                  <c:v>0.70558655149936589</c:v>
                </c:pt>
                <c:pt idx="54">
                  <c:v>0.7188995053012408</c:v>
                </c:pt>
                <c:pt idx="55">
                  <c:v>0.73221245910311561</c:v>
                </c:pt>
                <c:pt idx="56">
                  <c:v>0.74552541290499041</c:v>
                </c:pt>
                <c:pt idx="57">
                  <c:v>0.75883836670686522</c:v>
                </c:pt>
                <c:pt idx="58">
                  <c:v>0.77215132050874014</c:v>
                </c:pt>
                <c:pt idx="59">
                  <c:v>0.78546427431061483</c:v>
                </c:pt>
                <c:pt idx="60">
                  <c:v>0.79877722811248975</c:v>
                </c:pt>
                <c:pt idx="61">
                  <c:v>0.81209018191436455</c:v>
                </c:pt>
                <c:pt idx="62">
                  <c:v>0.82540313571623936</c:v>
                </c:pt>
                <c:pt idx="63">
                  <c:v>0.83871608951811427</c:v>
                </c:pt>
                <c:pt idx="64">
                  <c:v>0.85202904331998908</c:v>
                </c:pt>
                <c:pt idx="65">
                  <c:v>0.86534199712186388</c:v>
                </c:pt>
                <c:pt idx="66">
                  <c:v>0.8786549509237388</c:v>
                </c:pt>
                <c:pt idx="67">
                  <c:v>0.8919679047256136</c:v>
                </c:pt>
                <c:pt idx="68">
                  <c:v>0.90528085852748841</c:v>
                </c:pt>
                <c:pt idx="69">
                  <c:v>0.9185938123293631</c:v>
                </c:pt>
                <c:pt idx="70">
                  <c:v>0.93190676613123813</c:v>
                </c:pt>
                <c:pt idx="71">
                  <c:v>0.94521971993311293</c:v>
                </c:pt>
                <c:pt idx="72">
                  <c:v>0.95853267373498763</c:v>
                </c:pt>
                <c:pt idx="73">
                  <c:v>0.97184562753686243</c:v>
                </c:pt>
                <c:pt idx="74">
                  <c:v>0.98515858133873746</c:v>
                </c:pt>
                <c:pt idx="75">
                  <c:v>0.99847153514061215</c:v>
                </c:pt>
                <c:pt idx="76">
                  <c:v>1.011784488942487</c:v>
                </c:pt>
                <c:pt idx="77">
                  <c:v>1.0250974427443618</c:v>
                </c:pt>
                <c:pt idx="78">
                  <c:v>1.0384103965462368</c:v>
                </c:pt>
                <c:pt idx="79">
                  <c:v>1.0517233503481116</c:v>
                </c:pt>
                <c:pt idx="80">
                  <c:v>1.0650363041499862</c:v>
                </c:pt>
                <c:pt idx="81">
                  <c:v>1.0783492579518612</c:v>
                </c:pt>
                <c:pt idx="82">
                  <c:v>1.091662211753736</c:v>
                </c:pt>
                <c:pt idx="83">
                  <c:v>1.1049751655556108</c:v>
                </c:pt>
                <c:pt idx="84">
                  <c:v>1.1182881193574856</c:v>
                </c:pt>
                <c:pt idx="85">
                  <c:v>1.1316010731593606</c:v>
                </c:pt>
                <c:pt idx="86">
                  <c:v>1.1449140269612352</c:v>
                </c:pt>
                <c:pt idx="87">
                  <c:v>1.15822698076311</c:v>
                </c:pt>
                <c:pt idx="88">
                  <c:v>1.1715399345649848</c:v>
                </c:pt>
                <c:pt idx="89">
                  <c:v>1.1848528883668599</c:v>
                </c:pt>
                <c:pt idx="90">
                  <c:v>1.1981658421687347</c:v>
                </c:pt>
                <c:pt idx="91">
                  <c:v>1.2114787959706095</c:v>
                </c:pt>
                <c:pt idx="92">
                  <c:v>1.2247917497724843</c:v>
                </c:pt>
                <c:pt idx="93">
                  <c:v>1.2381047035743591</c:v>
                </c:pt>
                <c:pt idx="94">
                  <c:v>1.2514176573762339</c:v>
                </c:pt>
                <c:pt idx="95">
                  <c:v>1.2647306111781087</c:v>
                </c:pt>
                <c:pt idx="96">
                  <c:v>1.2780435649799837</c:v>
                </c:pt>
                <c:pt idx="97">
                  <c:v>1.2913565187818585</c:v>
                </c:pt>
              </c:numCache>
            </c:numRef>
          </c:xVal>
          <c:yVal>
            <c:numRef>
              <c:f>TrackingData_Normalized!$HV$6:$HV$103</c:f>
              <c:numCache>
                <c:formatCode>General</c:formatCode>
                <c:ptCount val="98"/>
                <c:pt idx="0">
                  <c:v>0</c:v>
                </c:pt>
                <c:pt idx="1">
                  <c:v>2.3701730055949747E-3</c:v>
                </c:pt>
                <c:pt idx="2">
                  <c:v>5.8870206003179288E-3</c:v>
                </c:pt>
                <c:pt idx="3">
                  <c:v>1.1206143418873467E-2</c:v>
                </c:pt>
                <c:pt idx="4">
                  <c:v>1.5592230104005693E-2</c:v>
                </c:pt>
                <c:pt idx="5">
                  <c:v>2.0612435341442158E-2</c:v>
                </c:pt>
                <c:pt idx="6">
                  <c:v>2.6179416519988296E-2</c:v>
                </c:pt>
                <c:pt idx="7">
                  <c:v>3.0587030893597659E-2</c:v>
                </c:pt>
                <c:pt idx="8">
                  <c:v>3.5308663592078571E-2</c:v>
                </c:pt>
                <c:pt idx="9">
                  <c:v>3.9705227695828828E-2</c:v>
                </c:pt>
                <c:pt idx="10">
                  <c:v>4.5003530164362655E-2</c:v>
                </c:pt>
                <c:pt idx="11">
                  <c:v>5.0900810398845857E-2</c:v>
                </c:pt>
                <c:pt idx="12">
                  <c:v>5.7081324829944574E-2</c:v>
                </c:pt>
                <c:pt idx="13">
                  <c:v>6.3261866732367097E-2</c:v>
                </c:pt>
                <c:pt idx="14">
                  <c:v>7.0323599331902728E-2</c:v>
                </c:pt>
                <c:pt idx="15">
                  <c:v>7.7412131295470685E-2</c:v>
                </c:pt>
                <c:pt idx="16">
                  <c:v>8.5060943911297482E-2</c:v>
                </c:pt>
                <c:pt idx="17">
                  <c:v>9.3297131605647468E-2</c:v>
                </c:pt>
                <c:pt idx="18">
                  <c:v>0.10094608504726049</c:v>
                </c:pt>
                <c:pt idx="19">
                  <c:v>0.10859507740874635</c:v>
                </c:pt>
                <c:pt idx="20">
                  <c:v>0.11621881955821738</c:v>
                </c:pt>
                <c:pt idx="21">
                  <c:v>0.12476139601216925</c:v>
                </c:pt>
                <c:pt idx="22">
                  <c:v>0.13271699035053813</c:v>
                </c:pt>
                <c:pt idx="23">
                  <c:v>0.14124719848375222</c:v>
                </c:pt>
                <c:pt idx="24">
                  <c:v>0.15007116098714574</c:v>
                </c:pt>
                <c:pt idx="25">
                  <c:v>0.15945876414596494</c:v>
                </c:pt>
                <c:pt idx="26">
                  <c:v>0.16920037167282476</c:v>
                </c:pt>
                <c:pt idx="27">
                  <c:v>0.178611780265297</c:v>
                </c:pt>
                <c:pt idx="28">
                  <c:v>0.18832959797833629</c:v>
                </c:pt>
                <c:pt idx="29">
                  <c:v>0.19746017526463921</c:v>
                </c:pt>
                <c:pt idx="30">
                  <c:v>0.20655263539050955</c:v>
                </c:pt>
                <c:pt idx="31">
                  <c:v>0.21567051616279256</c:v>
                </c:pt>
                <c:pt idx="32">
                  <c:v>0.22565797380188371</c:v>
                </c:pt>
                <c:pt idx="33">
                  <c:v>0.23565729510210315</c:v>
                </c:pt>
                <c:pt idx="34">
                  <c:v>0.24536288512682344</c:v>
                </c:pt>
                <c:pt idx="35">
                  <c:v>0.25565604320637692</c:v>
                </c:pt>
                <c:pt idx="36">
                  <c:v>0.26686506131973531</c:v>
                </c:pt>
                <c:pt idx="37">
                  <c:v>0.27715795401262999</c:v>
                </c:pt>
                <c:pt idx="38">
                  <c:v>0.28745089959560827</c:v>
                </c:pt>
                <c:pt idx="39">
                  <c:v>0.29774389258347189</c:v>
                </c:pt>
                <c:pt idx="40">
                  <c:v>0.30806049535035163</c:v>
                </c:pt>
                <c:pt idx="41">
                  <c:v>0.31835335048800889</c:v>
                </c:pt>
                <c:pt idx="42">
                  <c:v>0.32892830771148279</c:v>
                </c:pt>
                <c:pt idx="43">
                  <c:v>0.34041976138675728</c:v>
                </c:pt>
                <c:pt idx="44">
                  <c:v>0.35128847498142396</c:v>
                </c:pt>
                <c:pt idx="45">
                  <c:v>0.36159311761443991</c:v>
                </c:pt>
                <c:pt idx="46">
                  <c:v>0.3727673752643817</c:v>
                </c:pt>
                <c:pt idx="47">
                  <c:v>0.38308387754310591</c:v>
                </c:pt>
                <c:pt idx="48">
                  <c:v>0.39309501096199195</c:v>
                </c:pt>
                <c:pt idx="49">
                  <c:v>0.40426906647791233</c:v>
                </c:pt>
                <c:pt idx="50">
                  <c:v>0.41513767952494035</c:v>
                </c:pt>
                <c:pt idx="51">
                  <c:v>0.42691111445641955</c:v>
                </c:pt>
                <c:pt idx="52">
                  <c:v>0.43810902559533055</c:v>
                </c:pt>
                <c:pt idx="53">
                  <c:v>0.44900139879400602</c:v>
                </c:pt>
                <c:pt idx="54">
                  <c:v>0.45931868057378977</c:v>
                </c:pt>
                <c:pt idx="55">
                  <c:v>0.4702112257885056</c:v>
                </c:pt>
                <c:pt idx="56">
                  <c:v>0.48109131896066054</c:v>
                </c:pt>
                <c:pt idx="57">
                  <c:v>0.49166552560226617</c:v>
                </c:pt>
                <c:pt idx="58">
                  <c:v>0.50430824514824102</c:v>
                </c:pt>
                <c:pt idx="59">
                  <c:v>0.51489486097853676</c:v>
                </c:pt>
                <c:pt idx="60">
                  <c:v>0.52549343638250168</c:v>
                </c:pt>
                <c:pt idx="61">
                  <c:v>0.53609205767585477</c:v>
                </c:pt>
                <c:pt idx="62">
                  <c:v>0.54758415049603082</c:v>
                </c:pt>
                <c:pt idx="63">
                  <c:v>0.55847664619965698</c:v>
                </c:pt>
                <c:pt idx="64">
                  <c:v>0.57054405470499314</c:v>
                </c:pt>
                <c:pt idx="65">
                  <c:v>0.58202403530138758</c:v>
                </c:pt>
                <c:pt idx="66">
                  <c:v>0.59262288386078976</c:v>
                </c:pt>
                <c:pt idx="67">
                  <c:v>0.602890851382478</c:v>
                </c:pt>
                <c:pt idx="68">
                  <c:v>0.61353971094979531</c:v>
                </c:pt>
                <c:pt idx="69">
                  <c:v>0.62559444384455587</c:v>
                </c:pt>
                <c:pt idx="70">
                  <c:v>0.6370368703892525</c:v>
                </c:pt>
                <c:pt idx="71">
                  <c:v>0.64790483533795384</c:v>
                </c:pt>
                <c:pt idx="72">
                  <c:v>0.65880951679145316</c:v>
                </c:pt>
                <c:pt idx="73">
                  <c:v>0.66997123209024478</c:v>
                </c:pt>
                <c:pt idx="74">
                  <c:v>0.67998244878535885</c:v>
                </c:pt>
                <c:pt idx="75">
                  <c:v>0.69146234900352277</c:v>
                </c:pt>
                <c:pt idx="76">
                  <c:v>0.7032116590473767</c:v>
                </c:pt>
                <c:pt idx="77">
                  <c:v>0.71382246281412065</c:v>
                </c:pt>
                <c:pt idx="78">
                  <c:v>0.72500864527013553</c:v>
                </c:pt>
                <c:pt idx="79">
                  <c:v>0.73500766095727166</c:v>
                </c:pt>
                <c:pt idx="80">
                  <c:v>0.74557004899726131</c:v>
                </c:pt>
                <c:pt idx="81">
                  <c:v>0.75735562466766848</c:v>
                </c:pt>
                <c:pt idx="82">
                  <c:v>0.76854175091275534</c:v>
                </c:pt>
                <c:pt idx="83">
                  <c:v>0.7803153598532967</c:v>
                </c:pt>
                <c:pt idx="84">
                  <c:v>0.79031441378874268</c:v>
                </c:pt>
                <c:pt idx="85">
                  <c:v>0.80031348563936489</c:v>
                </c:pt>
                <c:pt idx="86">
                  <c:v>0.81178126008775675</c:v>
                </c:pt>
                <c:pt idx="87">
                  <c:v>0.82239202444489057</c:v>
                </c:pt>
                <c:pt idx="88">
                  <c:v>0.83419030673743955</c:v>
                </c:pt>
                <c:pt idx="89">
                  <c:v>0.84540171844571477</c:v>
                </c:pt>
                <c:pt idx="90">
                  <c:v>0.85598798286375477</c:v>
                </c:pt>
                <c:pt idx="91">
                  <c:v>0.86593734486491158</c:v>
                </c:pt>
                <c:pt idx="92">
                  <c:v>0.87620606685979996</c:v>
                </c:pt>
                <c:pt idx="93">
                  <c:v>0.88747835874833025</c:v>
                </c:pt>
                <c:pt idx="94">
                  <c:v>0.8986270531664089</c:v>
                </c:pt>
                <c:pt idx="95">
                  <c:v>0.90891973614414734</c:v>
                </c:pt>
                <c:pt idx="96">
                  <c:v>0.91921244035789995</c:v>
                </c:pt>
                <c:pt idx="97">
                  <c:v>0.93012983504295155</c:v>
                </c:pt>
              </c:numCache>
            </c:numRef>
          </c:yVal>
          <c:smooth val="0"/>
        </c:ser>
        <c:ser>
          <c:idx val="3"/>
          <c:order val="10"/>
          <c:tx>
            <c:strRef>
              <c:f>TrackingData_Normalized!$BN$2</c:f>
              <c:strCache>
                <c:ptCount val="1"/>
                <c:pt idx="0">
                  <c:v>2mL 7.66eg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TrackingData_Normalized!$CB$6:$CB$119</c:f>
              <c:numCache>
                <c:formatCode>General</c:formatCode>
                <c:ptCount val="114"/>
                <c:pt idx="0">
                  <c:v>0</c:v>
                </c:pt>
                <c:pt idx="1">
                  <c:v>1.1479853047109047E-2</c:v>
                </c:pt>
                <c:pt idx="2">
                  <c:v>2.2959706094218095E-2</c:v>
                </c:pt>
                <c:pt idx="3">
                  <c:v>3.4439559141327146E-2</c:v>
                </c:pt>
                <c:pt idx="4">
                  <c:v>4.591941218843619E-2</c:v>
                </c:pt>
                <c:pt idx="5">
                  <c:v>5.7399265235545241E-2</c:v>
                </c:pt>
                <c:pt idx="6">
                  <c:v>6.8879118282654292E-2</c:v>
                </c:pt>
                <c:pt idx="7">
                  <c:v>8.0358971329763343E-2</c:v>
                </c:pt>
                <c:pt idx="8">
                  <c:v>9.183882437687238E-2</c:v>
                </c:pt>
                <c:pt idx="9">
                  <c:v>0.10331867742398143</c:v>
                </c:pt>
                <c:pt idx="10">
                  <c:v>0.11479853047109048</c:v>
                </c:pt>
                <c:pt idx="11">
                  <c:v>0.12627838351819953</c:v>
                </c:pt>
                <c:pt idx="12">
                  <c:v>0.13775823656530858</c:v>
                </c:pt>
                <c:pt idx="13">
                  <c:v>0.14923808961241763</c:v>
                </c:pt>
                <c:pt idx="14">
                  <c:v>0.16071794265952669</c:v>
                </c:pt>
                <c:pt idx="15">
                  <c:v>0.17219779570663574</c:v>
                </c:pt>
                <c:pt idx="16">
                  <c:v>0.18367764875374476</c:v>
                </c:pt>
                <c:pt idx="17">
                  <c:v>0.19515750180085381</c:v>
                </c:pt>
                <c:pt idx="18">
                  <c:v>0.20663735484796286</c:v>
                </c:pt>
                <c:pt idx="19">
                  <c:v>0.21811720789507191</c:v>
                </c:pt>
                <c:pt idx="20">
                  <c:v>0.22959706094218096</c:v>
                </c:pt>
                <c:pt idx="21">
                  <c:v>0.24107691398929001</c:v>
                </c:pt>
                <c:pt idx="22">
                  <c:v>0.25255676703639907</c:v>
                </c:pt>
                <c:pt idx="23">
                  <c:v>0.26403662008350809</c:v>
                </c:pt>
                <c:pt idx="24">
                  <c:v>0.27551647313061717</c:v>
                </c:pt>
                <c:pt idx="25">
                  <c:v>0.28699632617772625</c:v>
                </c:pt>
                <c:pt idx="26">
                  <c:v>0.29847617922483527</c:v>
                </c:pt>
                <c:pt idx="27">
                  <c:v>0.30995603227194429</c:v>
                </c:pt>
                <c:pt idx="28">
                  <c:v>0.32143588531905337</c:v>
                </c:pt>
                <c:pt idx="29">
                  <c:v>0.33291573836616239</c:v>
                </c:pt>
                <c:pt idx="30">
                  <c:v>0.34439559141327147</c:v>
                </c:pt>
                <c:pt idx="31">
                  <c:v>0.35587544446038044</c:v>
                </c:pt>
                <c:pt idx="32">
                  <c:v>0.36735529750748952</c:v>
                </c:pt>
                <c:pt idx="33">
                  <c:v>0.37883515055459865</c:v>
                </c:pt>
                <c:pt idx="34">
                  <c:v>0.39031500360170762</c:v>
                </c:pt>
                <c:pt idx="35">
                  <c:v>0.4017948566488167</c:v>
                </c:pt>
                <c:pt idx="36">
                  <c:v>0.41327470969592572</c:v>
                </c:pt>
                <c:pt idx="37">
                  <c:v>0.4247545627430348</c:v>
                </c:pt>
                <c:pt idx="38">
                  <c:v>0.43623441579014383</c:v>
                </c:pt>
                <c:pt idx="39">
                  <c:v>0.4477142688372529</c:v>
                </c:pt>
                <c:pt idx="40">
                  <c:v>0.45919412188436193</c:v>
                </c:pt>
                <c:pt idx="41">
                  <c:v>0.47067397493147101</c:v>
                </c:pt>
                <c:pt idx="42">
                  <c:v>0.48215382797858003</c:v>
                </c:pt>
                <c:pt idx="43">
                  <c:v>0.49363368102568911</c:v>
                </c:pt>
                <c:pt idx="44">
                  <c:v>0.50511353407279813</c:v>
                </c:pt>
                <c:pt idx="45">
                  <c:v>0.51659338711990721</c:v>
                </c:pt>
                <c:pt idx="46">
                  <c:v>0.52807324016701618</c:v>
                </c:pt>
                <c:pt idx="47">
                  <c:v>0.53955309321412526</c:v>
                </c:pt>
                <c:pt idx="48">
                  <c:v>0.55103294626123434</c:v>
                </c:pt>
                <c:pt idx="49">
                  <c:v>0.56251279930834341</c:v>
                </c:pt>
                <c:pt idx="50">
                  <c:v>0.57399265235545249</c:v>
                </c:pt>
                <c:pt idx="51">
                  <c:v>0.58547250540256146</c:v>
                </c:pt>
                <c:pt idx="52">
                  <c:v>0.59695235844967054</c:v>
                </c:pt>
                <c:pt idx="53">
                  <c:v>0.60843221149677951</c:v>
                </c:pt>
                <c:pt idx="54">
                  <c:v>0.61991206454388859</c:v>
                </c:pt>
                <c:pt idx="55">
                  <c:v>0.63139191759099766</c:v>
                </c:pt>
                <c:pt idx="56">
                  <c:v>0.64287177063810674</c:v>
                </c:pt>
                <c:pt idx="57">
                  <c:v>0.65435162368521571</c:v>
                </c:pt>
                <c:pt idx="58">
                  <c:v>0.66583147673232479</c:v>
                </c:pt>
                <c:pt idx="59">
                  <c:v>0.67731132977943387</c:v>
                </c:pt>
                <c:pt idx="60">
                  <c:v>0.68879118282654295</c:v>
                </c:pt>
                <c:pt idx="61">
                  <c:v>0.70027103587365191</c:v>
                </c:pt>
                <c:pt idx="62">
                  <c:v>0.71175088892076088</c:v>
                </c:pt>
                <c:pt idx="63">
                  <c:v>0.72323074196787007</c:v>
                </c:pt>
                <c:pt idx="64">
                  <c:v>0.73471059501497904</c:v>
                </c:pt>
                <c:pt idx="65">
                  <c:v>0.74619044806208812</c:v>
                </c:pt>
                <c:pt idx="66">
                  <c:v>0.75767030110919731</c:v>
                </c:pt>
                <c:pt idx="67">
                  <c:v>0.76915015415630628</c:v>
                </c:pt>
                <c:pt idx="68">
                  <c:v>0.78063000720341524</c:v>
                </c:pt>
                <c:pt idx="69">
                  <c:v>0.79210986025052432</c:v>
                </c:pt>
                <c:pt idx="70">
                  <c:v>0.8035897132976334</c:v>
                </c:pt>
                <c:pt idx="71">
                  <c:v>0.81506956634474248</c:v>
                </c:pt>
                <c:pt idx="72">
                  <c:v>0.82654941939185145</c:v>
                </c:pt>
                <c:pt idx="73">
                  <c:v>0.83802927243896042</c:v>
                </c:pt>
                <c:pt idx="74">
                  <c:v>0.84950912548606961</c:v>
                </c:pt>
                <c:pt idx="75">
                  <c:v>0.86098897853317868</c:v>
                </c:pt>
                <c:pt idx="76">
                  <c:v>0.87246883158028765</c:v>
                </c:pt>
                <c:pt idx="77">
                  <c:v>0.88394868462739662</c:v>
                </c:pt>
                <c:pt idx="78">
                  <c:v>0.89542853767450581</c:v>
                </c:pt>
                <c:pt idx="79">
                  <c:v>0.90690839072161478</c:v>
                </c:pt>
                <c:pt idx="80">
                  <c:v>0.91838824376872386</c:v>
                </c:pt>
                <c:pt idx="81">
                  <c:v>0.92986809681583305</c:v>
                </c:pt>
                <c:pt idx="82">
                  <c:v>0.94134794986294201</c:v>
                </c:pt>
                <c:pt idx="83">
                  <c:v>0.95282780291005098</c:v>
                </c:pt>
                <c:pt idx="84">
                  <c:v>0.96430765595716006</c:v>
                </c:pt>
                <c:pt idx="85">
                  <c:v>0.97578750900426914</c:v>
                </c:pt>
                <c:pt idx="86">
                  <c:v>0.98726736205137822</c:v>
                </c:pt>
                <c:pt idx="87">
                  <c:v>0.99874721509848718</c:v>
                </c:pt>
                <c:pt idx="88">
                  <c:v>1.0102270681455963</c:v>
                </c:pt>
                <c:pt idx="89">
                  <c:v>1.0217069211927055</c:v>
                </c:pt>
                <c:pt idx="90">
                  <c:v>1.0331867742398144</c:v>
                </c:pt>
                <c:pt idx="91">
                  <c:v>1.0446666272869234</c:v>
                </c:pt>
                <c:pt idx="92">
                  <c:v>1.0561464803340324</c:v>
                </c:pt>
                <c:pt idx="93">
                  <c:v>1.0676263333811415</c:v>
                </c:pt>
                <c:pt idx="94">
                  <c:v>1.0791061864282505</c:v>
                </c:pt>
                <c:pt idx="95">
                  <c:v>1.0905860394753595</c:v>
                </c:pt>
                <c:pt idx="96">
                  <c:v>1.1020658925224687</c:v>
                </c:pt>
                <c:pt idx="97">
                  <c:v>1.1135457455695776</c:v>
                </c:pt>
                <c:pt idx="98">
                  <c:v>1.1250255986166868</c:v>
                </c:pt>
                <c:pt idx="99">
                  <c:v>1.1365054516637958</c:v>
                </c:pt>
                <c:pt idx="100">
                  <c:v>1.147985304710905</c:v>
                </c:pt>
                <c:pt idx="101">
                  <c:v>1.159465157758014</c:v>
                </c:pt>
                <c:pt idx="102">
                  <c:v>1.1709450108051229</c:v>
                </c:pt>
                <c:pt idx="103">
                  <c:v>1.1824248638522319</c:v>
                </c:pt>
                <c:pt idx="104">
                  <c:v>1.1939047168993411</c:v>
                </c:pt>
                <c:pt idx="105">
                  <c:v>1.20538456994645</c:v>
                </c:pt>
                <c:pt idx="106">
                  <c:v>1.216864422993559</c:v>
                </c:pt>
                <c:pt idx="107">
                  <c:v>1.2283442760406682</c:v>
                </c:pt>
                <c:pt idx="108">
                  <c:v>1.2398241290877772</c:v>
                </c:pt>
                <c:pt idx="109">
                  <c:v>1.2513039821348864</c:v>
                </c:pt>
                <c:pt idx="110">
                  <c:v>1.2627838351819953</c:v>
                </c:pt>
                <c:pt idx="111">
                  <c:v>1.2742636882291043</c:v>
                </c:pt>
                <c:pt idx="112">
                  <c:v>1.2857435412762135</c:v>
                </c:pt>
              </c:numCache>
            </c:numRef>
          </c:xVal>
          <c:yVal>
            <c:numRef>
              <c:f>TrackingData_Normalized!$CC$6:$CC$119</c:f>
              <c:numCache>
                <c:formatCode>General</c:formatCode>
                <c:ptCount val="114"/>
                <c:pt idx="0">
                  <c:v>0</c:v>
                </c:pt>
                <c:pt idx="1">
                  <c:v>2.9836494121139477E-3</c:v>
                </c:pt>
                <c:pt idx="2">
                  <c:v>6.0700137478033444E-3</c:v>
                </c:pt>
                <c:pt idx="3">
                  <c:v>8.0337219054717902E-3</c:v>
                </c:pt>
                <c:pt idx="4">
                  <c:v>1.134397300701257E-2</c:v>
                </c:pt>
                <c:pt idx="5">
                  <c:v>1.4692769395161405E-2</c:v>
                </c:pt>
                <c:pt idx="6">
                  <c:v>1.8035386729575213E-2</c:v>
                </c:pt>
                <c:pt idx="7">
                  <c:v>2.2034385018526836E-2</c:v>
                </c:pt>
                <c:pt idx="8">
                  <c:v>2.5133790712176942E-2</c:v>
                </c:pt>
                <c:pt idx="9">
                  <c:v>2.8911307921075904E-2</c:v>
                </c:pt>
                <c:pt idx="10">
                  <c:v>3.313881137636783E-2</c:v>
                </c:pt>
                <c:pt idx="11">
                  <c:v>3.6477749490967833E-2</c:v>
                </c:pt>
                <c:pt idx="12">
                  <c:v>4.0480131866192294E-2</c:v>
                </c:pt>
                <c:pt idx="13">
                  <c:v>4.5594441289775536E-2</c:v>
                </c:pt>
                <c:pt idx="14">
                  <c:v>4.9624447537412485E-2</c:v>
                </c:pt>
                <c:pt idx="15">
                  <c:v>5.340278676634027E-2</c:v>
                </c:pt>
                <c:pt idx="16">
                  <c:v>5.8070552859115693E-2</c:v>
                </c:pt>
                <c:pt idx="17">
                  <c:v>6.1849484266098348E-2</c:v>
                </c:pt>
                <c:pt idx="18">
                  <c:v>6.5635012726855832E-2</c:v>
                </c:pt>
                <c:pt idx="19">
                  <c:v>7.07417899457954E-2</c:v>
                </c:pt>
                <c:pt idx="20">
                  <c:v>7.5188228293224885E-2</c:v>
                </c:pt>
                <c:pt idx="21">
                  <c:v>8.0746481249265492E-2</c:v>
                </c:pt>
                <c:pt idx="22">
                  <c:v>8.4975827534221171E-2</c:v>
                </c:pt>
                <c:pt idx="23">
                  <c:v>8.9433477540109788E-2</c:v>
                </c:pt>
                <c:pt idx="24">
                  <c:v>9.3663414184892976E-2</c:v>
                </c:pt>
                <c:pt idx="25">
                  <c:v>9.8554064632425414E-2</c:v>
                </c:pt>
                <c:pt idx="26">
                  <c:v>0.10367317104370183</c:v>
                </c:pt>
                <c:pt idx="27">
                  <c:v>0.1087862016155661</c:v>
                </c:pt>
                <c:pt idx="28">
                  <c:v>0.11391155969587369</c:v>
                </c:pt>
                <c:pt idx="29">
                  <c:v>0.11902438649838723</c:v>
                </c:pt>
                <c:pt idx="30">
                  <c:v>0.12392126476994096</c:v>
                </c:pt>
                <c:pt idx="31">
                  <c:v>0.12881819714121404</c:v>
                </c:pt>
                <c:pt idx="32">
                  <c:v>0.1339374662559723</c:v>
                </c:pt>
                <c:pt idx="33">
                  <c:v>0.13927248767176564</c:v>
                </c:pt>
                <c:pt idx="34">
                  <c:v>0.14460767830895671</c:v>
                </c:pt>
                <c:pt idx="35">
                  <c:v>0.14973326320534347</c:v>
                </c:pt>
                <c:pt idx="36">
                  <c:v>0.15533454366075908</c:v>
                </c:pt>
                <c:pt idx="37">
                  <c:v>0.15977930892670816</c:v>
                </c:pt>
                <c:pt idx="38">
                  <c:v>0.16534341886242523</c:v>
                </c:pt>
                <c:pt idx="39">
                  <c:v>0.17089957328940339</c:v>
                </c:pt>
                <c:pt idx="40">
                  <c:v>0.17667821069077289</c:v>
                </c:pt>
                <c:pt idx="41">
                  <c:v>0.18134573237397789</c:v>
                </c:pt>
                <c:pt idx="42">
                  <c:v>0.18756929815649862</c:v>
                </c:pt>
                <c:pt idx="43">
                  <c:v>0.19268167246954232</c:v>
                </c:pt>
                <c:pt idx="44">
                  <c:v>0.19733657619072345</c:v>
                </c:pt>
                <c:pt idx="45">
                  <c:v>0.20201764588084187</c:v>
                </c:pt>
                <c:pt idx="46">
                  <c:v>0.20849165772542899</c:v>
                </c:pt>
                <c:pt idx="47">
                  <c:v>0.21315223326688917</c:v>
                </c:pt>
                <c:pt idx="48">
                  <c:v>0.21806386148903006</c:v>
                </c:pt>
                <c:pt idx="49">
                  <c:v>0.22342113651935031</c:v>
                </c:pt>
                <c:pt idx="50">
                  <c:v>0.22879671741304503</c:v>
                </c:pt>
                <c:pt idx="51">
                  <c:v>0.23436983425753327</c:v>
                </c:pt>
                <c:pt idx="52">
                  <c:v>0.23971177786188513</c:v>
                </c:pt>
                <c:pt idx="53">
                  <c:v>0.24505372154458577</c:v>
                </c:pt>
                <c:pt idx="54">
                  <c:v>0.24996046163973004</c:v>
                </c:pt>
                <c:pt idx="55">
                  <c:v>0.25508021350059151</c:v>
                </c:pt>
                <c:pt idx="56">
                  <c:v>0.25995066312003318</c:v>
                </c:pt>
                <c:pt idx="57">
                  <c:v>0.26551481049461312</c:v>
                </c:pt>
                <c:pt idx="58">
                  <c:v>0.27084806915382181</c:v>
                </c:pt>
                <c:pt idx="59">
                  <c:v>0.27618999031348707</c:v>
                </c:pt>
                <c:pt idx="60">
                  <c:v>0.28131839343388781</c:v>
                </c:pt>
                <c:pt idx="61">
                  <c:v>0.28619023872088351</c:v>
                </c:pt>
                <c:pt idx="62">
                  <c:v>0.29175436765826523</c:v>
                </c:pt>
                <c:pt idx="63">
                  <c:v>0.2964213104010015</c:v>
                </c:pt>
                <c:pt idx="64">
                  <c:v>0.3019773239205224</c:v>
                </c:pt>
                <c:pt idx="65">
                  <c:v>0.30689960244307485</c:v>
                </c:pt>
                <c:pt idx="66">
                  <c:v>0.31176407966619452</c:v>
                </c:pt>
                <c:pt idx="67">
                  <c:v>0.3166614402956997</c:v>
                </c:pt>
                <c:pt idx="68">
                  <c:v>0.32200329678294837</c:v>
                </c:pt>
                <c:pt idx="69">
                  <c:v>0.32734515617215348</c:v>
                </c:pt>
                <c:pt idx="70">
                  <c:v>0.33292560260838311</c:v>
                </c:pt>
                <c:pt idx="71">
                  <c:v>0.33761779915010492</c:v>
                </c:pt>
                <c:pt idx="72">
                  <c:v>0.34207084725739734</c:v>
                </c:pt>
                <c:pt idx="73">
                  <c:v>0.34721726404952596</c:v>
                </c:pt>
                <c:pt idx="74">
                  <c:v>0.35299457434522669</c:v>
                </c:pt>
                <c:pt idx="75">
                  <c:v>0.35833651522186211</c:v>
                </c:pt>
                <c:pt idx="76">
                  <c:v>0.36258570245228477</c:v>
                </c:pt>
                <c:pt idx="77">
                  <c:v>0.36748325910015789</c:v>
                </c:pt>
                <c:pt idx="78">
                  <c:v>0.37214938702129113</c:v>
                </c:pt>
                <c:pt idx="79">
                  <c:v>0.37813988133663717</c:v>
                </c:pt>
                <c:pt idx="80">
                  <c:v>0.38325077030958715</c:v>
                </c:pt>
                <c:pt idx="81">
                  <c:v>0.38858398511862802</c:v>
                </c:pt>
                <c:pt idx="82">
                  <c:v>0.39304578056688771</c:v>
                </c:pt>
                <c:pt idx="83">
                  <c:v>0.39815674493109976</c:v>
                </c:pt>
                <c:pt idx="84">
                  <c:v>0.40305423825351716</c:v>
                </c:pt>
                <c:pt idx="85">
                  <c:v>0.40885826320288521</c:v>
                </c:pt>
                <c:pt idx="86">
                  <c:v>0.41377395677105466</c:v>
                </c:pt>
                <c:pt idx="87">
                  <c:v>0.41867150732602432</c:v>
                </c:pt>
                <c:pt idx="88">
                  <c:v>0.42332863746026045</c:v>
                </c:pt>
                <c:pt idx="89">
                  <c:v>0.42826312333613387</c:v>
                </c:pt>
                <c:pt idx="90">
                  <c:v>0.43360506635074675</c:v>
                </c:pt>
                <c:pt idx="91">
                  <c:v>0.43849321896348814</c:v>
                </c:pt>
                <c:pt idx="92">
                  <c:v>0.44359446586533396</c:v>
                </c:pt>
                <c:pt idx="93">
                  <c:v>0.44848291323107908</c:v>
                </c:pt>
                <c:pt idx="94">
                  <c:v>0.45363972097225203</c:v>
                </c:pt>
                <c:pt idx="95">
                  <c:v>0.45878842254141783</c:v>
                </c:pt>
                <c:pt idx="96">
                  <c:v>0.46368600825377537</c:v>
                </c:pt>
                <c:pt idx="97">
                  <c:v>0.46859346236726163</c:v>
                </c:pt>
                <c:pt idx="98">
                  <c:v>0.47324923776214689</c:v>
                </c:pt>
                <c:pt idx="99">
                  <c:v>0.47813714935490759</c:v>
                </c:pt>
                <c:pt idx="100">
                  <c:v>0.48323787214366604</c:v>
                </c:pt>
                <c:pt idx="101">
                  <c:v>0.48812606714524143</c:v>
                </c:pt>
                <c:pt idx="102">
                  <c:v>0.49346801233281085</c:v>
                </c:pt>
                <c:pt idx="103">
                  <c:v>0.49902288394664196</c:v>
                </c:pt>
                <c:pt idx="104">
                  <c:v>0.50345777149701043</c:v>
                </c:pt>
                <c:pt idx="105">
                  <c:v>0.50834630688329341</c:v>
                </c:pt>
                <c:pt idx="106">
                  <c:v>0.51256828527662812</c:v>
                </c:pt>
                <c:pt idx="107">
                  <c:v>0.51789265200390644</c:v>
                </c:pt>
                <c:pt idx="108">
                  <c:v>0.52232000256511946</c:v>
                </c:pt>
                <c:pt idx="109">
                  <c:v>0.52720905938939544</c:v>
                </c:pt>
                <c:pt idx="110">
                  <c:v>0.53186771684977252</c:v>
                </c:pt>
                <c:pt idx="111">
                  <c:v>0.53720145279858633</c:v>
                </c:pt>
                <c:pt idx="112">
                  <c:v>0.54231301582137281</c:v>
                </c:pt>
              </c:numCache>
            </c:numRef>
          </c:yVal>
          <c:smooth val="0"/>
        </c:ser>
        <c:ser>
          <c:idx val="4"/>
          <c:order val="11"/>
          <c:tx>
            <c:strRef>
              <c:f>TrackingData_Normalized!$CG$2</c:f>
              <c:strCache>
                <c:ptCount val="1"/>
                <c:pt idx="0">
                  <c:v>3mL 7.66deg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TrackingData_Normalized!$CU$6:$CU$118</c:f>
              <c:numCache>
                <c:formatCode>General</c:formatCode>
                <c:ptCount val="113"/>
                <c:pt idx="0">
                  <c:v>0</c:v>
                </c:pt>
                <c:pt idx="1">
                  <c:v>9.7208865382988133E-3</c:v>
                </c:pt>
                <c:pt idx="2">
                  <c:v>1.9441773076597627E-2</c:v>
                </c:pt>
                <c:pt idx="3">
                  <c:v>2.9162659614896443E-2</c:v>
                </c:pt>
                <c:pt idx="4">
                  <c:v>3.8883546153195253E-2</c:v>
                </c:pt>
                <c:pt idx="5">
                  <c:v>4.8604432691494066E-2</c:v>
                </c:pt>
                <c:pt idx="6">
                  <c:v>5.8325319229792887E-2</c:v>
                </c:pt>
                <c:pt idx="7">
                  <c:v>6.80462057680917E-2</c:v>
                </c:pt>
                <c:pt idx="8">
                  <c:v>7.7767092306390506E-2</c:v>
                </c:pt>
                <c:pt idx="9">
                  <c:v>8.7487978844689313E-2</c:v>
                </c:pt>
                <c:pt idx="10">
                  <c:v>9.7208865382988133E-2</c:v>
                </c:pt>
                <c:pt idx="11">
                  <c:v>0.10692975192128694</c:v>
                </c:pt>
                <c:pt idx="12">
                  <c:v>0.11665063845958577</c:v>
                </c:pt>
                <c:pt idx="13">
                  <c:v>0.12637152499788457</c:v>
                </c:pt>
                <c:pt idx="14">
                  <c:v>0.1360924115361834</c:v>
                </c:pt>
                <c:pt idx="15">
                  <c:v>0.14581329807448221</c:v>
                </c:pt>
                <c:pt idx="16">
                  <c:v>0.15553418461278101</c:v>
                </c:pt>
                <c:pt idx="17">
                  <c:v>0.16525507115107982</c:v>
                </c:pt>
                <c:pt idx="18">
                  <c:v>0.17497595768937863</c:v>
                </c:pt>
                <c:pt idx="19">
                  <c:v>0.18469684422767746</c:v>
                </c:pt>
                <c:pt idx="20">
                  <c:v>0.19441773076597627</c:v>
                </c:pt>
                <c:pt idx="21">
                  <c:v>0.20413861730427507</c:v>
                </c:pt>
                <c:pt idx="22">
                  <c:v>0.21385950384257388</c:v>
                </c:pt>
                <c:pt idx="23">
                  <c:v>0.22358039038087268</c:v>
                </c:pt>
                <c:pt idx="24">
                  <c:v>0.23330127691917155</c:v>
                </c:pt>
                <c:pt idx="25">
                  <c:v>0.24302216345747035</c:v>
                </c:pt>
                <c:pt idx="26">
                  <c:v>0.25274304999576913</c:v>
                </c:pt>
                <c:pt idx="27">
                  <c:v>0.26246393653406797</c:v>
                </c:pt>
                <c:pt idx="28">
                  <c:v>0.2721848230723668</c:v>
                </c:pt>
                <c:pt idx="29">
                  <c:v>0.28190570961066558</c:v>
                </c:pt>
                <c:pt idx="30">
                  <c:v>0.29162659614896441</c:v>
                </c:pt>
                <c:pt idx="31">
                  <c:v>0.30134748268726319</c:v>
                </c:pt>
                <c:pt idx="32">
                  <c:v>0.31106836922556202</c:v>
                </c:pt>
                <c:pt idx="33">
                  <c:v>0.32078925576386086</c:v>
                </c:pt>
                <c:pt idx="34">
                  <c:v>0.33051014230215964</c:v>
                </c:pt>
                <c:pt idx="35">
                  <c:v>0.34023102884045847</c:v>
                </c:pt>
                <c:pt idx="36">
                  <c:v>0.34995191537875725</c:v>
                </c:pt>
                <c:pt idx="37">
                  <c:v>0.35967280191705614</c:v>
                </c:pt>
                <c:pt idx="38">
                  <c:v>0.36939368845535492</c:v>
                </c:pt>
                <c:pt idx="39">
                  <c:v>0.37911457499365375</c:v>
                </c:pt>
                <c:pt idx="40">
                  <c:v>0.38883546153195253</c:v>
                </c:pt>
                <c:pt idx="41">
                  <c:v>0.39855634807025137</c:v>
                </c:pt>
                <c:pt idx="42">
                  <c:v>0.40827723460855014</c:v>
                </c:pt>
                <c:pt idx="43">
                  <c:v>0.41799812114684898</c:v>
                </c:pt>
                <c:pt idx="44">
                  <c:v>0.42771900768514776</c:v>
                </c:pt>
                <c:pt idx="45">
                  <c:v>0.43743989422344659</c:v>
                </c:pt>
                <c:pt idx="46">
                  <c:v>0.44716078076174537</c:v>
                </c:pt>
                <c:pt idx="47">
                  <c:v>0.4568816673000442</c:v>
                </c:pt>
                <c:pt idx="48">
                  <c:v>0.46660255383834309</c:v>
                </c:pt>
                <c:pt idx="49">
                  <c:v>0.47632344037664187</c:v>
                </c:pt>
                <c:pt idx="50">
                  <c:v>0.48604432691494071</c:v>
                </c:pt>
                <c:pt idx="51">
                  <c:v>0.49576521345323948</c:v>
                </c:pt>
                <c:pt idx="52">
                  <c:v>0.50548609999153826</c:v>
                </c:pt>
                <c:pt idx="53">
                  <c:v>0.5152069865298371</c:v>
                </c:pt>
                <c:pt idx="54">
                  <c:v>0.52492787306813593</c:v>
                </c:pt>
                <c:pt idx="55">
                  <c:v>0.53464875960643476</c:v>
                </c:pt>
                <c:pt idx="56">
                  <c:v>0.5443696461447336</c:v>
                </c:pt>
                <c:pt idx="57">
                  <c:v>0.55409053268303232</c:v>
                </c:pt>
                <c:pt idx="58">
                  <c:v>0.56381141922133116</c:v>
                </c:pt>
                <c:pt idx="59">
                  <c:v>0.57353230575962999</c:v>
                </c:pt>
                <c:pt idx="60">
                  <c:v>0.58325319229792882</c:v>
                </c:pt>
                <c:pt idx="61">
                  <c:v>0.59297407883622755</c:v>
                </c:pt>
                <c:pt idx="62">
                  <c:v>0.60269496537452638</c:v>
                </c:pt>
                <c:pt idx="63">
                  <c:v>0.61241585191282522</c:v>
                </c:pt>
                <c:pt idx="64">
                  <c:v>0.62213673845112405</c:v>
                </c:pt>
                <c:pt idx="65">
                  <c:v>0.63185762498942288</c:v>
                </c:pt>
                <c:pt idx="66">
                  <c:v>0.64157851152772172</c:v>
                </c:pt>
                <c:pt idx="67">
                  <c:v>0.65129939806602055</c:v>
                </c:pt>
                <c:pt idx="68">
                  <c:v>0.66102028460431927</c:v>
                </c:pt>
                <c:pt idx="69">
                  <c:v>0.67074117114261811</c:v>
                </c:pt>
                <c:pt idx="70">
                  <c:v>0.68046205768091694</c:v>
                </c:pt>
                <c:pt idx="71">
                  <c:v>0.69018294421921578</c:v>
                </c:pt>
                <c:pt idx="72">
                  <c:v>0.6999038307575145</c:v>
                </c:pt>
                <c:pt idx="73">
                  <c:v>0.70962471729581333</c:v>
                </c:pt>
                <c:pt idx="74">
                  <c:v>0.71934560383411228</c:v>
                </c:pt>
                <c:pt idx="75">
                  <c:v>0.729066490372411</c:v>
                </c:pt>
                <c:pt idx="76">
                  <c:v>0.73878737691070984</c:v>
                </c:pt>
                <c:pt idx="77">
                  <c:v>0.74850826344900856</c:v>
                </c:pt>
                <c:pt idx="78">
                  <c:v>0.7582291499873075</c:v>
                </c:pt>
                <c:pt idx="79">
                  <c:v>0.76795003652560623</c:v>
                </c:pt>
                <c:pt idx="80">
                  <c:v>0.77767092306390506</c:v>
                </c:pt>
                <c:pt idx="81">
                  <c:v>0.7873918096022039</c:v>
                </c:pt>
                <c:pt idx="82">
                  <c:v>0.79711269614050273</c:v>
                </c:pt>
                <c:pt idx="83">
                  <c:v>0.80683358267880145</c:v>
                </c:pt>
                <c:pt idx="84">
                  <c:v>0.81655446921710029</c:v>
                </c:pt>
                <c:pt idx="85">
                  <c:v>0.82627535575539923</c:v>
                </c:pt>
                <c:pt idx="86">
                  <c:v>0.83599624229369796</c:v>
                </c:pt>
                <c:pt idx="87">
                  <c:v>0.84571712883199679</c:v>
                </c:pt>
                <c:pt idx="88">
                  <c:v>0.85543801537029551</c:v>
                </c:pt>
                <c:pt idx="89">
                  <c:v>0.86515890190859446</c:v>
                </c:pt>
                <c:pt idx="90">
                  <c:v>0.87487978844689318</c:v>
                </c:pt>
                <c:pt idx="91">
                  <c:v>0.88460067498519201</c:v>
                </c:pt>
                <c:pt idx="92">
                  <c:v>0.89432156152349074</c:v>
                </c:pt>
                <c:pt idx="93">
                  <c:v>0.90404244806178968</c:v>
                </c:pt>
                <c:pt idx="94">
                  <c:v>0.91376333460008841</c:v>
                </c:pt>
                <c:pt idx="95">
                  <c:v>0.92348422113838724</c:v>
                </c:pt>
                <c:pt idx="96">
                  <c:v>0.93320510767668619</c:v>
                </c:pt>
                <c:pt idx="97">
                  <c:v>0.94292599421498491</c:v>
                </c:pt>
                <c:pt idx="98">
                  <c:v>0.95264688075328374</c:v>
                </c:pt>
                <c:pt idx="99">
                  <c:v>0.96236776729158247</c:v>
                </c:pt>
                <c:pt idx="100">
                  <c:v>0.97208865382988141</c:v>
                </c:pt>
                <c:pt idx="101">
                  <c:v>0.98180954036818013</c:v>
                </c:pt>
                <c:pt idx="102">
                  <c:v>0.99153042690647897</c:v>
                </c:pt>
                <c:pt idx="103">
                  <c:v>1.0012513134447778</c:v>
                </c:pt>
                <c:pt idx="104">
                  <c:v>1.0109721999830765</c:v>
                </c:pt>
                <c:pt idx="105">
                  <c:v>1.0206930865213755</c:v>
                </c:pt>
                <c:pt idx="106">
                  <c:v>1.0304139730596742</c:v>
                </c:pt>
                <c:pt idx="107">
                  <c:v>1.0401348595979729</c:v>
                </c:pt>
                <c:pt idx="108">
                  <c:v>1.0498557461362719</c:v>
                </c:pt>
                <c:pt idx="109">
                  <c:v>1.0595766326745706</c:v>
                </c:pt>
                <c:pt idx="110">
                  <c:v>1.0692975192128695</c:v>
                </c:pt>
                <c:pt idx="111">
                  <c:v>1.0790184057511683</c:v>
                </c:pt>
                <c:pt idx="112">
                  <c:v>1.0887392922894672</c:v>
                </c:pt>
              </c:numCache>
            </c:numRef>
          </c:xVal>
          <c:yVal>
            <c:numRef>
              <c:f>TrackingData_Normalized!$CV$6:$CV$118</c:f>
              <c:numCache>
                <c:formatCode>General</c:formatCode>
                <c:ptCount val="113"/>
                <c:pt idx="0">
                  <c:v>0</c:v>
                </c:pt>
                <c:pt idx="1">
                  <c:v>1.5321730923863212E-3</c:v>
                </c:pt>
                <c:pt idx="2">
                  <c:v>4.820153922864152E-3</c:v>
                </c:pt>
                <c:pt idx="3">
                  <c:v>7.2272460223086867E-3</c:v>
                </c:pt>
                <c:pt idx="4">
                  <c:v>9.0739747503043172E-3</c:v>
                </c:pt>
                <c:pt idx="5">
                  <c:v>1.1729176933384317E-2</c:v>
                </c:pt>
                <c:pt idx="6">
                  <c:v>1.3966178829920926E-2</c:v>
                </c:pt>
                <c:pt idx="7">
                  <c:v>1.640233633042756E-2</c:v>
                </c:pt>
                <c:pt idx="8">
                  <c:v>1.8639690152597338E-2</c:v>
                </c:pt>
                <c:pt idx="9">
                  <c:v>2.1617954040901211E-2</c:v>
                </c:pt>
                <c:pt idx="10">
                  <c:v>2.4040531938371901E-2</c:v>
                </c:pt>
                <c:pt idx="11">
                  <c:v>2.5880736129862768E-2</c:v>
                </c:pt>
                <c:pt idx="12">
                  <c:v>2.93780779678579E-2</c:v>
                </c:pt>
                <c:pt idx="13">
                  <c:v>3.2372989028263466E-2</c:v>
                </c:pt>
                <c:pt idx="14">
                  <c:v>3.4990758499500174E-2</c:v>
                </c:pt>
                <c:pt idx="15">
                  <c:v>3.8515545357543909E-2</c:v>
                </c:pt>
                <c:pt idx="16">
                  <c:v>4.1865152674236204E-2</c:v>
                </c:pt>
                <c:pt idx="17">
                  <c:v>4.4865240373044867E-2</c:v>
                </c:pt>
                <c:pt idx="18">
                  <c:v>4.8029339073951717E-2</c:v>
                </c:pt>
                <c:pt idx="19">
                  <c:v>5.1738790632457808E-2</c:v>
                </c:pt>
                <c:pt idx="20">
                  <c:v>5.4335944528135408E-2</c:v>
                </c:pt>
                <c:pt idx="21">
                  <c:v>5.7139568660442147E-2</c:v>
                </c:pt>
                <c:pt idx="22">
                  <c:v>6.0478610650162135E-2</c:v>
                </c:pt>
                <c:pt idx="23">
                  <c:v>6.3861481782041304E-2</c:v>
                </c:pt>
                <c:pt idx="24">
                  <c:v>6.7025555329326719E-2</c:v>
                </c:pt>
                <c:pt idx="25">
                  <c:v>7.0167003883661386E-2</c:v>
                </c:pt>
                <c:pt idx="26">
                  <c:v>7.4238118195219749E-2</c:v>
                </c:pt>
                <c:pt idx="27">
                  <c:v>7.7949292234884296E-2</c:v>
                </c:pt>
                <c:pt idx="28">
                  <c:v>8.2217688661521904E-2</c:v>
                </c:pt>
                <c:pt idx="29">
                  <c:v>8.5744136906857088E-2</c:v>
                </c:pt>
                <c:pt idx="30">
                  <c:v>8.9287900716891785E-2</c:v>
                </c:pt>
                <c:pt idx="31">
                  <c:v>9.2470504666020165E-2</c:v>
                </c:pt>
                <c:pt idx="32">
                  <c:v>9.5996123321353516E-2</c:v>
                </c:pt>
                <c:pt idx="33">
                  <c:v>9.9884428211995058E-2</c:v>
                </c:pt>
                <c:pt idx="34">
                  <c:v>0.10285415719979851</c:v>
                </c:pt>
                <c:pt idx="35">
                  <c:v>0.10750289366375856</c:v>
                </c:pt>
                <c:pt idx="36">
                  <c:v>0.11159478599447932</c:v>
                </c:pt>
                <c:pt idx="37">
                  <c:v>0.11586410035385976</c:v>
                </c:pt>
                <c:pt idx="38">
                  <c:v>0.11994806965687412</c:v>
                </c:pt>
                <c:pt idx="39">
                  <c:v>0.12367661407874793</c:v>
                </c:pt>
                <c:pt idx="40">
                  <c:v>0.1273972484040905</c:v>
                </c:pt>
                <c:pt idx="41">
                  <c:v>0.13055295241373752</c:v>
                </c:pt>
                <c:pt idx="42">
                  <c:v>0.13500829898195174</c:v>
                </c:pt>
                <c:pt idx="43">
                  <c:v>0.13894731486511649</c:v>
                </c:pt>
                <c:pt idx="44">
                  <c:v>0.14321624687079956</c:v>
                </c:pt>
                <c:pt idx="45">
                  <c:v>0.1475110711700188</c:v>
                </c:pt>
                <c:pt idx="46">
                  <c:v>0.15161194652672699</c:v>
                </c:pt>
                <c:pt idx="47">
                  <c:v>0.15588042497653967</c:v>
                </c:pt>
                <c:pt idx="48">
                  <c:v>0.15977796469762889</c:v>
                </c:pt>
                <c:pt idx="49">
                  <c:v>0.16349009929647626</c:v>
                </c:pt>
                <c:pt idx="50">
                  <c:v>0.16739638106626969</c:v>
                </c:pt>
                <c:pt idx="51">
                  <c:v>0.17147991911108229</c:v>
                </c:pt>
                <c:pt idx="52">
                  <c:v>0.17558016656210451</c:v>
                </c:pt>
                <c:pt idx="53">
                  <c:v>0.17964755931614199</c:v>
                </c:pt>
                <c:pt idx="54">
                  <c:v>0.18428856835251381</c:v>
                </c:pt>
                <c:pt idx="55">
                  <c:v>0.18837282239093514</c:v>
                </c:pt>
                <c:pt idx="56">
                  <c:v>0.19226429202211523</c:v>
                </c:pt>
                <c:pt idx="57">
                  <c:v>0.19599956314705483</c:v>
                </c:pt>
                <c:pt idx="58">
                  <c:v>0.2002695623967003</c:v>
                </c:pt>
                <c:pt idx="59">
                  <c:v>0.20399008555158044</c:v>
                </c:pt>
                <c:pt idx="60">
                  <c:v>0.20845322819983897</c:v>
                </c:pt>
                <c:pt idx="61">
                  <c:v>0.21292391057653823</c:v>
                </c:pt>
                <c:pt idx="62">
                  <c:v>0.21742715305537924</c:v>
                </c:pt>
                <c:pt idx="63">
                  <c:v>0.22060820135416229</c:v>
                </c:pt>
                <c:pt idx="64">
                  <c:v>0.22524822042921591</c:v>
                </c:pt>
                <c:pt idx="65">
                  <c:v>0.22876639707000626</c:v>
                </c:pt>
                <c:pt idx="66">
                  <c:v>0.23303568473599606</c:v>
                </c:pt>
                <c:pt idx="67">
                  <c:v>0.23767638552979142</c:v>
                </c:pt>
                <c:pt idx="68">
                  <c:v>0.24120343093678923</c:v>
                </c:pt>
                <c:pt idx="69">
                  <c:v>0.24623141016286679</c:v>
                </c:pt>
                <c:pt idx="70">
                  <c:v>0.25014573423477182</c:v>
                </c:pt>
                <c:pt idx="71">
                  <c:v>0.25405199751070312</c:v>
                </c:pt>
                <c:pt idx="72">
                  <c:v>0.25815211014776085</c:v>
                </c:pt>
                <c:pt idx="73">
                  <c:v>0.26224400167641448</c:v>
                </c:pt>
                <c:pt idx="74">
                  <c:v>0.26632766215055398</c:v>
                </c:pt>
                <c:pt idx="75">
                  <c:v>0.27078270255335729</c:v>
                </c:pt>
                <c:pt idx="76">
                  <c:v>0.2748666103389672</c:v>
                </c:pt>
                <c:pt idx="77">
                  <c:v>0.27895062839774243</c:v>
                </c:pt>
                <c:pt idx="78">
                  <c:v>0.2830347519561604</c:v>
                </c:pt>
                <c:pt idx="79">
                  <c:v>0.286933327811348</c:v>
                </c:pt>
                <c:pt idx="80">
                  <c:v>0.29102517759088248</c:v>
                </c:pt>
                <c:pt idx="81">
                  <c:v>0.29511702856250122</c:v>
                </c:pt>
                <c:pt idx="82">
                  <c:v>0.29938697510668089</c:v>
                </c:pt>
                <c:pt idx="83">
                  <c:v>0.30347136476207898</c:v>
                </c:pt>
                <c:pt idx="84">
                  <c:v>0.3077488494833297</c:v>
                </c:pt>
                <c:pt idx="85">
                  <c:v>0.31163325704623396</c:v>
                </c:pt>
                <c:pt idx="86">
                  <c:v>0.31571799069051942</c:v>
                </c:pt>
                <c:pt idx="87">
                  <c:v>0.31963834859712276</c:v>
                </c:pt>
                <c:pt idx="88">
                  <c:v>0.3239158186832119</c:v>
                </c:pt>
                <c:pt idx="89">
                  <c:v>0.32802988815629652</c:v>
                </c:pt>
                <c:pt idx="90">
                  <c:v>0.3317354560512803</c:v>
                </c:pt>
                <c:pt idx="91">
                  <c:v>0.33623684464150344</c:v>
                </c:pt>
                <c:pt idx="92">
                  <c:v>0.34036118004003879</c:v>
                </c:pt>
                <c:pt idx="93">
                  <c:v>0.34425918197072208</c:v>
                </c:pt>
                <c:pt idx="94">
                  <c:v>0.34834289590978013</c:v>
                </c:pt>
                <c:pt idx="95">
                  <c:v>0.35228247859050932</c:v>
                </c:pt>
                <c:pt idx="96">
                  <c:v>0.35618876338110017</c:v>
                </c:pt>
                <c:pt idx="97">
                  <c:v>0.3604748347710236</c:v>
                </c:pt>
                <c:pt idx="98">
                  <c:v>0.36455815553295712</c:v>
                </c:pt>
                <c:pt idx="99">
                  <c:v>0.36845596082363707</c:v>
                </c:pt>
                <c:pt idx="100">
                  <c:v>0.37180540783348742</c:v>
                </c:pt>
                <c:pt idx="101">
                  <c:v>0.37607451233292338</c:v>
                </c:pt>
                <c:pt idx="102">
                  <c:v>0.38018329495226938</c:v>
                </c:pt>
                <c:pt idx="103">
                  <c:v>0.38430119462615919</c:v>
                </c:pt>
                <c:pt idx="104">
                  <c:v>0.38820748480885597</c:v>
                </c:pt>
                <c:pt idx="105">
                  <c:v>0.39229061342965776</c:v>
                </c:pt>
                <c:pt idx="106">
                  <c:v>0.39640009449958791</c:v>
                </c:pt>
                <c:pt idx="107">
                  <c:v>0.4001570303234967</c:v>
                </c:pt>
                <c:pt idx="108">
                  <c:v>0.4040725819266025</c:v>
                </c:pt>
                <c:pt idx="109">
                  <c:v>0.40797885950714124</c:v>
                </c:pt>
                <c:pt idx="110">
                  <c:v>0.41207070763695941</c:v>
                </c:pt>
                <c:pt idx="111">
                  <c:v>0.41597698590957344</c:v>
                </c:pt>
                <c:pt idx="112">
                  <c:v>0.41837110312265346</c:v>
                </c:pt>
              </c:numCache>
            </c:numRef>
          </c:yVal>
          <c:smooth val="0"/>
        </c:ser>
        <c:ser>
          <c:idx val="5"/>
          <c:order val="12"/>
          <c:tx>
            <c:strRef>
              <c:f>TrackingData_Normalized!$CZ$2</c:f>
              <c:strCache>
                <c:ptCount val="1"/>
                <c:pt idx="0">
                  <c:v>4mL 7.66deg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4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TrackingData_Normalized!$DN$6:$DN$90</c:f>
              <c:numCache>
                <c:formatCode>General</c:formatCode>
                <c:ptCount val="85"/>
                <c:pt idx="0">
                  <c:v>0</c:v>
                </c:pt>
                <c:pt idx="1">
                  <c:v>8.7709260224791401E-3</c:v>
                </c:pt>
                <c:pt idx="2">
                  <c:v>1.754185204495828E-2</c:v>
                </c:pt>
                <c:pt idx="3">
                  <c:v>2.6312778067437419E-2</c:v>
                </c:pt>
                <c:pt idx="4">
                  <c:v>3.5083704089916561E-2</c:v>
                </c:pt>
                <c:pt idx="5">
                  <c:v>4.3854630112395696E-2</c:v>
                </c:pt>
                <c:pt idx="6">
                  <c:v>5.2625556134874837E-2</c:v>
                </c:pt>
                <c:pt idx="7">
                  <c:v>6.1396482157353979E-2</c:v>
                </c:pt>
                <c:pt idx="8">
                  <c:v>7.0167408179833121E-2</c:v>
                </c:pt>
                <c:pt idx="9">
                  <c:v>7.8938334202312249E-2</c:v>
                </c:pt>
                <c:pt idx="10">
                  <c:v>8.7709260224791391E-2</c:v>
                </c:pt>
                <c:pt idx="11">
                  <c:v>9.6480186247270533E-2</c:v>
                </c:pt>
                <c:pt idx="12">
                  <c:v>0.10525111226974967</c:v>
                </c:pt>
                <c:pt idx="13">
                  <c:v>0.11402203829222882</c:v>
                </c:pt>
                <c:pt idx="14">
                  <c:v>0.12279296431470796</c:v>
                </c:pt>
                <c:pt idx="15">
                  <c:v>0.1315638903371871</c:v>
                </c:pt>
                <c:pt idx="16">
                  <c:v>0.14033481635966624</c:v>
                </c:pt>
                <c:pt idx="17">
                  <c:v>0.14910574238214536</c:v>
                </c:pt>
                <c:pt idx="18">
                  <c:v>0.1578766684046245</c:v>
                </c:pt>
                <c:pt idx="19">
                  <c:v>0.16664759442710364</c:v>
                </c:pt>
                <c:pt idx="20">
                  <c:v>0.17541852044958278</c:v>
                </c:pt>
                <c:pt idx="21">
                  <c:v>0.18418944647206192</c:v>
                </c:pt>
                <c:pt idx="22">
                  <c:v>0.19296037249454107</c:v>
                </c:pt>
                <c:pt idx="23">
                  <c:v>0.20173129851702018</c:v>
                </c:pt>
                <c:pt idx="24">
                  <c:v>0.21050222453949935</c:v>
                </c:pt>
                <c:pt idx="25">
                  <c:v>0.21927315056197849</c:v>
                </c:pt>
                <c:pt idx="26">
                  <c:v>0.22804407658445763</c:v>
                </c:pt>
                <c:pt idx="27">
                  <c:v>0.23681500260693678</c:v>
                </c:pt>
                <c:pt idx="28">
                  <c:v>0.24558592862941592</c:v>
                </c:pt>
                <c:pt idx="29">
                  <c:v>0.25435685465189506</c:v>
                </c:pt>
                <c:pt idx="30">
                  <c:v>0.2631277806743742</c:v>
                </c:pt>
                <c:pt idx="31">
                  <c:v>0.27189870669685329</c:v>
                </c:pt>
                <c:pt idx="32">
                  <c:v>0.28066963271933248</c:v>
                </c:pt>
                <c:pt idx="33">
                  <c:v>0.28944055874181163</c:v>
                </c:pt>
                <c:pt idx="34">
                  <c:v>0.29821148476429071</c:v>
                </c:pt>
                <c:pt idx="35">
                  <c:v>0.30698241078676991</c:v>
                </c:pt>
                <c:pt idx="36">
                  <c:v>0.315753336809249</c:v>
                </c:pt>
                <c:pt idx="37">
                  <c:v>0.32452426283172819</c:v>
                </c:pt>
                <c:pt idx="38">
                  <c:v>0.33329518885420728</c:v>
                </c:pt>
                <c:pt idx="39">
                  <c:v>0.34206611487668648</c:v>
                </c:pt>
                <c:pt idx="40">
                  <c:v>0.35083704089916556</c:v>
                </c:pt>
                <c:pt idx="41">
                  <c:v>0.35960796692164471</c:v>
                </c:pt>
                <c:pt idx="42">
                  <c:v>0.36837889294412385</c:v>
                </c:pt>
                <c:pt idx="43">
                  <c:v>0.37714981896660299</c:v>
                </c:pt>
                <c:pt idx="44">
                  <c:v>0.38592074498908213</c:v>
                </c:pt>
                <c:pt idx="45">
                  <c:v>0.39469167101156127</c:v>
                </c:pt>
                <c:pt idx="46">
                  <c:v>0.40346259703404036</c:v>
                </c:pt>
                <c:pt idx="47">
                  <c:v>0.41223352305651956</c:v>
                </c:pt>
                <c:pt idx="48">
                  <c:v>0.4210044490789987</c:v>
                </c:pt>
                <c:pt idx="49">
                  <c:v>0.42977537510147784</c:v>
                </c:pt>
                <c:pt idx="50">
                  <c:v>0.43854630112395698</c:v>
                </c:pt>
                <c:pt idx="51">
                  <c:v>0.44731722714643612</c:v>
                </c:pt>
                <c:pt idx="52">
                  <c:v>0.45608815316891527</c:v>
                </c:pt>
                <c:pt idx="53">
                  <c:v>0.46485907919139435</c:v>
                </c:pt>
                <c:pt idx="54">
                  <c:v>0.47363000521387355</c:v>
                </c:pt>
                <c:pt idx="55">
                  <c:v>0.48240093123635264</c:v>
                </c:pt>
                <c:pt idx="56">
                  <c:v>0.49117185725883183</c:v>
                </c:pt>
                <c:pt idx="57">
                  <c:v>0.49994278328131092</c:v>
                </c:pt>
                <c:pt idx="58">
                  <c:v>0.50871370930379012</c:v>
                </c:pt>
                <c:pt idx="59">
                  <c:v>0.5174846353262692</c:v>
                </c:pt>
                <c:pt idx="60">
                  <c:v>0.5262555613487484</c:v>
                </c:pt>
                <c:pt idx="61">
                  <c:v>0.53502648737122749</c:v>
                </c:pt>
                <c:pt idx="62">
                  <c:v>0.54379741339370657</c:v>
                </c:pt>
                <c:pt idx="63">
                  <c:v>0.55256833941618577</c:v>
                </c:pt>
                <c:pt idx="64">
                  <c:v>0.56133926543866497</c:v>
                </c:pt>
                <c:pt idx="65">
                  <c:v>0.57011019146114406</c:v>
                </c:pt>
                <c:pt idx="66">
                  <c:v>0.57888111748362325</c:v>
                </c:pt>
                <c:pt idx="67">
                  <c:v>0.58765204350610234</c:v>
                </c:pt>
                <c:pt idx="68">
                  <c:v>0.59642296952858143</c:v>
                </c:pt>
                <c:pt idx="69">
                  <c:v>0.60519389555106062</c:v>
                </c:pt>
                <c:pt idx="70">
                  <c:v>0.61396482157353982</c:v>
                </c:pt>
                <c:pt idx="71">
                  <c:v>0.62273574759601891</c:v>
                </c:pt>
                <c:pt idx="72">
                  <c:v>0.63150667361849799</c:v>
                </c:pt>
                <c:pt idx="73">
                  <c:v>0.64027759964097708</c:v>
                </c:pt>
                <c:pt idx="74">
                  <c:v>0.64904852566345639</c:v>
                </c:pt>
                <c:pt idx="75">
                  <c:v>0.65781945168593547</c:v>
                </c:pt>
                <c:pt idx="76">
                  <c:v>0.66659037770841456</c:v>
                </c:pt>
                <c:pt idx="77">
                  <c:v>0.67536130373089365</c:v>
                </c:pt>
                <c:pt idx="78">
                  <c:v>0.68413222975337296</c:v>
                </c:pt>
                <c:pt idx="79">
                  <c:v>0.69290315577585204</c:v>
                </c:pt>
                <c:pt idx="80">
                  <c:v>0.70167408179833113</c:v>
                </c:pt>
                <c:pt idx="81">
                  <c:v>0.71044500782081033</c:v>
                </c:pt>
                <c:pt idx="82">
                  <c:v>0.71921593384328941</c:v>
                </c:pt>
                <c:pt idx="83">
                  <c:v>0.72798685986576861</c:v>
                </c:pt>
              </c:numCache>
            </c:numRef>
          </c:xVal>
          <c:yVal>
            <c:numRef>
              <c:f>TrackingData_Normalized!$DO$6:$DO$90</c:f>
              <c:numCache>
                <c:formatCode>General</c:formatCode>
                <c:ptCount val="85"/>
                <c:pt idx="0">
                  <c:v>0</c:v>
                </c:pt>
                <c:pt idx="1">
                  <c:v>2.6395169904101954E-3</c:v>
                </c:pt>
                <c:pt idx="2">
                  <c:v>6.0252304520315887E-3</c:v>
                </c:pt>
                <c:pt idx="3">
                  <c:v>8.8603671947155779E-3</c:v>
                </c:pt>
                <c:pt idx="4">
                  <c:v>1.1120782791772036E-2</c:v>
                </c:pt>
                <c:pt idx="5">
                  <c:v>1.4704380004748862E-2</c:v>
                </c:pt>
                <c:pt idx="6">
                  <c:v>1.7811635588335456E-2</c:v>
                </c:pt>
                <c:pt idx="7">
                  <c:v>2.0586780337709325E-2</c:v>
                </c:pt>
                <c:pt idx="8">
                  <c:v>2.35275752993701E-2</c:v>
                </c:pt>
                <c:pt idx="9">
                  <c:v>2.7285283172091737E-2</c:v>
                </c:pt>
                <c:pt idx="10">
                  <c:v>3.0552434009867079E-2</c:v>
                </c:pt>
                <c:pt idx="11">
                  <c:v>3.3172984085362157E-2</c:v>
                </c:pt>
                <c:pt idx="12">
                  <c:v>3.6930114992698347E-2</c:v>
                </c:pt>
                <c:pt idx="13">
                  <c:v>4.1020596977397294E-2</c:v>
                </c:pt>
                <c:pt idx="14">
                  <c:v>4.4447411744142767E-2</c:v>
                </c:pt>
                <c:pt idx="15">
                  <c:v>4.8374593297711127E-2</c:v>
                </c:pt>
                <c:pt idx="16">
                  <c:v>5.1968062099228322E-2</c:v>
                </c:pt>
                <c:pt idx="17">
                  <c:v>5.6051694946078756E-2</c:v>
                </c:pt>
                <c:pt idx="18">
                  <c:v>5.9640025030766569E-2</c:v>
                </c:pt>
                <c:pt idx="19">
                  <c:v>6.2923284884331035E-2</c:v>
                </c:pt>
                <c:pt idx="20">
                  <c:v>6.6509318540163925E-2</c:v>
                </c:pt>
                <c:pt idx="21">
                  <c:v>7.093488769233422E-2</c:v>
                </c:pt>
                <c:pt idx="22">
                  <c:v>7.4700601772856423E-2</c:v>
                </c:pt>
                <c:pt idx="23">
                  <c:v>7.8620022787074514E-2</c:v>
                </c:pt>
                <c:pt idx="24">
                  <c:v>8.3188556943049108E-2</c:v>
                </c:pt>
                <c:pt idx="25">
                  <c:v>8.7933673843195906E-2</c:v>
                </c:pt>
                <c:pt idx="26">
                  <c:v>9.2825278796711666E-2</c:v>
                </c:pt>
                <c:pt idx="27">
                  <c:v>9.7247431404130502E-2</c:v>
                </c:pt>
                <c:pt idx="28">
                  <c:v>0.10116314749542399</c:v>
                </c:pt>
                <c:pt idx="29">
                  <c:v>0.1059038041044425</c:v>
                </c:pt>
                <c:pt idx="30">
                  <c:v>0.11047716394092422</c:v>
                </c:pt>
                <c:pt idx="31">
                  <c:v>0.11407445437349138</c:v>
                </c:pt>
                <c:pt idx="32">
                  <c:v>0.11854025607940588</c:v>
                </c:pt>
                <c:pt idx="33">
                  <c:v>0.12296099365502497</c:v>
                </c:pt>
                <c:pt idx="34">
                  <c:v>0.12769544549773446</c:v>
                </c:pt>
                <c:pt idx="35">
                  <c:v>0.1324426533389472</c:v>
                </c:pt>
                <c:pt idx="36">
                  <c:v>0.13765493452136626</c:v>
                </c:pt>
                <c:pt idx="37">
                  <c:v>0.14271116094696035</c:v>
                </c:pt>
                <c:pt idx="38">
                  <c:v>0.1474415511014856</c:v>
                </c:pt>
                <c:pt idx="39">
                  <c:v>0.15169251045222673</c:v>
                </c:pt>
                <c:pt idx="40">
                  <c:v>0.15595408849845202</c:v>
                </c:pt>
                <c:pt idx="41">
                  <c:v>0.16070627591865408</c:v>
                </c:pt>
                <c:pt idx="42">
                  <c:v>0.16528388849973191</c:v>
                </c:pt>
                <c:pt idx="43">
                  <c:v>0.17017676504305992</c:v>
                </c:pt>
                <c:pt idx="44">
                  <c:v>0.1745910785654948</c:v>
                </c:pt>
                <c:pt idx="45">
                  <c:v>0.17982183948009228</c:v>
                </c:pt>
                <c:pt idx="46">
                  <c:v>0.18472602154033074</c:v>
                </c:pt>
                <c:pt idx="47">
                  <c:v>0.18981655795728117</c:v>
                </c:pt>
                <c:pt idx="48">
                  <c:v>0.19522282670826122</c:v>
                </c:pt>
                <c:pt idx="49">
                  <c:v>0.19900363555264236</c:v>
                </c:pt>
                <c:pt idx="50">
                  <c:v>0.20390106335324859</c:v>
                </c:pt>
                <c:pt idx="51">
                  <c:v>0.20814565432719381</c:v>
                </c:pt>
                <c:pt idx="52">
                  <c:v>0.2130497521896397</c:v>
                </c:pt>
                <c:pt idx="53">
                  <c:v>0.21825010080960278</c:v>
                </c:pt>
                <c:pt idx="54">
                  <c:v>0.22346417394332391</c:v>
                </c:pt>
                <c:pt idx="55">
                  <c:v>0.22868443786311859</c:v>
                </c:pt>
                <c:pt idx="56">
                  <c:v>0.23343583121171721</c:v>
                </c:pt>
                <c:pt idx="57">
                  <c:v>0.23849799032321561</c:v>
                </c:pt>
                <c:pt idx="58">
                  <c:v>0.24290194869054044</c:v>
                </c:pt>
                <c:pt idx="59">
                  <c:v>0.24748463393952197</c:v>
                </c:pt>
                <c:pt idx="60">
                  <c:v>0.25238368023806274</c:v>
                </c:pt>
                <c:pt idx="61">
                  <c:v>0.25761445639350794</c:v>
                </c:pt>
                <c:pt idx="62">
                  <c:v>0.26224195392611627</c:v>
                </c:pt>
                <c:pt idx="63">
                  <c:v>0.26747868963833576</c:v>
                </c:pt>
                <c:pt idx="64">
                  <c:v>0.27254610343658459</c:v>
                </c:pt>
                <c:pt idx="65">
                  <c:v>0.27743249849085438</c:v>
                </c:pt>
                <c:pt idx="66">
                  <c:v>0.28200438412282874</c:v>
                </c:pt>
                <c:pt idx="67">
                  <c:v>0.28656536791652215</c:v>
                </c:pt>
                <c:pt idx="68">
                  <c:v>0.29129562768828998</c:v>
                </c:pt>
                <c:pt idx="69">
                  <c:v>0.29668970111647192</c:v>
                </c:pt>
                <c:pt idx="70">
                  <c:v>0.30151239557563647</c:v>
                </c:pt>
                <c:pt idx="71">
                  <c:v>0.30657973855521548</c:v>
                </c:pt>
                <c:pt idx="72">
                  <c:v>0.31131418687853418</c:v>
                </c:pt>
                <c:pt idx="73">
                  <c:v>0.31604253607187327</c:v>
                </c:pt>
                <c:pt idx="74">
                  <c:v>0.32094667104547298</c:v>
                </c:pt>
                <c:pt idx="75">
                  <c:v>0.32554309374273327</c:v>
                </c:pt>
                <c:pt idx="76">
                  <c:v>0.33029036166722575</c:v>
                </c:pt>
                <c:pt idx="77">
                  <c:v>0.33505091367393802</c:v>
                </c:pt>
                <c:pt idx="78">
                  <c:v>0.34058830555272063</c:v>
                </c:pt>
                <c:pt idx="79">
                  <c:v>0.34629604061533742</c:v>
                </c:pt>
                <c:pt idx="80">
                  <c:v>0.35152669112581891</c:v>
                </c:pt>
                <c:pt idx="81">
                  <c:v>0.35595362592156971</c:v>
                </c:pt>
                <c:pt idx="82">
                  <c:v>0.35970858074104312</c:v>
                </c:pt>
                <c:pt idx="83">
                  <c:v>0.36509622637200984</c:v>
                </c:pt>
              </c:numCache>
            </c:numRef>
          </c:yVal>
          <c:smooth val="0"/>
        </c:ser>
        <c:ser>
          <c:idx val="12"/>
          <c:order val="13"/>
          <c:tx>
            <c:strRef>
              <c:f>TrackingData_Normalized!$HZ$2</c:f>
              <c:strCache>
                <c:ptCount val="1"/>
                <c:pt idx="0">
                  <c:v>6ml 7.66deg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TrackingData_Normalized!$IM$6:$IM$87</c:f>
              <c:numCache>
                <c:formatCode>General</c:formatCode>
                <c:ptCount val="82"/>
                <c:pt idx="0">
                  <c:v>0</c:v>
                </c:pt>
                <c:pt idx="1">
                  <c:v>1.2478451897198846E-2</c:v>
                </c:pt>
                <c:pt idx="2">
                  <c:v>2.4956903794397692E-2</c:v>
                </c:pt>
                <c:pt idx="3">
                  <c:v>3.743535569159654E-2</c:v>
                </c:pt>
                <c:pt idx="4">
                  <c:v>4.9913807588795385E-2</c:v>
                </c:pt>
                <c:pt idx="5">
                  <c:v>6.2392259485994229E-2</c:v>
                </c:pt>
                <c:pt idx="6">
                  <c:v>7.4870711383193081E-2</c:v>
                </c:pt>
                <c:pt idx="7">
                  <c:v>8.7349163280391925E-2</c:v>
                </c:pt>
                <c:pt idx="8">
                  <c:v>9.982761517759077E-2</c:v>
                </c:pt>
                <c:pt idx="9">
                  <c:v>0.11230606707478961</c:v>
                </c:pt>
                <c:pt idx="10">
                  <c:v>0.12478451897198846</c:v>
                </c:pt>
                <c:pt idx="11">
                  <c:v>0.13726297086918729</c:v>
                </c:pt>
                <c:pt idx="12">
                  <c:v>0.14974142276638616</c:v>
                </c:pt>
                <c:pt idx="13">
                  <c:v>0.16221987466358501</c:v>
                </c:pt>
                <c:pt idx="14">
                  <c:v>0.17469832656078385</c:v>
                </c:pt>
                <c:pt idx="15">
                  <c:v>0.1871767784579827</c:v>
                </c:pt>
                <c:pt idx="16">
                  <c:v>0.19965523035518154</c:v>
                </c:pt>
                <c:pt idx="17">
                  <c:v>0.21213368225238038</c:v>
                </c:pt>
                <c:pt idx="18">
                  <c:v>0.22461213414957923</c:v>
                </c:pt>
                <c:pt idx="19">
                  <c:v>0.23709058604677807</c:v>
                </c:pt>
                <c:pt idx="20">
                  <c:v>0.24956903794397692</c:v>
                </c:pt>
                <c:pt idx="21">
                  <c:v>0.26204748984117576</c:v>
                </c:pt>
                <c:pt idx="22">
                  <c:v>0.27452594173837458</c:v>
                </c:pt>
                <c:pt idx="23">
                  <c:v>0.28700439363557345</c:v>
                </c:pt>
                <c:pt idx="24">
                  <c:v>0.29948284553277232</c:v>
                </c:pt>
                <c:pt idx="25">
                  <c:v>0.31196129742997114</c:v>
                </c:pt>
                <c:pt idx="26">
                  <c:v>0.32443974932717001</c:v>
                </c:pt>
                <c:pt idx="27">
                  <c:v>0.33691820122436883</c:v>
                </c:pt>
                <c:pt idx="28">
                  <c:v>0.3493966531215677</c:v>
                </c:pt>
                <c:pt idx="29">
                  <c:v>0.36187510501876652</c:v>
                </c:pt>
                <c:pt idx="30">
                  <c:v>0.37435355691596539</c:v>
                </c:pt>
                <c:pt idx="31">
                  <c:v>0.38683200881316421</c:v>
                </c:pt>
                <c:pt idx="32">
                  <c:v>0.39931046071036308</c:v>
                </c:pt>
                <c:pt idx="33">
                  <c:v>0.41178891260756195</c:v>
                </c:pt>
                <c:pt idx="34">
                  <c:v>0.42426736450476077</c:v>
                </c:pt>
                <c:pt idx="35">
                  <c:v>0.43674581640195964</c:v>
                </c:pt>
                <c:pt idx="36">
                  <c:v>0.44922426829915846</c:v>
                </c:pt>
                <c:pt idx="37">
                  <c:v>0.46170272019635733</c:v>
                </c:pt>
                <c:pt idx="38">
                  <c:v>0.47418117209355615</c:v>
                </c:pt>
                <c:pt idx="39">
                  <c:v>0.48665962399075502</c:v>
                </c:pt>
                <c:pt idx="40">
                  <c:v>0.49913807588795384</c:v>
                </c:pt>
                <c:pt idx="41">
                  <c:v>0.51161652778515265</c:v>
                </c:pt>
                <c:pt idx="42">
                  <c:v>0.52409497968235152</c:v>
                </c:pt>
                <c:pt idx="43">
                  <c:v>0.5365734315795504</c:v>
                </c:pt>
                <c:pt idx="44">
                  <c:v>0.54905188347674916</c:v>
                </c:pt>
                <c:pt idx="45">
                  <c:v>0.56153033537394803</c:v>
                </c:pt>
                <c:pt idx="46">
                  <c:v>0.5740087872711469</c:v>
                </c:pt>
                <c:pt idx="47">
                  <c:v>0.58648723916834578</c:v>
                </c:pt>
                <c:pt idx="48">
                  <c:v>0.59896569106554465</c:v>
                </c:pt>
                <c:pt idx="49">
                  <c:v>0.61144414296274341</c:v>
                </c:pt>
                <c:pt idx="50">
                  <c:v>0.62392259485994228</c:v>
                </c:pt>
                <c:pt idx="51">
                  <c:v>0.63640104675714115</c:v>
                </c:pt>
                <c:pt idx="52">
                  <c:v>0.64887949865434003</c:v>
                </c:pt>
                <c:pt idx="53">
                  <c:v>0.66135795055153879</c:v>
                </c:pt>
                <c:pt idx="54">
                  <c:v>0.67383640244873766</c:v>
                </c:pt>
                <c:pt idx="55">
                  <c:v>0.68631485434593653</c:v>
                </c:pt>
                <c:pt idx="56">
                  <c:v>0.6987933062431354</c:v>
                </c:pt>
                <c:pt idx="57">
                  <c:v>0.71127175814033416</c:v>
                </c:pt>
                <c:pt idx="58">
                  <c:v>0.72375021003753304</c:v>
                </c:pt>
                <c:pt idx="59">
                  <c:v>0.73622866193473191</c:v>
                </c:pt>
                <c:pt idx="60">
                  <c:v>0.74870711383193078</c:v>
                </c:pt>
                <c:pt idx="61">
                  <c:v>0.76118556572912954</c:v>
                </c:pt>
                <c:pt idx="62">
                  <c:v>0.77366401762632842</c:v>
                </c:pt>
                <c:pt idx="63">
                  <c:v>0.78614246952352729</c:v>
                </c:pt>
                <c:pt idx="64">
                  <c:v>0.79862092142072616</c:v>
                </c:pt>
                <c:pt idx="65">
                  <c:v>0.81109937331792492</c:v>
                </c:pt>
                <c:pt idx="66">
                  <c:v>0.8235778252151239</c:v>
                </c:pt>
                <c:pt idx="67">
                  <c:v>0.83605627711232267</c:v>
                </c:pt>
                <c:pt idx="68">
                  <c:v>0.84853472900952154</c:v>
                </c:pt>
                <c:pt idx="69">
                  <c:v>0.8610131809067203</c:v>
                </c:pt>
                <c:pt idx="70">
                  <c:v>0.87349163280391928</c:v>
                </c:pt>
                <c:pt idx="71">
                  <c:v>0.88597008470111804</c:v>
                </c:pt>
                <c:pt idx="72">
                  <c:v>0.89844853659831692</c:v>
                </c:pt>
                <c:pt idx="73">
                  <c:v>0.91092698849551568</c:v>
                </c:pt>
                <c:pt idx="74">
                  <c:v>0.92340544039271466</c:v>
                </c:pt>
                <c:pt idx="75">
                  <c:v>0.93588389228991342</c:v>
                </c:pt>
                <c:pt idx="76">
                  <c:v>0.94836234418711229</c:v>
                </c:pt>
                <c:pt idx="77">
                  <c:v>0.96084079608431106</c:v>
                </c:pt>
                <c:pt idx="78">
                  <c:v>0.97331924798151004</c:v>
                </c:pt>
                <c:pt idx="79">
                  <c:v>0.9857976998787088</c:v>
                </c:pt>
                <c:pt idx="80">
                  <c:v>0.99827615177590767</c:v>
                </c:pt>
                <c:pt idx="81">
                  <c:v>1.0107546036731065</c:v>
                </c:pt>
              </c:numCache>
            </c:numRef>
          </c:xVal>
          <c:yVal>
            <c:numRef>
              <c:f>TrackingData_Normalized!$IN$6:$IN$87</c:f>
              <c:numCache>
                <c:formatCode>General</c:formatCode>
                <c:ptCount val="82"/>
                <c:pt idx="0">
                  <c:v>0</c:v>
                </c:pt>
                <c:pt idx="1">
                  <c:v>4.2081207825395237E-3</c:v>
                </c:pt>
                <c:pt idx="2">
                  <c:v>9.1337657687572821E-3</c:v>
                </c:pt>
                <c:pt idx="3">
                  <c:v>1.1902362965542953E-2</c:v>
                </c:pt>
                <c:pt idx="4">
                  <c:v>1.6981446061562603E-2</c:v>
                </c:pt>
                <c:pt idx="5">
                  <c:v>2.1647181209232765E-2</c:v>
                </c:pt>
                <c:pt idx="6">
                  <c:v>2.5287658757986498E-2</c:v>
                </c:pt>
                <c:pt idx="7">
                  <c:v>3.0319243356049304E-2</c:v>
                </c:pt>
                <c:pt idx="8">
                  <c:v>3.6789448977180325E-2</c:v>
                </c:pt>
                <c:pt idx="9">
                  <c:v>4.1254848402179765E-2</c:v>
                </c:pt>
                <c:pt idx="10">
                  <c:v>4.5455496599696957E-2</c:v>
                </c:pt>
                <c:pt idx="11">
                  <c:v>5.0784965082847251E-2</c:v>
                </c:pt>
                <c:pt idx="12">
                  <c:v>5.6399983207037124E-2</c:v>
                </c:pt>
                <c:pt idx="13">
                  <c:v>6.1160595759598251E-2</c:v>
                </c:pt>
                <c:pt idx="14">
                  <c:v>6.7893333775896555E-2</c:v>
                </c:pt>
                <c:pt idx="15">
                  <c:v>7.3503984507787432E-2</c:v>
                </c:pt>
                <c:pt idx="16">
                  <c:v>8.1641881334851729E-2</c:v>
                </c:pt>
                <c:pt idx="17">
                  <c:v>8.8091781917510159E-2</c:v>
                </c:pt>
                <c:pt idx="18">
                  <c:v>9.3139739986874789E-2</c:v>
                </c:pt>
                <c:pt idx="19">
                  <c:v>0.10043538326802491</c:v>
                </c:pt>
                <c:pt idx="20">
                  <c:v>0.10717598888801436</c:v>
                </c:pt>
                <c:pt idx="21">
                  <c:v>0.11474691390143452</c:v>
                </c:pt>
                <c:pt idx="22">
                  <c:v>0.12290914795021088</c:v>
                </c:pt>
                <c:pt idx="23">
                  <c:v>0.12879324721858496</c:v>
                </c:pt>
                <c:pt idx="24">
                  <c:v>0.13665850194628223</c:v>
                </c:pt>
                <c:pt idx="25">
                  <c:v>0.14312258091540775</c:v>
                </c:pt>
                <c:pt idx="26">
                  <c:v>0.15013394451283524</c:v>
                </c:pt>
                <c:pt idx="27">
                  <c:v>0.15743996551477188</c:v>
                </c:pt>
                <c:pt idx="28">
                  <c:v>0.16529983136706006</c:v>
                </c:pt>
                <c:pt idx="29">
                  <c:v>0.17367347194874858</c:v>
                </c:pt>
                <c:pt idx="30">
                  <c:v>0.18407705426474144</c:v>
                </c:pt>
                <c:pt idx="31">
                  <c:v>0.19165001544693139</c:v>
                </c:pt>
                <c:pt idx="32">
                  <c:v>0.19895448368474258</c:v>
                </c:pt>
                <c:pt idx="33">
                  <c:v>0.20710111560044739</c:v>
                </c:pt>
                <c:pt idx="34">
                  <c:v>0.21637016936578002</c:v>
                </c:pt>
                <c:pt idx="35">
                  <c:v>0.22591264620515331</c:v>
                </c:pt>
                <c:pt idx="36">
                  <c:v>0.23434879849815773</c:v>
                </c:pt>
                <c:pt idx="37">
                  <c:v>0.24220081974820568</c:v>
                </c:pt>
                <c:pt idx="38">
                  <c:v>0.25032608948606322</c:v>
                </c:pt>
                <c:pt idx="39">
                  <c:v>0.25789826405016142</c:v>
                </c:pt>
                <c:pt idx="40">
                  <c:v>0.26578065042650506</c:v>
                </c:pt>
                <c:pt idx="41">
                  <c:v>0.27506807455942595</c:v>
                </c:pt>
                <c:pt idx="42">
                  <c:v>0.28486570686388796</c:v>
                </c:pt>
                <c:pt idx="43">
                  <c:v>0.29273387924841998</c:v>
                </c:pt>
                <c:pt idx="44">
                  <c:v>0.3008828266513896</c:v>
                </c:pt>
                <c:pt idx="45">
                  <c:v>0.30986453243013945</c:v>
                </c:pt>
                <c:pt idx="46">
                  <c:v>0.31972389816305702</c:v>
                </c:pt>
                <c:pt idx="47">
                  <c:v>0.32927600261965168</c:v>
                </c:pt>
                <c:pt idx="48">
                  <c:v>0.33825764952855736</c:v>
                </c:pt>
                <c:pt idx="49">
                  <c:v>0.34582777074720611</c:v>
                </c:pt>
                <c:pt idx="50">
                  <c:v>0.35424868435028711</c:v>
                </c:pt>
                <c:pt idx="51">
                  <c:v>0.36353022103548177</c:v>
                </c:pt>
                <c:pt idx="52">
                  <c:v>0.37250202344065486</c:v>
                </c:pt>
                <c:pt idx="53">
                  <c:v>0.38147408566392643</c:v>
                </c:pt>
                <c:pt idx="54">
                  <c:v>0.39047511289710229</c:v>
                </c:pt>
                <c:pt idx="55">
                  <c:v>0.39857773569418653</c:v>
                </c:pt>
                <c:pt idx="56">
                  <c:v>0.40838289134281053</c:v>
                </c:pt>
                <c:pt idx="57">
                  <c:v>0.41878430219319446</c:v>
                </c:pt>
                <c:pt idx="58">
                  <c:v>0.42866448303343158</c:v>
                </c:pt>
                <c:pt idx="59">
                  <c:v>0.4368360892225428</c:v>
                </c:pt>
                <c:pt idx="60">
                  <c:v>0.44583913782170204</c:v>
                </c:pt>
                <c:pt idx="61">
                  <c:v>0.45456241112837126</c:v>
                </c:pt>
                <c:pt idx="62">
                  <c:v>0.46325232482285078</c:v>
                </c:pt>
                <c:pt idx="63">
                  <c:v>0.47334415414618425</c:v>
                </c:pt>
                <c:pt idx="64">
                  <c:v>0.48205614925364954</c:v>
                </c:pt>
                <c:pt idx="65">
                  <c:v>0.49046610028587218</c:v>
                </c:pt>
                <c:pt idx="66">
                  <c:v>0.50027797722932354</c:v>
                </c:pt>
                <c:pt idx="67">
                  <c:v>0.51068249991836179</c:v>
                </c:pt>
                <c:pt idx="68">
                  <c:v>0.51993364005945997</c:v>
                </c:pt>
                <c:pt idx="69">
                  <c:v>0.52805326599182323</c:v>
                </c:pt>
                <c:pt idx="70">
                  <c:v>0.53739055287014226</c:v>
                </c:pt>
                <c:pt idx="71">
                  <c:v>0.54638321193533768</c:v>
                </c:pt>
                <c:pt idx="72">
                  <c:v>0.55591390353009473</c:v>
                </c:pt>
                <c:pt idx="73">
                  <c:v>0.56433464117180498</c:v>
                </c:pt>
                <c:pt idx="74">
                  <c:v>0.57297142369929321</c:v>
                </c:pt>
                <c:pt idx="75">
                  <c:v>0.58222314446103784</c:v>
                </c:pt>
                <c:pt idx="76">
                  <c:v>0.59229648406088364</c:v>
                </c:pt>
                <c:pt idx="77">
                  <c:v>0.60184863229640728</c:v>
                </c:pt>
                <c:pt idx="78">
                  <c:v>0.61170130448440829</c:v>
                </c:pt>
                <c:pt idx="79">
                  <c:v>0.61960313496108854</c:v>
                </c:pt>
                <c:pt idx="80">
                  <c:v>0.62801336875737568</c:v>
                </c:pt>
                <c:pt idx="81">
                  <c:v>0.63893662387077543</c:v>
                </c:pt>
              </c:numCache>
            </c:numRef>
          </c:yVal>
          <c:smooth val="0"/>
        </c:ser>
        <c:ser>
          <c:idx val="14"/>
          <c:order val="14"/>
          <c:tx>
            <c:strRef>
              <c:f>TrackingData_Normalized!$JK$2</c:f>
              <c:strCache>
                <c:ptCount val="1"/>
                <c:pt idx="0">
                  <c:v>2mL 3.14deg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TrackingData_Normalized!$JX$6:$JX$34</c:f>
              <c:numCache>
                <c:formatCode>General</c:formatCode>
                <c:ptCount val="29"/>
                <c:pt idx="0">
                  <c:v>0</c:v>
                </c:pt>
                <c:pt idx="1">
                  <c:v>2.4968172414650627E-2</c:v>
                </c:pt>
                <c:pt idx="2">
                  <c:v>4.9936344829301253E-2</c:v>
                </c:pt>
                <c:pt idx="3">
                  <c:v>7.490451724395189E-2</c:v>
                </c:pt>
                <c:pt idx="4">
                  <c:v>9.9872689658602506E-2</c:v>
                </c:pt>
                <c:pt idx="5">
                  <c:v>0.12484086207325314</c:v>
                </c:pt>
                <c:pt idx="6">
                  <c:v>0.14980903448790378</c:v>
                </c:pt>
                <c:pt idx="7">
                  <c:v>0.17477720690255441</c:v>
                </c:pt>
                <c:pt idx="8">
                  <c:v>0.19974537931720501</c:v>
                </c:pt>
                <c:pt idx="9">
                  <c:v>0.22471355173185564</c:v>
                </c:pt>
                <c:pt idx="10">
                  <c:v>0.24968172414650627</c:v>
                </c:pt>
                <c:pt idx="11">
                  <c:v>0.2746498965611569</c:v>
                </c:pt>
                <c:pt idx="12">
                  <c:v>0.29961806897580756</c:v>
                </c:pt>
                <c:pt idx="13">
                  <c:v>0.32458624139045816</c:v>
                </c:pt>
                <c:pt idx="14">
                  <c:v>0.34955441380510882</c:v>
                </c:pt>
                <c:pt idx="15">
                  <c:v>0.37452258621975942</c:v>
                </c:pt>
                <c:pt idx="16">
                  <c:v>0.39949075863441003</c:v>
                </c:pt>
                <c:pt idx="17">
                  <c:v>0.42445893104906068</c:v>
                </c:pt>
                <c:pt idx="18">
                  <c:v>0.44942710346371129</c:v>
                </c:pt>
                <c:pt idx="19">
                  <c:v>0.47439527587836189</c:v>
                </c:pt>
                <c:pt idx="20">
                  <c:v>0.49936344829301255</c:v>
                </c:pt>
                <c:pt idx="21">
                  <c:v>0.52433162070766315</c:v>
                </c:pt>
                <c:pt idx="22">
                  <c:v>0.54929979312231381</c:v>
                </c:pt>
                <c:pt idx="23">
                  <c:v>0.57426796553696435</c:v>
                </c:pt>
                <c:pt idx="24">
                  <c:v>0.59923613795161512</c:v>
                </c:pt>
                <c:pt idx="25">
                  <c:v>0.62420431036626567</c:v>
                </c:pt>
                <c:pt idx="26">
                  <c:v>0.64917248278091633</c:v>
                </c:pt>
                <c:pt idx="27">
                  <c:v>0.67414065519556698</c:v>
                </c:pt>
                <c:pt idx="28">
                  <c:v>0.69910882761021764</c:v>
                </c:pt>
              </c:numCache>
            </c:numRef>
          </c:xVal>
          <c:yVal>
            <c:numRef>
              <c:f>TrackingData_Normalized!$JY$6:$JY$34</c:f>
              <c:numCache>
                <c:formatCode>General</c:formatCode>
                <c:ptCount val="29"/>
                <c:pt idx="0">
                  <c:v>0</c:v>
                </c:pt>
                <c:pt idx="1">
                  <c:v>1.8699390843746528E-3</c:v>
                </c:pt>
                <c:pt idx="2">
                  <c:v>5.1248310467411889E-3</c:v>
                </c:pt>
                <c:pt idx="3">
                  <c:v>8.9895483342759923E-3</c:v>
                </c:pt>
                <c:pt idx="4">
                  <c:v>1.3376129119518606E-2</c:v>
                </c:pt>
                <c:pt idx="5">
                  <c:v>1.8759133458716198E-2</c:v>
                </c:pt>
                <c:pt idx="6">
                  <c:v>2.3961501869383079E-2</c:v>
                </c:pt>
                <c:pt idx="7">
                  <c:v>3.0194096312197459E-2</c:v>
                </c:pt>
                <c:pt idx="8">
                  <c:v>3.6547410738883138E-2</c:v>
                </c:pt>
                <c:pt idx="9">
                  <c:v>4.3542240837280241E-2</c:v>
                </c:pt>
                <c:pt idx="10">
                  <c:v>5.1270442532607957E-2</c:v>
                </c:pt>
                <c:pt idx="11">
                  <c:v>5.937723222285432E-2</c:v>
                </c:pt>
                <c:pt idx="12">
                  <c:v>6.8111431322095989E-2</c:v>
                </c:pt>
                <c:pt idx="13">
                  <c:v>7.734870160189819E-2</c:v>
                </c:pt>
                <c:pt idx="14">
                  <c:v>8.7065920252166903E-2</c:v>
                </c:pt>
                <c:pt idx="15">
                  <c:v>9.7041651395484346E-2</c:v>
                </c:pt>
                <c:pt idx="16">
                  <c:v>0.10739124540355718</c:v>
                </c:pt>
                <c:pt idx="17">
                  <c:v>0.11811471044675195</c:v>
                </c:pt>
                <c:pt idx="18">
                  <c:v>0.12906969227271919</c:v>
                </c:pt>
                <c:pt idx="19">
                  <c:v>0.1400494355692905</c:v>
                </c:pt>
                <c:pt idx="20">
                  <c:v>0.15139974496032343</c:v>
                </c:pt>
                <c:pt idx="21">
                  <c:v>0.16262197483780422</c:v>
                </c:pt>
                <c:pt idx="22">
                  <c:v>0.17434612486204204</c:v>
                </c:pt>
                <c:pt idx="23">
                  <c:v>0.18619490092383326</c:v>
                </c:pt>
                <c:pt idx="24">
                  <c:v>0.19804019396055214</c:v>
                </c:pt>
                <c:pt idx="25">
                  <c:v>0.21001357552379901</c:v>
                </c:pt>
                <c:pt idx="26">
                  <c:v>0.22199410537096986</c:v>
                </c:pt>
                <c:pt idx="27">
                  <c:v>0.23420268531203228</c:v>
                </c:pt>
                <c:pt idx="28">
                  <c:v>0.24631479158438777</c:v>
                </c:pt>
              </c:numCache>
            </c:numRef>
          </c:yVal>
          <c:smooth val="0"/>
        </c:ser>
        <c:ser>
          <c:idx val="15"/>
          <c:order val="15"/>
          <c:tx>
            <c:strRef>
              <c:f>TrackingData_Normalized!$KC$2</c:f>
              <c:strCache>
                <c:ptCount val="1"/>
                <c:pt idx="0">
                  <c:v>3mL 3.14deg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TrackingData_Normalized!$KP$6:$KP$28</c:f>
              <c:numCache>
                <c:formatCode>General</c:formatCode>
                <c:ptCount val="23"/>
                <c:pt idx="0">
                  <c:v>0</c:v>
                </c:pt>
                <c:pt idx="1">
                  <c:v>2.5696325729122366E-2</c:v>
                </c:pt>
                <c:pt idx="2">
                  <c:v>5.1392651458244731E-2</c:v>
                </c:pt>
                <c:pt idx="3">
                  <c:v>7.7088977187367111E-2</c:v>
                </c:pt>
                <c:pt idx="4">
                  <c:v>0.10278530291648946</c:v>
                </c:pt>
                <c:pt idx="5">
                  <c:v>0.12848162864561183</c:v>
                </c:pt>
                <c:pt idx="6">
                  <c:v>0.15417795437473422</c:v>
                </c:pt>
                <c:pt idx="7">
                  <c:v>0.17987428010385659</c:v>
                </c:pt>
                <c:pt idx="8">
                  <c:v>0.20557060583297893</c:v>
                </c:pt>
                <c:pt idx="9">
                  <c:v>0.23126693156210129</c:v>
                </c:pt>
                <c:pt idx="10">
                  <c:v>0.25696325729122366</c:v>
                </c:pt>
                <c:pt idx="11">
                  <c:v>0.28265958302034599</c:v>
                </c:pt>
                <c:pt idx="12">
                  <c:v>0.30835590874946844</c:v>
                </c:pt>
                <c:pt idx="13">
                  <c:v>0.33405223447859078</c:v>
                </c:pt>
                <c:pt idx="14">
                  <c:v>0.35974856020771317</c:v>
                </c:pt>
                <c:pt idx="15">
                  <c:v>0.38544488593683551</c:v>
                </c:pt>
                <c:pt idx="16">
                  <c:v>0.41114121166595785</c:v>
                </c:pt>
                <c:pt idx="17">
                  <c:v>0.43683753739508024</c:v>
                </c:pt>
                <c:pt idx="18">
                  <c:v>0.46253386312420258</c:v>
                </c:pt>
                <c:pt idx="19">
                  <c:v>0.48823018885332498</c:v>
                </c:pt>
                <c:pt idx="20">
                  <c:v>0.51392651458244731</c:v>
                </c:pt>
                <c:pt idx="21">
                  <c:v>0.53962284031156971</c:v>
                </c:pt>
              </c:numCache>
            </c:numRef>
          </c:xVal>
          <c:yVal>
            <c:numRef>
              <c:f>TrackingData_Normalized!$KQ$6:$KQ$27</c:f>
              <c:numCache>
                <c:formatCode>General</c:formatCode>
                <c:ptCount val="22"/>
                <c:pt idx="0">
                  <c:v>0</c:v>
                </c:pt>
                <c:pt idx="1">
                  <c:v>1.3946761480279125E-3</c:v>
                </c:pt>
                <c:pt idx="2">
                  <c:v>5.6457450533620853E-3</c:v>
                </c:pt>
                <c:pt idx="3">
                  <c:v>1.2428752440377033E-2</c:v>
                </c:pt>
                <c:pt idx="4">
                  <c:v>1.9118380613173034E-2</c:v>
                </c:pt>
                <c:pt idx="5">
                  <c:v>2.6836391435511642E-2</c:v>
                </c:pt>
                <c:pt idx="6">
                  <c:v>3.6132336106223358E-2</c:v>
                </c:pt>
                <c:pt idx="7">
                  <c:v>4.5905081914322264E-2</c:v>
                </c:pt>
                <c:pt idx="8">
                  <c:v>5.6269659241022604E-2</c:v>
                </c:pt>
                <c:pt idx="9">
                  <c:v>6.8207181730455563E-2</c:v>
                </c:pt>
                <c:pt idx="10">
                  <c:v>8.082976149537055E-2</c:v>
                </c:pt>
                <c:pt idx="11">
                  <c:v>9.380543782988289E-2</c:v>
                </c:pt>
                <c:pt idx="12">
                  <c:v>0.10762909624856441</c:v>
                </c:pt>
                <c:pt idx="13">
                  <c:v>0.12157196837731819</c:v>
                </c:pt>
                <c:pt idx="14">
                  <c:v>0.13658978110780681</c:v>
                </c:pt>
                <c:pt idx="15">
                  <c:v>0.15184869004315119</c:v>
                </c:pt>
                <c:pt idx="16">
                  <c:v>0.16685820535806303</c:v>
                </c:pt>
                <c:pt idx="17">
                  <c:v>0.18259075415263643</c:v>
                </c:pt>
                <c:pt idx="18">
                  <c:v>0.19843981764924676</c:v>
                </c:pt>
                <c:pt idx="19">
                  <c:v>0.21465416047719751</c:v>
                </c:pt>
                <c:pt idx="20">
                  <c:v>0.23133970767139622</c:v>
                </c:pt>
                <c:pt idx="21">
                  <c:v>0.24766788231772577</c:v>
                </c:pt>
              </c:numCache>
            </c:numRef>
          </c:yVal>
          <c:smooth val="0"/>
        </c:ser>
        <c:ser>
          <c:idx val="16"/>
          <c:order val="16"/>
          <c:tx>
            <c:strRef>
              <c:f>TrackingData_Normalized!$KU$2</c:f>
              <c:strCache>
                <c:ptCount val="1"/>
                <c:pt idx="0">
                  <c:v>4mL 3.14deg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TrackingData_Normalized!$LH$6:$LH$27</c:f>
              <c:numCache>
                <c:formatCode>General</c:formatCode>
                <c:ptCount val="22"/>
                <c:pt idx="0">
                  <c:v>0</c:v>
                </c:pt>
                <c:pt idx="1">
                  <c:v>2.2409764839811542E-2</c:v>
                </c:pt>
                <c:pt idx="2">
                  <c:v>4.4819529679623084E-2</c:v>
                </c:pt>
                <c:pt idx="3">
                  <c:v>6.7229294519434629E-2</c:v>
                </c:pt>
                <c:pt idx="4">
                  <c:v>8.9639059359246168E-2</c:v>
                </c:pt>
                <c:pt idx="5">
                  <c:v>0.11204882419905771</c:v>
                </c:pt>
                <c:pt idx="6">
                  <c:v>0.13445858903886926</c:v>
                </c:pt>
                <c:pt idx="7">
                  <c:v>0.15686835387868081</c:v>
                </c:pt>
                <c:pt idx="8">
                  <c:v>0.17927811871849234</c:v>
                </c:pt>
                <c:pt idx="9">
                  <c:v>0.20168788355830389</c:v>
                </c:pt>
                <c:pt idx="10">
                  <c:v>0.22409764839811541</c:v>
                </c:pt>
                <c:pt idx="11">
                  <c:v>0.24650741323792696</c:v>
                </c:pt>
                <c:pt idx="12">
                  <c:v>0.26891717807773852</c:v>
                </c:pt>
                <c:pt idx="13">
                  <c:v>0.29132694291755007</c:v>
                </c:pt>
                <c:pt idx="14">
                  <c:v>0.31373670775736162</c:v>
                </c:pt>
                <c:pt idx="15">
                  <c:v>0.33614647259717317</c:v>
                </c:pt>
                <c:pt idx="16">
                  <c:v>0.35855623743698467</c:v>
                </c:pt>
                <c:pt idx="17">
                  <c:v>0.38096600227679622</c:v>
                </c:pt>
                <c:pt idx="18">
                  <c:v>0.40337576711660778</c:v>
                </c:pt>
                <c:pt idx="19">
                  <c:v>0.42578553195641933</c:v>
                </c:pt>
                <c:pt idx="20">
                  <c:v>0.44819529679623082</c:v>
                </c:pt>
              </c:numCache>
            </c:numRef>
          </c:xVal>
          <c:yVal>
            <c:numRef>
              <c:f>TrackingData_Normalized!$LI$6:$LI$26</c:f>
              <c:numCache>
                <c:formatCode>General</c:formatCode>
                <c:ptCount val="21"/>
                <c:pt idx="0">
                  <c:v>0</c:v>
                </c:pt>
                <c:pt idx="1">
                  <c:v>3.0184092029733722E-3</c:v>
                </c:pt>
                <c:pt idx="2">
                  <c:v>7.0565715703097345E-3</c:v>
                </c:pt>
                <c:pt idx="3">
                  <c:v>1.2315901527368672E-2</c:v>
                </c:pt>
                <c:pt idx="4">
                  <c:v>1.8802142474469229E-2</c:v>
                </c:pt>
                <c:pt idx="5">
                  <c:v>2.6051983198232563E-2</c:v>
                </c:pt>
                <c:pt idx="6">
                  <c:v>3.4077142898793683E-2</c:v>
                </c:pt>
                <c:pt idx="7">
                  <c:v>4.2982525103238932E-2</c:v>
                </c:pt>
                <c:pt idx="8">
                  <c:v>5.3093737383927198E-2</c:v>
                </c:pt>
                <c:pt idx="9">
                  <c:v>6.3975850644656954E-2</c:v>
                </c:pt>
                <c:pt idx="10">
                  <c:v>7.5301857606434264E-2</c:v>
                </c:pt>
                <c:pt idx="11">
                  <c:v>8.7395163614251467E-2</c:v>
                </c:pt>
                <c:pt idx="12">
                  <c:v>0.10025283905106892</c:v>
                </c:pt>
                <c:pt idx="13">
                  <c:v>0.11344586088613039</c:v>
                </c:pt>
                <c:pt idx="14">
                  <c:v>0.12663547806683254</c:v>
                </c:pt>
                <c:pt idx="15">
                  <c:v>0.14060243859527846</c:v>
                </c:pt>
                <c:pt idx="16">
                  <c:v>0.15499752795705329</c:v>
                </c:pt>
                <c:pt idx="17">
                  <c:v>0.16928896023423814</c:v>
                </c:pt>
                <c:pt idx="18">
                  <c:v>0.18435562315488324</c:v>
                </c:pt>
                <c:pt idx="19">
                  <c:v>0.19919320091964646</c:v>
                </c:pt>
                <c:pt idx="20">
                  <c:v>0.21436303444963895</c:v>
                </c:pt>
              </c:numCache>
            </c:numRef>
          </c:yVal>
          <c:smooth val="0"/>
        </c:ser>
        <c:ser>
          <c:idx val="17"/>
          <c:order val="17"/>
          <c:tx>
            <c:strRef>
              <c:f>TrackingData_Normalized!$LM$2</c:f>
              <c:strCache>
                <c:ptCount val="1"/>
                <c:pt idx="0">
                  <c:v>6mL 3.14deg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TrackingData_Normalized!$LZ$6:$LZ$26</c:f>
              <c:numCache>
                <c:formatCode>General</c:formatCode>
                <c:ptCount val="21"/>
                <c:pt idx="0">
                  <c:v>0</c:v>
                </c:pt>
                <c:pt idx="1">
                  <c:v>3.2981951291472023E-2</c:v>
                </c:pt>
                <c:pt idx="2">
                  <c:v>6.5963902582944045E-2</c:v>
                </c:pt>
                <c:pt idx="3">
                  <c:v>9.8945853874416068E-2</c:v>
                </c:pt>
                <c:pt idx="4">
                  <c:v>0.13192780516588809</c:v>
                </c:pt>
                <c:pt idx="5">
                  <c:v>0.16490975645736008</c:v>
                </c:pt>
                <c:pt idx="6">
                  <c:v>0.19789170774883214</c:v>
                </c:pt>
                <c:pt idx="7">
                  <c:v>0.23087365904030413</c:v>
                </c:pt>
                <c:pt idx="8">
                  <c:v>0.26385561033177618</c:v>
                </c:pt>
                <c:pt idx="9">
                  <c:v>0.29683756162324815</c:v>
                </c:pt>
                <c:pt idx="10">
                  <c:v>0.32981951291472017</c:v>
                </c:pt>
                <c:pt idx="11">
                  <c:v>0.36280146420619219</c:v>
                </c:pt>
                <c:pt idx="12">
                  <c:v>0.39578341549766427</c:v>
                </c:pt>
                <c:pt idx="13">
                  <c:v>0.42876536678913629</c:v>
                </c:pt>
                <c:pt idx="14">
                  <c:v>0.46174731808060826</c:v>
                </c:pt>
                <c:pt idx="15">
                  <c:v>0.49472926937208028</c:v>
                </c:pt>
                <c:pt idx="16">
                  <c:v>0.52771122066355236</c:v>
                </c:pt>
                <c:pt idx="17">
                  <c:v>0.56069317195502433</c:v>
                </c:pt>
                <c:pt idx="18">
                  <c:v>0.59367512324649629</c:v>
                </c:pt>
                <c:pt idx="19">
                  <c:v>0.62665707453796837</c:v>
                </c:pt>
              </c:numCache>
            </c:numRef>
          </c:xVal>
          <c:yVal>
            <c:numRef>
              <c:f>TrackingData_Normalized!$MA$6:$MA$25</c:f>
              <c:numCache>
                <c:formatCode>General</c:formatCode>
                <c:ptCount val="20"/>
                <c:pt idx="0">
                  <c:v>0</c:v>
                </c:pt>
                <c:pt idx="1">
                  <c:v>4.320946638110724E-3</c:v>
                </c:pt>
                <c:pt idx="2">
                  <c:v>1.0938398879638021E-2</c:v>
                </c:pt>
                <c:pt idx="3">
                  <c:v>1.8184265607914491E-2</c:v>
                </c:pt>
                <c:pt idx="4">
                  <c:v>2.8205645146973768E-2</c:v>
                </c:pt>
                <c:pt idx="5">
                  <c:v>3.9708984516042135E-2</c:v>
                </c:pt>
                <c:pt idx="6">
                  <c:v>5.1517939469694345E-2</c:v>
                </c:pt>
                <c:pt idx="7">
                  <c:v>6.584051288552363E-2</c:v>
                </c:pt>
                <c:pt idx="8">
                  <c:v>8.1484156562861051E-2</c:v>
                </c:pt>
                <c:pt idx="9">
                  <c:v>9.9047125607528125E-2</c:v>
                </c:pt>
                <c:pt idx="10">
                  <c:v>0.11601877089834081</c:v>
                </c:pt>
                <c:pt idx="11">
                  <c:v>0.1344759258587965</c:v>
                </c:pt>
                <c:pt idx="12">
                  <c:v>0.15380852558777222</c:v>
                </c:pt>
                <c:pt idx="13">
                  <c:v>0.17447629467616929</c:v>
                </c:pt>
                <c:pt idx="14">
                  <c:v>0.19484391552134556</c:v>
                </c:pt>
                <c:pt idx="15">
                  <c:v>0.21565602514169649</c:v>
                </c:pt>
                <c:pt idx="16">
                  <c:v>0.23735523002393646</c:v>
                </c:pt>
                <c:pt idx="17">
                  <c:v>0.26052736416416078</c:v>
                </c:pt>
                <c:pt idx="18">
                  <c:v>0.28312035374082922</c:v>
                </c:pt>
                <c:pt idx="19">
                  <c:v>0.30614614351808822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850776"/>
        <c:axId val="406851168"/>
      </c:scatterChart>
      <c:valAx>
        <c:axId val="406850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800" b="0" i="1" baseline="0">
                    <a:effectLst/>
                  </a:rPr>
                  <a:t>t s</a:t>
                </a:r>
                <a:endParaRPr lang="en-US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06851168"/>
        <c:crosses val="autoZero"/>
        <c:crossBetween val="midCat"/>
      </c:valAx>
      <c:valAx>
        <c:axId val="406851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800" b="0" i="1" baseline="0">
                    <a:effectLst/>
                  </a:rPr>
                  <a:t>s </a:t>
                </a:r>
                <a:r>
                  <a:rPr lang="en-US" sz="1800" b="0" i="0" baseline="0">
                    <a:effectLst/>
                  </a:rPr>
                  <a:t>mm</a:t>
                </a:r>
                <a:endParaRPr lang="en-US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06850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139210114399197"/>
          <c:y val="2.0629125904716463E-2"/>
          <c:w val="0.1580601109768458"/>
          <c:h val="0.742411675813250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6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>
    <tabColor theme="4" tint="0.39997558519241921"/>
  </sheetPr>
  <sheetViews>
    <sheetView zoomScale="122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>
    <tabColor theme="4" tint="0.39997558519241921"/>
  </sheetPr>
  <sheetViews>
    <sheetView zoomScale="116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>
    <tabColor theme="4" tint="0.39997558519241921"/>
  </sheetPr>
  <sheetViews>
    <sheetView zoomScale="98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>
    <tabColor theme="4" tint="0.39997558519241921"/>
  </sheetPr>
  <sheetViews>
    <sheetView zoomScale="116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>
    <tabColor theme="4" tint="0.39997558519241921"/>
  </sheetPr>
  <sheetViews>
    <sheetView zoomScale="116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>
    <tabColor theme="4" tint="0.39997558519241921"/>
  </sheetPr>
  <sheetViews>
    <sheetView zoomScale="116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>
    <tabColor theme="4" tint="0.39997558519241921"/>
  </sheetPr>
  <sheetViews>
    <sheetView zoomScale="116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>
    <tabColor theme="4" tint="0.39997558519241921"/>
  </sheetPr>
  <sheetViews>
    <sheetView zoomScale="98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>
    <tabColor theme="4" tint="0.39997558519241921"/>
  </sheetPr>
  <sheetViews>
    <sheetView zoomScale="98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>
    <tabColor theme="4" tint="0.39997558519241921"/>
  </sheetPr>
  <sheetViews>
    <sheetView zoomScale="11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823" cy="628978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6189" cy="629274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6189" cy="629274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6189" cy="629274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844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2823" cy="628978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62823" cy="628978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62823" cy="628978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62823" cy="628978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376236</xdr:colOff>
      <xdr:row>3</xdr:row>
      <xdr:rowOff>85724</xdr:rowOff>
    </xdr:from>
    <xdr:to>
      <xdr:col>16</xdr:col>
      <xdr:colOff>380999</xdr:colOff>
      <xdr:row>21</xdr:row>
      <xdr:rowOff>190499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60423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844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0.52313</cdr:x>
      <cdr:y>0.22837</cdr:y>
    </cdr:from>
    <cdr:to>
      <cdr:x>0.52313</cdr:x>
      <cdr:y>0.6385</cdr:y>
    </cdr:to>
    <cdr:cxnSp macro="">
      <cdr:nvCxnSpPr>
        <cdr:cNvPr id="3" name="Straight Connector 2"/>
        <cdr:cNvCxnSpPr/>
      </cdr:nvCxnSpPr>
      <cdr:spPr>
        <a:xfrm xmlns:a="http://schemas.openxmlformats.org/drawingml/2006/main" rot="-3180000">
          <a:off x="3245825" y="2725617"/>
          <a:ext cx="2579077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247650</xdr:colOff>
      <xdr:row>1</xdr:row>
      <xdr:rowOff>95249</xdr:rowOff>
    </xdr:from>
    <xdr:to>
      <xdr:col>24</xdr:col>
      <xdr:colOff>38100</xdr:colOff>
      <xdr:row>29</xdr:row>
      <xdr:rowOff>47624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back_threshold_5" connectionId="2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back_threshold_6" connectionId="26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front_threshold" connectionId="72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front_threshold_3" connectionId="54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back_threshold_3" connectionId="15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back_threshold_8" connectionId="31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front_threshold_manual_2" connectionId="42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front_threshold_4" connectionId="57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ack_threshold_9" connectionId="1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front_threshold_2" connectionId="51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back_threshold_manual_1" connectionId="3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front_threshold_8" connectionId="69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front_threshold_1" connectionId="47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back_threshold_7" connectionId="29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front_threshold_7" connectionId="67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back_threshold_manual" connectionId="2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name="back_threshold" connectionId="34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name="front_threshold_6" connectionId="65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name="back_threshold_1" connectionId="7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name="back_threshold_2" connectionId="11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name="front_threshold_manual_1" connectionId="39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name="back_threshold_4" connectionId="18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name="front_threshold_5" connectionId="61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name="front_threshold_manual" connectionId="38" autoFormatId="16" applyNumberFormats="0" applyBorderFormats="0" applyFontFormats="0" applyPatternFormats="0" applyAlignmentFormats="0" applyWidthHeightFormats="0"/>
</file>

<file path=xl/queryTables/queryTable25.xml><?xml version="1.0" encoding="utf-8"?>
<queryTable xmlns="http://schemas.openxmlformats.org/spreadsheetml/2006/main" name="front_threshold_12" connectionId="53" autoFormatId="16" applyNumberFormats="0" applyBorderFormats="0" applyFontFormats="0" applyPatternFormats="0" applyAlignmentFormats="0" applyWidthHeightFormats="0"/>
</file>

<file path=xl/queryTables/queryTable26.xml><?xml version="1.0" encoding="utf-8"?>
<queryTable xmlns="http://schemas.openxmlformats.org/spreadsheetml/2006/main" name="front_threshold_15" connectionId="64" autoFormatId="16" applyNumberFormats="0" applyBorderFormats="0" applyFontFormats="0" applyPatternFormats="0" applyAlignmentFormats="0" applyWidthHeightFormats="0"/>
</file>

<file path=xl/queryTables/queryTable27.xml><?xml version="1.0" encoding="utf-8"?>
<queryTable xmlns="http://schemas.openxmlformats.org/spreadsheetml/2006/main" name="back_threshold_4" connectionId="19" autoFormatId="16" applyNumberFormats="0" applyBorderFormats="0" applyFontFormats="0" applyPatternFormats="0" applyAlignmentFormats="0" applyWidthHeightFormats="0"/>
</file>

<file path=xl/queryTables/queryTable28.xml><?xml version="1.0" encoding="utf-8"?>
<queryTable xmlns="http://schemas.openxmlformats.org/spreadsheetml/2006/main" name="back_threshold_7" connectionId="30" autoFormatId="16" applyNumberFormats="0" applyBorderFormats="0" applyFontFormats="0" applyPatternFormats="0" applyAlignmentFormats="0" applyWidthHeightFormats="0"/>
</file>

<file path=xl/queryTables/queryTable29.xml><?xml version="1.0" encoding="utf-8"?>
<queryTable xmlns="http://schemas.openxmlformats.org/spreadsheetml/2006/main" name="back_threshold_9" connectionId="6" autoFormatId="16" applyNumberFormats="0" applyBorderFormats="0" applyFontFormats="0" applyPatternFormats="0" applyAlignmentFormats="0" applyWidthHeightFormats="0"/>
</file>

<file path=xl/queryTables/queryTable30.xml><?xml version="1.0" encoding="utf-8"?>
<queryTable xmlns="http://schemas.openxmlformats.org/spreadsheetml/2006/main" name="back_threshold_manual" connectionId="5" autoFormatId="16" applyNumberFormats="0" applyBorderFormats="0" applyFontFormats="0" applyPatternFormats="0" applyAlignmentFormats="0" applyWidthHeightFormats="0"/>
</file>

<file path=xl/queryTables/queryTable31.xml><?xml version="1.0" encoding="utf-8"?>
<queryTable xmlns="http://schemas.openxmlformats.org/spreadsheetml/2006/main" name="front_threshold_6" connectionId="66" autoFormatId="16" applyNumberFormats="0" applyBorderFormats="0" applyFontFormats="0" applyPatternFormats="0" applyAlignmentFormats="0" applyWidthHeightFormats="0"/>
</file>

<file path=xl/queryTables/queryTable32.xml><?xml version="1.0" encoding="utf-8"?>
<queryTable xmlns="http://schemas.openxmlformats.org/spreadsheetml/2006/main" name="back_threshold_5" connectionId="23" autoFormatId="16" applyNumberFormats="0" applyBorderFormats="0" applyFontFormats="0" applyPatternFormats="0" applyAlignmentFormats="0" applyWidthHeightFormats="0"/>
</file>

<file path=xl/queryTables/queryTable33.xml><?xml version="1.0" encoding="utf-8"?>
<queryTable xmlns="http://schemas.openxmlformats.org/spreadsheetml/2006/main" name="front_threshold_11" connectionId="50" autoFormatId="16" applyNumberFormats="0" applyBorderFormats="0" applyFontFormats="0" applyPatternFormats="0" applyAlignmentFormats="0" applyWidthHeightFormats="0"/>
</file>

<file path=xl/queryTables/queryTable34.xml><?xml version="1.0" encoding="utf-8"?>
<queryTable xmlns="http://schemas.openxmlformats.org/spreadsheetml/2006/main" name="front_threshold_manual" connectionId="45" autoFormatId="16" applyNumberFormats="0" applyBorderFormats="0" applyFontFormats="0" applyPatternFormats="0" applyAlignmentFormats="0" applyWidthHeightFormats="0"/>
</file>

<file path=xl/queryTables/queryTable35.xml><?xml version="1.0" encoding="utf-8"?>
<queryTable xmlns="http://schemas.openxmlformats.org/spreadsheetml/2006/main" name="back_threshold_2" connectionId="12" autoFormatId="16" applyNumberFormats="0" applyBorderFormats="0" applyFontFormats="0" applyPatternFormats="0" applyAlignmentFormats="0" applyWidthHeightFormats="0"/>
</file>

<file path=xl/queryTables/queryTable36.xml><?xml version="1.0" encoding="utf-8"?>
<queryTable xmlns="http://schemas.openxmlformats.org/spreadsheetml/2006/main" name="back_threshold_8" connectionId="32" autoFormatId="16" applyNumberFormats="0" applyBorderFormats="0" applyFontFormats="0" applyPatternFormats="0" applyAlignmentFormats="0" applyWidthHeightFormats="0"/>
</file>

<file path=xl/queryTables/queryTable37.xml><?xml version="1.0" encoding="utf-8"?>
<queryTable xmlns="http://schemas.openxmlformats.org/spreadsheetml/2006/main" name="front_threshold_manual_1" connectionId="40" autoFormatId="16" applyNumberFormats="0" applyBorderFormats="0" applyFontFormats="0" applyPatternFormats="0" applyAlignmentFormats="0" applyWidthHeightFormats="0"/>
</file>

<file path=xl/queryTables/queryTable38.xml><?xml version="1.0" encoding="utf-8"?>
<queryTable xmlns="http://schemas.openxmlformats.org/spreadsheetml/2006/main" name="front_threshold_manual_2" connectionId="43" autoFormatId="16" applyNumberFormats="0" applyBorderFormats="0" applyFontFormats="0" applyPatternFormats="0" applyAlignmentFormats="0" applyWidthHeightFormats="0"/>
</file>

<file path=xl/queryTables/queryTable39.xml><?xml version="1.0" encoding="utf-8"?>
<queryTable xmlns="http://schemas.openxmlformats.org/spreadsheetml/2006/main" name="front_threshold_3" connectionId="55" autoFormatId="16" applyNumberFormats="0" applyBorderFormats="0" applyFontFormats="0" applyPatternFormats="0" applyAlignmentFormats="0" applyWidthHeightFormats="0"/>
</file>

<file path=xl/queryTables/queryTable40.xml><?xml version="1.0" encoding="utf-8"?>
<queryTable xmlns="http://schemas.openxmlformats.org/spreadsheetml/2006/main" name="back_threshold_6" connectionId="27" autoFormatId="16" applyNumberFormats="0" applyBorderFormats="0" applyFontFormats="0" applyPatternFormats="0" applyAlignmentFormats="0" applyWidthHeightFormats="0"/>
</file>

<file path=xl/queryTables/queryTable41.xml><?xml version="1.0" encoding="utf-8"?>
<queryTable xmlns="http://schemas.openxmlformats.org/spreadsheetml/2006/main" name="front_threshold_8" connectionId="70" autoFormatId="16" applyNumberFormats="0" applyBorderFormats="0" applyFontFormats="0" applyPatternFormats="0" applyAlignmentFormats="0" applyWidthHeightFormats="0"/>
</file>

<file path=xl/queryTables/queryTable42.xml><?xml version="1.0" encoding="utf-8"?>
<queryTable xmlns="http://schemas.openxmlformats.org/spreadsheetml/2006/main" name="back_threshold_13" connectionId="21" autoFormatId="16" applyNumberFormats="0" applyBorderFormats="0" applyFontFormats="0" applyPatternFormats="0" applyAlignmentFormats="0" applyWidthHeightFormats="0"/>
</file>

<file path=xl/queryTables/queryTable43.xml><?xml version="1.0" encoding="utf-8"?>
<queryTable xmlns="http://schemas.openxmlformats.org/spreadsheetml/2006/main" name="back_threshold_1" connectionId="8" autoFormatId="16" applyNumberFormats="0" applyBorderFormats="0" applyFontFormats="0" applyPatternFormats="0" applyAlignmentFormats="0" applyWidthHeightFormats="0"/>
</file>

<file path=xl/queryTables/queryTable44.xml><?xml version="1.0" encoding="utf-8"?>
<queryTable xmlns="http://schemas.openxmlformats.org/spreadsheetml/2006/main" name="back_threshold_10" connectionId="10" autoFormatId="16" applyNumberFormats="0" applyBorderFormats="0" applyFontFormats="0" applyPatternFormats="0" applyAlignmentFormats="0" applyWidthHeightFormats="0"/>
</file>

<file path=xl/queryTables/queryTable45.xml><?xml version="1.0" encoding="utf-8"?>
<queryTable xmlns="http://schemas.openxmlformats.org/spreadsheetml/2006/main" name="front_threshold_7" connectionId="68" autoFormatId="16" applyNumberFormats="0" applyBorderFormats="0" applyFontFormats="0" applyPatternFormats="0" applyAlignmentFormats="0" applyWidthHeightFormats="0"/>
</file>

<file path=xl/queryTables/queryTable46.xml><?xml version="1.0" encoding="utf-8"?>
<queryTable xmlns="http://schemas.openxmlformats.org/spreadsheetml/2006/main" name="back_threshold_3" connectionId="16" autoFormatId="16" applyNumberFormats="0" applyBorderFormats="0" applyFontFormats="0" applyPatternFormats="0" applyAlignmentFormats="0" applyWidthHeightFormats="0"/>
</file>

<file path=xl/queryTables/queryTable47.xml><?xml version="1.0" encoding="utf-8"?>
<queryTable xmlns="http://schemas.openxmlformats.org/spreadsheetml/2006/main" name="front_threshold" connectionId="73" autoFormatId="16" applyNumberFormats="0" applyBorderFormats="0" applyFontFormats="0" applyPatternFormats="0" applyAlignmentFormats="0" applyWidthHeightFormats="0"/>
</file>

<file path=xl/queryTables/queryTable48.xml><?xml version="1.0" encoding="utf-8"?>
<queryTable xmlns="http://schemas.openxmlformats.org/spreadsheetml/2006/main" name="back_threshold_14" connectionId="25" autoFormatId="16" applyNumberFormats="0" applyBorderFormats="0" applyFontFormats="0" applyPatternFormats="0" applyAlignmentFormats="0" applyWidthHeightFormats="0"/>
</file>

<file path=xl/queryTables/queryTable49.xml><?xml version="1.0" encoding="utf-8"?>
<queryTable xmlns="http://schemas.openxmlformats.org/spreadsheetml/2006/main" name="front_threshold_1" connectionId="48" autoFormatId="16" applyNumberFormats="0" applyBorderFormats="0" applyFontFormats="0" applyPatternFormats="0" applyAlignmentFormats="0" applyWidthHeightFormats="0"/>
</file>

<file path=xl/queryTables/queryTable50.xml><?xml version="1.0" encoding="utf-8"?>
<queryTable xmlns="http://schemas.openxmlformats.org/spreadsheetml/2006/main" name="front_threshold_13" connectionId="56" autoFormatId="16" applyNumberFormats="0" applyBorderFormats="0" applyFontFormats="0" applyPatternFormats="0" applyAlignmentFormats="0" applyWidthHeightFormats="0"/>
</file>

<file path=xl/queryTables/queryTable51.xml><?xml version="1.0" encoding="utf-8"?>
<queryTable xmlns="http://schemas.openxmlformats.org/spreadsheetml/2006/main" name="front_threshold_9" connectionId="37" autoFormatId="16" applyNumberFormats="0" applyBorderFormats="0" applyFontFormats="0" applyPatternFormats="0" applyAlignmentFormats="0" applyWidthHeightFormats="0"/>
</file>

<file path=xl/queryTables/queryTable52.xml><?xml version="1.0" encoding="utf-8"?>
<queryTable xmlns="http://schemas.openxmlformats.org/spreadsheetml/2006/main" name="back_threshold_12" connectionId="17" autoFormatId="16" applyNumberFormats="0" applyBorderFormats="0" applyFontFormats="0" applyPatternFormats="0" applyAlignmentFormats="0" applyWidthHeightFormats="0"/>
</file>

<file path=xl/queryTables/queryTable53.xml><?xml version="1.0" encoding="utf-8"?>
<queryTable xmlns="http://schemas.openxmlformats.org/spreadsheetml/2006/main" name="front_threshold_4" connectionId="58" autoFormatId="16" applyNumberFormats="0" applyBorderFormats="0" applyFontFormats="0" applyPatternFormats="0" applyAlignmentFormats="0" applyWidthHeightFormats="0"/>
</file>

<file path=xl/queryTables/queryTable54.xml><?xml version="1.0" encoding="utf-8"?>
<queryTable xmlns="http://schemas.openxmlformats.org/spreadsheetml/2006/main" name="back_threshold_manual_1" connectionId="4" autoFormatId="16" applyNumberFormats="0" applyBorderFormats="0" applyFontFormats="0" applyPatternFormats="0" applyAlignmentFormats="0" applyWidthHeightFormats="0"/>
</file>

<file path=xl/queryTables/queryTable55.xml><?xml version="1.0" encoding="utf-8"?>
<queryTable xmlns="http://schemas.openxmlformats.org/spreadsheetml/2006/main" name="back_threshold_11" connectionId="14" autoFormatId="16" applyNumberFormats="0" applyBorderFormats="0" applyFontFormats="0" applyPatternFormats="0" applyAlignmentFormats="0" applyWidthHeightFormats="0"/>
</file>

<file path=xl/queryTables/queryTable56.xml><?xml version="1.0" encoding="utf-8"?>
<queryTable xmlns="http://schemas.openxmlformats.org/spreadsheetml/2006/main" name="front_threshold_5" connectionId="62" autoFormatId="16" applyNumberFormats="0" applyBorderFormats="0" applyFontFormats="0" applyPatternFormats="0" applyAlignmentFormats="0" applyWidthHeightFormats="0"/>
</file>

<file path=xl/queryTables/queryTable57.xml><?xml version="1.0" encoding="utf-8"?>
<queryTable xmlns="http://schemas.openxmlformats.org/spreadsheetml/2006/main" name="front_threshold_2" connectionId="52" autoFormatId="16" applyNumberFormats="0" applyBorderFormats="0" applyFontFormats="0" applyPatternFormats="0" applyAlignmentFormats="0" applyWidthHeightFormats="0"/>
</file>

<file path=xl/queryTables/queryTable58.xml><?xml version="1.0" encoding="utf-8"?>
<queryTable xmlns="http://schemas.openxmlformats.org/spreadsheetml/2006/main" name="back_threshold" connectionId="35" autoFormatId="16" applyNumberFormats="0" applyBorderFormats="0" applyFontFormats="0" applyPatternFormats="0" applyAlignmentFormats="0" applyWidthHeightFormats="0"/>
</file>

<file path=xl/queryTables/queryTable59.xml><?xml version="1.0" encoding="utf-8"?>
<queryTable xmlns="http://schemas.openxmlformats.org/spreadsheetml/2006/main" name="front_threshold_14" connectionId="60" autoFormatId="16" applyNumberFormats="0" applyBorderFormats="0" applyFontFormats="0" applyPatternFormats="0" applyAlignmentFormats="0" applyWidthHeightFormats="0"/>
</file>

<file path=xl/queryTables/queryTable60.xml><?xml version="1.0" encoding="utf-8"?>
<queryTable xmlns="http://schemas.openxmlformats.org/spreadsheetml/2006/main" name="back_threshold_1" connectionId="36" autoFormatId="16" applyNumberFormats="0" applyBorderFormats="0" applyFontFormats="0" applyPatternFormats="0" applyAlignmentFormats="0" applyWidthHeightFormats="0"/>
</file>

<file path=xl/queryTables/queryTable61.xml><?xml version="1.0" encoding="utf-8"?>
<queryTable xmlns="http://schemas.openxmlformats.org/spreadsheetml/2006/main" name="back_threshold_19" connectionId="13" autoFormatId="16" applyNumberFormats="0" applyBorderFormats="0" applyFontFormats="0" applyPatternFormats="0" applyAlignmentFormats="0" applyWidthHeightFormats="0"/>
</file>

<file path=xl/queryTables/queryTable62.xml><?xml version="1.0" encoding="utf-8"?>
<queryTable xmlns="http://schemas.openxmlformats.org/spreadsheetml/2006/main" name="front_threshold_8" connectionId="63" autoFormatId="16" applyNumberFormats="0" applyBorderFormats="0" applyFontFormats="0" applyPatternFormats="0" applyAlignmentFormats="0" applyWidthHeightFormats="0"/>
</file>

<file path=xl/queryTables/queryTable63.xml><?xml version="1.0" encoding="utf-8"?>
<queryTable xmlns="http://schemas.openxmlformats.org/spreadsheetml/2006/main" name="back_threshold_12" connectionId="20" autoFormatId="16" applyNumberFormats="0" applyBorderFormats="0" applyFontFormats="0" applyPatternFormats="0" applyAlignmentFormats="0" applyWidthHeightFormats="0"/>
</file>

<file path=xl/queryTables/queryTable64.xml><?xml version="1.0" encoding="utf-8"?>
<queryTable xmlns="http://schemas.openxmlformats.org/spreadsheetml/2006/main" name="back_threshold_20" connectionId="24" autoFormatId="16" applyNumberFormats="0" applyBorderFormats="0" applyFontFormats="0" applyPatternFormats="0" applyAlignmentFormats="0" applyWidthHeightFormats="0"/>
</file>

<file path=xl/queryTables/queryTable65.xml><?xml version="1.0" encoding="utf-8"?>
<queryTable xmlns="http://schemas.openxmlformats.org/spreadsheetml/2006/main" name="back_threshold_22" connectionId="9" autoFormatId="16" applyNumberFormats="0" applyBorderFormats="0" applyFontFormats="0" applyPatternFormats="0" applyAlignmentFormats="0" applyWidthHeightFormats="0"/>
</file>

<file path=xl/queryTables/queryTable66.xml><?xml version="1.0" encoding="utf-8"?>
<queryTable xmlns="http://schemas.openxmlformats.org/spreadsheetml/2006/main" name="back_threshold_8" connectionId="33" autoFormatId="16" applyNumberFormats="0" applyBorderFormats="0" applyFontFormats="0" applyPatternFormats="0" applyAlignmentFormats="0" applyWidthHeightFormats="0"/>
</file>

<file path=xl/queryTables/queryTable67.xml><?xml version="1.0" encoding="utf-8"?>
<queryTable xmlns="http://schemas.openxmlformats.org/spreadsheetml/2006/main" name="front_threshold_12" connectionId="49" autoFormatId="16" applyNumberFormats="0" applyBorderFormats="0" applyFontFormats="0" applyPatternFormats="0" applyAlignmentFormats="0" applyWidthHeightFormats="0"/>
</file>

<file path=xl/queryTables/queryTable68.xml><?xml version="1.0" encoding="utf-8"?>
<queryTable xmlns="http://schemas.openxmlformats.org/spreadsheetml/2006/main" name="front_threshold_manual_1" connectionId="46" autoFormatId="16" applyNumberFormats="0" applyBorderFormats="0" applyFontFormats="0" applyPatternFormats="0" applyAlignmentFormats="0" applyWidthHeightFormats="0"/>
</file>

<file path=xl/queryTables/queryTable69.xml><?xml version="1.0" encoding="utf-8"?>
<queryTable xmlns="http://schemas.openxmlformats.org/spreadsheetml/2006/main" name="front_threshold_18" connectionId="71" autoFormatId="16" applyNumberFormats="0" applyBorderFormats="0" applyFontFormats="0" applyPatternFormats="0" applyAlignmentFormats="0" applyWidthHeightFormats="0"/>
</file>

<file path=xl/queryTables/queryTable70.xml><?xml version="1.0" encoding="utf-8"?>
<queryTable xmlns="http://schemas.openxmlformats.org/spreadsheetml/2006/main" name="front_threshold_21" connectionId="59" autoFormatId="16" applyNumberFormats="0" applyBorderFormats="0" applyFontFormats="0" applyPatternFormats="0" applyAlignmentFormats="0" applyWidthHeightFormats="0"/>
</file>

<file path=xl/queryTables/queryTable71.xml><?xml version="1.0" encoding="utf-8"?>
<queryTable xmlns="http://schemas.openxmlformats.org/spreadsheetml/2006/main" name="front_threshold_20" connectionId="74" autoFormatId="16" applyNumberFormats="0" applyBorderFormats="0" applyFontFormats="0" applyPatternFormats="0" applyAlignmentFormats="0" applyWidthHeightFormats="0"/>
</file>

<file path=xl/queryTables/queryTable72.xml><?xml version="1.0" encoding="utf-8"?>
<queryTable xmlns="http://schemas.openxmlformats.org/spreadsheetml/2006/main" name="front_threshold_manual_3" connectionId="44" autoFormatId="16" applyNumberFormats="0" applyBorderFormats="0" applyFontFormats="0" applyPatternFormats="0" applyAlignmentFormats="0" applyWidthHeightFormats="0"/>
</file>

<file path=xl/queryTables/queryTable73.xml><?xml version="1.0" encoding="utf-8"?>
<queryTable xmlns="http://schemas.openxmlformats.org/spreadsheetml/2006/main" name="front_threshold_manual_2" connectionId="41" autoFormatId="16" applyNumberFormats="0" applyBorderFormats="0" applyFontFormats="0" applyPatternFormats="0" applyAlignmentFormats="0" applyWidthHeightFormats="0"/>
</file>

<file path=xl/queryTables/queryTable74.xml><?xml version="1.0" encoding="utf-8"?>
<queryTable xmlns="http://schemas.openxmlformats.org/spreadsheetml/2006/main" name="back_threshold_18" connectionId="28" autoFormatId="16" applyNumberFormats="0" applyBorderFormats="0" applyFontFormats="0" applyPatternFormats="0" applyAlignmentFormats="0" applyWidthHeightFormats="0"/>
</file>

<file path=xl/queryTables/queryTable75.xml><?xml version="1.0" encoding="utf-8"?>
<queryTable xmlns="http://schemas.openxmlformats.org/spreadsheetml/2006/main" name="snake_tracking" connectionId="75" autoFormatId="16" applyNumberFormats="0" applyBorderFormats="0" applyFontFormats="0" applyPatternFormats="0" applyAlignmentFormats="0" applyWidthHeightFormats="0"/>
</file>

<file path=xl/queryTables/queryTable76.xml><?xml version="1.0" encoding="utf-8"?>
<queryTable xmlns="http://schemas.openxmlformats.org/spreadsheetml/2006/main" name="back_threshold_8" connectionId="33" autoFormatId="16" applyNumberFormats="0" applyBorderFormats="0" applyFontFormats="0" applyPatternFormats="0" applyAlignmentFormats="0" applyWidthHeightFormats="0"/>
</file>

<file path=xl/queryTables/queryTable77.xml><?xml version="1.0" encoding="utf-8"?>
<queryTable xmlns="http://schemas.openxmlformats.org/spreadsheetml/2006/main" name="back_threshold_22" connectionId="9" autoFormatId="16" applyNumberFormats="0" applyBorderFormats="0" applyFontFormats="0" applyPatternFormats="0" applyAlignmentFormats="0" applyWidthHeightFormats="0"/>
</file>

<file path=xl/queryTables/queryTable78.xml><?xml version="1.0" encoding="utf-8"?>
<queryTable xmlns="http://schemas.openxmlformats.org/spreadsheetml/2006/main" name="back_threshold_12" connectionId="20" autoFormatId="16" applyNumberFormats="0" applyBorderFormats="0" applyFontFormats="0" applyPatternFormats="0" applyAlignmentFormats="0" applyWidthHeightFormats="0"/>
</file>

<file path=xl/queryTables/queryTable79.xml><?xml version="1.0" encoding="utf-8"?>
<queryTable xmlns="http://schemas.openxmlformats.org/spreadsheetml/2006/main" name="back_threshold_20" connectionId="24" autoFormatId="16" applyNumberFormats="0" applyBorderFormats="0" applyFontFormats="0" applyPatternFormats="0" applyAlignmentFormats="0" applyWidthHeightFormats="0"/>
</file>

<file path=xl/queryTables/queryTable80.xml><?xml version="1.0" encoding="utf-8"?>
<queryTable xmlns="http://schemas.openxmlformats.org/spreadsheetml/2006/main" name="front_threshold_8" connectionId="63" autoFormatId="16" applyNumberFormats="0" applyBorderFormats="0" applyFontFormats="0" applyPatternFormats="0" applyAlignmentFormats="0" applyWidthHeightFormats="0"/>
</file>

<file path=xl/queryTables/queryTable81.xml><?xml version="1.0" encoding="utf-8"?>
<queryTable xmlns="http://schemas.openxmlformats.org/spreadsheetml/2006/main" name="back_threshold_19" connectionId="13" autoFormatId="16" applyNumberFormats="0" applyBorderFormats="0" applyFontFormats="0" applyPatternFormats="0" applyAlignmentFormats="0" applyWidthHeightFormats="0"/>
</file>

<file path=xl/queryTables/queryTable82.xml><?xml version="1.0" encoding="utf-8"?>
<queryTable xmlns="http://schemas.openxmlformats.org/spreadsheetml/2006/main" name="back_threshold_1" connectionId="36" autoFormatId="16" applyNumberFormats="0" applyBorderFormats="0" applyFontFormats="0" applyPatternFormats="0" applyAlignmentFormats="0" applyWidthHeightFormats="0"/>
</file>

<file path=xl/queryTables/queryTable83.xml><?xml version="1.0" encoding="utf-8"?>
<queryTable xmlns="http://schemas.openxmlformats.org/spreadsheetml/2006/main" name="back_threshold_18" connectionId="28" autoFormatId="16" applyNumberFormats="0" applyBorderFormats="0" applyFontFormats="0" applyPatternFormats="0" applyAlignmentFormats="0" applyWidthHeightFormats="0"/>
</file>

<file path=xl/queryTables/queryTable84.xml><?xml version="1.0" encoding="utf-8"?>
<queryTable xmlns="http://schemas.openxmlformats.org/spreadsheetml/2006/main" name="front_threshold_manual_2" connectionId="41" autoFormatId="16" applyNumberFormats="0" applyBorderFormats="0" applyFontFormats="0" applyPatternFormats="0" applyAlignmentFormats="0" applyWidthHeightFormats="0"/>
</file>

<file path=xl/queryTables/queryTable85.xml><?xml version="1.0" encoding="utf-8"?>
<queryTable xmlns="http://schemas.openxmlformats.org/spreadsheetml/2006/main" name="front_threshold_manual_3" connectionId="44" autoFormatId="16" applyNumberFormats="0" applyBorderFormats="0" applyFontFormats="0" applyPatternFormats="0" applyAlignmentFormats="0" applyWidthHeightFormats="0"/>
</file>

<file path=xl/queryTables/queryTable86.xml><?xml version="1.0" encoding="utf-8"?>
<queryTable xmlns="http://schemas.openxmlformats.org/spreadsheetml/2006/main" name="front_threshold_21" connectionId="59" autoFormatId="16" applyNumberFormats="0" applyBorderFormats="0" applyFontFormats="0" applyPatternFormats="0" applyAlignmentFormats="0" applyWidthHeightFormats="0"/>
</file>

<file path=xl/queryTables/queryTable87.xml><?xml version="1.0" encoding="utf-8"?>
<queryTable xmlns="http://schemas.openxmlformats.org/spreadsheetml/2006/main" name="front_threshold_20" connectionId="74" autoFormatId="16" applyNumberFormats="0" applyBorderFormats="0" applyFontFormats="0" applyPatternFormats="0" applyAlignmentFormats="0" applyWidthHeightFormats="0"/>
</file>

<file path=xl/queryTables/queryTable88.xml><?xml version="1.0" encoding="utf-8"?>
<queryTable xmlns="http://schemas.openxmlformats.org/spreadsheetml/2006/main" name="front_threshold_18" connectionId="71" autoFormatId="16" applyNumberFormats="0" applyBorderFormats="0" applyFontFormats="0" applyPatternFormats="0" applyAlignmentFormats="0" applyWidthHeightFormats="0"/>
</file>

<file path=xl/queryTables/queryTable89.xml><?xml version="1.0" encoding="utf-8"?>
<queryTable xmlns="http://schemas.openxmlformats.org/spreadsheetml/2006/main" name="front_threshold_manual_1" connectionId="46" autoFormatId="16" applyNumberFormats="0" applyBorderFormats="0" applyFontFormats="0" applyPatternFormats="0" applyAlignmentFormats="0" applyWidthHeightFormats="0"/>
</file>

<file path=xl/queryTables/queryTable90.xml><?xml version="1.0" encoding="utf-8"?>
<queryTable xmlns="http://schemas.openxmlformats.org/spreadsheetml/2006/main" name="front_threshold_12" connectionId="49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file:///\\khensu\Profile04\logan7\Experiments\PNG\Drop_06334_DropletJumpWedge_water_Type_2mL_320grit_Surfaces_4Deg_FullAngle_dry_1" TargetMode="External"/><Relationship Id="rId13" Type="http://schemas.openxmlformats.org/officeDocument/2006/relationships/hyperlink" Target="file:///\\khensu\Profile04\logan7\Experiments\PNG\Drop_06282_DropletJumpWedge_water_Type_4mL_L_400grit_U_320grit_Surfaces_6deg_Inclination_dry_1" TargetMode="External"/><Relationship Id="rId18" Type="http://schemas.openxmlformats.org/officeDocument/2006/relationships/hyperlink" Target="file:///\\khensu\Profile04\logan7\Experiments\PNG\Drop_06262_DropletJumpWedge_water_Type_2mL_L_420grit_U_320grit_Surfaces_2deg_Inclination_dry_1" TargetMode="External"/><Relationship Id="rId3" Type="http://schemas.openxmlformats.org/officeDocument/2006/relationships/hyperlink" Target="file:///\\khensu\Profile04\logan7\Experiments\PNG\Drop_06290_DropletJumpWedge_water_Type_3mL_L_400grit_U_320grit_Surfaces_2deg_Inclination_dry_1" TargetMode="External"/><Relationship Id="rId7" Type="http://schemas.openxmlformats.org/officeDocument/2006/relationships/hyperlink" Target="file:///\\khensu\Profile04\logan7\Experiments\PNG\Drop_06335_DropletJumpWedge_water_Type_2mL_320grit_Surfaces_4Deg_FullAngle_dry_1" TargetMode="External"/><Relationship Id="rId12" Type="http://schemas.openxmlformats.org/officeDocument/2006/relationships/hyperlink" Target="file:///\\khensu\Profile04\logan7\Experiments\PNG\Drop_06284_DropletJumpWedge_water_Type_2mL_L_400grit_U_320grit_Surfaces_4deg_Inclination_dry_1" TargetMode="External"/><Relationship Id="rId17" Type="http://schemas.openxmlformats.org/officeDocument/2006/relationships/hyperlink" Target="file:///\\khensu\Profile04\logan7\Experiments\PNG\Drop_06263_DropletJumpWedge_water_Type_3mL_L_420grit_U_320grit_Surfaces_2deg_Inclination_dry_1" TargetMode="External"/><Relationship Id="rId2" Type="http://schemas.openxmlformats.org/officeDocument/2006/relationships/hyperlink" Target="file:///\\khensu\Profile04\logan7\Experiments\PNG\Drop_06291_DropletJumpWedge_water_Type_4mL_L_400grit_U_320grit_Surfaces_2deg_Inclination_dry_1" TargetMode="External"/><Relationship Id="rId16" Type="http://schemas.openxmlformats.org/officeDocument/2006/relationships/hyperlink" Target="file:///\\khensu\Profile04\logan7\Experiments\PNG\Drop_06264_DropletJumpWedge_water_Type_4mL_L_420grit_U_320grit_Surfaces_2deg_Inclination_dry_1" TargetMode="External"/><Relationship Id="rId1" Type="http://schemas.openxmlformats.org/officeDocument/2006/relationships/hyperlink" Target="file:///\\khensu\Profile04\logan7\Experiments\PNG\Drop_06292_DropletJumpWedge_water_Type_6mL_L_400grit_U_320grit_Surfaces_2deg_Inclination_dry_1" TargetMode="External"/><Relationship Id="rId6" Type="http://schemas.openxmlformats.org/officeDocument/2006/relationships/hyperlink" Target="file:///\\khensu\Profile04\logan7\Experiments\PNG\Drop_06283_DropletJumpWedge_water_Type_6mL_L_400grit_U_320grit_Surfaces_6deg_Inclination_dry_1" TargetMode="External"/><Relationship Id="rId11" Type="http://schemas.openxmlformats.org/officeDocument/2006/relationships/hyperlink" Target="file:///\\khensu\Profile04\logan7\Experiments\PNG\Drop_06285_DropletJumpWedge_water_Type_3mL_L_400grit_U_320grit_Surfaces_4deg_Inclination_dry_1" TargetMode="External"/><Relationship Id="rId5" Type="http://schemas.openxmlformats.org/officeDocument/2006/relationships/hyperlink" Target="file:///\\khensu\Profile04\logan7\Experiments\PNG\Drop_06287_DropletJumpWedge_water_Type_6mL_L_400grit_U_320grit_Surfaces_4deg_Inclination_dry_1" TargetMode="External"/><Relationship Id="rId15" Type="http://schemas.openxmlformats.org/officeDocument/2006/relationships/hyperlink" Target="file:///\\khensu\Profile04\logan7\Experiments\PNG\Drop_06278_DropletJumpWedge_water_Type_2mL_L_400grit_U_320grit_Surfaces_6deg_Inclination_dry_1" TargetMode="External"/><Relationship Id="rId10" Type="http://schemas.openxmlformats.org/officeDocument/2006/relationships/hyperlink" Target="file:///\\khensu\Profile04\logan7\Experiments\PNG\Drop_06286_DropletJumpWedge_water_Type_4mL_L_400grit_U_320grit_Surfaces_4deg_Inclination_dry_1" TargetMode="External"/><Relationship Id="rId4" Type="http://schemas.openxmlformats.org/officeDocument/2006/relationships/hyperlink" Target="file:///\\khensu\Profile04\logan7\Experiments\PNG\Drop_06288_DropletJumpWedge_water_Type_2mL_L_400grit_U_320grit_Surfaces_2deg_Inclination_dry_1" TargetMode="External"/><Relationship Id="rId9" Type="http://schemas.openxmlformats.org/officeDocument/2006/relationships/hyperlink" Target="file:///\\khensu\Profile04\logan7\Experiments\PNG\Drop_06333_DropletJumpWedge_water_Type_2mL_320grit_Surfaces_4Deg_FullAngle_dry_1" TargetMode="External"/><Relationship Id="rId14" Type="http://schemas.openxmlformats.org/officeDocument/2006/relationships/hyperlink" Target="file:///\\khensu\Profile04\logan7\Experiments\PNG\Drop_06281_DropletJumpWedge_water_Type_3mL_L_400grit_U_320grit_Surfaces_6deg_Inclination_dry_1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.xml"/><Relationship Id="rId13" Type="http://schemas.openxmlformats.org/officeDocument/2006/relationships/queryTable" Target="../queryTables/queryTable13.xml"/><Relationship Id="rId18" Type="http://schemas.openxmlformats.org/officeDocument/2006/relationships/queryTable" Target="../queryTables/queryTable18.xml"/><Relationship Id="rId3" Type="http://schemas.openxmlformats.org/officeDocument/2006/relationships/queryTable" Target="../queryTables/queryTable3.xml"/><Relationship Id="rId21" Type="http://schemas.openxmlformats.org/officeDocument/2006/relationships/queryTable" Target="../queryTables/queryTable21.xml"/><Relationship Id="rId7" Type="http://schemas.openxmlformats.org/officeDocument/2006/relationships/queryTable" Target="../queryTables/queryTable7.xml"/><Relationship Id="rId12" Type="http://schemas.openxmlformats.org/officeDocument/2006/relationships/queryTable" Target="../queryTables/queryTable12.xml"/><Relationship Id="rId17" Type="http://schemas.openxmlformats.org/officeDocument/2006/relationships/queryTable" Target="../queryTables/queryTable17.xml"/><Relationship Id="rId2" Type="http://schemas.openxmlformats.org/officeDocument/2006/relationships/queryTable" Target="../queryTables/queryTable2.xml"/><Relationship Id="rId16" Type="http://schemas.openxmlformats.org/officeDocument/2006/relationships/queryTable" Target="../queryTables/queryTable16.xml"/><Relationship Id="rId20" Type="http://schemas.openxmlformats.org/officeDocument/2006/relationships/queryTable" Target="../queryTables/queryTable20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11" Type="http://schemas.openxmlformats.org/officeDocument/2006/relationships/queryTable" Target="../queryTables/queryTable11.xml"/><Relationship Id="rId24" Type="http://schemas.openxmlformats.org/officeDocument/2006/relationships/queryTable" Target="../queryTables/queryTable24.xml"/><Relationship Id="rId5" Type="http://schemas.openxmlformats.org/officeDocument/2006/relationships/queryTable" Target="../queryTables/queryTable5.xml"/><Relationship Id="rId15" Type="http://schemas.openxmlformats.org/officeDocument/2006/relationships/queryTable" Target="../queryTables/queryTable15.xml"/><Relationship Id="rId23" Type="http://schemas.openxmlformats.org/officeDocument/2006/relationships/queryTable" Target="../queryTables/queryTable23.xml"/><Relationship Id="rId10" Type="http://schemas.openxmlformats.org/officeDocument/2006/relationships/queryTable" Target="../queryTables/queryTable10.xml"/><Relationship Id="rId19" Type="http://schemas.openxmlformats.org/officeDocument/2006/relationships/queryTable" Target="../queryTables/queryTable19.xml"/><Relationship Id="rId4" Type="http://schemas.openxmlformats.org/officeDocument/2006/relationships/queryTable" Target="../queryTables/queryTable4.xml"/><Relationship Id="rId9" Type="http://schemas.openxmlformats.org/officeDocument/2006/relationships/queryTable" Target="../queryTables/queryTable9.xml"/><Relationship Id="rId14" Type="http://schemas.openxmlformats.org/officeDocument/2006/relationships/queryTable" Target="../queryTables/queryTable14.xml"/><Relationship Id="rId22" Type="http://schemas.openxmlformats.org/officeDocument/2006/relationships/queryTable" Target="../queryTables/queryTable2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32.xml"/><Relationship Id="rId13" Type="http://schemas.openxmlformats.org/officeDocument/2006/relationships/queryTable" Target="../queryTables/queryTable37.xml"/><Relationship Id="rId18" Type="http://schemas.openxmlformats.org/officeDocument/2006/relationships/queryTable" Target="../queryTables/queryTable42.xml"/><Relationship Id="rId26" Type="http://schemas.openxmlformats.org/officeDocument/2006/relationships/queryTable" Target="../queryTables/queryTable50.xml"/><Relationship Id="rId3" Type="http://schemas.openxmlformats.org/officeDocument/2006/relationships/queryTable" Target="../queryTables/queryTable27.xml"/><Relationship Id="rId21" Type="http://schemas.openxmlformats.org/officeDocument/2006/relationships/queryTable" Target="../queryTables/queryTable45.xml"/><Relationship Id="rId34" Type="http://schemas.openxmlformats.org/officeDocument/2006/relationships/queryTable" Target="../queryTables/queryTable58.xml"/><Relationship Id="rId7" Type="http://schemas.openxmlformats.org/officeDocument/2006/relationships/queryTable" Target="../queryTables/queryTable31.xml"/><Relationship Id="rId12" Type="http://schemas.openxmlformats.org/officeDocument/2006/relationships/queryTable" Target="../queryTables/queryTable36.xml"/><Relationship Id="rId17" Type="http://schemas.openxmlformats.org/officeDocument/2006/relationships/queryTable" Target="../queryTables/queryTable41.xml"/><Relationship Id="rId25" Type="http://schemas.openxmlformats.org/officeDocument/2006/relationships/queryTable" Target="../queryTables/queryTable49.xml"/><Relationship Id="rId33" Type="http://schemas.openxmlformats.org/officeDocument/2006/relationships/queryTable" Target="../queryTables/queryTable57.xml"/><Relationship Id="rId2" Type="http://schemas.openxmlformats.org/officeDocument/2006/relationships/queryTable" Target="../queryTables/queryTable26.xml"/><Relationship Id="rId16" Type="http://schemas.openxmlformats.org/officeDocument/2006/relationships/queryTable" Target="../queryTables/queryTable40.xml"/><Relationship Id="rId20" Type="http://schemas.openxmlformats.org/officeDocument/2006/relationships/queryTable" Target="../queryTables/queryTable44.xml"/><Relationship Id="rId29" Type="http://schemas.openxmlformats.org/officeDocument/2006/relationships/queryTable" Target="../queryTables/queryTable53.xml"/><Relationship Id="rId1" Type="http://schemas.openxmlformats.org/officeDocument/2006/relationships/queryTable" Target="../queryTables/queryTable25.xml"/><Relationship Id="rId6" Type="http://schemas.openxmlformats.org/officeDocument/2006/relationships/queryTable" Target="../queryTables/queryTable30.xml"/><Relationship Id="rId11" Type="http://schemas.openxmlformats.org/officeDocument/2006/relationships/queryTable" Target="../queryTables/queryTable35.xml"/><Relationship Id="rId24" Type="http://schemas.openxmlformats.org/officeDocument/2006/relationships/queryTable" Target="../queryTables/queryTable48.xml"/><Relationship Id="rId32" Type="http://schemas.openxmlformats.org/officeDocument/2006/relationships/queryTable" Target="../queryTables/queryTable56.xml"/><Relationship Id="rId5" Type="http://schemas.openxmlformats.org/officeDocument/2006/relationships/queryTable" Target="../queryTables/queryTable29.xml"/><Relationship Id="rId15" Type="http://schemas.openxmlformats.org/officeDocument/2006/relationships/queryTable" Target="../queryTables/queryTable39.xml"/><Relationship Id="rId23" Type="http://schemas.openxmlformats.org/officeDocument/2006/relationships/queryTable" Target="../queryTables/queryTable47.xml"/><Relationship Id="rId28" Type="http://schemas.openxmlformats.org/officeDocument/2006/relationships/queryTable" Target="../queryTables/queryTable52.xml"/><Relationship Id="rId10" Type="http://schemas.openxmlformats.org/officeDocument/2006/relationships/queryTable" Target="../queryTables/queryTable34.xml"/><Relationship Id="rId19" Type="http://schemas.openxmlformats.org/officeDocument/2006/relationships/queryTable" Target="../queryTables/queryTable43.xml"/><Relationship Id="rId31" Type="http://schemas.openxmlformats.org/officeDocument/2006/relationships/queryTable" Target="../queryTables/queryTable55.xml"/><Relationship Id="rId4" Type="http://schemas.openxmlformats.org/officeDocument/2006/relationships/queryTable" Target="../queryTables/queryTable28.xml"/><Relationship Id="rId9" Type="http://schemas.openxmlformats.org/officeDocument/2006/relationships/queryTable" Target="../queryTables/queryTable33.xml"/><Relationship Id="rId14" Type="http://schemas.openxmlformats.org/officeDocument/2006/relationships/queryTable" Target="../queryTables/queryTable38.xml"/><Relationship Id="rId22" Type="http://schemas.openxmlformats.org/officeDocument/2006/relationships/queryTable" Target="../queryTables/queryTable46.xml"/><Relationship Id="rId27" Type="http://schemas.openxmlformats.org/officeDocument/2006/relationships/queryTable" Target="../queryTables/queryTable51.xml"/><Relationship Id="rId30" Type="http://schemas.openxmlformats.org/officeDocument/2006/relationships/queryTable" Target="../queryTables/queryTable54.xml"/><Relationship Id="rId35" Type="http://schemas.openxmlformats.org/officeDocument/2006/relationships/queryTable" Target="../queryTables/queryTable59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7.xml"/><Relationship Id="rId13" Type="http://schemas.openxmlformats.org/officeDocument/2006/relationships/queryTable" Target="../queryTables/queryTable72.xml"/><Relationship Id="rId3" Type="http://schemas.openxmlformats.org/officeDocument/2006/relationships/queryTable" Target="../queryTables/queryTable62.xml"/><Relationship Id="rId7" Type="http://schemas.openxmlformats.org/officeDocument/2006/relationships/queryTable" Target="../queryTables/queryTable66.xml"/><Relationship Id="rId12" Type="http://schemas.openxmlformats.org/officeDocument/2006/relationships/queryTable" Target="../queryTables/queryTable71.xml"/><Relationship Id="rId2" Type="http://schemas.openxmlformats.org/officeDocument/2006/relationships/queryTable" Target="../queryTables/queryTable61.xml"/><Relationship Id="rId1" Type="http://schemas.openxmlformats.org/officeDocument/2006/relationships/queryTable" Target="../queryTables/queryTable60.xml"/><Relationship Id="rId6" Type="http://schemas.openxmlformats.org/officeDocument/2006/relationships/queryTable" Target="../queryTables/queryTable65.xml"/><Relationship Id="rId11" Type="http://schemas.openxmlformats.org/officeDocument/2006/relationships/queryTable" Target="../queryTables/queryTable70.xml"/><Relationship Id="rId5" Type="http://schemas.openxmlformats.org/officeDocument/2006/relationships/queryTable" Target="../queryTables/queryTable64.xml"/><Relationship Id="rId15" Type="http://schemas.openxmlformats.org/officeDocument/2006/relationships/queryTable" Target="../queryTables/queryTable74.xml"/><Relationship Id="rId10" Type="http://schemas.openxmlformats.org/officeDocument/2006/relationships/queryTable" Target="../queryTables/queryTable69.xml"/><Relationship Id="rId4" Type="http://schemas.openxmlformats.org/officeDocument/2006/relationships/queryTable" Target="../queryTables/queryTable63.xml"/><Relationship Id="rId9" Type="http://schemas.openxmlformats.org/officeDocument/2006/relationships/queryTable" Target="../queryTables/queryTable68.xml"/><Relationship Id="rId14" Type="http://schemas.openxmlformats.org/officeDocument/2006/relationships/queryTable" Target="../queryTables/queryTable7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5.xml"/><Relationship Id="rId1" Type="http://schemas.openxmlformats.org/officeDocument/2006/relationships/drawing" Target="../drawings/drawing10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3.xml"/><Relationship Id="rId13" Type="http://schemas.openxmlformats.org/officeDocument/2006/relationships/queryTable" Target="../queryTables/queryTable88.xml"/><Relationship Id="rId3" Type="http://schemas.openxmlformats.org/officeDocument/2006/relationships/queryTable" Target="../queryTables/queryTable78.xml"/><Relationship Id="rId7" Type="http://schemas.openxmlformats.org/officeDocument/2006/relationships/queryTable" Target="../queryTables/queryTable82.xml"/><Relationship Id="rId12" Type="http://schemas.openxmlformats.org/officeDocument/2006/relationships/queryTable" Target="../queryTables/queryTable87.xml"/><Relationship Id="rId2" Type="http://schemas.openxmlformats.org/officeDocument/2006/relationships/queryTable" Target="../queryTables/queryTable77.xml"/><Relationship Id="rId1" Type="http://schemas.openxmlformats.org/officeDocument/2006/relationships/queryTable" Target="../queryTables/queryTable76.xml"/><Relationship Id="rId6" Type="http://schemas.openxmlformats.org/officeDocument/2006/relationships/queryTable" Target="../queryTables/queryTable81.xml"/><Relationship Id="rId11" Type="http://schemas.openxmlformats.org/officeDocument/2006/relationships/queryTable" Target="../queryTables/queryTable86.xml"/><Relationship Id="rId5" Type="http://schemas.openxmlformats.org/officeDocument/2006/relationships/queryTable" Target="../queryTables/queryTable80.xml"/><Relationship Id="rId15" Type="http://schemas.openxmlformats.org/officeDocument/2006/relationships/queryTable" Target="../queryTables/queryTable90.xml"/><Relationship Id="rId10" Type="http://schemas.openxmlformats.org/officeDocument/2006/relationships/queryTable" Target="../queryTables/queryTable85.xml"/><Relationship Id="rId4" Type="http://schemas.openxmlformats.org/officeDocument/2006/relationships/queryTable" Target="../queryTables/queryTable79.xml"/><Relationship Id="rId9" Type="http://schemas.openxmlformats.org/officeDocument/2006/relationships/queryTable" Target="../queryTables/queryTable84.xml"/><Relationship Id="rId14" Type="http://schemas.openxmlformats.org/officeDocument/2006/relationships/queryTable" Target="../queryTables/queryTable8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1"/>
  <sheetViews>
    <sheetView topLeftCell="F1" zoomScale="85" zoomScaleNormal="85" workbookViewId="0">
      <selection activeCell="K3" sqref="K3"/>
    </sheetView>
  </sheetViews>
  <sheetFormatPr defaultRowHeight="15.75" x14ac:dyDescent="0.25"/>
  <cols>
    <col min="1" max="2" width="20.625" style="1" customWidth="1"/>
    <col min="3" max="4" width="20.625" style="1" hidden="1" customWidth="1"/>
    <col min="5" max="5" width="20.625" style="1" customWidth="1"/>
    <col min="6" max="6" width="23.25" style="1" bestFit="1" customWidth="1"/>
    <col min="7" max="7" width="27.125" style="1" bestFit="1" customWidth="1"/>
    <col min="8" max="8" width="20.625" style="1" customWidth="1"/>
    <col min="9" max="9" width="24.625" style="1" bestFit="1" customWidth="1"/>
    <col min="10" max="10" width="23.75" style="1" bestFit="1" customWidth="1"/>
    <col min="11" max="11" width="11.875" style="1" customWidth="1"/>
    <col min="12" max="12" width="28.125" style="1" customWidth="1"/>
    <col min="13" max="13" width="40.75" style="1" customWidth="1"/>
    <col min="14" max="14" width="27.125" style="1" bestFit="1" customWidth="1"/>
    <col min="15" max="15" width="22.25" style="1" customWidth="1"/>
    <col min="16" max="16" width="28.125" style="1" bestFit="1" customWidth="1"/>
    <col min="17" max="17" width="19.625" style="1" bestFit="1" customWidth="1"/>
    <col min="18" max="18" width="3.5" style="73" customWidth="1"/>
    <col min="19" max="19" width="16.75" style="1" bestFit="1" customWidth="1"/>
    <col min="20" max="20" width="20.75" style="1" bestFit="1" customWidth="1"/>
    <col min="21" max="21" width="23.25" style="1" bestFit="1" customWidth="1"/>
    <col min="22" max="22" width="4.625" style="73" customWidth="1"/>
    <col min="23" max="23" width="22.125" style="1" bestFit="1" customWidth="1"/>
    <col min="24" max="31" width="15.25" style="1" customWidth="1"/>
    <col min="32" max="16384" width="9" style="1"/>
  </cols>
  <sheetData>
    <row r="1" spans="1:33" ht="27" customHeight="1" thickBot="1" x14ac:dyDescent="0.3">
      <c r="A1" s="106" t="s">
        <v>0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S1" s="15" t="s">
        <v>42</v>
      </c>
      <c r="T1" s="15" t="s">
        <v>43</v>
      </c>
      <c r="U1" s="15" t="s">
        <v>44</v>
      </c>
      <c r="W1" s="41"/>
      <c r="X1" s="108" t="s">
        <v>94</v>
      </c>
      <c r="Y1" s="109"/>
      <c r="Z1" s="108" t="s">
        <v>79</v>
      </c>
      <c r="AA1" s="109"/>
      <c r="AB1" s="108" t="s">
        <v>80</v>
      </c>
      <c r="AC1" s="109"/>
      <c r="AD1" s="108" t="s">
        <v>81</v>
      </c>
      <c r="AE1" s="109"/>
    </row>
    <row r="2" spans="1:33" ht="27" customHeight="1" thickBot="1" x14ac:dyDescent="0.3">
      <c r="A2" s="68" t="s">
        <v>1</v>
      </c>
      <c r="B2" s="3" t="s">
        <v>32</v>
      </c>
      <c r="C2" s="68" t="s">
        <v>60</v>
      </c>
      <c r="D2" s="68" t="s">
        <v>61</v>
      </c>
      <c r="E2" s="3" t="s">
        <v>8</v>
      </c>
      <c r="F2" s="3" t="s">
        <v>5</v>
      </c>
      <c r="G2" s="68" t="s">
        <v>6</v>
      </c>
      <c r="H2" s="68" t="s">
        <v>62</v>
      </c>
      <c r="I2" s="68" t="s">
        <v>7</v>
      </c>
      <c r="J2" s="68" t="s">
        <v>63</v>
      </c>
      <c r="K2" s="68" t="s">
        <v>73</v>
      </c>
      <c r="L2" s="68" t="s">
        <v>78</v>
      </c>
      <c r="M2" s="68" t="s">
        <v>115</v>
      </c>
      <c r="N2" s="3" t="s">
        <v>2</v>
      </c>
      <c r="O2" s="3" t="s">
        <v>3</v>
      </c>
      <c r="P2" s="69" t="s">
        <v>4</v>
      </c>
      <c r="Q2" s="68" t="s">
        <v>76</v>
      </c>
      <c r="S2" s="6">
        <v>1</v>
      </c>
      <c r="T2" s="6">
        <f>((S2*1000)/(PI()*5.34))^(1/2)</f>
        <v>7.7206601348791972</v>
      </c>
      <c r="U2" s="6">
        <f>T2*2</f>
        <v>15.441320269758394</v>
      </c>
      <c r="W2" s="42" t="s">
        <v>82</v>
      </c>
      <c r="X2" s="45">
        <v>0.749</v>
      </c>
      <c r="Y2" s="42">
        <v>0.749</v>
      </c>
      <c r="Z2" s="45">
        <v>1.1539999999999999</v>
      </c>
      <c r="AA2" s="42">
        <f>Z2</f>
        <v>1.1539999999999999</v>
      </c>
      <c r="AB2" s="45">
        <v>0.748</v>
      </c>
      <c r="AC2" s="42">
        <f>AB2</f>
        <v>0.748</v>
      </c>
      <c r="AD2" s="45">
        <v>0.76500000000000001</v>
      </c>
      <c r="AE2" s="42">
        <f>AD2</f>
        <v>0.76500000000000001</v>
      </c>
      <c r="AF2" s="35"/>
      <c r="AG2" s="35"/>
    </row>
    <row r="3" spans="1:33" x14ac:dyDescent="0.25">
      <c r="A3" s="13" t="s">
        <v>9</v>
      </c>
      <c r="B3" s="14" t="s">
        <v>33</v>
      </c>
      <c r="C3" s="20">
        <v>6</v>
      </c>
      <c r="D3" s="20">
        <f>31+36</f>
        <v>67</v>
      </c>
      <c r="E3" s="49">
        <v>1.28</v>
      </c>
      <c r="F3" s="1">
        <v>2</v>
      </c>
      <c r="G3" s="1">
        <v>1.2170000000000001</v>
      </c>
      <c r="H3" s="20">
        <f t="shared" ref="H3:H20" si="0">(D3/2)*P3</f>
        <v>2.7752464584541467</v>
      </c>
      <c r="I3" s="5">
        <f>AVERAGE($G$3:$G$5)</f>
        <v>1.1903333333333335</v>
      </c>
      <c r="J3" s="20">
        <f t="shared" ref="J3:J20" si="1">H3/TAN((G3/2)*(PI()/180))</f>
        <v>261.30473429340645</v>
      </c>
      <c r="K3" s="20">
        <f t="shared" ref="K3:K20" si="2">(((3*F3*1000)/(4*PI()))^(1/3))/TAN(Q3)</f>
        <v>735.91250596225757</v>
      </c>
      <c r="L3" s="20">
        <f t="shared" ref="L3:L20" si="3">((3*F3*0.000001)/(4*PI()))^(2/3)</f>
        <v>6.1088705771085761E-5</v>
      </c>
      <c r="M3" s="20">
        <f>((1000*J3*0.001*L3)/(0.07*TAN(Q3)))^(1/2)</f>
        <v>4.6337003100219203</v>
      </c>
      <c r="N3" s="1">
        <v>100</v>
      </c>
      <c r="O3" s="4">
        <v>1207.0999999999999</v>
      </c>
      <c r="P3" s="1">
        <f>N3/O3</f>
        <v>8.2843177864302883E-2</v>
      </c>
      <c r="Q3" s="1">
        <f t="shared" ref="Q3:Q20" si="4">G3*PI()/180/2</f>
        <v>1.0620328498385496E-2</v>
      </c>
      <c r="S3" s="6">
        <v>2</v>
      </c>
      <c r="T3" s="6">
        <f t="shared" ref="T3:T19" si="5">((S3*1000)/(PI()*5.34))^(1/2)</f>
        <v>10.91866227321945</v>
      </c>
      <c r="U3" s="6">
        <f t="shared" ref="U3:U19" si="6">T3*2</f>
        <v>21.8373245464389</v>
      </c>
      <c r="W3" s="42" t="s">
        <v>90</v>
      </c>
      <c r="X3" s="42" t="s">
        <v>88</v>
      </c>
      <c r="Y3" s="42" t="s">
        <v>89</v>
      </c>
      <c r="Z3" s="42" t="s">
        <v>88</v>
      </c>
      <c r="AA3" s="42" t="s">
        <v>89</v>
      </c>
      <c r="AB3" s="42" t="s">
        <v>88</v>
      </c>
      <c r="AC3" s="42" t="s">
        <v>89</v>
      </c>
      <c r="AD3" s="42" t="s">
        <v>88</v>
      </c>
      <c r="AE3" s="43" t="s">
        <v>89</v>
      </c>
      <c r="AF3" s="35"/>
      <c r="AG3" s="35"/>
    </row>
    <row r="4" spans="1:33" x14ac:dyDescent="0.25">
      <c r="A4" s="13" t="s">
        <v>10</v>
      </c>
      <c r="B4" s="14" t="s">
        <v>34</v>
      </c>
      <c r="C4" s="20">
        <v>7</v>
      </c>
      <c r="D4" s="20">
        <f>31+33</f>
        <v>64</v>
      </c>
      <c r="E4" s="49">
        <v>1.25</v>
      </c>
      <c r="F4" s="1">
        <v>3</v>
      </c>
      <c r="G4" s="1">
        <f>0.391+0.814</f>
        <v>1.2050000000000001</v>
      </c>
      <c r="H4" s="20">
        <f t="shared" si="0"/>
        <v>2.9931718267701806</v>
      </c>
      <c r="I4" s="5">
        <f>AVERAGE($G$3:$G$5)</f>
        <v>1.1903333333333335</v>
      </c>
      <c r="J4" s="20">
        <f t="shared" si="1"/>
        <v>284.63035975243389</v>
      </c>
      <c r="K4" s="20">
        <f t="shared" si="2"/>
        <v>850.79929510251407</v>
      </c>
      <c r="L4" s="20">
        <f t="shared" si="3"/>
        <v>8.0048849966466232E-5</v>
      </c>
      <c r="M4" s="20">
        <f t="shared" ref="M4:M20" si="7">((1000*J4*0.001*L4)/(0.07*TAN(Q4)))^(1/2)</f>
        <v>5.5634466244107452</v>
      </c>
      <c r="N4" s="1">
        <v>100</v>
      </c>
      <c r="O4" s="4">
        <v>1069.0999999999999</v>
      </c>
      <c r="P4" s="1">
        <f t="shared" ref="P4:P20" si="8">N4/O4</f>
        <v>9.3536619586568143E-2</v>
      </c>
      <c r="Q4" s="1">
        <f t="shared" si="4"/>
        <v>1.0515608743265837E-2</v>
      </c>
      <c r="S4" s="6">
        <v>3</v>
      </c>
      <c r="T4" s="6">
        <f t="shared" si="5"/>
        <v>13.372575621582349</v>
      </c>
      <c r="U4" s="6">
        <f t="shared" si="6"/>
        <v>26.745151243164699</v>
      </c>
      <c r="W4" s="43" t="s">
        <v>83</v>
      </c>
      <c r="X4" s="39">
        <f>148.519-X2</f>
        <v>147.77000000000001</v>
      </c>
      <c r="Y4" s="39">
        <f>180-(35.789-Y$2)</f>
        <v>144.96</v>
      </c>
      <c r="Z4" s="39">
        <f>156.337-Z2</f>
        <v>155.18299999999999</v>
      </c>
      <c r="AA4" s="39">
        <f>180-(33.064-AA2)</f>
        <v>148.09</v>
      </c>
      <c r="AB4" s="39">
        <f>148.473-AB2</f>
        <v>147.72500000000002</v>
      </c>
      <c r="AC4" s="39">
        <f>180-(28.223-AC2)</f>
        <v>152.52500000000001</v>
      </c>
      <c r="AD4" s="39">
        <f>143.59-AD2</f>
        <v>142.82500000000002</v>
      </c>
      <c r="AE4" s="39">
        <f>180-25.447+AE2</f>
        <v>155.31799999999998</v>
      </c>
    </row>
    <row r="5" spans="1:33" x14ac:dyDescent="0.25">
      <c r="A5" s="13" t="s">
        <v>11</v>
      </c>
      <c r="B5" s="14" t="s">
        <v>35</v>
      </c>
      <c r="C5" s="20">
        <v>17</v>
      </c>
      <c r="D5" s="20">
        <f>38+31</f>
        <v>69</v>
      </c>
      <c r="E5" s="49">
        <v>1.21</v>
      </c>
      <c r="F5" s="1">
        <v>4</v>
      </c>
      <c r="G5" s="1">
        <f>0.319+0.83</f>
        <v>1.149</v>
      </c>
      <c r="H5" s="20">
        <f t="shared" si="0"/>
        <v>2.8409090909090904</v>
      </c>
      <c r="I5" s="5">
        <f>AVERAGE($G$3:$G$5)</f>
        <v>1.1903333333333335</v>
      </c>
      <c r="J5" s="20">
        <f t="shared" si="1"/>
        <v>283.31879176404539</v>
      </c>
      <c r="K5" s="20">
        <f t="shared" si="2"/>
        <v>982.06862964014203</v>
      </c>
      <c r="L5" s="20">
        <f t="shared" si="3"/>
        <v>9.6972275804397298E-5</v>
      </c>
      <c r="M5" s="20">
        <f t="shared" si="7"/>
        <v>6.2563564861887011</v>
      </c>
      <c r="N5" s="1">
        <v>100</v>
      </c>
      <c r="O5" s="4">
        <v>1214.4000000000001</v>
      </c>
      <c r="P5" s="1">
        <f t="shared" si="8"/>
        <v>8.2345191040843202E-2</v>
      </c>
      <c r="Q5" s="1">
        <f t="shared" si="4"/>
        <v>1.0026916552707424E-2</v>
      </c>
      <c r="S5" s="6">
        <v>4</v>
      </c>
      <c r="T5" s="6">
        <f t="shared" si="5"/>
        <v>15.441320269758394</v>
      </c>
      <c r="U5" s="6">
        <f t="shared" si="6"/>
        <v>30.882640539516789</v>
      </c>
      <c r="W5" s="43" t="s">
        <v>84</v>
      </c>
      <c r="X5" s="39">
        <f>160.98-X2</f>
        <v>160.23099999999999</v>
      </c>
      <c r="Y5" s="39">
        <f>180-(45.789-Y$2)</f>
        <v>134.96</v>
      </c>
      <c r="Z5" s="39">
        <f>144.97-Z2</f>
        <v>143.816</v>
      </c>
      <c r="AA5" s="39">
        <f>180-(41.56-AA2)</f>
        <v>139.59399999999999</v>
      </c>
      <c r="AB5" s="39">
        <f>150.302-AB2</f>
        <v>149.554</v>
      </c>
      <c r="AC5" s="39">
        <f>180-(37.44-AC2)</f>
        <v>143.30799999999999</v>
      </c>
      <c r="AD5" s="39">
        <f>154.832-AD2</f>
        <v>154.06700000000001</v>
      </c>
      <c r="AE5" s="39">
        <f>180-38.938+AE2</f>
        <v>141.827</v>
      </c>
    </row>
    <row r="6" spans="1:33" x14ac:dyDescent="0.25">
      <c r="A6" s="13" t="s">
        <v>12</v>
      </c>
      <c r="B6" s="14" t="s">
        <v>112</v>
      </c>
      <c r="C6" s="20">
        <v>9</v>
      </c>
      <c r="D6" s="20">
        <f>36+34</f>
        <v>70</v>
      </c>
      <c r="E6" s="49">
        <v>1.1599999999999999</v>
      </c>
      <c r="F6" s="1">
        <v>2</v>
      </c>
      <c r="G6" s="1">
        <f>6.798+(360-359.096)</f>
        <v>7.7019999999999964</v>
      </c>
      <c r="H6" s="20">
        <f t="shared" si="0"/>
        <v>3.3460803059273423</v>
      </c>
      <c r="I6" s="5">
        <f>AVERAGE($G$6,$G$7,$G$8,$G$15)</f>
        <v>7.6605000000000132</v>
      </c>
      <c r="J6" s="20">
        <f t="shared" si="1"/>
        <v>49.708516565394042</v>
      </c>
      <c r="K6" s="20">
        <f t="shared" si="2"/>
        <v>116.11141165178174</v>
      </c>
      <c r="L6" s="20">
        <f t="shared" si="3"/>
        <v>6.1088705771085761E-5</v>
      </c>
      <c r="M6" s="20">
        <f t="shared" si="7"/>
        <v>0.80277541737068703</v>
      </c>
      <c r="N6" s="1">
        <v>100</v>
      </c>
      <c r="O6" s="4">
        <v>1046</v>
      </c>
      <c r="P6" s="1">
        <f t="shared" si="8"/>
        <v>9.5602294455066919E-2</v>
      </c>
      <c r="Q6" s="1">
        <f t="shared" si="4"/>
        <v>6.7212629494301596E-2</v>
      </c>
      <c r="S6" s="6">
        <v>5</v>
      </c>
      <c r="T6" s="6">
        <f t="shared" si="5"/>
        <v>17.263920892762577</v>
      </c>
      <c r="U6" s="6">
        <f t="shared" si="6"/>
        <v>34.527841785525155</v>
      </c>
      <c r="W6" s="43" t="s">
        <v>85</v>
      </c>
      <c r="X6" s="39">
        <f>161.687-X2</f>
        <v>160.93800000000002</v>
      </c>
      <c r="Y6" s="39">
        <f>180-(26.878-Y$2)</f>
        <v>153.87100000000001</v>
      </c>
      <c r="Z6" s="39">
        <f>147.373-Z2</f>
        <v>146.21899999999999</v>
      </c>
      <c r="AA6" s="39">
        <f>180-(49.063-AA2)</f>
        <v>132.09100000000001</v>
      </c>
      <c r="AB6" s="39">
        <f>138.136-AB2</f>
        <v>137.38800000000001</v>
      </c>
      <c r="AC6" s="39">
        <f>180-(38.641-AC2)</f>
        <v>142.107</v>
      </c>
      <c r="AD6" s="39">
        <f>147.766-AD2</f>
        <v>147.001</v>
      </c>
      <c r="AE6" s="39">
        <f>180-36.027+AE2</f>
        <v>144.738</v>
      </c>
    </row>
    <row r="7" spans="1:33" x14ac:dyDescent="0.25">
      <c r="A7" s="13" t="s">
        <v>13</v>
      </c>
      <c r="B7" s="14" t="s">
        <v>36</v>
      </c>
      <c r="C7" s="20">
        <v>9</v>
      </c>
      <c r="D7" s="20">
        <v>77.16</v>
      </c>
      <c r="E7" s="49">
        <v>1.17</v>
      </c>
      <c r="F7" s="1">
        <v>3</v>
      </c>
      <c r="G7" s="1">
        <f>6.746+(360-359.15)</f>
        <v>7.5960000000000232</v>
      </c>
      <c r="H7" s="20">
        <f t="shared" si="0"/>
        <v>3.7481783736519962</v>
      </c>
      <c r="I7" s="5">
        <f>AVERAGE($G$6,$G$7,$G$8,$G$15)</f>
        <v>7.6605000000000132</v>
      </c>
      <c r="J7" s="20">
        <f t="shared" si="1"/>
        <v>56.461338061569982</v>
      </c>
      <c r="K7" s="20">
        <f t="shared" si="2"/>
        <v>134.77472802529923</v>
      </c>
      <c r="L7" s="20">
        <f t="shared" si="3"/>
        <v>8.0048849966466232E-5</v>
      </c>
      <c r="M7" s="20">
        <f t="shared" si="7"/>
        <v>0.98621038029080488</v>
      </c>
      <c r="N7" s="1">
        <v>100</v>
      </c>
      <c r="O7" s="4">
        <v>1029.3</v>
      </c>
      <c r="P7" s="1">
        <f t="shared" si="8"/>
        <v>9.7153405226853201E-2</v>
      </c>
      <c r="Q7" s="1">
        <f t="shared" si="4"/>
        <v>6.6287604990744833E-2</v>
      </c>
      <c r="S7" s="6">
        <v>6</v>
      </c>
      <c r="T7" s="6">
        <f t="shared" si="5"/>
        <v>18.911677807901579</v>
      </c>
      <c r="U7" s="6">
        <f t="shared" si="6"/>
        <v>37.823355615803159</v>
      </c>
      <c r="W7" s="43" t="s">
        <v>86</v>
      </c>
      <c r="X7" s="1">
        <f>143.781-X2</f>
        <v>143.03200000000001</v>
      </c>
      <c r="Y7" s="39">
        <f>180-(25.665-Y$2)</f>
        <v>155.084</v>
      </c>
      <c r="Z7" s="39">
        <f>136.931-Z2</f>
        <v>135.77700000000002</v>
      </c>
      <c r="AA7" s="39">
        <f>180-(38.904-AA2)</f>
        <v>142.25</v>
      </c>
      <c r="AB7" s="39">
        <f>147.873-AB2</f>
        <v>147.125</v>
      </c>
      <c r="AC7" s="39">
        <f>180-(39.391-AC2)</f>
        <v>141.357</v>
      </c>
      <c r="AD7" s="39">
        <f>155.002-AD2</f>
        <v>154.23700000000002</v>
      </c>
      <c r="AE7" s="39">
        <f>180-26.65+AE2</f>
        <v>154.11499999999998</v>
      </c>
    </row>
    <row r="8" spans="1:33" ht="16.5" thickBot="1" x14ac:dyDescent="0.3">
      <c r="A8" s="13" t="s">
        <v>14</v>
      </c>
      <c r="B8" s="14" t="s">
        <v>37</v>
      </c>
      <c r="C8" s="20">
        <v>13</v>
      </c>
      <c r="D8" s="20">
        <v>81.22</v>
      </c>
      <c r="E8" s="49">
        <v>1.1399999999999999</v>
      </c>
      <c r="F8" s="1">
        <v>4</v>
      </c>
      <c r="G8" s="1">
        <f>6.742+(360-359.054)</f>
        <v>7.6880000000000264</v>
      </c>
      <c r="H8" s="20">
        <f t="shared" si="0"/>
        <v>3.8628364881575195</v>
      </c>
      <c r="I8" s="5">
        <f>AVERAGE($G$6,$G$7,$G$8,$G$15)</f>
        <v>7.6605000000000132</v>
      </c>
      <c r="J8" s="20">
        <f t="shared" si="1"/>
        <v>57.490129649614907</v>
      </c>
      <c r="K8" s="20">
        <f t="shared" si="2"/>
        <v>146.55841413715282</v>
      </c>
      <c r="L8" s="20">
        <f t="shared" si="3"/>
        <v>9.6972275804397298E-5</v>
      </c>
      <c r="M8" s="20">
        <f t="shared" si="7"/>
        <v>1.0887167371797735</v>
      </c>
      <c r="N8" s="1">
        <v>100</v>
      </c>
      <c r="O8" s="4">
        <v>1051.3</v>
      </c>
      <c r="P8" s="1">
        <f t="shared" si="8"/>
        <v>9.5120327213925618E-2</v>
      </c>
      <c r="Q8" s="1">
        <f t="shared" si="4"/>
        <v>6.7090456446662255E-2</v>
      </c>
      <c r="S8" s="6">
        <v>7</v>
      </c>
      <c r="T8" s="6">
        <f t="shared" si="5"/>
        <v>20.426946674140755</v>
      </c>
      <c r="U8" s="6">
        <f t="shared" si="6"/>
        <v>40.85389334828151</v>
      </c>
      <c r="W8" s="43" t="s">
        <v>87</v>
      </c>
      <c r="X8" s="44">
        <f>150.524-X2</f>
        <v>149.77500000000001</v>
      </c>
      <c r="Y8" s="44">
        <f>180-(31.035-Y$2)</f>
        <v>149.714</v>
      </c>
      <c r="Z8" s="44">
        <f>136.71-Z2</f>
        <v>135.55600000000001</v>
      </c>
      <c r="AA8" s="44">
        <f>180-(34.992-AA2)</f>
        <v>146.16200000000001</v>
      </c>
      <c r="AB8" s="44">
        <f>160.502-AB2</f>
        <v>159.75400000000002</v>
      </c>
      <c r="AC8" s="44">
        <f>180-(34.605-AC2)</f>
        <v>146.143</v>
      </c>
      <c r="AD8" s="44">
        <f>141.1-AD2</f>
        <v>140.33500000000001</v>
      </c>
      <c r="AE8" s="44">
        <f>180-(26.993-AE2)</f>
        <v>153.77199999999999</v>
      </c>
    </row>
    <row r="9" spans="1:33" x14ac:dyDescent="0.25">
      <c r="A9" s="13" t="s">
        <v>15</v>
      </c>
      <c r="B9" s="14" t="s">
        <v>113</v>
      </c>
      <c r="C9" s="20">
        <v>6</v>
      </c>
      <c r="D9" s="20">
        <f>33+34</f>
        <v>67</v>
      </c>
      <c r="E9" s="49">
        <v>1.28</v>
      </c>
      <c r="F9" s="1">
        <v>2</v>
      </c>
      <c r="G9" s="1">
        <f>3.402+(360-359.237)</f>
        <v>4.1649999999999769</v>
      </c>
      <c r="H9" s="20">
        <f>(D9/2)*P9</f>
        <v>3.1935176358436608</v>
      </c>
      <c r="I9" s="5">
        <f>AVERAGE($G$9:$G$11)</f>
        <v>3.9866666666666646</v>
      </c>
      <c r="J9" s="20">
        <f>H9/TAN((G9/2)*(PI()/180))</f>
        <v>87.824490343048879</v>
      </c>
      <c r="K9" s="20">
        <f>(((3*F9*1000)/(4*PI()))^(1/3))/TAN(Q9)</f>
        <v>214.94472005176397</v>
      </c>
      <c r="L9" s="20">
        <f>((3*F9*0.000001)/(4*PI()))^(2/3)</f>
        <v>6.1088705771085761E-5</v>
      </c>
      <c r="M9" s="20">
        <f>((1000*J9*0.001*L9)/(0.07*TAN(Q9)))^(1/2)</f>
        <v>1.4518188166932855</v>
      </c>
      <c r="N9" s="1">
        <v>100</v>
      </c>
      <c r="O9" s="4">
        <v>1049</v>
      </c>
      <c r="P9" s="1">
        <f>N9/O9</f>
        <v>9.532888465204957E-2</v>
      </c>
      <c r="Q9" s="1">
        <f>G9*PI()/180/2</f>
        <v>3.6346481672781712E-2</v>
      </c>
      <c r="S9" s="6">
        <v>8</v>
      </c>
      <c r="T9" s="6">
        <f t="shared" si="5"/>
        <v>21.8373245464389</v>
      </c>
      <c r="U9" s="6">
        <f t="shared" si="6"/>
        <v>43.6746490928778</v>
      </c>
      <c r="W9" s="43" t="s">
        <v>93</v>
      </c>
      <c r="X9" s="40">
        <f t="shared" ref="X9:AE9" si="9">AVERAGE(X4:X8)</f>
        <v>152.3492</v>
      </c>
      <c r="Y9" s="40">
        <f t="shared" si="9"/>
        <v>147.71779999999998</v>
      </c>
      <c r="Z9" s="40">
        <f t="shared" si="9"/>
        <v>143.31020000000001</v>
      </c>
      <c r="AA9" s="40">
        <f t="shared" si="9"/>
        <v>141.63740000000001</v>
      </c>
      <c r="AB9" s="40">
        <f t="shared" si="9"/>
        <v>148.3092</v>
      </c>
      <c r="AC9" s="40">
        <f t="shared" si="9"/>
        <v>145.08799999999999</v>
      </c>
      <c r="AD9" s="40">
        <f t="shared" si="9"/>
        <v>147.69300000000004</v>
      </c>
      <c r="AE9" s="40">
        <f t="shared" si="9"/>
        <v>149.95400000000001</v>
      </c>
      <c r="AF9" s="1" t="s">
        <v>91</v>
      </c>
      <c r="AG9" s="1" t="s">
        <v>95</v>
      </c>
    </row>
    <row r="10" spans="1:33" x14ac:dyDescent="0.25">
      <c r="A10" s="13" t="s">
        <v>16</v>
      </c>
      <c r="B10" s="14" t="s">
        <v>39</v>
      </c>
      <c r="C10" s="20">
        <v>6</v>
      </c>
      <c r="D10" s="20">
        <f>33+36</f>
        <v>69</v>
      </c>
      <c r="E10" s="49">
        <v>1.27</v>
      </c>
      <c r="F10" s="1">
        <v>3</v>
      </c>
      <c r="G10" s="1">
        <f>3.185+(360-359.265)</f>
        <v>3.9200000000000137</v>
      </c>
      <c r="H10" s="20">
        <f>(D10/2)*P10</f>
        <v>3.0104712041884816</v>
      </c>
      <c r="I10" s="5">
        <f>AVERAGE($G$9:$G$11)</f>
        <v>3.9866666666666646</v>
      </c>
      <c r="J10" s="20">
        <f>H10/TAN((G10/2)*(PI()/180))</f>
        <v>87.969391071988582</v>
      </c>
      <c r="K10" s="20">
        <f>(((3*F10*1000)/(4*PI()))^(1/3))/TAN(Q10)</f>
        <v>261.44157838907552</v>
      </c>
      <c r="L10" s="20">
        <f>((3*F10*0.000001)/(4*PI()))^(2/3)</f>
        <v>8.0048849966466232E-5</v>
      </c>
      <c r="M10" s="20">
        <f>((1000*J10*0.001*L10)/(0.07*TAN(Q10)))^(1/2)</f>
        <v>1.7145212631587188</v>
      </c>
      <c r="N10" s="1">
        <v>100</v>
      </c>
      <c r="O10" s="4">
        <v>1146</v>
      </c>
      <c r="P10" s="1">
        <f>N10/O10</f>
        <v>8.7260034904013961E-2</v>
      </c>
      <c r="Q10" s="1">
        <f>G10*PI()/180/2</f>
        <v>3.4208453339088979E-2</v>
      </c>
      <c r="S10" s="6">
        <v>9</v>
      </c>
      <c r="T10" s="6">
        <f t="shared" si="5"/>
        <v>23.161980404637589</v>
      </c>
      <c r="U10" s="6">
        <f t="shared" si="6"/>
        <v>46.323960809275178</v>
      </c>
      <c r="W10" s="43" t="s">
        <v>92</v>
      </c>
      <c r="X10" s="107">
        <f>AVERAGE(X9:Y9)</f>
        <v>150.0335</v>
      </c>
      <c r="Y10" s="107"/>
      <c r="Z10" s="107">
        <f>AVERAGE(Z9:AA9)</f>
        <v>142.47380000000001</v>
      </c>
      <c r="AA10" s="107"/>
      <c r="AB10" s="107">
        <f>AVERAGE(AB9:AC9)</f>
        <v>146.6986</v>
      </c>
      <c r="AC10" s="107"/>
      <c r="AD10" s="107">
        <f>AVERAGE(AD9:AE9)</f>
        <v>148.82350000000002</v>
      </c>
      <c r="AE10" s="107"/>
      <c r="AF10" s="1">
        <f>AVERAGE(X10:AE10)</f>
        <v>147.00735</v>
      </c>
      <c r="AG10" s="1">
        <f>_xlfn.STDEV.S(X10:AE10)</f>
        <v>3.3218662831807868</v>
      </c>
    </row>
    <row r="11" spans="1:33" x14ac:dyDescent="0.25">
      <c r="A11" s="13" t="s">
        <v>17</v>
      </c>
      <c r="B11" s="14" t="s">
        <v>40</v>
      </c>
      <c r="C11" s="20">
        <v>6</v>
      </c>
      <c r="D11" s="20">
        <f>33+34</f>
        <v>67</v>
      </c>
      <c r="E11" s="49">
        <v>1.32</v>
      </c>
      <c r="F11" s="1">
        <v>4</v>
      </c>
      <c r="G11" s="1">
        <f>3.166+(360-359.291)</f>
        <v>3.8750000000000031</v>
      </c>
      <c r="H11" s="20">
        <f>(D11/2)*P11</f>
        <v>2.9828154216009262</v>
      </c>
      <c r="I11" s="5">
        <f>AVERAGE($G$9:$G$11)</f>
        <v>3.9866666666666646</v>
      </c>
      <c r="J11" s="20">
        <f>H11/TAN((G11/2)*(PI()/180))</f>
        <v>88.174238468984015</v>
      </c>
      <c r="K11" s="20">
        <f>(((3*F11*1000)/(4*PI()))^(1/3))/TAN(Q11)</f>
        <v>291.09793974613473</v>
      </c>
      <c r="L11" s="20">
        <f>((3*F11*0.000001)/(4*PI()))^(2/3)</f>
        <v>9.6972275804397298E-5</v>
      </c>
      <c r="M11" s="20">
        <f>((1000*J11*0.001*L11)/(0.07*TAN(Q11)))^(1/2)</f>
        <v>1.9002174484143879</v>
      </c>
      <c r="N11" s="1">
        <v>100</v>
      </c>
      <c r="O11" s="4">
        <v>1123.0999999999999</v>
      </c>
      <c r="P11" s="1">
        <f>N11/O11</f>
        <v>8.9039266316445556E-2</v>
      </c>
      <c r="Q11" s="1">
        <f>G11*PI()/180/2</f>
        <v>3.3815754257390161E-2</v>
      </c>
      <c r="S11" s="6">
        <v>10</v>
      </c>
      <c r="T11" s="6">
        <f t="shared" si="5"/>
        <v>24.414871066281069</v>
      </c>
      <c r="U11" s="6">
        <f t="shared" si="6"/>
        <v>48.829742132562139</v>
      </c>
    </row>
    <row r="12" spans="1:33" x14ac:dyDescent="0.25">
      <c r="A12" s="13" t="s">
        <v>45</v>
      </c>
      <c r="B12" s="14" t="s">
        <v>58</v>
      </c>
      <c r="C12" s="20">
        <v>5</v>
      </c>
      <c r="D12" s="20">
        <v>32.06</v>
      </c>
      <c r="E12" s="49">
        <v>1.31</v>
      </c>
      <c r="F12" s="1">
        <v>2</v>
      </c>
      <c r="G12" s="1">
        <f>4.42+(-0.459)</f>
        <v>3.9609999999999999</v>
      </c>
      <c r="H12" s="20">
        <f t="shared" si="0"/>
        <v>2.0002495632642878</v>
      </c>
      <c r="I12" s="7">
        <f>AVERAGE($G$12:$G$14)</f>
        <v>4.003333333333333</v>
      </c>
      <c r="J12" s="20">
        <f t="shared" si="1"/>
        <v>57.844084650441616</v>
      </c>
      <c r="K12" s="20">
        <f t="shared" si="2"/>
        <v>226.02435098385385</v>
      </c>
      <c r="L12" s="20">
        <f t="shared" si="3"/>
        <v>6.1088705771085761E-5</v>
      </c>
      <c r="M12" s="20">
        <f t="shared" si="7"/>
        <v>1.208226350101868</v>
      </c>
      <c r="N12" s="1">
        <v>100</v>
      </c>
      <c r="O12" s="4">
        <v>801.4</v>
      </c>
      <c r="P12" s="1">
        <f t="shared" si="8"/>
        <v>0.12478163214374845</v>
      </c>
      <c r="Q12" s="1">
        <f t="shared" si="4"/>
        <v>3.4566245835747696E-2</v>
      </c>
      <c r="S12" s="6">
        <v>11</v>
      </c>
      <c r="T12" s="6">
        <f t="shared" si="5"/>
        <v>25.60653280124901</v>
      </c>
      <c r="U12" s="6">
        <f t="shared" si="6"/>
        <v>51.21306560249802</v>
      </c>
    </row>
    <row r="13" spans="1:33" x14ac:dyDescent="0.25">
      <c r="A13" s="13" t="s">
        <v>56</v>
      </c>
      <c r="B13" s="14" t="s">
        <v>58</v>
      </c>
      <c r="C13" s="20">
        <v>7</v>
      </c>
      <c r="D13" s="20">
        <v>37.22</v>
      </c>
      <c r="E13" s="49">
        <v>1.29</v>
      </c>
      <c r="F13" s="1">
        <v>2</v>
      </c>
      <c r="G13" s="1">
        <f>4.145+(-0.32)</f>
        <v>3.8249999999999997</v>
      </c>
      <c r="H13" s="20">
        <f t="shared" si="0"/>
        <v>2.3135543703924712</v>
      </c>
      <c r="I13" s="7">
        <f>AVERAGE($G$12:$G$14)</f>
        <v>4.003333333333333</v>
      </c>
      <c r="J13" s="20">
        <f t="shared" si="1"/>
        <v>69.285054344716343</v>
      </c>
      <c r="K13" s="20">
        <f t="shared" si="2"/>
        <v>234.06706734596133</v>
      </c>
      <c r="L13" s="20">
        <f t="shared" si="3"/>
        <v>6.1088705771085761E-5</v>
      </c>
      <c r="M13" s="20">
        <f t="shared" si="7"/>
        <v>1.3456470044495368</v>
      </c>
      <c r="N13" s="1">
        <v>100</v>
      </c>
      <c r="O13" s="4">
        <v>804.39</v>
      </c>
      <c r="P13" s="1">
        <f t="shared" si="8"/>
        <v>0.12431780603935902</v>
      </c>
      <c r="Q13" s="1">
        <f t="shared" si="4"/>
        <v>3.337942194439155E-2</v>
      </c>
      <c r="S13" s="6">
        <v>12</v>
      </c>
      <c r="T13" s="6">
        <f t="shared" si="5"/>
        <v>26.745151243164699</v>
      </c>
      <c r="U13" s="6">
        <f t="shared" si="6"/>
        <v>53.490302486329398</v>
      </c>
    </row>
    <row r="14" spans="1:33" x14ac:dyDescent="0.25">
      <c r="A14" s="13" t="s">
        <v>57</v>
      </c>
      <c r="B14" s="14" t="s">
        <v>58</v>
      </c>
      <c r="C14" s="20">
        <v>6</v>
      </c>
      <c r="D14" s="20">
        <v>39.200000000000003</v>
      </c>
      <c r="E14" s="49">
        <v>1.32</v>
      </c>
      <c r="F14" s="1">
        <v>2</v>
      </c>
      <c r="G14" s="1">
        <f>4.291+(-0.067)</f>
        <v>4.2240000000000002</v>
      </c>
      <c r="H14" s="20">
        <f t="shared" si="0"/>
        <v>2.4424284717376135</v>
      </c>
      <c r="I14" s="7">
        <f>AVERAGE($G$12:$G$14)</f>
        <v>4.003333333333333</v>
      </c>
      <c r="J14" s="20">
        <f t="shared" si="1"/>
        <v>66.229855810660922</v>
      </c>
      <c r="K14" s="20">
        <f t="shared" si="2"/>
        <v>211.93974999827464</v>
      </c>
      <c r="L14" s="20">
        <f t="shared" si="3"/>
        <v>6.1088705771085761E-5</v>
      </c>
      <c r="M14" s="20">
        <f t="shared" si="7"/>
        <v>1.2519135058006092</v>
      </c>
      <c r="N14" s="1">
        <v>100</v>
      </c>
      <c r="O14" s="4">
        <v>802.48</v>
      </c>
      <c r="P14" s="1">
        <f t="shared" si="8"/>
        <v>0.12461369753763334</v>
      </c>
      <c r="Q14" s="1">
        <f t="shared" si="4"/>
        <v>3.6861353802120238E-2</v>
      </c>
      <c r="S14" s="6">
        <v>13</v>
      </c>
      <c r="T14" s="6">
        <f t="shared" si="5"/>
        <v>27.837235996737665</v>
      </c>
      <c r="U14" s="6">
        <f t="shared" si="6"/>
        <v>55.674471993475329</v>
      </c>
    </row>
    <row r="15" spans="1:33" x14ac:dyDescent="0.25">
      <c r="A15" s="13" t="s">
        <v>96</v>
      </c>
      <c r="B15" s="14" t="s">
        <v>102</v>
      </c>
      <c r="C15" s="98">
        <v>7</v>
      </c>
      <c r="D15" s="1">
        <v>93.09</v>
      </c>
      <c r="E15" s="49">
        <v>1.21</v>
      </c>
      <c r="F15" s="1">
        <v>6</v>
      </c>
      <c r="G15" s="1">
        <f>(360-359.046)+6.702</f>
        <v>7.6560000000000077</v>
      </c>
      <c r="H15" s="1">
        <f t="shared" si="0"/>
        <v>4.3997164217581846</v>
      </c>
      <c r="I15" s="5">
        <f>AVERAGE($G$6,$G$7,$G$8,$G$15)</f>
        <v>7.6605000000000132</v>
      </c>
      <c r="J15" s="1">
        <f t="shared" si="1"/>
        <v>65.754960739075159</v>
      </c>
      <c r="K15" s="20">
        <f t="shared" si="2"/>
        <v>168.47083084659377</v>
      </c>
      <c r="L15" s="1">
        <f t="shared" si="3"/>
        <v>1.27069628645613E-4</v>
      </c>
      <c r="M15" s="1">
        <f t="shared" si="7"/>
        <v>1.335635766677755</v>
      </c>
      <c r="N15" s="1">
        <v>110</v>
      </c>
      <c r="O15" s="4">
        <v>1163.7</v>
      </c>
      <c r="P15" s="1">
        <f>N15/O15</f>
        <v>9.4526080604966908E-2</v>
      </c>
      <c r="Q15" s="35">
        <f t="shared" si="4"/>
        <v>6.6811203766343003E-2</v>
      </c>
      <c r="S15" s="6">
        <v>14</v>
      </c>
      <c r="T15" s="6">
        <f t="shared" si="5"/>
        <v>28.88806502444184</v>
      </c>
      <c r="U15" s="6">
        <f t="shared" si="6"/>
        <v>57.77613004888368</v>
      </c>
    </row>
    <row r="16" spans="1:33" x14ac:dyDescent="0.25">
      <c r="A16" s="13" t="s">
        <v>97</v>
      </c>
      <c r="B16" s="14" t="s">
        <v>103</v>
      </c>
      <c r="C16" s="98">
        <v>4</v>
      </c>
      <c r="D16" s="1">
        <v>78.099999999999994</v>
      </c>
      <c r="E16" s="49">
        <v>1.52</v>
      </c>
      <c r="F16" s="1">
        <v>2</v>
      </c>
      <c r="G16" s="1">
        <f>(360-359.088)+3.05</f>
        <v>3.9619999999999775</v>
      </c>
      <c r="H16" s="1">
        <f t="shared" si="0"/>
        <v>3.3713994191978656</v>
      </c>
      <c r="I16" s="1">
        <f>AVERAGE(G9:G11,G16)</f>
        <v>3.980499999999993</v>
      </c>
      <c r="J16" s="1">
        <f t="shared" si="1"/>
        <v>97.470963753001797</v>
      </c>
      <c r="K16" s="20">
        <f t="shared" si="2"/>
        <v>225.96725746696515</v>
      </c>
      <c r="L16" s="1">
        <f t="shared" si="3"/>
        <v>6.1088705771085761E-5</v>
      </c>
      <c r="M16" s="35">
        <f t="shared" si="7"/>
        <v>1.5682005379343862</v>
      </c>
      <c r="N16" s="1">
        <v>110</v>
      </c>
      <c r="O16" s="4">
        <v>1274.0999999999999</v>
      </c>
      <c r="P16" s="1">
        <f t="shared" si="8"/>
        <v>8.6335452476257762E-2</v>
      </c>
      <c r="Q16" s="35">
        <f t="shared" si="4"/>
        <v>3.4574972482007471E-2</v>
      </c>
      <c r="S16" s="6">
        <v>15</v>
      </c>
      <c r="T16" s="6">
        <f t="shared" si="5"/>
        <v>29.901988124114638</v>
      </c>
      <c r="U16" s="6">
        <f t="shared" si="6"/>
        <v>59.803976248229276</v>
      </c>
    </row>
    <row r="17" spans="1:22" x14ac:dyDescent="0.25">
      <c r="A17" s="13" t="s">
        <v>98</v>
      </c>
      <c r="B17" s="14" t="s">
        <v>104</v>
      </c>
      <c r="C17" s="98">
        <v>4</v>
      </c>
      <c r="D17" s="1">
        <v>70.03</v>
      </c>
      <c r="E17" s="50">
        <v>1.49</v>
      </c>
      <c r="F17" s="1">
        <v>3</v>
      </c>
      <c r="G17" s="1">
        <f>1.422+(360-358.761)</f>
        <v>2.6609999999999756</v>
      </c>
      <c r="H17" s="1">
        <f t="shared" si="0"/>
        <v>3.3630053261154287</v>
      </c>
      <c r="I17" s="35">
        <f>AVERAGE($G$16:$G$20)</f>
        <v>3.1417999999999835</v>
      </c>
      <c r="J17" s="1">
        <f t="shared" si="1"/>
        <v>144.79622364683689</v>
      </c>
      <c r="K17" s="20">
        <f t="shared" si="2"/>
        <v>385.21858243995871</v>
      </c>
      <c r="L17" s="1">
        <f t="shared" si="3"/>
        <v>8.0048849966466232E-5</v>
      </c>
      <c r="M17" s="35">
        <f t="shared" si="7"/>
        <v>2.6700659367262509</v>
      </c>
      <c r="N17" s="1">
        <v>110</v>
      </c>
      <c r="O17" s="4">
        <v>1145.3</v>
      </c>
      <c r="P17" s="1">
        <f t="shared" si="8"/>
        <v>9.6044704444250423E-2</v>
      </c>
      <c r="Q17" s="35">
        <f t="shared" si="4"/>
        <v>2.3221605697784344E-2</v>
      </c>
      <c r="S17" s="6">
        <v>16</v>
      </c>
      <c r="T17" s="6">
        <f t="shared" si="5"/>
        <v>30.882640539516789</v>
      </c>
      <c r="U17" s="6">
        <f t="shared" si="6"/>
        <v>61.765281079033578</v>
      </c>
    </row>
    <row r="18" spans="1:22" x14ac:dyDescent="0.25">
      <c r="A18" s="13" t="s">
        <v>99</v>
      </c>
      <c r="B18" s="14" t="s">
        <v>105</v>
      </c>
      <c r="C18" s="98">
        <v>4</v>
      </c>
      <c r="D18" s="1">
        <v>79.06</v>
      </c>
      <c r="E18" s="50">
        <v>1.65</v>
      </c>
      <c r="F18" s="1">
        <v>4</v>
      </c>
      <c r="G18" s="1">
        <f>2.199+(360-359.137)</f>
        <v>3.0619999999999994</v>
      </c>
      <c r="H18" s="1">
        <f t="shared" si="0"/>
        <v>3.4708652618135383</v>
      </c>
      <c r="I18" s="35">
        <f>AVERAGE($G$16:$G$20)</f>
        <v>3.1417999999999835</v>
      </c>
      <c r="J18" s="35">
        <f t="shared" si="1"/>
        <v>129.86191878727954</v>
      </c>
      <c r="K18" s="20">
        <f t="shared" si="2"/>
        <v>368.44091719623788</v>
      </c>
      <c r="L18" s="1">
        <f t="shared" si="3"/>
        <v>9.6972275804397298E-5</v>
      </c>
      <c r="M18" s="35">
        <f t="shared" si="7"/>
        <v>2.5944046386021431</v>
      </c>
      <c r="N18" s="1">
        <v>110</v>
      </c>
      <c r="O18" s="4">
        <v>1252.8</v>
      </c>
      <c r="P18" s="1">
        <f t="shared" si="8"/>
        <v>8.7803320561941262E-2</v>
      </c>
      <c r="Q18" s="35">
        <f t="shared" si="4"/>
        <v>2.6720990848033182E-2</v>
      </c>
      <c r="S18" s="6">
        <v>17</v>
      </c>
      <c r="T18" s="6">
        <f t="shared" si="5"/>
        <v>31.833097235602423</v>
      </c>
      <c r="U18" s="6">
        <f t="shared" si="6"/>
        <v>63.666194471204847</v>
      </c>
    </row>
    <row r="19" spans="1:22" x14ac:dyDescent="0.25">
      <c r="A19" s="13" t="s">
        <v>100</v>
      </c>
      <c r="B19" s="14" t="s">
        <v>106</v>
      </c>
      <c r="C19" s="98">
        <v>4</v>
      </c>
      <c r="D19" s="1">
        <v>64.010000000000005</v>
      </c>
      <c r="E19" s="50">
        <v>1.46</v>
      </c>
      <c r="F19" s="1">
        <v>6</v>
      </c>
      <c r="G19" s="1">
        <f>2.054+(360-359.151)</f>
        <v>2.9029999999999894</v>
      </c>
      <c r="H19" s="1">
        <f t="shared" si="0"/>
        <v>3.1302125011114077</v>
      </c>
      <c r="I19" s="35">
        <f>AVERAGE($G$16:$G$20)</f>
        <v>3.1417999999999835</v>
      </c>
      <c r="J19" s="35">
        <f t="shared" si="1"/>
        <v>123.5339966281623</v>
      </c>
      <c r="K19" s="20">
        <f t="shared" si="2"/>
        <v>444.87044154823656</v>
      </c>
      <c r="L19" s="1">
        <f t="shared" si="3"/>
        <v>1.27069628645613E-4</v>
      </c>
      <c r="M19" s="35">
        <f t="shared" si="7"/>
        <v>2.9748936297730157</v>
      </c>
      <c r="N19" s="1">
        <v>110</v>
      </c>
      <c r="O19" s="4">
        <v>1124.7</v>
      </c>
      <c r="P19" s="1">
        <f t="shared" si="8"/>
        <v>9.7803858806792918E-2</v>
      </c>
      <c r="Q19" s="35">
        <f t="shared" si="4"/>
        <v>2.5333454092697601E-2</v>
      </c>
      <c r="S19" s="6">
        <v>18</v>
      </c>
      <c r="T19" s="6">
        <f t="shared" si="5"/>
        <v>32.755986819658347</v>
      </c>
      <c r="U19" s="6">
        <f t="shared" si="6"/>
        <v>65.511973639316693</v>
      </c>
    </row>
    <row r="20" spans="1:22" x14ac:dyDescent="0.25">
      <c r="A20" s="13" t="s">
        <v>101</v>
      </c>
      <c r="B20" s="14" t="s">
        <v>107</v>
      </c>
      <c r="C20" s="98">
        <v>4</v>
      </c>
      <c r="D20" s="1">
        <v>82.05</v>
      </c>
      <c r="E20" s="50">
        <v>1.48</v>
      </c>
      <c r="F20" s="1">
        <v>2</v>
      </c>
      <c r="G20" s="4">
        <f>1.918+(360-358.797)</f>
        <v>3.1209999999999747</v>
      </c>
      <c r="H20" s="1">
        <f t="shared" si="0"/>
        <v>3.4745534339390205</v>
      </c>
      <c r="I20" s="35">
        <f>AVERAGE($G$16:$G$20)</f>
        <v>3.1417999999999835</v>
      </c>
      <c r="J20" s="35">
        <f t="shared" si="1"/>
        <v>127.54118575521079</v>
      </c>
      <c r="K20" s="20">
        <f t="shared" si="2"/>
        <v>286.90090455537239</v>
      </c>
      <c r="L20" s="1">
        <f t="shared" si="3"/>
        <v>6.1088705771085761E-5</v>
      </c>
      <c r="M20" s="35">
        <f t="shared" si="7"/>
        <v>2.0213075350670455</v>
      </c>
      <c r="N20" s="1">
        <v>110</v>
      </c>
      <c r="O20" s="1">
        <v>1298.8</v>
      </c>
      <c r="P20" s="1">
        <f t="shared" si="8"/>
        <v>8.4693563289190019E-2</v>
      </c>
      <c r="Q20" s="35">
        <f t="shared" si="4"/>
        <v>2.7235862977371295E-2</v>
      </c>
      <c r="V20" s="75"/>
    </row>
    <row r="21" spans="1:22" s="35" customFormat="1" x14ac:dyDescent="0.25">
      <c r="A21" s="1"/>
      <c r="F21" s="20"/>
      <c r="N21" s="4"/>
      <c r="R21" s="73"/>
      <c r="V21" s="75"/>
    </row>
    <row r="22" spans="1:22" x14ac:dyDescent="0.25">
      <c r="E22" s="35"/>
      <c r="F22" s="20"/>
      <c r="H22" s="35"/>
      <c r="N22" s="4"/>
      <c r="O22" s="35"/>
      <c r="V22" s="75"/>
    </row>
    <row r="23" spans="1:22" x14ac:dyDescent="0.25">
      <c r="E23" s="35"/>
      <c r="F23" s="20"/>
      <c r="H23" s="35"/>
      <c r="O23" s="35"/>
    </row>
    <row r="24" spans="1:22" x14ac:dyDescent="0.25">
      <c r="E24" s="98">
        <v>1.2170000000000001</v>
      </c>
      <c r="F24" s="98">
        <v>2</v>
      </c>
      <c r="G24" s="97">
        <v>1.28</v>
      </c>
    </row>
    <row r="25" spans="1:22" x14ac:dyDescent="0.25">
      <c r="E25" s="98">
        <f>0.391+0.814</f>
        <v>1.2050000000000001</v>
      </c>
      <c r="F25" s="98">
        <v>3</v>
      </c>
      <c r="G25" s="97">
        <v>1.25</v>
      </c>
    </row>
    <row r="26" spans="1:22" x14ac:dyDescent="0.25">
      <c r="E26" s="98">
        <f>0.319+0.83</f>
        <v>1.149</v>
      </c>
      <c r="F26" s="98">
        <v>4</v>
      </c>
      <c r="G26" s="97">
        <v>1.21</v>
      </c>
    </row>
    <row r="27" spans="1:22" x14ac:dyDescent="0.25">
      <c r="E27" s="98">
        <f>6.798+(360-359.096)</f>
        <v>7.7019999999999964</v>
      </c>
      <c r="F27" s="98">
        <v>2</v>
      </c>
      <c r="G27" s="97">
        <v>1.1599999999999999</v>
      </c>
    </row>
    <row r="28" spans="1:22" x14ac:dyDescent="0.25">
      <c r="E28" s="98">
        <f>6.746+(360-359.15)</f>
        <v>7.5960000000000232</v>
      </c>
      <c r="F28" s="98">
        <v>3</v>
      </c>
      <c r="G28" s="97">
        <v>1.17</v>
      </c>
    </row>
    <row r="29" spans="1:22" x14ac:dyDescent="0.25">
      <c r="A29"/>
      <c r="E29" s="98">
        <f>6.742+(360-359.054)</f>
        <v>7.6880000000000264</v>
      </c>
      <c r="F29" s="98">
        <v>4</v>
      </c>
      <c r="G29" s="97">
        <v>1.1399999999999999</v>
      </c>
    </row>
    <row r="30" spans="1:22" x14ac:dyDescent="0.25">
      <c r="A30" s="35"/>
      <c r="B30" s="13"/>
      <c r="C30" s="13"/>
      <c r="D30" s="13"/>
      <c r="E30" s="98">
        <f>3.402+(360-359.237)</f>
        <v>4.1649999999999769</v>
      </c>
      <c r="F30" s="98">
        <v>2</v>
      </c>
      <c r="G30" s="97">
        <v>1.28</v>
      </c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74"/>
      <c r="S30" s="13"/>
      <c r="T30" s="13"/>
      <c r="U30" s="13"/>
      <c r="V30" s="74"/>
    </row>
    <row r="31" spans="1:22" x14ac:dyDescent="0.25">
      <c r="A31"/>
      <c r="B31"/>
      <c r="C31"/>
      <c r="D31"/>
      <c r="E31" s="98">
        <f>3.185+(360-359.265)</f>
        <v>3.9200000000000137</v>
      </c>
      <c r="F31" s="98">
        <v>3</v>
      </c>
      <c r="G31" s="97">
        <v>1.27</v>
      </c>
    </row>
    <row r="32" spans="1:22" x14ac:dyDescent="0.25">
      <c r="A32"/>
      <c r="B32"/>
      <c r="C32"/>
      <c r="D32"/>
      <c r="E32" s="98">
        <f>3.166+(360-359.291)</f>
        <v>3.8750000000000031</v>
      </c>
      <c r="F32" s="98">
        <v>4</v>
      </c>
      <c r="G32" s="97">
        <v>1.32</v>
      </c>
    </row>
    <row r="33" spans="1:7" x14ac:dyDescent="0.25">
      <c r="A33"/>
      <c r="B33"/>
      <c r="C33"/>
      <c r="D33"/>
      <c r="E33" s="98">
        <f>4.42+(-0.459)</f>
        <v>3.9609999999999999</v>
      </c>
      <c r="F33" s="98">
        <v>2</v>
      </c>
      <c r="G33" s="97">
        <v>1.31</v>
      </c>
    </row>
    <row r="34" spans="1:7" x14ac:dyDescent="0.25">
      <c r="A34"/>
      <c r="B34"/>
      <c r="C34"/>
      <c r="D34"/>
      <c r="E34" s="98">
        <f>4.145+(-0.32)</f>
        <v>3.8249999999999997</v>
      </c>
      <c r="F34" s="98">
        <v>2</v>
      </c>
      <c r="G34" s="97">
        <v>1.29</v>
      </c>
    </row>
    <row r="35" spans="1:7" x14ac:dyDescent="0.25">
      <c r="A35"/>
      <c r="B35"/>
      <c r="C35"/>
      <c r="D35"/>
      <c r="E35" s="98">
        <f>4.291+(-0.067)</f>
        <v>4.2240000000000002</v>
      </c>
      <c r="F35" s="98">
        <v>2</v>
      </c>
      <c r="G35" s="97">
        <v>1.32</v>
      </c>
    </row>
    <row r="36" spans="1:7" x14ac:dyDescent="0.25">
      <c r="A36"/>
      <c r="B36"/>
      <c r="C36"/>
      <c r="D36"/>
      <c r="E36" s="98">
        <f>(360-359.046)+6.702</f>
        <v>7.6560000000000077</v>
      </c>
      <c r="F36" s="98">
        <v>6</v>
      </c>
      <c r="G36" s="97">
        <v>1.21</v>
      </c>
    </row>
    <row r="37" spans="1:7" x14ac:dyDescent="0.25">
      <c r="A37"/>
      <c r="B37"/>
      <c r="C37"/>
      <c r="D37"/>
      <c r="E37" s="98">
        <f>(360-359.088)+3.05</f>
        <v>3.9619999999999775</v>
      </c>
      <c r="F37" s="98">
        <v>2</v>
      </c>
      <c r="G37" s="97">
        <v>1.52</v>
      </c>
    </row>
    <row r="38" spans="1:7" x14ac:dyDescent="0.25">
      <c r="B38"/>
      <c r="C38"/>
      <c r="D38"/>
      <c r="E38" s="98">
        <f>1.422+(360-358.761)</f>
        <v>2.6609999999999756</v>
      </c>
      <c r="F38" s="98">
        <v>3</v>
      </c>
      <c r="G38" s="98">
        <v>1.49</v>
      </c>
    </row>
    <row r="39" spans="1:7" x14ac:dyDescent="0.25">
      <c r="B39"/>
      <c r="C39"/>
      <c r="D39"/>
      <c r="E39" s="98">
        <f>2.199+(360-359.137)</f>
        <v>3.0619999999999994</v>
      </c>
      <c r="F39" s="98">
        <v>4</v>
      </c>
      <c r="G39" s="98">
        <v>1.65</v>
      </c>
    </row>
    <row r="40" spans="1:7" x14ac:dyDescent="0.25">
      <c r="B40"/>
      <c r="C40"/>
      <c r="D40"/>
      <c r="E40" s="98">
        <f>2.054+(360-359.151)</f>
        <v>2.9029999999999894</v>
      </c>
      <c r="F40" s="98">
        <v>6</v>
      </c>
      <c r="G40" s="98">
        <v>1.46</v>
      </c>
    </row>
    <row r="41" spans="1:7" x14ac:dyDescent="0.25">
      <c r="E41" s="4">
        <f>1.918+(360-358.797)</f>
        <v>3.1209999999999747</v>
      </c>
      <c r="F41" s="98">
        <v>2</v>
      </c>
      <c r="G41" s="98">
        <v>1.48</v>
      </c>
    </row>
  </sheetData>
  <mergeCells count="9">
    <mergeCell ref="A1:Q1"/>
    <mergeCell ref="X10:Y10"/>
    <mergeCell ref="Z10:AA10"/>
    <mergeCell ref="AB10:AC10"/>
    <mergeCell ref="AD10:AE10"/>
    <mergeCell ref="X1:Y1"/>
    <mergeCell ref="Z1:AA1"/>
    <mergeCell ref="AB1:AC1"/>
    <mergeCell ref="AD1:AE1"/>
  </mergeCells>
  <hyperlinks>
    <hyperlink ref="A20" r:id="rId1"/>
    <hyperlink ref="A19" r:id="rId2"/>
    <hyperlink ref="A18" r:id="rId3"/>
    <hyperlink ref="A17" r:id="rId4"/>
    <hyperlink ref="A16" r:id="rId5"/>
    <hyperlink ref="A15" r:id="rId6"/>
    <hyperlink ref="A14" r:id="rId7"/>
    <hyperlink ref="A13" r:id="rId8"/>
    <hyperlink ref="A12" r:id="rId9"/>
    <hyperlink ref="A11" r:id="rId10"/>
    <hyperlink ref="A10" r:id="rId11"/>
    <hyperlink ref="A9" r:id="rId12"/>
    <hyperlink ref="A8" r:id="rId13"/>
    <hyperlink ref="A7" r:id="rId14"/>
    <hyperlink ref="A6" r:id="rId15"/>
    <hyperlink ref="A5" r:id="rId16"/>
    <hyperlink ref="A4" r:id="rId17"/>
    <hyperlink ref="A3" r:id="rId18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U119"/>
  <sheetViews>
    <sheetView topLeftCell="DB1" workbookViewId="0">
      <selection activeCell="DL8" sqref="DL8"/>
    </sheetView>
  </sheetViews>
  <sheetFormatPr defaultRowHeight="15.75" x14ac:dyDescent="0.25"/>
  <cols>
    <col min="2" max="2" width="11.125" bestFit="1" customWidth="1"/>
    <col min="3" max="3" width="20.625" style="1" customWidth="1"/>
    <col min="5" max="5" width="22.375" style="1" bestFit="1" customWidth="1"/>
    <col min="6" max="6" width="22.625" style="1" bestFit="1" customWidth="1"/>
    <col min="7" max="7" width="17.625" style="6" bestFit="1" customWidth="1"/>
    <col min="8" max="8" width="10.125" style="6" bestFit="1" customWidth="1"/>
    <col min="9" max="9" width="16.75" style="6" bestFit="1" customWidth="1"/>
    <col min="10" max="10" width="9.5" style="6" bestFit="1" customWidth="1"/>
    <col min="11" max="11" width="20.75" style="6" bestFit="1" customWidth="1"/>
    <col min="12" max="12" width="23.875" style="6" customWidth="1"/>
    <col min="13" max="14" width="23.875" style="18" customWidth="1"/>
    <col min="15" max="15" width="20.125" style="6" customWidth="1"/>
    <col min="16" max="16" width="24.5" style="6" bestFit="1" customWidth="1"/>
    <col min="17" max="17" width="13.25" style="6" bestFit="1" customWidth="1"/>
    <col min="18" max="18" width="11.875" style="22" bestFit="1" customWidth="1"/>
    <col min="19" max="19" width="35.5" style="6" bestFit="1" customWidth="1"/>
    <col min="20" max="20" width="12.625" customWidth="1"/>
    <col min="21" max="21" width="11.875" bestFit="1" customWidth="1"/>
    <col min="22" max="22" width="9" customWidth="1"/>
    <col min="23" max="23" width="19.25" bestFit="1" customWidth="1"/>
    <col min="24" max="24" width="18.125" bestFit="1" customWidth="1"/>
    <col min="25" max="25" width="13.75" style="6" bestFit="1" customWidth="1"/>
    <col min="26" max="26" width="8.125" style="6" bestFit="1" customWidth="1"/>
    <col min="27" max="27" width="13.375" style="6" bestFit="1" customWidth="1"/>
    <col min="28" max="28" width="13.5" style="6" bestFit="1" customWidth="1"/>
    <col min="29" max="29" width="15.5" bestFit="1" customWidth="1"/>
    <col min="30" max="30" width="17.25" customWidth="1"/>
    <col min="31" max="32" width="23.875" style="18" customWidth="1"/>
    <col min="33" max="33" width="20.125" style="18" customWidth="1"/>
    <col min="34" max="34" width="23.625" customWidth="1"/>
    <col min="35" max="35" width="19.625" bestFit="1" customWidth="1"/>
    <col min="36" max="36" width="10.875" style="6" bestFit="1" customWidth="1"/>
    <col min="37" max="37" width="11.875" bestFit="1" customWidth="1"/>
    <col min="38" max="38" width="28.5" bestFit="1" customWidth="1"/>
    <col min="39" max="39" width="12.625" bestFit="1" customWidth="1"/>
    <col min="40" max="40" width="11.875" bestFit="1" customWidth="1"/>
    <col min="42" max="42" width="19.25" style="6" bestFit="1" customWidth="1"/>
    <col min="43" max="43" width="18.125" style="6" bestFit="1" customWidth="1"/>
    <col min="44" max="44" width="13.75" style="6" bestFit="1" customWidth="1"/>
    <col min="45" max="45" width="8.125" style="6" bestFit="1" customWidth="1"/>
    <col min="46" max="46" width="13.375" style="6" bestFit="1" customWidth="1"/>
    <col min="47" max="47" width="13.5" style="6" bestFit="1" customWidth="1"/>
    <col min="48" max="48" width="16.375" bestFit="1" customWidth="1"/>
    <col min="49" max="49" width="16.25" bestFit="1" customWidth="1"/>
    <col min="50" max="51" width="23.875" style="18" customWidth="1"/>
    <col min="52" max="52" width="20.125" style="18" customWidth="1"/>
    <col min="53" max="53" width="13.375" bestFit="1" customWidth="1"/>
    <col min="54" max="54" width="19.625" bestFit="1" customWidth="1"/>
    <col min="55" max="55" width="10.875" bestFit="1" customWidth="1"/>
    <col min="56" max="56" width="11.875" bestFit="1" customWidth="1"/>
    <col min="57" max="57" width="28.5" bestFit="1" customWidth="1"/>
    <col min="58" max="58" width="13.75" bestFit="1" customWidth="1"/>
    <col min="59" max="59" width="13" bestFit="1" customWidth="1"/>
    <col min="60" max="60" width="9" customWidth="1"/>
    <col min="61" max="61" width="19.25" bestFit="1" customWidth="1"/>
    <col min="62" max="62" width="18.125" bestFit="1" customWidth="1"/>
    <col min="63" max="63" width="13.75" bestFit="1" customWidth="1"/>
    <col min="64" max="64" width="8.125" bestFit="1" customWidth="1"/>
    <col min="65" max="65" width="13.375" bestFit="1" customWidth="1"/>
    <col min="66" max="66" width="13.5" bestFit="1" customWidth="1"/>
    <col min="67" max="67" width="16.375" bestFit="1" customWidth="1"/>
    <col min="68" max="68" width="16.25" bestFit="1" customWidth="1"/>
    <col min="69" max="70" width="23.875" style="18" customWidth="1"/>
    <col min="71" max="71" width="20.125" style="18" customWidth="1"/>
    <col min="72" max="72" width="13.375" bestFit="1" customWidth="1"/>
    <col min="73" max="73" width="19.625" bestFit="1" customWidth="1"/>
    <col min="74" max="74" width="10.875" bestFit="1" customWidth="1"/>
    <col min="75" max="75" width="13" bestFit="1" customWidth="1"/>
    <col min="76" max="76" width="28.5" bestFit="1" customWidth="1"/>
    <col min="77" max="77" width="13.75" bestFit="1" customWidth="1"/>
    <col min="78" max="78" width="13" bestFit="1" customWidth="1"/>
    <col min="79" max="79" width="10" customWidth="1"/>
    <col min="80" max="80" width="19.25" bestFit="1" customWidth="1"/>
    <col min="81" max="81" width="18.125" bestFit="1" customWidth="1"/>
    <col min="82" max="82" width="13.75" bestFit="1" customWidth="1"/>
    <col min="83" max="83" width="8.125" bestFit="1" customWidth="1"/>
    <col min="84" max="84" width="13.375" bestFit="1" customWidth="1"/>
    <col min="85" max="85" width="13.5" bestFit="1" customWidth="1"/>
    <col min="86" max="86" width="15.5" bestFit="1" customWidth="1"/>
    <col min="87" max="87" width="16.25" bestFit="1" customWidth="1"/>
    <col min="88" max="89" width="23.875" style="18" customWidth="1"/>
    <col min="90" max="90" width="20.125" style="18" customWidth="1"/>
    <col min="91" max="91" width="13.375" bestFit="1" customWidth="1"/>
    <col min="92" max="92" width="19.625" bestFit="1" customWidth="1"/>
    <col min="93" max="93" width="10.875" bestFit="1" customWidth="1"/>
    <col min="94" max="94" width="13" bestFit="1" customWidth="1"/>
    <col min="95" max="95" width="28.5" bestFit="1" customWidth="1"/>
    <col min="96" max="96" width="13.75" bestFit="1" customWidth="1"/>
    <col min="97" max="97" width="13" bestFit="1" customWidth="1"/>
    <col min="99" max="99" width="19.25" bestFit="1" customWidth="1"/>
    <col min="100" max="100" width="18.125" bestFit="1" customWidth="1"/>
    <col min="101" max="101" width="13.75" bestFit="1" customWidth="1"/>
    <col min="102" max="102" width="8.125" bestFit="1" customWidth="1"/>
    <col min="103" max="103" width="13.375" bestFit="1" customWidth="1"/>
    <col min="104" max="104" width="13.5" bestFit="1" customWidth="1"/>
    <col min="105" max="105" width="16.375" bestFit="1" customWidth="1"/>
    <col min="106" max="106" width="16.25" bestFit="1" customWidth="1"/>
    <col min="107" max="108" width="23.875" style="18" customWidth="1"/>
    <col min="109" max="109" width="20.125" style="18" customWidth="1"/>
    <col min="110" max="110" width="13.375" bestFit="1" customWidth="1"/>
    <col min="111" max="111" width="19.625" bestFit="1" customWidth="1"/>
    <col min="112" max="112" width="10.875" bestFit="1" customWidth="1"/>
    <col min="113" max="113" width="11.875" bestFit="1" customWidth="1"/>
    <col min="114" max="114" width="28.5" bestFit="1" customWidth="1"/>
    <col min="115" max="115" width="12.625" bestFit="1" customWidth="1"/>
    <col min="116" max="116" width="11.875" bestFit="1" customWidth="1"/>
    <col min="117" max="117" width="9" customWidth="1"/>
    <col min="118" max="118" width="19.25" bestFit="1" customWidth="1"/>
    <col min="119" max="119" width="18.125" bestFit="1" customWidth="1"/>
    <col min="120" max="120" width="13.75" bestFit="1" customWidth="1"/>
    <col min="121" max="121" width="8.125" bestFit="1" customWidth="1"/>
    <col min="122" max="122" width="13.375" bestFit="1" customWidth="1"/>
    <col min="123" max="123" width="13.5" bestFit="1" customWidth="1"/>
    <col min="124" max="124" width="16.375" bestFit="1" customWidth="1"/>
    <col min="125" max="125" width="16.25" bestFit="1" customWidth="1"/>
    <col min="126" max="127" width="23.875" style="18" customWidth="1"/>
    <col min="128" max="128" width="20.125" style="18" customWidth="1"/>
    <col min="129" max="129" width="13.375" bestFit="1" customWidth="1"/>
    <col min="130" max="130" width="19.625" bestFit="1" customWidth="1"/>
    <col min="131" max="131" width="10.875" bestFit="1" customWidth="1"/>
    <col min="132" max="132" width="13" bestFit="1" customWidth="1"/>
    <col min="133" max="133" width="28.5" bestFit="1" customWidth="1"/>
    <col min="134" max="134" width="13.75" bestFit="1" customWidth="1"/>
    <col min="135" max="135" width="13" bestFit="1" customWidth="1"/>
    <col min="137" max="137" width="19.25" bestFit="1" customWidth="1"/>
    <col min="138" max="138" width="18.125" bestFit="1" customWidth="1"/>
    <col min="139" max="139" width="13.75" bestFit="1" customWidth="1"/>
    <col min="140" max="140" width="8.125" bestFit="1" customWidth="1"/>
    <col min="141" max="141" width="13.375" bestFit="1" customWidth="1"/>
    <col min="142" max="142" width="13.5" bestFit="1" customWidth="1"/>
    <col min="143" max="143" width="16.375" bestFit="1" customWidth="1"/>
    <col min="144" max="144" width="16.25" bestFit="1" customWidth="1"/>
    <col min="145" max="146" width="23.875" style="18" customWidth="1"/>
    <col min="147" max="147" width="20.125" style="18" customWidth="1"/>
    <col min="148" max="148" width="13.375" bestFit="1" customWidth="1"/>
    <col min="149" max="149" width="19.625" bestFit="1" customWidth="1"/>
    <col min="150" max="150" width="10.875" bestFit="1" customWidth="1"/>
    <col min="151" max="151" width="11.875" bestFit="1" customWidth="1"/>
    <col min="152" max="152" width="28.5" bestFit="1" customWidth="1"/>
    <col min="153" max="153" width="13.75" bestFit="1" customWidth="1"/>
    <col min="154" max="154" width="13" bestFit="1" customWidth="1"/>
    <col min="155" max="155" width="9" customWidth="1"/>
    <col min="156" max="156" width="19.25" bestFit="1" customWidth="1"/>
    <col min="157" max="157" width="18.125" bestFit="1" customWidth="1"/>
    <col min="158" max="158" width="13.75" bestFit="1" customWidth="1"/>
    <col min="159" max="159" width="8.125" bestFit="1" customWidth="1"/>
    <col min="160" max="160" width="13.375" bestFit="1" customWidth="1"/>
    <col min="161" max="161" width="13.5" bestFit="1" customWidth="1"/>
    <col min="162" max="162" width="16.375" bestFit="1" customWidth="1"/>
    <col min="163" max="163" width="16.25" bestFit="1" customWidth="1"/>
    <col min="164" max="165" width="23.875" style="18" customWidth="1"/>
    <col min="166" max="166" width="20.125" style="18" customWidth="1"/>
    <col min="167" max="167" width="13.375" bestFit="1" customWidth="1"/>
    <col min="168" max="168" width="19.625" bestFit="1" customWidth="1"/>
    <col min="169" max="169" width="10.875" bestFit="1" customWidth="1"/>
    <col min="170" max="170" width="11.875" bestFit="1" customWidth="1"/>
    <col min="171" max="171" width="28.5" bestFit="1" customWidth="1"/>
    <col min="172" max="172" width="13.75" bestFit="1" customWidth="1"/>
    <col min="173" max="173" width="13" bestFit="1" customWidth="1"/>
    <col min="175" max="175" width="19.25" bestFit="1" customWidth="1"/>
    <col min="176" max="176" width="18.125" bestFit="1" customWidth="1"/>
    <col min="177" max="177" width="7.625" bestFit="1" customWidth="1"/>
    <col min="178" max="178" width="7.75" bestFit="1" customWidth="1"/>
    <col min="179" max="179" width="7.625" bestFit="1" customWidth="1"/>
    <col min="180" max="180" width="7.75" bestFit="1" customWidth="1"/>
    <col min="181" max="181" width="7.625" bestFit="1" customWidth="1"/>
    <col min="182" max="182" width="6.5" bestFit="1" customWidth="1"/>
    <col min="183" max="184" width="23.875" style="18" customWidth="1"/>
    <col min="185" max="185" width="20.125" style="18" customWidth="1"/>
    <col min="186" max="186" width="13" bestFit="1" customWidth="1"/>
    <col min="187" max="187" width="10.875" bestFit="1" customWidth="1"/>
    <col min="188" max="188" width="13" bestFit="1" customWidth="1"/>
    <col min="189" max="189" width="28.5" bestFit="1" customWidth="1"/>
    <col min="190" max="190" width="13.75" bestFit="1" customWidth="1"/>
    <col min="191" max="191" width="13" bestFit="1" customWidth="1"/>
    <col min="192" max="192" width="13" customWidth="1"/>
    <col min="194" max="194" width="19.25" bestFit="1" customWidth="1"/>
    <col min="195" max="195" width="18.125" bestFit="1" customWidth="1"/>
    <col min="196" max="196" width="7.625" bestFit="1" customWidth="1"/>
    <col min="197" max="197" width="7.75" bestFit="1" customWidth="1"/>
    <col min="198" max="198" width="7.625" bestFit="1" customWidth="1"/>
    <col min="199" max="199" width="7.75" bestFit="1" customWidth="1"/>
    <col min="200" max="200" width="7.625" bestFit="1" customWidth="1"/>
    <col min="201" max="201" width="6.5" bestFit="1" customWidth="1"/>
    <col min="202" max="203" width="23.875" style="18" customWidth="1"/>
    <col min="204" max="204" width="20.125" style="18" customWidth="1"/>
    <col min="205" max="205" width="13" bestFit="1" customWidth="1"/>
    <col min="206" max="206" width="10.875" bestFit="1" customWidth="1"/>
    <col min="207" max="207" width="13" bestFit="1" customWidth="1"/>
    <col min="208" max="208" width="28.5" bestFit="1" customWidth="1"/>
    <col min="209" max="209" width="13.75" bestFit="1" customWidth="1"/>
    <col min="210" max="210" width="13" bestFit="1" customWidth="1"/>
    <col min="211" max="211" width="13" customWidth="1"/>
    <col min="213" max="213" width="19.25" bestFit="1" customWidth="1"/>
    <col min="214" max="214" width="18.125" bestFit="1" customWidth="1"/>
    <col min="215" max="215" width="7.625" bestFit="1" customWidth="1"/>
    <col min="216" max="216" width="7.75" bestFit="1" customWidth="1"/>
    <col min="217" max="217" width="7.625" bestFit="1" customWidth="1"/>
    <col min="218" max="218" width="7.75" bestFit="1" customWidth="1"/>
    <col min="219" max="219" width="7.625" bestFit="1" customWidth="1"/>
    <col min="220" max="220" width="6.5" bestFit="1" customWidth="1"/>
    <col min="221" max="222" width="23.875" style="18" customWidth="1"/>
    <col min="223" max="223" width="20.125" style="18" customWidth="1"/>
    <col min="224" max="224" width="13" bestFit="1" customWidth="1"/>
    <col min="225" max="225" width="10.875" bestFit="1" customWidth="1"/>
    <col min="226" max="226" width="13" bestFit="1" customWidth="1"/>
    <col min="227" max="227" width="28.5" bestFit="1" customWidth="1"/>
    <col min="228" max="228" width="13.75" bestFit="1" customWidth="1"/>
    <col min="229" max="229" width="13" bestFit="1" customWidth="1"/>
  </cols>
  <sheetData>
    <row r="1" spans="1:229" x14ac:dyDescent="0.25">
      <c r="C1" s="35"/>
      <c r="E1" s="111"/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W1" s="110"/>
      <c r="X1" s="110"/>
      <c r="Y1" s="110"/>
      <c r="Z1" s="110"/>
      <c r="AA1" s="110"/>
      <c r="AB1" s="110"/>
      <c r="AC1" s="110"/>
      <c r="AD1" s="110"/>
      <c r="AE1" s="110"/>
      <c r="AF1" s="110"/>
      <c r="AG1" s="110"/>
      <c r="AH1" s="110"/>
      <c r="AI1" s="110"/>
      <c r="AJ1" s="110"/>
      <c r="AK1" s="110"/>
      <c r="AL1" s="110"/>
      <c r="AM1" s="110"/>
      <c r="AN1" s="110"/>
      <c r="AP1" s="110"/>
      <c r="AQ1" s="110"/>
      <c r="AR1" s="110"/>
      <c r="AS1" s="110"/>
      <c r="AT1" s="110"/>
      <c r="AU1" s="110"/>
      <c r="AV1" s="110"/>
      <c r="AW1" s="110"/>
      <c r="AX1" s="110"/>
      <c r="AY1" s="110"/>
      <c r="AZ1" s="110"/>
      <c r="BA1" s="110"/>
      <c r="BB1" s="110"/>
      <c r="BC1" s="110"/>
      <c r="BD1" s="110"/>
      <c r="BE1" s="110"/>
      <c r="BF1" s="110"/>
      <c r="BG1" s="110"/>
      <c r="BI1" s="110"/>
      <c r="BJ1" s="110"/>
      <c r="BK1" s="110"/>
      <c r="BL1" s="110"/>
      <c r="BM1" s="110"/>
      <c r="BN1" s="110"/>
      <c r="BO1" s="110"/>
      <c r="BP1" s="110"/>
      <c r="BQ1" s="110"/>
      <c r="BR1" s="110"/>
      <c r="BS1" s="110"/>
      <c r="BT1" s="110"/>
      <c r="BU1" s="110"/>
      <c r="BV1" s="110"/>
      <c r="BW1" s="110"/>
      <c r="BX1" s="110"/>
      <c r="BY1" s="110"/>
      <c r="BZ1" s="110"/>
      <c r="CB1" s="110"/>
      <c r="CC1" s="110"/>
      <c r="CD1" s="110"/>
      <c r="CE1" s="110"/>
      <c r="CF1" s="110"/>
      <c r="CG1" s="110"/>
      <c r="CH1" s="110"/>
      <c r="CI1" s="110"/>
      <c r="CJ1" s="110"/>
      <c r="CK1" s="110"/>
      <c r="CL1" s="110"/>
      <c r="CM1" s="110"/>
      <c r="CN1" s="110"/>
      <c r="CO1" s="110"/>
      <c r="CP1" s="110"/>
      <c r="CQ1" s="110"/>
      <c r="CR1" s="110"/>
      <c r="CS1" s="110"/>
      <c r="CU1" s="110"/>
      <c r="CV1" s="110"/>
      <c r="CW1" s="110"/>
      <c r="CX1" s="110"/>
      <c r="CY1" s="110"/>
      <c r="CZ1" s="110"/>
      <c r="DA1" s="110"/>
      <c r="DB1" s="110"/>
      <c r="DC1" s="110"/>
      <c r="DD1" s="110"/>
      <c r="DE1" s="110"/>
      <c r="DF1" s="110"/>
      <c r="DG1" s="110"/>
      <c r="DH1" s="110"/>
      <c r="DI1" s="110"/>
      <c r="DJ1" s="110"/>
      <c r="DK1" s="110"/>
      <c r="DL1" s="110"/>
      <c r="DN1" s="110"/>
      <c r="DO1" s="110"/>
      <c r="DP1" s="110"/>
      <c r="DQ1" s="110"/>
      <c r="DR1" s="110"/>
      <c r="DS1" s="110"/>
      <c r="DT1" s="110"/>
      <c r="DU1" s="110"/>
      <c r="DV1" s="110"/>
      <c r="DW1" s="110"/>
      <c r="DX1" s="110"/>
      <c r="DY1" s="110"/>
      <c r="DZ1" s="110"/>
      <c r="EA1" s="110"/>
      <c r="EB1" s="110"/>
      <c r="EC1" s="110"/>
      <c r="ED1" s="110"/>
      <c r="EE1" s="110"/>
      <c r="EG1" s="110"/>
      <c r="EH1" s="110"/>
      <c r="EI1" s="110"/>
      <c r="EJ1" s="110"/>
      <c r="EK1" s="110"/>
      <c r="EL1" s="110"/>
      <c r="EM1" s="110"/>
      <c r="EN1" s="110"/>
      <c r="EO1" s="110"/>
      <c r="EP1" s="110"/>
      <c r="EQ1" s="110"/>
      <c r="ER1" s="110"/>
      <c r="ES1" s="110"/>
      <c r="ET1" s="110"/>
      <c r="EU1" s="110"/>
      <c r="EV1" s="110"/>
      <c r="EW1" s="110"/>
      <c r="EX1" s="110"/>
      <c r="EZ1" s="110"/>
      <c r="FA1" s="110"/>
      <c r="FB1" s="110"/>
      <c r="FC1" s="110"/>
      <c r="FD1" s="110"/>
      <c r="FE1" s="110"/>
      <c r="FF1" s="110"/>
      <c r="FG1" s="110"/>
      <c r="FH1" s="110"/>
      <c r="FI1" s="110"/>
      <c r="FJ1" s="110"/>
      <c r="FK1" s="110"/>
      <c r="FL1" s="110"/>
      <c r="FM1" s="110"/>
      <c r="FN1" s="110"/>
      <c r="FO1" s="110"/>
      <c r="FP1" s="110"/>
      <c r="FQ1" s="110"/>
      <c r="FS1" s="110"/>
      <c r="FT1" s="110"/>
      <c r="FU1" s="110"/>
      <c r="FV1" s="110"/>
      <c r="FW1" s="110"/>
      <c r="FX1" s="110"/>
      <c r="FY1" s="110"/>
      <c r="FZ1" s="110"/>
      <c r="GA1" s="110"/>
      <c r="GB1" s="110"/>
      <c r="GC1" s="110"/>
      <c r="GD1" s="110"/>
      <c r="GE1" s="110"/>
      <c r="GF1" s="110"/>
      <c r="GG1" s="110"/>
      <c r="GH1" s="110"/>
      <c r="GI1" s="110"/>
      <c r="GL1" s="110"/>
      <c r="GM1" s="110"/>
      <c r="GN1" s="110"/>
      <c r="GO1" s="110"/>
      <c r="GP1" s="110"/>
      <c r="GQ1" s="110"/>
      <c r="GR1" s="110"/>
      <c r="GS1" s="110"/>
      <c r="GT1" s="110"/>
      <c r="GU1" s="110"/>
      <c r="GV1" s="110"/>
      <c r="GW1" s="110"/>
      <c r="GX1" s="110"/>
      <c r="GY1" s="110"/>
      <c r="GZ1" s="110"/>
      <c r="HA1" s="110"/>
      <c r="HB1" s="110"/>
      <c r="HE1" s="110"/>
      <c r="HF1" s="110"/>
      <c r="HG1" s="110"/>
      <c r="HH1" s="110"/>
      <c r="HI1" s="110"/>
      <c r="HJ1" s="110"/>
      <c r="HK1" s="110"/>
      <c r="HL1" s="110"/>
      <c r="HM1" s="110"/>
      <c r="HN1" s="110"/>
      <c r="HO1" s="110"/>
      <c r="HP1" s="110"/>
      <c r="HQ1" s="110"/>
      <c r="HR1" s="110"/>
      <c r="HS1" s="110"/>
      <c r="HT1" s="110"/>
      <c r="HU1" s="110"/>
    </row>
    <row r="2" spans="1:229" x14ac:dyDescent="0.25">
      <c r="C2"/>
      <c r="E2" s="113" t="s">
        <v>33</v>
      </c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W2" s="113" t="s">
        <v>34</v>
      </c>
      <c r="X2" s="113"/>
      <c r="Y2" s="113"/>
      <c r="Z2" s="113"/>
      <c r="AA2" s="113"/>
      <c r="AB2" s="113"/>
      <c r="AC2" s="113"/>
      <c r="AD2" s="113"/>
      <c r="AE2" s="113"/>
      <c r="AF2" s="113"/>
      <c r="AG2" s="113"/>
      <c r="AH2" s="113"/>
      <c r="AI2" s="113"/>
      <c r="AJ2" s="113"/>
      <c r="AK2" s="113"/>
      <c r="AL2" s="113"/>
      <c r="AM2" s="113"/>
      <c r="AN2" s="113"/>
      <c r="AP2" s="113" t="s">
        <v>35</v>
      </c>
      <c r="AQ2" s="113"/>
      <c r="AR2" s="113"/>
      <c r="AS2" s="113"/>
      <c r="AT2" s="113"/>
      <c r="AU2" s="113"/>
      <c r="AV2" s="113"/>
      <c r="AW2" s="113"/>
      <c r="AX2" s="113"/>
      <c r="AY2" s="113"/>
      <c r="AZ2" s="113"/>
      <c r="BA2" s="113"/>
      <c r="BB2" s="113"/>
      <c r="BC2" s="113"/>
      <c r="BD2" s="113"/>
      <c r="BE2" s="113"/>
      <c r="BF2" s="113"/>
      <c r="BG2" s="113"/>
      <c r="BI2" s="113" t="s">
        <v>41</v>
      </c>
      <c r="BJ2" s="113"/>
      <c r="BK2" s="113"/>
      <c r="BL2" s="113"/>
      <c r="BM2" s="113"/>
      <c r="BN2" s="113"/>
      <c r="BO2" s="113"/>
      <c r="BP2" s="113"/>
      <c r="BQ2" s="113"/>
      <c r="BR2" s="113"/>
      <c r="BS2" s="113"/>
      <c r="BT2" s="113"/>
      <c r="BU2" s="113"/>
      <c r="BV2" s="113"/>
      <c r="BW2" s="113"/>
      <c r="BX2" s="113"/>
      <c r="BY2" s="113"/>
      <c r="BZ2" s="113"/>
      <c r="CA2" t="s">
        <v>18</v>
      </c>
      <c r="CB2" s="113" t="s">
        <v>36</v>
      </c>
      <c r="CC2" s="113"/>
      <c r="CD2" s="113"/>
      <c r="CE2" s="113"/>
      <c r="CF2" s="113"/>
      <c r="CG2" s="113"/>
      <c r="CH2" s="113"/>
      <c r="CI2" s="113"/>
      <c r="CJ2" s="113"/>
      <c r="CK2" s="113"/>
      <c r="CL2" s="113"/>
      <c r="CM2" s="113"/>
      <c r="CN2" s="113"/>
      <c r="CO2" s="113"/>
      <c r="CP2" s="113"/>
      <c r="CQ2" s="113"/>
      <c r="CR2" s="113"/>
      <c r="CS2" s="113"/>
      <c r="CU2" s="112" t="s">
        <v>37</v>
      </c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112"/>
      <c r="DN2" s="112" t="s">
        <v>38</v>
      </c>
      <c r="DO2" s="112"/>
      <c r="DP2" s="112"/>
      <c r="DQ2" s="112"/>
      <c r="DR2" s="112"/>
      <c r="DS2" s="112"/>
      <c r="DT2" s="112"/>
      <c r="DU2" s="112"/>
      <c r="DV2" s="112"/>
      <c r="DW2" s="112"/>
      <c r="DX2" s="112"/>
      <c r="DY2" s="112"/>
      <c r="DZ2" s="112"/>
      <c r="EA2" s="112"/>
      <c r="EB2" s="112"/>
      <c r="EC2" s="112"/>
      <c r="ED2" s="112"/>
      <c r="EE2" s="112"/>
      <c r="EG2" s="112" t="s">
        <v>39</v>
      </c>
      <c r="EH2" s="112"/>
      <c r="EI2" s="112"/>
      <c r="EJ2" s="112"/>
      <c r="EK2" s="112"/>
      <c r="EL2" s="112"/>
      <c r="EM2" s="112"/>
      <c r="EN2" s="112"/>
      <c r="EO2" s="112"/>
      <c r="EP2" s="112"/>
      <c r="EQ2" s="112"/>
      <c r="ER2" s="112"/>
      <c r="ES2" s="112"/>
      <c r="ET2" s="112"/>
      <c r="EU2" s="112"/>
      <c r="EV2" s="112"/>
      <c r="EW2" s="112"/>
      <c r="EX2" s="112"/>
      <c r="EZ2" s="112" t="s">
        <v>40</v>
      </c>
      <c r="FA2" s="112"/>
      <c r="FB2" s="112"/>
      <c r="FC2" s="112"/>
      <c r="FD2" s="112"/>
      <c r="FE2" s="112"/>
      <c r="FF2" s="112"/>
      <c r="FG2" s="112"/>
      <c r="FH2" s="112"/>
      <c r="FI2" s="112"/>
      <c r="FJ2" s="112"/>
      <c r="FK2" s="112"/>
      <c r="FL2" s="112"/>
      <c r="FM2" s="112"/>
      <c r="FN2" s="112"/>
      <c r="FO2" s="112"/>
      <c r="FP2" s="112"/>
      <c r="FQ2" s="112"/>
      <c r="GA2"/>
      <c r="GB2"/>
      <c r="GC2"/>
      <c r="GF2" s="110" t="s">
        <v>59</v>
      </c>
      <c r="GG2" s="110"/>
      <c r="GH2" s="110"/>
      <c r="GI2" s="110"/>
      <c r="GJ2" s="6"/>
      <c r="GT2"/>
      <c r="GU2"/>
      <c r="GV2"/>
      <c r="GY2" s="110" t="s">
        <v>59</v>
      </c>
      <c r="GZ2" s="110"/>
      <c r="HA2" s="110"/>
      <c r="HB2" s="110"/>
      <c r="HC2" s="6"/>
      <c r="HM2"/>
      <c r="HN2"/>
      <c r="HO2"/>
      <c r="HR2" s="110" t="s">
        <v>59</v>
      </c>
      <c r="HS2" s="110"/>
      <c r="HT2" s="110"/>
      <c r="HU2" s="110"/>
    </row>
    <row r="3" spans="1:229" x14ac:dyDescent="0.25"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23" t="s">
        <v>64</v>
      </c>
      <c r="S3" s="16"/>
      <c r="T3" s="16"/>
      <c r="U3" s="16"/>
      <c r="W3" s="16"/>
      <c r="X3" s="16"/>
      <c r="Y3" s="16"/>
      <c r="Z3" s="16"/>
      <c r="AA3" s="16"/>
      <c r="AB3" s="16"/>
      <c r="AC3" s="16" t="s">
        <v>68</v>
      </c>
      <c r="AD3" s="16" t="s">
        <v>67</v>
      </c>
      <c r="AE3" s="16"/>
      <c r="AF3" s="16"/>
      <c r="AG3" s="16"/>
      <c r="AH3" s="16"/>
      <c r="AI3" s="16"/>
      <c r="AJ3" s="16"/>
      <c r="AK3" s="16" t="s">
        <v>64</v>
      </c>
      <c r="AL3" s="16"/>
      <c r="AM3" s="16"/>
      <c r="AN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 t="s">
        <v>64</v>
      </c>
      <c r="BE3" s="16"/>
      <c r="BF3" s="16"/>
      <c r="BG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 t="s">
        <v>64</v>
      </c>
      <c r="BX3" s="16"/>
      <c r="BY3" s="16"/>
      <c r="BZ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 t="s">
        <v>64</v>
      </c>
      <c r="CQ3" s="16"/>
      <c r="CR3" s="16"/>
      <c r="CS3" s="16"/>
      <c r="CU3" s="17"/>
      <c r="CV3" s="17"/>
      <c r="CW3" s="17"/>
      <c r="CX3" s="17"/>
      <c r="CY3" s="17"/>
      <c r="CZ3" s="17"/>
      <c r="DA3" s="17"/>
      <c r="DB3" s="17"/>
      <c r="DC3" s="16"/>
      <c r="DD3" s="16"/>
      <c r="DE3" s="16"/>
      <c r="DF3" s="17"/>
      <c r="DG3" s="17"/>
      <c r="DH3" s="17"/>
      <c r="DI3" s="16" t="s">
        <v>64</v>
      </c>
      <c r="DJ3" s="17"/>
      <c r="DK3" s="17"/>
      <c r="DL3" s="17"/>
      <c r="DN3" s="17"/>
      <c r="DO3" s="17"/>
      <c r="DP3" s="17"/>
      <c r="DQ3" s="17"/>
      <c r="DR3" s="17"/>
      <c r="DS3" s="17"/>
      <c r="DT3" s="17"/>
      <c r="DU3" s="17"/>
      <c r="DV3" s="16"/>
      <c r="DW3" s="16"/>
      <c r="DX3" s="16"/>
      <c r="DY3" s="17"/>
      <c r="DZ3" s="17"/>
      <c r="EA3" s="17"/>
      <c r="EB3" s="16" t="s">
        <v>64</v>
      </c>
      <c r="EC3" s="17"/>
      <c r="ED3" s="17"/>
      <c r="EE3" s="17"/>
      <c r="EG3" s="17"/>
      <c r="EH3" s="17"/>
      <c r="EI3" s="17"/>
      <c r="EJ3" s="17"/>
      <c r="EK3" s="17"/>
      <c r="EL3" s="17"/>
      <c r="EM3" s="17"/>
      <c r="EN3" s="17"/>
      <c r="EO3" s="16"/>
      <c r="EP3" s="16"/>
      <c r="EQ3" s="16"/>
      <c r="ER3" s="17"/>
      <c r="ES3" s="17"/>
      <c r="ET3" s="17"/>
      <c r="EU3" s="16" t="s">
        <v>64</v>
      </c>
      <c r="EV3" s="17"/>
      <c r="EW3" s="17"/>
      <c r="EX3" s="17"/>
      <c r="EZ3" s="17"/>
      <c r="FA3" s="17"/>
      <c r="FB3" s="17"/>
      <c r="FC3" s="17"/>
      <c r="FD3" s="17"/>
      <c r="FE3" s="17"/>
      <c r="FF3" s="17"/>
      <c r="FG3" s="17"/>
      <c r="FH3" s="16"/>
      <c r="FI3" s="16"/>
      <c r="FJ3" s="16"/>
      <c r="FK3" s="17"/>
      <c r="FL3" s="17"/>
      <c r="FM3" s="17"/>
      <c r="FN3" s="16" t="s">
        <v>64</v>
      </c>
      <c r="FO3" s="17"/>
      <c r="FP3" s="17"/>
      <c r="FQ3" s="17"/>
      <c r="GA3" s="16"/>
      <c r="GB3" s="16"/>
      <c r="GC3" s="16"/>
      <c r="GF3" s="16" t="s">
        <v>64</v>
      </c>
      <c r="GG3" s="6"/>
      <c r="GH3" s="6"/>
      <c r="GI3" s="6"/>
      <c r="GJ3" s="6"/>
      <c r="GT3" s="16"/>
      <c r="GU3" s="16"/>
      <c r="GV3" s="16"/>
      <c r="GY3" s="16" t="s">
        <v>64</v>
      </c>
      <c r="GZ3" s="6"/>
      <c r="HA3" s="6"/>
      <c r="HB3" s="6"/>
      <c r="HC3" s="6"/>
      <c r="HM3" s="16"/>
      <c r="HN3" s="16"/>
      <c r="HO3" s="16"/>
      <c r="HR3" s="16" t="s">
        <v>64</v>
      </c>
      <c r="HS3" s="6"/>
      <c r="HT3" s="6"/>
      <c r="HU3" s="6"/>
    </row>
    <row r="4" spans="1:229" x14ac:dyDescent="0.25">
      <c r="E4" s="16"/>
      <c r="F4" s="16"/>
      <c r="G4" s="16"/>
      <c r="H4" s="16"/>
      <c r="I4" s="16"/>
      <c r="J4" s="16"/>
      <c r="K4" s="16">
        <f>1.19/2</f>
        <v>0.59499999999999997</v>
      </c>
      <c r="L4" s="16">
        <f>K4*(PI()/180)</f>
        <v>1.038470904936626E-2</v>
      </c>
      <c r="M4" s="16"/>
      <c r="N4" s="16"/>
      <c r="O4" s="16"/>
      <c r="P4" s="16"/>
      <c r="Q4" s="16"/>
      <c r="R4" s="24">
        <v>261.30473429340645</v>
      </c>
      <c r="S4" s="16"/>
      <c r="T4" s="16"/>
      <c r="U4" s="16"/>
      <c r="W4" s="16"/>
      <c r="X4" s="16"/>
      <c r="Y4" s="16"/>
      <c r="Z4" s="16"/>
      <c r="AA4" s="16"/>
      <c r="AB4" s="16"/>
      <c r="AC4" s="16">
        <f>1.19/2</f>
        <v>0.59499999999999997</v>
      </c>
      <c r="AD4" s="16">
        <f>AC4*(PI()/180)</f>
        <v>1.038470904936626E-2</v>
      </c>
      <c r="AE4" s="16"/>
      <c r="AF4" s="16"/>
      <c r="AG4" s="16"/>
      <c r="AH4" s="16"/>
      <c r="AI4" s="16"/>
      <c r="AJ4" s="16"/>
      <c r="AK4">
        <v>284.63035975243389</v>
      </c>
      <c r="AL4" s="16"/>
      <c r="AM4" s="16"/>
      <c r="AN4" s="16"/>
      <c r="AP4" s="16"/>
      <c r="AQ4" s="16"/>
      <c r="AR4" s="16"/>
      <c r="AS4" s="16"/>
      <c r="AT4" s="16"/>
      <c r="AU4" s="16"/>
      <c r="AV4" s="16">
        <f>1.19/2</f>
        <v>0.59499999999999997</v>
      </c>
      <c r="AW4" s="16">
        <f>AV4*(PI()/180)</f>
        <v>1.038470904936626E-2</v>
      </c>
      <c r="AX4" s="16"/>
      <c r="AY4" s="16"/>
      <c r="AZ4" s="16"/>
      <c r="BA4" s="16"/>
      <c r="BB4" s="16"/>
      <c r="BC4" s="16"/>
      <c r="BD4">
        <v>283.31879176404539</v>
      </c>
      <c r="BE4" s="16"/>
      <c r="BF4" s="16"/>
      <c r="BG4" s="16"/>
      <c r="BI4" s="16"/>
      <c r="BJ4" s="16"/>
      <c r="BK4" s="16"/>
      <c r="BL4" s="16"/>
      <c r="BM4" s="16"/>
      <c r="BN4" s="16"/>
      <c r="BO4" s="16">
        <f>7.66/2</f>
        <v>3.83</v>
      </c>
      <c r="BP4" s="16">
        <f>BO4*(PI()/180)</f>
        <v>6.6846110351382826E-2</v>
      </c>
      <c r="BQ4" s="16"/>
      <c r="BR4" s="16"/>
      <c r="BS4" s="16"/>
      <c r="BT4" s="16"/>
      <c r="BU4" s="16"/>
      <c r="BV4" s="16"/>
      <c r="BW4">
        <v>49.708516565394042</v>
      </c>
      <c r="BX4" s="16"/>
      <c r="BY4" s="16"/>
      <c r="BZ4" s="16"/>
      <c r="CB4" s="16"/>
      <c r="CC4" s="16"/>
      <c r="CD4" s="16"/>
      <c r="CE4" s="16"/>
      <c r="CF4" s="16"/>
      <c r="CG4" s="16"/>
      <c r="CH4" s="16">
        <f>7.66/2</f>
        <v>3.83</v>
      </c>
      <c r="CI4" s="16">
        <f>CH4*(PI()/180)</f>
        <v>6.6846110351382826E-2</v>
      </c>
      <c r="CJ4" s="16"/>
      <c r="CK4" s="16"/>
      <c r="CL4" s="16"/>
      <c r="CM4" s="16"/>
      <c r="CN4" s="16"/>
      <c r="CO4" s="16"/>
      <c r="CP4">
        <v>56.461338061569982</v>
      </c>
      <c r="CQ4" s="16"/>
      <c r="CR4" s="16"/>
      <c r="CS4" s="16"/>
      <c r="CU4" s="17"/>
      <c r="CV4" s="17"/>
      <c r="CW4" s="17"/>
      <c r="CX4" s="17"/>
      <c r="CY4" s="17"/>
      <c r="CZ4" s="17"/>
      <c r="DA4" s="16">
        <f>7.66/2</f>
        <v>3.83</v>
      </c>
      <c r="DB4" s="16">
        <f>DA4*(PI()/180)</f>
        <v>6.6846110351382826E-2</v>
      </c>
      <c r="DC4" s="16"/>
      <c r="DD4" s="16"/>
      <c r="DE4" s="16"/>
      <c r="DF4" s="17"/>
      <c r="DG4" s="17"/>
      <c r="DH4" s="17"/>
      <c r="DI4">
        <v>57.490129649614907</v>
      </c>
      <c r="DJ4" s="17"/>
      <c r="DK4" s="17"/>
      <c r="DL4" s="17"/>
      <c r="DN4" s="17"/>
      <c r="DO4" s="17"/>
      <c r="DP4" s="17"/>
      <c r="DQ4" s="17"/>
      <c r="DR4" s="17"/>
      <c r="DS4" s="17"/>
      <c r="DT4" s="16">
        <f>3.99/2</f>
        <v>1.9950000000000001</v>
      </c>
      <c r="DU4" s="16">
        <f>DT4*(PI()/180)</f>
        <v>3.4819318577286873E-2</v>
      </c>
      <c r="DV4" s="16"/>
      <c r="DW4" s="16"/>
      <c r="DX4" s="16"/>
      <c r="DY4" s="17"/>
      <c r="DZ4" s="17"/>
      <c r="EA4" s="17"/>
      <c r="EB4">
        <v>87.824490343048879</v>
      </c>
      <c r="EC4" s="17"/>
      <c r="ED4" s="17"/>
      <c r="EE4" s="17"/>
      <c r="EG4" s="17"/>
      <c r="EH4" s="17"/>
      <c r="EI4" s="17"/>
      <c r="EJ4" s="17"/>
      <c r="EK4" s="17"/>
      <c r="EL4" s="17"/>
      <c r="EM4" s="16">
        <f>3.99/2</f>
        <v>1.9950000000000001</v>
      </c>
      <c r="EN4" s="16">
        <f>EM4*(PI()/180)</f>
        <v>3.4819318577286873E-2</v>
      </c>
      <c r="EO4" s="16"/>
      <c r="EP4" s="16"/>
      <c r="EQ4" s="16"/>
      <c r="ER4" s="17"/>
      <c r="ES4" s="17"/>
      <c r="ET4" s="17"/>
      <c r="EU4">
        <v>87.969391071988582</v>
      </c>
      <c r="EV4" s="17"/>
      <c r="EW4" s="17"/>
      <c r="EX4" s="17"/>
      <c r="EZ4" s="17"/>
      <c r="FA4" s="17"/>
      <c r="FB4" s="17"/>
      <c r="FC4" s="17"/>
      <c r="FD4" s="17"/>
      <c r="FE4" s="17"/>
      <c r="FF4" s="16">
        <f>3.99/2</f>
        <v>1.9950000000000001</v>
      </c>
      <c r="FG4" s="16">
        <f>FF4*(PI()/180)</f>
        <v>3.4819318577286873E-2</v>
      </c>
      <c r="FH4" s="16"/>
      <c r="FI4" s="16"/>
      <c r="FJ4" s="16"/>
      <c r="FK4" s="17"/>
      <c r="FL4" s="17"/>
      <c r="FM4" s="17"/>
      <c r="FN4">
        <v>88.174238468984015</v>
      </c>
      <c r="FO4" s="17"/>
      <c r="FP4" s="17"/>
      <c r="FQ4" s="17"/>
      <c r="FS4" s="16">
        <f>4/2</f>
        <v>2</v>
      </c>
      <c r="FT4" s="16">
        <f>FS4*(PI()/180)</f>
        <v>3.4906585039886591E-2</v>
      </c>
      <c r="GA4" s="16"/>
      <c r="GB4" s="16"/>
      <c r="GC4" s="16"/>
      <c r="GF4">
        <v>57.844084650441616</v>
      </c>
      <c r="GL4" s="16">
        <f>4/2</f>
        <v>2</v>
      </c>
      <c r="GM4" s="16">
        <f>GL4*(PI()/180)</f>
        <v>3.4906585039886591E-2</v>
      </c>
      <c r="GT4" s="16"/>
      <c r="GU4" s="16"/>
      <c r="GV4" s="16"/>
      <c r="GY4">
        <v>69.285054344716343</v>
      </c>
      <c r="HE4" s="16">
        <f>4/2</f>
        <v>2</v>
      </c>
      <c r="HF4" s="16">
        <f>HE4*(PI()/180)</f>
        <v>3.4906585039886591E-2</v>
      </c>
      <c r="HM4" s="16"/>
      <c r="HN4" s="16"/>
      <c r="HO4" s="16"/>
      <c r="HR4">
        <v>66.229855810660922</v>
      </c>
    </row>
    <row r="5" spans="1:229" ht="16.5" thickBot="1" x14ac:dyDescent="0.3">
      <c r="A5" s="15" t="s">
        <v>63</v>
      </c>
      <c r="B5" s="15" t="s">
        <v>32</v>
      </c>
      <c r="C5" s="2" t="s">
        <v>60</v>
      </c>
      <c r="E5" s="3" t="s">
        <v>2</v>
      </c>
      <c r="F5" s="3" t="s">
        <v>3</v>
      </c>
      <c r="G5" s="8" t="s">
        <v>19</v>
      </c>
      <c r="H5" s="8" t="s">
        <v>20</v>
      </c>
      <c r="I5" s="8" t="s">
        <v>21</v>
      </c>
      <c r="J5" s="8" t="s">
        <v>22</v>
      </c>
      <c r="K5" s="9" t="s">
        <v>23</v>
      </c>
      <c r="L5" s="9" t="s">
        <v>24</v>
      </c>
      <c r="M5" s="9" t="s">
        <v>69</v>
      </c>
      <c r="N5" s="9" t="s">
        <v>70</v>
      </c>
      <c r="O5" s="9" t="s">
        <v>71</v>
      </c>
      <c r="P5" s="9" t="s">
        <v>26</v>
      </c>
      <c r="Q5" s="9" t="s">
        <v>66</v>
      </c>
      <c r="R5" s="25" t="s">
        <v>27</v>
      </c>
      <c r="S5" s="9" t="s">
        <v>65</v>
      </c>
      <c r="T5" s="9" t="s">
        <v>28</v>
      </c>
      <c r="U5" s="9" t="s">
        <v>29</v>
      </c>
      <c r="W5" s="3" t="s">
        <v>2</v>
      </c>
      <c r="X5" s="3" t="s">
        <v>3</v>
      </c>
      <c r="Y5" s="8" t="s">
        <v>19</v>
      </c>
      <c r="Z5" s="8" t="s">
        <v>20</v>
      </c>
      <c r="AA5" s="8" t="s">
        <v>21</v>
      </c>
      <c r="AB5" s="8" t="s">
        <v>30</v>
      </c>
      <c r="AC5" s="9" t="s">
        <v>23</v>
      </c>
      <c r="AD5" s="9" t="s">
        <v>24</v>
      </c>
      <c r="AE5" s="9" t="s">
        <v>69</v>
      </c>
      <c r="AF5" s="9" t="s">
        <v>70</v>
      </c>
      <c r="AG5" s="9" t="s">
        <v>71</v>
      </c>
      <c r="AH5" s="9" t="s">
        <v>25</v>
      </c>
      <c r="AI5" s="9" t="s">
        <v>26</v>
      </c>
      <c r="AJ5" s="9" t="s">
        <v>66</v>
      </c>
      <c r="AK5" s="9" t="s">
        <v>31</v>
      </c>
      <c r="AL5" s="9" t="s">
        <v>65</v>
      </c>
      <c r="AM5" s="9" t="s">
        <v>28</v>
      </c>
      <c r="AN5" s="9" t="s">
        <v>29</v>
      </c>
      <c r="AP5" s="3" t="s">
        <v>2</v>
      </c>
      <c r="AQ5" s="3" t="s">
        <v>3</v>
      </c>
      <c r="AR5" s="8" t="s">
        <v>19</v>
      </c>
      <c r="AS5" s="8" t="s">
        <v>20</v>
      </c>
      <c r="AT5" s="8" t="s">
        <v>21</v>
      </c>
      <c r="AU5" s="8" t="s">
        <v>30</v>
      </c>
      <c r="AV5" s="9" t="s">
        <v>23</v>
      </c>
      <c r="AW5" s="9" t="s">
        <v>24</v>
      </c>
      <c r="AX5" s="9" t="s">
        <v>69</v>
      </c>
      <c r="AY5" s="9" t="s">
        <v>70</v>
      </c>
      <c r="AZ5" s="9" t="s">
        <v>71</v>
      </c>
      <c r="BA5" s="9" t="s">
        <v>25</v>
      </c>
      <c r="BB5" s="9" t="s">
        <v>26</v>
      </c>
      <c r="BC5" s="9" t="s">
        <v>66</v>
      </c>
      <c r="BD5" s="9" t="s">
        <v>31</v>
      </c>
      <c r="BE5" s="9" t="s">
        <v>65</v>
      </c>
      <c r="BF5" s="9" t="s">
        <v>28</v>
      </c>
      <c r="BG5" s="9" t="s">
        <v>29</v>
      </c>
      <c r="BI5" s="3" t="s">
        <v>2</v>
      </c>
      <c r="BJ5" s="3" t="s">
        <v>3</v>
      </c>
      <c r="BK5" s="8" t="s">
        <v>19</v>
      </c>
      <c r="BL5" s="8" t="s">
        <v>20</v>
      </c>
      <c r="BM5" s="8" t="s">
        <v>21</v>
      </c>
      <c r="BN5" s="8" t="s">
        <v>30</v>
      </c>
      <c r="BO5" s="9" t="s">
        <v>23</v>
      </c>
      <c r="BP5" s="9" t="s">
        <v>24</v>
      </c>
      <c r="BQ5" s="9" t="s">
        <v>69</v>
      </c>
      <c r="BR5" s="9" t="s">
        <v>70</v>
      </c>
      <c r="BS5" s="9" t="s">
        <v>71</v>
      </c>
      <c r="BT5" s="9" t="s">
        <v>25</v>
      </c>
      <c r="BU5" s="9" t="s">
        <v>26</v>
      </c>
      <c r="BV5" s="9" t="s">
        <v>66</v>
      </c>
      <c r="BW5" s="9" t="s">
        <v>31</v>
      </c>
      <c r="BX5" s="9" t="s">
        <v>65</v>
      </c>
      <c r="BY5" s="9" t="s">
        <v>28</v>
      </c>
      <c r="BZ5" s="9" t="s">
        <v>29</v>
      </c>
      <c r="CB5" s="3" t="s">
        <v>2</v>
      </c>
      <c r="CC5" s="3" t="s">
        <v>3</v>
      </c>
      <c r="CD5" s="8" t="s">
        <v>19</v>
      </c>
      <c r="CE5" s="8" t="s">
        <v>20</v>
      </c>
      <c r="CF5" s="8" t="s">
        <v>21</v>
      </c>
      <c r="CG5" s="8" t="s">
        <v>30</v>
      </c>
      <c r="CH5" s="9" t="s">
        <v>23</v>
      </c>
      <c r="CI5" s="9" t="s">
        <v>24</v>
      </c>
      <c r="CJ5" s="9" t="s">
        <v>69</v>
      </c>
      <c r="CK5" s="9" t="s">
        <v>70</v>
      </c>
      <c r="CL5" s="9" t="s">
        <v>71</v>
      </c>
      <c r="CM5" s="9" t="s">
        <v>25</v>
      </c>
      <c r="CN5" s="9" t="s">
        <v>26</v>
      </c>
      <c r="CO5" s="9" t="s">
        <v>66</v>
      </c>
      <c r="CP5" s="9" t="s">
        <v>31</v>
      </c>
      <c r="CQ5" s="9" t="s">
        <v>65</v>
      </c>
      <c r="CR5" s="9" t="s">
        <v>28</v>
      </c>
      <c r="CS5" s="9" t="s">
        <v>29</v>
      </c>
      <c r="CU5" s="3" t="s">
        <v>2</v>
      </c>
      <c r="CV5" s="3" t="s">
        <v>3</v>
      </c>
      <c r="CW5" s="8" t="s">
        <v>19</v>
      </c>
      <c r="CX5" s="8" t="s">
        <v>20</v>
      </c>
      <c r="CY5" s="8" t="s">
        <v>21</v>
      </c>
      <c r="CZ5" s="8" t="s">
        <v>30</v>
      </c>
      <c r="DA5" s="9" t="s">
        <v>23</v>
      </c>
      <c r="DB5" s="9" t="s">
        <v>24</v>
      </c>
      <c r="DC5" s="9" t="s">
        <v>69</v>
      </c>
      <c r="DD5" s="9" t="s">
        <v>70</v>
      </c>
      <c r="DE5" s="9" t="s">
        <v>71</v>
      </c>
      <c r="DF5" s="9" t="s">
        <v>25</v>
      </c>
      <c r="DG5" s="9" t="s">
        <v>26</v>
      </c>
      <c r="DH5" s="9" t="s">
        <v>66</v>
      </c>
      <c r="DI5" s="9" t="s">
        <v>31</v>
      </c>
      <c r="DJ5" s="9" t="s">
        <v>65</v>
      </c>
      <c r="DK5" s="9" t="s">
        <v>28</v>
      </c>
      <c r="DL5" s="9" t="s">
        <v>29</v>
      </c>
      <c r="DN5" s="3" t="s">
        <v>2</v>
      </c>
      <c r="DO5" s="3" t="s">
        <v>3</v>
      </c>
      <c r="DP5" s="8" t="s">
        <v>19</v>
      </c>
      <c r="DQ5" s="8" t="s">
        <v>20</v>
      </c>
      <c r="DR5" s="8" t="s">
        <v>21</v>
      </c>
      <c r="DS5" s="8" t="s">
        <v>30</v>
      </c>
      <c r="DT5" s="9" t="s">
        <v>23</v>
      </c>
      <c r="DU5" s="9" t="s">
        <v>24</v>
      </c>
      <c r="DV5" s="9" t="s">
        <v>69</v>
      </c>
      <c r="DW5" s="9" t="s">
        <v>70</v>
      </c>
      <c r="DX5" s="9" t="s">
        <v>71</v>
      </c>
      <c r="DY5" s="9" t="s">
        <v>25</v>
      </c>
      <c r="DZ5" s="9" t="s">
        <v>26</v>
      </c>
      <c r="EA5" s="9" t="s">
        <v>66</v>
      </c>
      <c r="EB5" s="9" t="s">
        <v>31</v>
      </c>
      <c r="EC5" s="9" t="s">
        <v>65</v>
      </c>
      <c r="ED5" s="9" t="s">
        <v>28</v>
      </c>
      <c r="EE5" s="9" t="s">
        <v>29</v>
      </c>
      <c r="EG5" s="3" t="s">
        <v>2</v>
      </c>
      <c r="EH5" s="3" t="s">
        <v>3</v>
      </c>
      <c r="EI5" s="8" t="s">
        <v>19</v>
      </c>
      <c r="EJ5" s="8" t="s">
        <v>20</v>
      </c>
      <c r="EK5" s="8" t="s">
        <v>21</v>
      </c>
      <c r="EL5" s="8" t="s">
        <v>30</v>
      </c>
      <c r="EM5" s="9" t="s">
        <v>23</v>
      </c>
      <c r="EN5" s="9" t="s">
        <v>24</v>
      </c>
      <c r="EO5" s="9" t="s">
        <v>69</v>
      </c>
      <c r="EP5" s="9" t="s">
        <v>70</v>
      </c>
      <c r="EQ5" s="9" t="s">
        <v>71</v>
      </c>
      <c r="ER5" s="9" t="s">
        <v>25</v>
      </c>
      <c r="ES5" s="9" t="s">
        <v>26</v>
      </c>
      <c r="ET5" s="9" t="s">
        <v>66</v>
      </c>
      <c r="EU5" s="9" t="s">
        <v>31</v>
      </c>
      <c r="EV5" s="9" t="s">
        <v>65</v>
      </c>
      <c r="EW5" s="9" t="s">
        <v>28</v>
      </c>
      <c r="EX5" s="9" t="s">
        <v>29</v>
      </c>
      <c r="EZ5" s="3" t="s">
        <v>2</v>
      </c>
      <c r="FA5" s="3" t="s">
        <v>3</v>
      </c>
      <c r="FB5" s="8" t="s">
        <v>19</v>
      </c>
      <c r="FC5" s="8" t="s">
        <v>20</v>
      </c>
      <c r="FD5" s="8" t="s">
        <v>21</v>
      </c>
      <c r="FE5" s="8" t="s">
        <v>30</v>
      </c>
      <c r="FF5" s="9" t="s">
        <v>23</v>
      </c>
      <c r="FG5" s="9" t="s">
        <v>24</v>
      </c>
      <c r="FH5" s="9" t="s">
        <v>69</v>
      </c>
      <c r="FI5" s="9" t="s">
        <v>70</v>
      </c>
      <c r="FJ5" s="9" t="s">
        <v>71</v>
      </c>
      <c r="FK5" s="9" t="s">
        <v>25</v>
      </c>
      <c r="FL5" s="9" t="s">
        <v>26</v>
      </c>
      <c r="FM5" s="9" t="s">
        <v>66</v>
      </c>
      <c r="FN5" s="9" t="s">
        <v>31</v>
      </c>
      <c r="FO5" s="9" t="s">
        <v>65</v>
      </c>
      <c r="FP5" s="9" t="s">
        <v>28</v>
      </c>
      <c r="FQ5" s="9" t="s">
        <v>29</v>
      </c>
      <c r="FS5" s="3" t="s">
        <v>2</v>
      </c>
      <c r="FT5" s="3" t="s">
        <v>3</v>
      </c>
      <c r="FU5" s="9" t="s">
        <v>46</v>
      </c>
      <c r="FV5" s="9" t="s">
        <v>47</v>
      </c>
      <c r="FW5" s="9" t="s">
        <v>48</v>
      </c>
      <c r="FX5" s="9" t="s">
        <v>49</v>
      </c>
      <c r="FY5" s="9" t="s">
        <v>50</v>
      </c>
      <c r="FZ5" s="9" t="s">
        <v>51</v>
      </c>
      <c r="GA5" s="9" t="s">
        <v>69</v>
      </c>
      <c r="GB5" s="9" t="s">
        <v>70</v>
      </c>
      <c r="GC5" s="9" t="s">
        <v>71</v>
      </c>
      <c r="GD5" s="9" t="s">
        <v>52</v>
      </c>
      <c r="GE5" s="9" t="s">
        <v>66</v>
      </c>
      <c r="GF5" s="9" t="s">
        <v>53</v>
      </c>
      <c r="GG5" s="9" t="s">
        <v>65</v>
      </c>
      <c r="GH5" s="9" t="s">
        <v>54</v>
      </c>
      <c r="GI5" s="9" t="s">
        <v>55</v>
      </c>
      <c r="GJ5" s="19"/>
      <c r="GL5" s="3" t="s">
        <v>2</v>
      </c>
      <c r="GM5" s="3" t="s">
        <v>3</v>
      </c>
      <c r="GN5" s="9" t="s">
        <v>46</v>
      </c>
      <c r="GO5" s="9" t="s">
        <v>47</v>
      </c>
      <c r="GP5" s="9" t="s">
        <v>48</v>
      </c>
      <c r="GQ5" s="9" t="s">
        <v>49</v>
      </c>
      <c r="GR5" s="9" t="s">
        <v>50</v>
      </c>
      <c r="GS5" s="9" t="s">
        <v>51</v>
      </c>
      <c r="GT5" s="9" t="s">
        <v>69</v>
      </c>
      <c r="GU5" s="9" t="s">
        <v>70</v>
      </c>
      <c r="GV5" s="9" t="s">
        <v>71</v>
      </c>
      <c r="GW5" s="9" t="s">
        <v>52</v>
      </c>
      <c r="GX5" s="9" t="s">
        <v>66</v>
      </c>
      <c r="GY5" s="9" t="s">
        <v>53</v>
      </c>
      <c r="GZ5" s="9" t="s">
        <v>65</v>
      </c>
      <c r="HA5" s="9" t="s">
        <v>54</v>
      </c>
      <c r="HB5" s="9" t="s">
        <v>55</v>
      </c>
      <c r="HC5" s="19"/>
      <c r="HE5" s="3" t="s">
        <v>2</v>
      </c>
      <c r="HF5" s="3" t="s">
        <v>3</v>
      </c>
      <c r="HG5" s="9" t="s">
        <v>46</v>
      </c>
      <c r="HH5" s="9" t="s">
        <v>47</v>
      </c>
      <c r="HI5" s="9" t="s">
        <v>48</v>
      </c>
      <c r="HJ5" s="9" t="s">
        <v>49</v>
      </c>
      <c r="HK5" s="9" t="s">
        <v>50</v>
      </c>
      <c r="HL5" s="9" t="s">
        <v>51</v>
      </c>
      <c r="HM5" s="9" t="s">
        <v>69</v>
      </c>
      <c r="HN5" s="9" t="s">
        <v>70</v>
      </c>
      <c r="HO5" s="9" t="s">
        <v>71</v>
      </c>
      <c r="HP5" s="9" t="s">
        <v>52</v>
      </c>
      <c r="HQ5" s="9" t="s">
        <v>66</v>
      </c>
      <c r="HR5" s="9" t="s">
        <v>53</v>
      </c>
      <c r="HS5" s="9" t="s">
        <v>65</v>
      </c>
      <c r="HT5" s="9" t="s">
        <v>54</v>
      </c>
      <c r="HU5" s="9" t="s">
        <v>55</v>
      </c>
    </row>
    <row r="6" spans="1:229" x14ac:dyDescent="0.25">
      <c r="A6">
        <v>261.30473429340645</v>
      </c>
      <c r="B6" t="s">
        <v>33</v>
      </c>
      <c r="C6" s="20">
        <v>6</v>
      </c>
      <c r="E6" s="1">
        <v>100</v>
      </c>
      <c r="F6" s="1">
        <v>1207.0999999999999</v>
      </c>
      <c r="G6" s="6">
        <v>908</v>
      </c>
      <c r="H6" s="6">
        <v>582</v>
      </c>
      <c r="I6" s="6">
        <v>645</v>
      </c>
      <c r="J6" s="6">
        <v>579</v>
      </c>
      <c r="K6" s="6">
        <f t="shared" ref="K6:K37" si="0">(G6+I6)/2</f>
        <v>776.5</v>
      </c>
      <c r="L6" s="6">
        <f t="shared" ref="L6:L37" si="1">(H6+J6)/2</f>
        <v>580.5</v>
      </c>
      <c r="M6" s="18">
        <f>K6-K$6</f>
        <v>0</v>
      </c>
      <c r="N6" s="18">
        <f>L6-L$6</f>
        <v>0</v>
      </c>
      <c r="O6" s="6">
        <f>(M6^2+N6^2)^(1/2)</f>
        <v>0</v>
      </c>
      <c r="P6" s="6">
        <f>SQRT(K6^2+L6^2)-SQRT($K$6^2+$L$6^2)</f>
        <v>0</v>
      </c>
      <c r="Q6" s="6">
        <v>6</v>
      </c>
      <c r="R6" s="22">
        <f>Q6*(1/60)</f>
        <v>0.1</v>
      </c>
      <c r="S6" s="6">
        <f>O6*(E$6/F$6)+R$4</f>
        <v>261.30473429340645</v>
      </c>
      <c r="T6">
        <f>LOG10(R6)</f>
        <v>-1</v>
      </c>
      <c r="U6">
        <f>LOG10(S6)</f>
        <v>2.4171472783032004</v>
      </c>
      <c r="W6" s="1">
        <v>100</v>
      </c>
      <c r="X6" s="1">
        <v>1069.0999999999999</v>
      </c>
      <c r="Y6" s="6">
        <v>808</v>
      </c>
      <c r="Z6" s="6">
        <v>569</v>
      </c>
      <c r="AA6" s="6">
        <v>517</v>
      </c>
      <c r="AB6" s="6">
        <v>572</v>
      </c>
      <c r="AC6" s="6">
        <f>(Y6+AA6)/2</f>
        <v>662.5</v>
      </c>
      <c r="AD6" s="6">
        <f>(Z6+AB6)/2</f>
        <v>570.5</v>
      </c>
      <c r="AE6" s="18">
        <f>AC6-AC$6</f>
        <v>0</v>
      </c>
      <c r="AF6" s="18">
        <f>AD6-AD$6</f>
        <v>0</v>
      </c>
      <c r="AG6" s="18">
        <f>(AE6^2+AF6^2)^(1/2)</f>
        <v>0</v>
      </c>
      <c r="AH6" s="6">
        <f>(AD6^2+AC6^2)^(1/2)</f>
        <v>874.28628034528822</v>
      </c>
      <c r="AI6" s="6">
        <f>AH6-AH$6</f>
        <v>0</v>
      </c>
      <c r="AJ6" s="6">
        <v>7</v>
      </c>
      <c r="AK6" s="22">
        <f>AJ6*(1/60)</f>
        <v>0.11666666666666667</v>
      </c>
      <c r="AL6" s="6">
        <f>(AG6*(W$6/X$6))+AK$4</f>
        <v>284.63035975243389</v>
      </c>
      <c r="AM6">
        <f>LOG10(AK6)</f>
        <v>-0.93305321036938682</v>
      </c>
      <c r="AN6">
        <f>LOG10(AL6)</f>
        <v>2.4542812217136345</v>
      </c>
      <c r="AP6" s="1">
        <v>100</v>
      </c>
      <c r="AQ6" s="1">
        <v>1214.4000000000001</v>
      </c>
      <c r="AR6" s="6">
        <v>1023</v>
      </c>
      <c r="AS6" s="6">
        <v>581</v>
      </c>
      <c r="AT6" s="6">
        <v>640</v>
      </c>
      <c r="AU6" s="6">
        <v>581</v>
      </c>
      <c r="AV6" s="6">
        <f>(AR6+AT6)/2</f>
        <v>831.5</v>
      </c>
      <c r="AW6" s="6">
        <f>(AS6+AU6)/2</f>
        <v>581</v>
      </c>
      <c r="AX6" s="18">
        <f>AV6-AV$6</f>
        <v>0</v>
      </c>
      <c r="AY6" s="18">
        <f>AW6-AW$6</f>
        <v>0</v>
      </c>
      <c r="AZ6" s="18">
        <f>(AX6^2+AY6^2)^(1/2)</f>
        <v>0</v>
      </c>
      <c r="BA6" s="6">
        <f>(AW6^2+AV6^2)^(1/2)</f>
        <v>1014.3733287108844</v>
      </c>
      <c r="BB6" s="6">
        <f>BA6-BA$6</f>
        <v>0</v>
      </c>
      <c r="BC6" s="6">
        <v>9</v>
      </c>
      <c r="BD6" s="22">
        <f>BC6*(1/60)</f>
        <v>0.15</v>
      </c>
      <c r="BE6" s="18">
        <f>(AZ6*(AP$6/AQ$6))+BD$4</f>
        <v>283.31879176404539</v>
      </c>
      <c r="BF6">
        <f>LOG10(BD6)</f>
        <v>-0.82390874094431876</v>
      </c>
      <c r="BG6">
        <f>LOG10(BE6)</f>
        <v>2.452275381046277</v>
      </c>
      <c r="BI6" s="1">
        <v>100</v>
      </c>
      <c r="BJ6" s="4">
        <v>1046</v>
      </c>
      <c r="BK6">
        <v>583</v>
      </c>
      <c r="BL6">
        <v>591</v>
      </c>
      <c r="BM6">
        <v>374</v>
      </c>
      <c r="BN6">
        <v>588</v>
      </c>
      <c r="BO6" s="6">
        <f>(BK6+BM6)/2</f>
        <v>478.5</v>
      </c>
      <c r="BP6" s="6">
        <f>(BL6+BN6)/2</f>
        <v>589.5</v>
      </c>
      <c r="BQ6" s="18">
        <f>BO6-BO$6</f>
        <v>0</v>
      </c>
      <c r="BR6" s="18">
        <f>BP6-BP$6</f>
        <v>0</v>
      </c>
      <c r="BS6" s="18">
        <f>(BQ6^2+BR6^2)^(1/2)</f>
        <v>0</v>
      </c>
      <c r="BT6" s="6">
        <f>(BP6^2+BO6^2)^(1/2)</f>
        <v>759.25786133565975</v>
      </c>
      <c r="BU6" s="6">
        <f>BT6-BT$6</f>
        <v>0</v>
      </c>
      <c r="BV6" s="6">
        <v>17</v>
      </c>
      <c r="BW6" s="22">
        <f>BV6*(1/60)</f>
        <v>0.28333333333333333</v>
      </c>
      <c r="BX6" s="18">
        <f>(BS6*(BI$6/BJ$6))+BW$4</f>
        <v>49.708516565394042</v>
      </c>
      <c r="BY6">
        <f>LOG10(BW6)</f>
        <v>-0.54770232900536975</v>
      </c>
      <c r="BZ6">
        <f>LOG10(BX6)</f>
        <v>1.696430802827662</v>
      </c>
      <c r="CB6" s="1">
        <v>100</v>
      </c>
      <c r="CC6" s="1">
        <v>1029.3</v>
      </c>
      <c r="CD6">
        <v>656</v>
      </c>
      <c r="CE6">
        <v>585</v>
      </c>
      <c r="CF6">
        <v>409</v>
      </c>
      <c r="CG6">
        <v>591</v>
      </c>
      <c r="CH6" s="6">
        <f>(CD6+CF6)/2</f>
        <v>532.5</v>
      </c>
      <c r="CI6" s="6">
        <f>(CE6+CG6)/2</f>
        <v>588</v>
      </c>
      <c r="CJ6" s="18">
        <f>CH6-CH$6</f>
        <v>0</v>
      </c>
      <c r="CK6" s="18">
        <f>CI6-CI$6</f>
        <v>0</v>
      </c>
      <c r="CL6" s="18">
        <f>(CJ6^2+CK6^2)^(1/2)</f>
        <v>0</v>
      </c>
      <c r="CM6" s="6">
        <f>(CI6^2+CH6^2)^(1/2)</f>
        <v>793.28446978369618</v>
      </c>
      <c r="CN6" s="6">
        <f>CM6-CM$6</f>
        <v>0</v>
      </c>
      <c r="CO6" s="6">
        <v>6</v>
      </c>
      <c r="CP6" s="22">
        <f>CO6*(1/60)</f>
        <v>0.1</v>
      </c>
      <c r="CQ6" s="18">
        <f>(CL6*(CB$6/CC$6))+CP$4</f>
        <v>56.461338061569982</v>
      </c>
      <c r="CR6">
        <f>LOG10(CP6)</f>
        <v>-1</v>
      </c>
      <c r="CS6">
        <f>LOG10(CQ6)</f>
        <v>1.7517511661571707</v>
      </c>
      <c r="CU6" s="1">
        <v>100</v>
      </c>
      <c r="CV6" s="1">
        <v>1051.3</v>
      </c>
      <c r="CW6">
        <v>682</v>
      </c>
      <c r="CX6">
        <v>576</v>
      </c>
      <c r="CY6">
        <v>402</v>
      </c>
      <c r="CZ6">
        <v>593</v>
      </c>
      <c r="DA6" s="6">
        <f>(CW6+CY6)/2</f>
        <v>542</v>
      </c>
      <c r="DB6" s="6">
        <f>(CX6+CZ6)/2</f>
        <v>584.5</v>
      </c>
      <c r="DC6" s="18">
        <f>DA6-DA$6</f>
        <v>0</v>
      </c>
      <c r="DD6" s="18">
        <f>DB6-DB$6</f>
        <v>0</v>
      </c>
      <c r="DE6" s="18">
        <f>(DC6^2+DD6^2)^(1/2)</f>
        <v>0</v>
      </c>
      <c r="DF6" s="6">
        <f>(DB6^2+DA6^2)^(1/2)</f>
        <v>797.12248117839454</v>
      </c>
      <c r="DG6" s="6">
        <f>DF6-DF$6</f>
        <v>0</v>
      </c>
      <c r="DH6" s="6">
        <v>6</v>
      </c>
      <c r="DI6" s="22">
        <f>DH6*(1/60)</f>
        <v>0.1</v>
      </c>
      <c r="DJ6" s="18">
        <f>(DE6*(CU$6/CV$6))+DI$4</f>
        <v>57.490129649614907</v>
      </c>
      <c r="DK6">
        <f>LOG10(DI6)</f>
        <v>-1</v>
      </c>
      <c r="DL6">
        <f>LOG10(DJ6)</f>
        <v>1.7595932880519385</v>
      </c>
      <c r="DN6" s="1">
        <v>100</v>
      </c>
      <c r="DO6" s="1">
        <v>1049</v>
      </c>
      <c r="DP6">
        <v>725</v>
      </c>
      <c r="DQ6">
        <v>607</v>
      </c>
      <c r="DR6">
        <v>486</v>
      </c>
      <c r="DS6">
        <v>605</v>
      </c>
      <c r="DT6" s="6">
        <f>(DP6+DR6)/2</f>
        <v>605.5</v>
      </c>
      <c r="DU6" s="6">
        <f>(DQ6+DS6)/2</f>
        <v>606</v>
      </c>
      <c r="DV6" s="18">
        <f>DT6-DT$6</f>
        <v>0</v>
      </c>
      <c r="DW6" s="18">
        <f>DU6-DU$6</f>
        <v>0</v>
      </c>
      <c r="DX6" s="18">
        <f>(DV6^2+DW6^2)^(1/2)</f>
        <v>0</v>
      </c>
      <c r="DY6" s="6">
        <f>(DU6^2+DT6^2)^(1/2)</f>
        <v>856.65993836527684</v>
      </c>
      <c r="DZ6" s="6">
        <f>DY6-DY$6</f>
        <v>0</v>
      </c>
      <c r="EA6" s="6">
        <v>9</v>
      </c>
      <c r="EB6" s="22">
        <f>EA6*(1/60)</f>
        <v>0.15</v>
      </c>
      <c r="EC6" s="18">
        <f>(DX6*(DN$6/DO$6))+EB$4</f>
        <v>87.824490343048879</v>
      </c>
      <c r="ED6">
        <f>LOG10(EB6)</f>
        <v>-0.82390874094431876</v>
      </c>
      <c r="EE6">
        <f>LOG10(EC6)</f>
        <v>1.9436156382039576</v>
      </c>
      <c r="EG6" s="1">
        <v>100</v>
      </c>
      <c r="EH6" s="4">
        <v>1146</v>
      </c>
      <c r="EI6">
        <v>768</v>
      </c>
      <c r="EJ6">
        <v>607</v>
      </c>
      <c r="EK6">
        <v>464</v>
      </c>
      <c r="EL6">
        <v>612</v>
      </c>
      <c r="EM6" s="6">
        <f>(EI6+EK6)/2</f>
        <v>616</v>
      </c>
      <c r="EN6" s="6">
        <f>(EJ6+EL6)/2</f>
        <v>609.5</v>
      </c>
      <c r="EO6" s="18">
        <f>EM6-EM$6</f>
        <v>0</v>
      </c>
      <c r="EP6" s="18">
        <f>EN6-EN$6</f>
        <v>0</v>
      </c>
      <c r="EQ6" s="18">
        <f>(EO6^2+EP6^2)^(1/2)</f>
        <v>0</v>
      </c>
      <c r="ER6" s="6">
        <f>(EN6^2+EM6^2)^(1/2)</f>
        <v>866.57154926757198</v>
      </c>
      <c r="ES6" s="6">
        <f>ER6-ER$6</f>
        <v>0</v>
      </c>
      <c r="ET6" s="6">
        <v>9</v>
      </c>
      <c r="EU6" s="22">
        <f>ET6*(1/60)</f>
        <v>0.15</v>
      </c>
      <c r="EV6" s="18">
        <f>(EQ6*(EG$6/EH$6))+EU$4</f>
        <v>87.969391071988582</v>
      </c>
      <c r="EW6">
        <f>LOG10(EU6)</f>
        <v>-0.82390874094431876</v>
      </c>
      <c r="EX6">
        <f>LOG10(EV6)</f>
        <v>1.9443315857755961</v>
      </c>
      <c r="EZ6" s="1">
        <v>100</v>
      </c>
      <c r="FA6" s="4">
        <v>1123.0999999999999</v>
      </c>
      <c r="FB6">
        <v>786</v>
      </c>
      <c r="FC6">
        <v>610</v>
      </c>
      <c r="FD6">
        <v>438</v>
      </c>
      <c r="FE6">
        <v>612</v>
      </c>
      <c r="FF6" s="6">
        <f>(FB6+FD6)/2</f>
        <v>612</v>
      </c>
      <c r="FG6" s="6">
        <f>(FC6+FE6)/2</f>
        <v>611</v>
      </c>
      <c r="FH6" s="18">
        <f>FF6-FF$6</f>
        <v>0</v>
      </c>
      <c r="FI6" s="18">
        <f>FG6-FG$6</f>
        <v>0</v>
      </c>
      <c r="FJ6" s="18">
        <f>(FH6^2+FI6^2)^(1/2)</f>
        <v>0</v>
      </c>
      <c r="FK6" s="6">
        <f>(FG6^2+FF6^2)^(1/2)</f>
        <v>864.79188247809077</v>
      </c>
      <c r="FL6" s="6">
        <f>FK6-FK$6</f>
        <v>0</v>
      </c>
      <c r="FM6" s="6">
        <v>13</v>
      </c>
      <c r="FN6" s="22">
        <f>FM6*(1/60)</f>
        <v>0.21666666666666667</v>
      </c>
      <c r="FO6" s="18">
        <f>(FJ6*(EZ$6/FA$6))+FN$4</f>
        <v>88.174238468984015</v>
      </c>
      <c r="FP6">
        <f>LOG10(FN6)</f>
        <v>-0.6642078980768068</v>
      </c>
      <c r="FQ6">
        <f>LOG10(FO6)</f>
        <v>1.945341717501464</v>
      </c>
      <c r="FS6" s="1">
        <v>100</v>
      </c>
      <c r="FT6" s="4">
        <v>801.4</v>
      </c>
      <c r="FU6" s="21">
        <v>331</v>
      </c>
      <c r="FV6" s="21">
        <v>599</v>
      </c>
      <c r="FW6" s="21">
        <v>121</v>
      </c>
      <c r="FX6" s="21">
        <v>605</v>
      </c>
      <c r="FY6">
        <f>AVERAGE(FU6,FW6)</f>
        <v>226</v>
      </c>
      <c r="FZ6">
        <f>AVERAGE(FV6,FX6)</f>
        <v>602</v>
      </c>
      <c r="GA6" s="18">
        <f>FY6-FY$6</f>
        <v>0</v>
      </c>
      <c r="GB6" s="18">
        <f>FZ6-FZ$6</f>
        <v>0</v>
      </c>
      <c r="GC6" s="18">
        <f>(GA6^2+GB6^2)^(1/2)</f>
        <v>0</v>
      </c>
      <c r="GD6">
        <f>SQRT(FY6^2+FZ6^2)</f>
        <v>643.02410530243731</v>
      </c>
      <c r="GE6">
        <v>5</v>
      </c>
      <c r="GF6" s="22">
        <f>GE6*(1/60)</f>
        <v>8.3333333333333329E-2</v>
      </c>
      <c r="GG6" s="18">
        <f>(GC6*($FS$6/$FT$6))+GF$4</f>
        <v>57.844084650441616</v>
      </c>
      <c r="GH6">
        <f>LOG10(GF6)</f>
        <v>-1.0791812460476249</v>
      </c>
      <c r="GI6">
        <f>LOG(GG6)</f>
        <v>1.7622589530021131</v>
      </c>
      <c r="GL6" s="1">
        <v>100</v>
      </c>
      <c r="GM6" s="4">
        <v>804.39</v>
      </c>
      <c r="GN6" s="21">
        <v>346</v>
      </c>
      <c r="GO6" s="21">
        <v>600</v>
      </c>
      <c r="GP6" s="21">
        <v>144</v>
      </c>
      <c r="GQ6" s="21">
        <v>609</v>
      </c>
      <c r="GR6">
        <f>AVERAGE(GN6,GP6)</f>
        <v>245</v>
      </c>
      <c r="GS6">
        <f>AVERAGE(GO6,GQ6)</f>
        <v>604.5</v>
      </c>
      <c r="GT6" s="18">
        <f>GR6-GR$6</f>
        <v>0</v>
      </c>
      <c r="GU6" s="18">
        <f>GS6-GS$6</f>
        <v>0</v>
      </c>
      <c r="GV6" s="18">
        <f>(GT6^2+GU6^2)^(1/2)</f>
        <v>0</v>
      </c>
      <c r="GW6">
        <f>SQRT(GR6^2+GS6^2)</f>
        <v>652.26164228781693</v>
      </c>
      <c r="GX6">
        <v>7</v>
      </c>
      <c r="GY6" s="22">
        <f>GX6*(1/60)</f>
        <v>0.11666666666666667</v>
      </c>
      <c r="GZ6" s="18">
        <f>(GV6*(GL$6/GM$6))+GY$4</f>
        <v>69.285054344716343</v>
      </c>
      <c r="HA6">
        <f>LOG10(GY6)</f>
        <v>-0.93305321036938682</v>
      </c>
      <c r="HB6">
        <f>LOG(GZ6)</f>
        <v>1.8406395619474061</v>
      </c>
      <c r="HE6" s="1">
        <v>100</v>
      </c>
      <c r="HF6" s="4">
        <v>802.48</v>
      </c>
      <c r="HG6" s="21">
        <v>353</v>
      </c>
      <c r="HH6" s="21">
        <v>598</v>
      </c>
      <c r="HI6" s="21">
        <v>157</v>
      </c>
      <c r="HJ6" s="21">
        <v>605</v>
      </c>
      <c r="HK6">
        <f>AVERAGE(HG6,HI6)</f>
        <v>255</v>
      </c>
      <c r="HL6">
        <f>AVERAGE(HH6,HJ6)</f>
        <v>601.5</v>
      </c>
      <c r="HM6" s="18">
        <f>HK6-HK$6</f>
        <v>0</v>
      </c>
      <c r="HN6" s="18">
        <f>HL6-HL$6</f>
        <v>0</v>
      </c>
      <c r="HO6" s="18">
        <f>(HM6^2+HN6^2)^(1/2)</f>
        <v>0</v>
      </c>
      <c r="HP6">
        <f>SQRT(HK6^2+HL6^2)</f>
        <v>653.32017418720511</v>
      </c>
      <c r="HQ6">
        <v>6</v>
      </c>
      <c r="HR6" s="22">
        <f>HQ6*(1/60)</f>
        <v>0.1</v>
      </c>
      <c r="HS6" s="18">
        <f>(HO6*(HE$6/HF$6))+HR$4</f>
        <v>66.229855810660922</v>
      </c>
      <c r="HT6">
        <f>LOG10(HR6)</f>
        <v>-1</v>
      </c>
      <c r="HU6">
        <f>LOG(HS6)</f>
        <v>1.8210538095433024</v>
      </c>
    </row>
    <row r="7" spans="1:229" x14ac:dyDescent="0.25">
      <c r="A7">
        <v>284.63035975243389</v>
      </c>
      <c r="B7" t="s">
        <v>34</v>
      </c>
      <c r="C7" s="20">
        <v>7</v>
      </c>
      <c r="G7" s="6">
        <v>910</v>
      </c>
      <c r="H7" s="6">
        <v>577</v>
      </c>
      <c r="I7" s="6">
        <v>647</v>
      </c>
      <c r="J7" s="6">
        <v>581</v>
      </c>
      <c r="K7" s="6">
        <f t="shared" si="0"/>
        <v>778.5</v>
      </c>
      <c r="L7" s="6">
        <f t="shared" si="1"/>
        <v>579</v>
      </c>
      <c r="M7" s="18">
        <f t="shared" ref="M7:M70" si="2">K7-K$6</f>
        <v>2</v>
      </c>
      <c r="N7" s="18">
        <f t="shared" ref="N7:N70" si="3">L7-L$6</f>
        <v>-1.5</v>
      </c>
      <c r="O7" s="18">
        <f t="shared" ref="O7:O70" si="4">(M7^2+N7^2)^(1/2)</f>
        <v>2.5</v>
      </c>
      <c r="P7" s="18">
        <f>SQRT(K7^2+L7^2)-SQRT($K$6^2+$L$6^2)</f>
        <v>0.70667816705611131</v>
      </c>
      <c r="Q7" s="6">
        <v>7</v>
      </c>
      <c r="R7" s="22">
        <f t="shared" ref="R7:R70" si="5">Q7*(1/60)</f>
        <v>0.11666666666666667</v>
      </c>
      <c r="S7" s="18">
        <f t="shared" ref="S7:S70" si="6">O7*(E$6/F$6)+R$4</f>
        <v>261.51184223806723</v>
      </c>
      <c r="T7">
        <f t="shared" ref="T7:T70" si="7">LOG10(R7)</f>
        <v>-0.93305321036938682</v>
      </c>
      <c r="U7">
        <f t="shared" ref="U7:U70" si="8">LOG10(S7)</f>
        <v>2.4174913601332992</v>
      </c>
      <c r="Y7" s="6">
        <v>812</v>
      </c>
      <c r="Z7" s="6">
        <v>575</v>
      </c>
      <c r="AA7" s="6">
        <v>520</v>
      </c>
      <c r="AB7" s="6">
        <v>574</v>
      </c>
      <c r="AC7" s="6">
        <f t="shared" ref="AC7:AD70" si="9">(Y7+AA7)/2</f>
        <v>666</v>
      </c>
      <c r="AD7" s="6">
        <f t="shared" si="9"/>
        <v>574.5</v>
      </c>
      <c r="AE7" s="18">
        <f t="shared" ref="AE7:AE70" si="10">AC7-AC$6</f>
        <v>3.5</v>
      </c>
      <c r="AF7" s="18">
        <f t="shared" ref="AF7:AF70" si="11">AD7-AD$6</f>
        <v>4</v>
      </c>
      <c r="AG7" s="18">
        <f t="shared" ref="AG7:AG70" si="12">(AE7^2+AF7^2)^(1/2)</f>
        <v>5.315072906367325</v>
      </c>
      <c r="AH7" s="6">
        <f t="shared" ref="AH7:AH70" si="13">(AD7^2+AC7^2)^(1/2)</f>
        <v>879.54889005671544</v>
      </c>
      <c r="AI7" s="6">
        <f>AH7-AH$6</f>
        <v>5.262609711427217</v>
      </c>
      <c r="AJ7" s="6">
        <v>8</v>
      </c>
      <c r="AK7" s="22">
        <f t="shared" ref="AK7:AK70" si="14">AJ7*(1/60)</f>
        <v>0.13333333333333333</v>
      </c>
      <c r="AL7" s="18">
        <f t="shared" ref="AL7:AL70" si="15">(AG7*(W$6/X$6))+AK$4</f>
        <v>285.12751370495164</v>
      </c>
      <c r="AM7">
        <f t="shared" ref="AM7:AM70" si="16">LOG10(AK7)</f>
        <v>-0.87506126339170009</v>
      </c>
      <c r="AN7">
        <f t="shared" ref="AN7:AN70" si="17">LOG10(AL7)</f>
        <v>2.4550391270734027</v>
      </c>
      <c r="AR7" s="6">
        <v>1026</v>
      </c>
      <c r="AS7" s="6">
        <v>581</v>
      </c>
      <c r="AT7" s="6">
        <v>644</v>
      </c>
      <c r="AU7" s="6">
        <v>581</v>
      </c>
      <c r="AV7" s="6">
        <f t="shared" ref="AV7:AW70" si="18">(AR7+AT7)/2</f>
        <v>835</v>
      </c>
      <c r="AW7" s="6">
        <f t="shared" si="18"/>
        <v>581</v>
      </c>
      <c r="AX7" s="18">
        <f t="shared" ref="AX7:AX70" si="19">AV7-AV$6</f>
        <v>3.5</v>
      </c>
      <c r="AY7" s="18">
        <f t="shared" ref="AY7:AY70" si="20">AW7-AW$6</f>
        <v>0</v>
      </c>
      <c r="AZ7" s="18">
        <f t="shared" ref="AZ7:AZ70" si="21">(AX7^2+AY7^2)^(1/2)</f>
        <v>3.5</v>
      </c>
      <c r="BA7" s="6">
        <f t="shared" ref="BA7:BA70" si="22">(AW7^2+AV7^2)^(1/2)</f>
        <v>1017.2443167695752</v>
      </c>
      <c r="BB7" s="6">
        <f t="shared" ref="BB7:BB70" si="23">BA7-BA$6</f>
        <v>2.8709880586908412</v>
      </c>
      <c r="BC7" s="6">
        <v>10</v>
      </c>
      <c r="BD7" s="22">
        <f t="shared" ref="BD7:BD70" si="24">BC7*(1/60)</f>
        <v>0.16666666666666666</v>
      </c>
      <c r="BE7" s="18">
        <f t="shared" ref="BE7:BE70" si="25">(AZ7*(AP$6/AQ$6))+BD$4</f>
        <v>283.60699993268832</v>
      </c>
      <c r="BF7">
        <f t="shared" ref="BF7:BF70" si="26">LOG10(BD7)</f>
        <v>-0.77815125038364363</v>
      </c>
      <c r="BG7">
        <f t="shared" ref="BG7:BG70" si="27">LOG10(BE7)</f>
        <v>2.4527169458150597</v>
      </c>
      <c r="BK7">
        <v>587</v>
      </c>
      <c r="BL7">
        <v>583</v>
      </c>
      <c r="BM7">
        <v>382</v>
      </c>
      <c r="BN7">
        <v>590</v>
      </c>
      <c r="BO7" s="6">
        <f t="shared" ref="BO7:BP70" si="28">(BK7+BM7)/2</f>
        <v>484.5</v>
      </c>
      <c r="BP7" s="6">
        <f t="shared" si="28"/>
        <v>586.5</v>
      </c>
      <c r="BQ7" s="18">
        <f t="shared" ref="BQ7:BQ70" si="29">BO7-BO$6</f>
        <v>6</v>
      </c>
      <c r="BR7" s="18">
        <f t="shared" ref="BR7:BR18" si="30">BP7-BP$6</f>
        <v>-3</v>
      </c>
      <c r="BS7" s="18">
        <f t="shared" ref="BS7:BS70" si="31">(BQ7^2+BR7^2)^(1/2)</f>
        <v>6.7082039324993694</v>
      </c>
      <c r="BT7" s="6">
        <f t="shared" ref="BT7:BT70" si="32">(BP7^2+BO7^2)^(1/2)</f>
        <v>760.73812839899119</v>
      </c>
      <c r="BU7" s="6">
        <f t="shared" ref="BU7:BU70" si="33">BT7-BT$6</f>
        <v>1.4802670633314392</v>
      </c>
      <c r="BV7" s="6">
        <v>18</v>
      </c>
      <c r="BW7" s="22">
        <f t="shared" ref="BW7:BW70" si="34">BV7*(1/60)</f>
        <v>0.3</v>
      </c>
      <c r="BX7" s="18">
        <f t="shared" ref="BX7:BX70" si="35">(BS7*(BI$6/BJ$6))+BW$4</f>
        <v>50.349836253013486</v>
      </c>
      <c r="BY7">
        <f t="shared" ref="BY7:BY70" si="36">LOG10(BW7)</f>
        <v>-0.52287874528033762</v>
      </c>
      <c r="BZ7">
        <f t="shared" ref="BZ7:BZ70" si="37">LOG10(BX7)</f>
        <v>1.7019980624858968</v>
      </c>
      <c r="CD7">
        <v>657</v>
      </c>
      <c r="CE7">
        <v>583</v>
      </c>
      <c r="CF7">
        <v>416</v>
      </c>
      <c r="CG7">
        <v>591</v>
      </c>
      <c r="CH7" s="6">
        <f t="shared" ref="CH7:CI70" si="38">(CD7+CF7)/2</f>
        <v>536.5</v>
      </c>
      <c r="CI7" s="6">
        <f t="shared" si="38"/>
        <v>587</v>
      </c>
      <c r="CJ7" s="18">
        <f>CH7-CH$6</f>
        <v>4</v>
      </c>
      <c r="CK7" s="18">
        <f t="shared" ref="CK7:CK18" si="39">CI7-CI$6</f>
        <v>-1</v>
      </c>
      <c r="CL7" s="18">
        <f t="shared" ref="CL7:CL70" si="40">(CJ7^2+CK7^2)^(1/2)</f>
        <v>4.1231056256176606</v>
      </c>
      <c r="CM7" s="6">
        <f t="shared" ref="CM7:CM70" si="41">(CI7^2+CH7^2)^(1/2)</f>
        <v>795.23660001285157</v>
      </c>
      <c r="CN7" s="6">
        <f t="shared" ref="CN7:CN70" si="42">CM7-CM$6</f>
        <v>1.9521302291553866</v>
      </c>
      <c r="CO7" s="6">
        <v>7</v>
      </c>
      <c r="CP7" s="22">
        <f t="shared" ref="CP7:CP70" si="43">CO7*(1/60)</f>
        <v>0.11666666666666667</v>
      </c>
      <c r="CQ7" s="18">
        <f t="shared" ref="CQ7:CQ70" si="44">(CL7*(CB$6/CC$6))+CP$4</f>
        <v>56.861911813208735</v>
      </c>
      <c r="CR7">
        <f t="shared" ref="CR7:CR70" si="45">LOG10(CP7)</f>
        <v>-0.93305321036938682</v>
      </c>
      <c r="CS7">
        <f t="shared" ref="CS7:CS70" si="46">LOG10(CQ7)</f>
        <v>1.7548214574643215</v>
      </c>
      <c r="CW7">
        <v>688</v>
      </c>
      <c r="CX7">
        <v>581</v>
      </c>
      <c r="CY7">
        <v>411</v>
      </c>
      <c r="CZ7">
        <v>594</v>
      </c>
      <c r="DA7" s="6">
        <f t="shared" ref="DA7:DB70" si="47">(CW7+CY7)/2</f>
        <v>549.5</v>
      </c>
      <c r="DB7" s="6">
        <f t="shared" si="47"/>
        <v>587.5</v>
      </c>
      <c r="DC7" s="18">
        <f>DA7-DA$6</f>
        <v>7.5</v>
      </c>
      <c r="DD7" s="18">
        <f t="shared" ref="DD7:DD18" si="48">DB7-DB$6</f>
        <v>3</v>
      </c>
      <c r="DE7" s="18">
        <f t="shared" ref="DE7:DE70" si="49">(DC7^2+DD7^2)^(1/2)</f>
        <v>8.0777472107017552</v>
      </c>
      <c r="DF7" s="6">
        <f t="shared" ref="DF7:DF70" si="50">(DB7^2+DA7^2)^(1/2)</f>
        <v>804.42930080896485</v>
      </c>
      <c r="DG7" s="6">
        <f t="shared" ref="DG7:DG70" si="51">DF7-DF$6</f>
        <v>7.3068196305703168</v>
      </c>
      <c r="DH7" s="6">
        <v>7</v>
      </c>
      <c r="DI7" s="22">
        <f t="shared" ref="DI7:DI70" si="52">DH7*(1/60)</f>
        <v>0.11666666666666667</v>
      </c>
      <c r="DJ7" s="18">
        <f t="shared" ref="DJ7:DJ70" si="53">(DE7*(CU$6/CV$6))+DI$4</f>
        <v>58.258487607448231</v>
      </c>
      <c r="DK7">
        <f t="shared" ref="DK7:DK70" si="54">LOG10(DI7)</f>
        <v>-0.93305321036938682</v>
      </c>
      <c r="DL7">
        <f t="shared" ref="DL7:DL70" si="55">LOG10(DJ7)</f>
        <v>1.7653592061367358</v>
      </c>
      <c r="DP7">
        <v>729</v>
      </c>
      <c r="DQ7">
        <v>603</v>
      </c>
      <c r="DR7">
        <v>492</v>
      </c>
      <c r="DS7">
        <v>607</v>
      </c>
      <c r="DT7" s="6">
        <f t="shared" ref="DT7:DU70" si="56">(DP7+DR7)/2</f>
        <v>610.5</v>
      </c>
      <c r="DU7" s="6">
        <f t="shared" si="56"/>
        <v>605</v>
      </c>
      <c r="DV7" s="18">
        <f t="shared" ref="DV7:DV70" si="57">DT7-DT$6</f>
        <v>5</v>
      </c>
      <c r="DW7" s="18">
        <f t="shared" ref="DW7:DW70" si="58">DU7-DU$6</f>
        <v>-1</v>
      </c>
      <c r="DX7" s="18">
        <f t="shared" ref="DX7:DX70" si="59">(DV7^2+DW7^2)^(1/2)</f>
        <v>5.0990195135927845</v>
      </c>
      <c r="DY7" s="6">
        <f t="shared" ref="DY7:DY70" si="60">(DU7^2+DT7^2)^(1/2)</f>
        <v>859.4970913272482</v>
      </c>
      <c r="DZ7" s="6">
        <f t="shared" ref="DZ7:DZ70" si="61">DY7-DY$6</f>
        <v>2.8371529619713556</v>
      </c>
      <c r="EA7" s="6">
        <v>10</v>
      </c>
      <c r="EB7" s="22">
        <f t="shared" ref="EB7:EB70" si="62">EA7*(1/60)</f>
        <v>0.16666666666666666</v>
      </c>
      <c r="EC7" s="18">
        <f t="shared" ref="EC7:EC70" si="63">(DX7*(DN$6/DO$6))+EB$4</f>
        <v>88.310574186098719</v>
      </c>
      <c r="ED7">
        <f t="shared" ref="ED7:ED70" si="64">LOG10(EB7)</f>
        <v>-0.77815125038364363</v>
      </c>
      <c r="EE7">
        <f t="shared" ref="EE7:EE70" si="65">LOG10(EC7)</f>
        <v>1.9460127085121535</v>
      </c>
      <c r="EI7">
        <v>775</v>
      </c>
      <c r="EJ7">
        <v>601</v>
      </c>
      <c r="EK7">
        <v>472</v>
      </c>
      <c r="EL7">
        <v>608</v>
      </c>
      <c r="EM7" s="6">
        <f t="shared" ref="EM7:EN70" si="66">(EI7+EK7)/2</f>
        <v>623.5</v>
      </c>
      <c r="EN7" s="6">
        <f t="shared" si="66"/>
        <v>604.5</v>
      </c>
      <c r="EO7" s="18">
        <f t="shared" ref="EO7:EO70" si="67">EM7-EM$6</f>
        <v>7.5</v>
      </c>
      <c r="EP7" s="18">
        <f t="shared" ref="EP7:EP70" si="68">EN7-EN$6</f>
        <v>-5</v>
      </c>
      <c r="EQ7" s="18">
        <f t="shared" ref="EQ7:EQ70" si="69">(EO7^2+EP7^2)^(1/2)</f>
        <v>9.013878188659973</v>
      </c>
      <c r="ER7" s="6">
        <f t="shared" ref="ER7:ER70" si="70">(EN7^2+EM7^2)^(1/2)</f>
        <v>868.43105656119872</v>
      </c>
      <c r="ES7" s="6">
        <f t="shared" ref="ES7:ES70" si="71">ER7-ER$6</f>
        <v>1.8595072936267343</v>
      </c>
      <c r="ET7" s="6">
        <v>10</v>
      </c>
      <c r="EU7" s="22">
        <f t="shared" ref="EU7:EU70" si="72">ET7*(1/60)</f>
        <v>0.16666666666666666</v>
      </c>
      <c r="EV7" s="18">
        <f t="shared" ref="EV7:EV70" si="73">(EQ7*(EG$6/EH$6))+EU$4</f>
        <v>88.755942397351575</v>
      </c>
      <c r="EW7">
        <f t="shared" ref="EW7:EW70" si="74">LOG10(EU7)</f>
        <v>-0.77815125038364363</v>
      </c>
      <c r="EX7">
        <f t="shared" ref="EX7:EX70" si="75">LOG10(EV7)</f>
        <v>1.9481974396311745</v>
      </c>
      <c r="FB7">
        <v>793</v>
      </c>
      <c r="FC7">
        <v>607</v>
      </c>
      <c r="FD7">
        <v>444</v>
      </c>
      <c r="FE7">
        <v>613</v>
      </c>
      <c r="FF7" s="6">
        <f t="shared" ref="FF7:FG70" si="76">(FB7+FD7)/2</f>
        <v>618.5</v>
      </c>
      <c r="FG7" s="6">
        <f t="shared" si="76"/>
        <v>610</v>
      </c>
      <c r="FH7" s="18">
        <f>FF7-FF$6</f>
        <v>6.5</v>
      </c>
      <c r="FI7" s="18">
        <f t="shared" ref="FI7:FI18" si="77">FG7-FG$6</f>
        <v>-1</v>
      </c>
      <c r="FJ7" s="18">
        <f t="shared" ref="FJ7:FJ70" si="78">(FH7^2+FI7^2)^(1/2)</f>
        <v>6.5764732189829527</v>
      </c>
      <c r="FK7" s="6">
        <f t="shared" ref="FK7:FK70" si="79">(FG7^2+FF7^2)^(1/2)</f>
        <v>868.70147346484919</v>
      </c>
      <c r="FL7" s="6">
        <f t="shared" ref="FL7:FL70" si="80">FK7-FK$6</f>
        <v>3.9095909867584169</v>
      </c>
      <c r="FM7" s="6">
        <v>14</v>
      </c>
      <c r="FN7" s="22">
        <f t="shared" ref="FN7:FN70" si="81">FM7*(1/60)</f>
        <v>0.23333333333333334</v>
      </c>
      <c r="FO7" s="18">
        <f t="shared" ref="FO7:FO70" si="82">(FJ7*(EZ$6/FA$6))+FN$4</f>
        <v>88.759802819352004</v>
      </c>
      <c r="FP7">
        <f t="shared" ref="FP7:FP70" si="83">LOG10(FN7)</f>
        <v>-0.63202321470540557</v>
      </c>
      <c r="FQ7">
        <f t="shared" ref="FQ7:FQ70" si="84">LOG10(FO7)</f>
        <v>1.9482163287722005</v>
      </c>
      <c r="FT7">
        <f>(FS6/FT6)</f>
        <v>0.12478163214374845</v>
      </c>
      <c r="FU7" s="21">
        <v>337</v>
      </c>
      <c r="FV7" s="21">
        <v>599</v>
      </c>
      <c r="FW7" s="21">
        <v>125</v>
      </c>
      <c r="FX7" s="21">
        <v>605</v>
      </c>
      <c r="FY7">
        <f t="shared" ref="FY7:FY70" si="85">AVERAGE(FU7,FW7)</f>
        <v>231</v>
      </c>
      <c r="FZ7">
        <f t="shared" ref="FZ7:FZ70" si="86">AVERAGE(FV7,FX7)</f>
        <v>602</v>
      </c>
      <c r="GA7" s="18">
        <f>FY7-FY$6</f>
        <v>5</v>
      </c>
      <c r="GB7" s="18">
        <f t="shared" ref="GB7:GB18" si="87">FZ7-FZ$6</f>
        <v>0</v>
      </c>
      <c r="GC7" s="18">
        <f t="shared" ref="GC7:GC70" si="88">(GA7^2+GB7^2)^(1/2)</f>
        <v>5</v>
      </c>
      <c r="GD7">
        <f t="shared" ref="GD7:GD70" si="89">SQRT(FY7^2+FZ7^2)</f>
        <v>644.79841811220354</v>
      </c>
      <c r="GE7">
        <v>6</v>
      </c>
      <c r="GF7" s="22">
        <f t="shared" ref="GF7:GF70" si="90">GE7*(1/60)</f>
        <v>0.1</v>
      </c>
      <c r="GG7" s="18">
        <f>(GC7*($FS$6/$FT$6))+GF$4</f>
        <v>58.467992811160357</v>
      </c>
      <c r="GH7">
        <f t="shared" ref="GH7:GH70" si="91">LOG10(GF7)</f>
        <v>-1</v>
      </c>
      <c r="GI7">
        <f t="shared" ref="GI7:GI70" si="92">LOG(GG7)</f>
        <v>1.7669181848925291</v>
      </c>
      <c r="GM7">
        <f>(GL6/GM6)</f>
        <v>0.12431780603935902</v>
      </c>
      <c r="GN7" s="21">
        <v>350</v>
      </c>
      <c r="GO7" s="21">
        <v>598</v>
      </c>
      <c r="GP7" s="21">
        <v>151</v>
      </c>
      <c r="GQ7" s="21">
        <v>607</v>
      </c>
      <c r="GR7">
        <f t="shared" ref="GR7:GR70" si="93">AVERAGE(GN7,GP7)</f>
        <v>250.5</v>
      </c>
      <c r="GS7">
        <f t="shared" ref="GS7:GS70" si="94">AVERAGE(GO7,GQ7)</f>
        <v>602.5</v>
      </c>
      <c r="GT7" s="18">
        <f t="shared" ref="GT7:GT70" si="95">GR7-GR$6</f>
        <v>5.5</v>
      </c>
      <c r="GU7" s="18">
        <f t="shared" ref="GU7:GU70" si="96">GS7-GS$6</f>
        <v>-2</v>
      </c>
      <c r="GV7" s="18">
        <f t="shared" ref="GV7:GV70" si="97">(GT7^2+GU7^2)^(1/2)</f>
        <v>5.8523499553598128</v>
      </c>
      <c r="GW7">
        <f t="shared" ref="GW7:GW37" si="98">SQRT(GR7^2+GS7^2)</f>
        <v>652.50019157085308</v>
      </c>
      <c r="GX7">
        <v>8</v>
      </c>
      <c r="GY7" s="22">
        <f t="shared" ref="GY7:GY70" si="99">GX7*(1/60)</f>
        <v>0.13333333333333333</v>
      </c>
      <c r="GZ7" s="18">
        <f t="shared" ref="GZ7:GZ70" si="100">(GV7*(GL$6/GM$6))+GY$4</f>
        <v>70.012605651341218</v>
      </c>
      <c r="HA7">
        <f t="shared" ref="HA7:HA70" si="101">LOG10(GY7)</f>
        <v>-0.87506126339170009</v>
      </c>
      <c r="HB7">
        <f t="shared" ref="HB7:HB70" si="102">LOG(GZ7)</f>
        <v>1.8451762410420516</v>
      </c>
      <c r="HF7">
        <f>(HE6/HF6)</f>
        <v>0.12461369753763334</v>
      </c>
      <c r="HG7">
        <v>359</v>
      </c>
      <c r="HH7">
        <v>597</v>
      </c>
      <c r="HI7">
        <v>159</v>
      </c>
      <c r="HJ7">
        <v>605</v>
      </c>
      <c r="HK7">
        <f t="shared" ref="HK7:HK70" si="103">AVERAGE(HG7,HI7)</f>
        <v>259</v>
      </c>
      <c r="HL7">
        <f t="shared" ref="HL7:HL70" si="104">AVERAGE(HH7,HJ7)</f>
        <v>601</v>
      </c>
      <c r="HM7" s="18">
        <f t="shared" ref="HM7:HM70" si="105">HK7-HK$6</f>
        <v>4</v>
      </c>
      <c r="HN7" s="18">
        <f t="shared" ref="HN7:HN70" si="106">HL7-HL$6</f>
        <v>-0.5</v>
      </c>
      <c r="HO7" s="18">
        <f t="shared" ref="HO7:HO70" si="107">(HM7^2+HN7^2)^(1/2)</f>
        <v>4.0311288741492746</v>
      </c>
      <c r="HP7">
        <f t="shared" ref="HP7:HP70" si="108">SQRT(HK7^2+HL7^2)</f>
        <v>654.43257865115481</v>
      </c>
      <c r="HQ7">
        <v>7</v>
      </c>
      <c r="HR7" s="22">
        <f t="shared" ref="HR7:HR70" si="109">HQ7*(1/60)</f>
        <v>0.11666666666666667</v>
      </c>
      <c r="HS7" s="18">
        <f t="shared" ref="HS7:HS70" si="110">(HO7*(HE$6/HF$6))+HR$4</f>
        <v>66.732189684919376</v>
      </c>
      <c r="HT7">
        <f t="shared" ref="HT7:HT70" si="111">LOG10(HR7)</f>
        <v>-0.93305321036938682</v>
      </c>
      <c r="HU7">
        <f t="shared" ref="HU7:HU70" si="112">LOG(HS7)</f>
        <v>1.8243353755996901</v>
      </c>
    </row>
    <row r="8" spans="1:229" x14ac:dyDescent="0.25">
      <c r="A8">
        <v>283.31879176404539</v>
      </c>
      <c r="B8" t="s">
        <v>35</v>
      </c>
      <c r="C8" s="20">
        <v>9</v>
      </c>
      <c r="G8" s="6">
        <v>907</v>
      </c>
      <c r="H8" s="6">
        <v>576</v>
      </c>
      <c r="I8" s="6">
        <v>650</v>
      </c>
      <c r="J8" s="6">
        <v>580</v>
      </c>
      <c r="K8" s="6">
        <f t="shared" si="0"/>
        <v>778.5</v>
      </c>
      <c r="L8" s="6">
        <f t="shared" si="1"/>
        <v>578</v>
      </c>
      <c r="M8" s="18">
        <f t="shared" si="2"/>
        <v>2</v>
      </c>
      <c r="N8" s="18">
        <f t="shared" si="3"/>
        <v>-2.5</v>
      </c>
      <c r="O8" s="18">
        <f t="shared" si="4"/>
        <v>3.2015621187164243</v>
      </c>
      <c r="P8" s="18">
        <f t="shared" ref="P8:P70" si="113">SQRT(K8^2+L8^2)-SQRT($K$6^2+$L$6^2)</f>
        <v>0.1102308372051084</v>
      </c>
      <c r="Q8" s="6">
        <v>8</v>
      </c>
      <c r="R8" s="22">
        <f t="shared" si="5"/>
        <v>0.13333333333333333</v>
      </c>
      <c r="S8" s="18">
        <f t="shared" si="6"/>
        <v>261.56996187345089</v>
      </c>
      <c r="T8">
        <f t="shared" si="7"/>
        <v>-0.87506126339170009</v>
      </c>
      <c r="U8">
        <f t="shared" si="8"/>
        <v>2.417587869080247</v>
      </c>
      <c r="Y8" s="6">
        <v>814</v>
      </c>
      <c r="Z8" s="6">
        <v>572</v>
      </c>
      <c r="AA8" s="6">
        <v>521</v>
      </c>
      <c r="AB8" s="6">
        <v>573</v>
      </c>
      <c r="AC8" s="6">
        <f t="shared" si="9"/>
        <v>667.5</v>
      </c>
      <c r="AD8" s="6">
        <f t="shared" si="9"/>
        <v>572.5</v>
      </c>
      <c r="AE8" s="18">
        <f t="shared" si="10"/>
        <v>5</v>
      </c>
      <c r="AF8" s="18">
        <f t="shared" si="11"/>
        <v>2</v>
      </c>
      <c r="AG8" s="18">
        <f t="shared" si="12"/>
        <v>5.3851648071345037</v>
      </c>
      <c r="AH8" s="6">
        <f t="shared" si="13"/>
        <v>879.38188518981895</v>
      </c>
      <c r="AI8" s="6">
        <f t="shared" ref="AI8:AI71" si="114">AH8-AH$6</f>
        <v>5.095604844530726</v>
      </c>
      <c r="AJ8" s="6">
        <v>9</v>
      </c>
      <c r="AK8" s="22">
        <f t="shared" si="14"/>
        <v>0.15</v>
      </c>
      <c r="AL8" s="18">
        <f t="shared" si="15"/>
        <v>285.13406986440981</v>
      </c>
      <c r="AM8">
        <f t="shared" si="16"/>
        <v>-0.82390874094431876</v>
      </c>
      <c r="AN8">
        <f t="shared" si="17"/>
        <v>2.4550491130305749</v>
      </c>
      <c r="AR8" s="6">
        <v>1030</v>
      </c>
      <c r="AS8" s="6">
        <v>580</v>
      </c>
      <c r="AT8" s="6">
        <v>647</v>
      </c>
      <c r="AU8" s="6">
        <v>581</v>
      </c>
      <c r="AV8" s="6">
        <f t="shared" si="18"/>
        <v>838.5</v>
      </c>
      <c r="AW8" s="6">
        <f t="shared" si="18"/>
        <v>580.5</v>
      </c>
      <c r="AX8" s="18">
        <f t="shared" si="19"/>
        <v>7</v>
      </c>
      <c r="AY8" s="18">
        <f t="shared" si="20"/>
        <v>-0.5</v>
      </c>
      <c r="AZ8" s="18">
        <f t="shared" si="21"/>
        <v>7.0178344238090995</v>
      </c>
      <c r="BA8" s="6">
        <f t="shared" si="22"/>
        <v>1019.8345454043024</v>
      </c>
      <c r="BB8" s="6">
        <f t="shared" si="23"/>
        <v>5.4612166934180095</v>
      </c>
      <c r="BC8" s="6">
        <v>11</v>
      </c>
      <c r="BD8" s="22">
        <f t="shared" si="24"/>
        <v>0.18333333333333332</v>
      </c>
      <c r="BE8" s="18">
        <f t="shared" si="25"/>
        <v>283.89667668036697</v>
      </c>
      <c r="BF8">
        <f t="shared" si="26"/>
        <v>-0.7367585652254186</v>
      </c>
      <c r="BG8">
        <f t="shared" si="27"/>
        <v>2.4531603086659564</v>
      </c>
      <c r="BK8">
        <v>597</v>
      </c>
      <c r="BL8">
        <v>584</v>
      </c>
      <c r="BM8">
        <v>387</v>
      </c>
      <c r="BN8">
        <v>591</v>
      </c>
      <c r="BO8" s="6">
        <f t="shared" si="28"/>
        <v>492</v>
      </c>
      <c r="BP8" s="6">
        <f t="shared" si="28"/>
        <v>587.5</v>
      </c>
      <c r="BQ8" s="18">
        <f t="shared" si="29"/>
        <v>13.5</v>
      </c>
      <c r="BR8" s="18">
        <f t="shared" si="30"/>
        <v>-2</v>
      </c>
      <c r="BS8" s="18">
        <f t="shared" si="31"/>
        <v>13.647344063956181</v>
      </c>
      <c r="BT8" s="6">
        <f t="shared" si="32"/>
        <v>766.30297533025407</v>
      </c>
      <c r="BU8" s="6">
        <f t="shared" si="33"/>
        <v>7.0451139945943169</v>
      </c>
      <c r="BV8" s="6">
        <v>19</v>
      </c>
      <c r="BW8" s="22">
        <f t="shared" si="34"/>
        <v>0.31666666666666665</v>
      </c>
      <c r="BX8" s="18">
        <f t="shared" si="35"/>
        <v>51.013233971125992</v>
      </c>
      <c r="BY8">
        <f t="shared" si="36"/>
        <v>-0.49939764943081472</v>
      </c>
      <c r="BZ8">
        <f t="shared" si="37"/>
        <v>1.7076828563932704</v>
      </c>
      <c r="CD8">
        <v>664</v>
      </c>
      <c r="CE8">
        <v>574</v>
      </c>
      <c r="CF8">
        <v>424</v>
      </c>
      <c r="CG8">
        <v>590</v>
      </c>
      <c r="CH8" s="6">
        <f t="shared" si="38"/>
        <v>544</v>
      </c>
      <c r="CI8" s="6">
        <f t="shared" si="38"/>
        <v>582</v>
      </c>
      <c r="CJ8" s="18">
        <f>CH8-CH$6</f>
        <v>11.5</v>
      </c>
      <c r="CK8" s="18">
        <f t="shared" si="39"/>
        <v>-6</v>
      </c>
      <c r="CL8" s="18">
        <f t="shared" si="40"/>
        <v>12.971121771072847</v>
      </c>
      <c r="CM8" s="6">
        <f t="shared" si="41"/>
        <v>796.65550898741674</v>
      </c>
      <c r="CN8" s="6">
        <f t="shared" si="42"/>
        <v>3.3710392037205565</v>
      </c>
      <c r="CO8" s="6">
        <v>8</v>
      </c>
      <c r="CP8" s="22">
        <f t="shared" si="43"/>
        <v>0.13333333333333333</v>
      </c>
      <c r="CQ8" s="18">
        <f t="shared" si="44"/>
        <v>57.721526711241879</v>
      </c>
      <c r="CR8">
        <f t="shared" si="45"/>
        <v>-0.87506126339170009</v>
      </c>
      <c r="CS8">
        <f t="shared" si="46"/>
        <v>1.7613378094883161</v>
      </c>
      <c r="CW8">
        <v>700</v>
      </c>
      <c r="CX8">
        <v>583</v>
      </c>
      <c r="CY8">
        <v>420</v>
      </c>
      <c r="CZ8">
        <v>594</v>
      </c>
      <c r="DA8" s="6">
        <f t="shared" si="47"/>
        <v>560</v>
      </c>
      <c r="DB8" s="6">
        <f t="shared" si="47"/>
        <v>588.5</v>
      </c>
      <c r="DC8" s="18">
        <f>DA8-DA$6</f>
        <v>18</v>
      </c>
      <c r="DD8" s="18">
        <f t="shared" si="48"/>
        <v>4</v>
      </c>
      <c r="DE8" s="18">
        <f t="shared" si="49"/>
        <v>18.439088914585774</v>
      </c>
      <c r="DF8" s="6">
        <f t="shared" si="50"/>
        <v>812.36214215090058</v>
      </c>
      <c r="DG8" s="6">
        <f t="shared" si="51"/>
        <v>15.239660972506044</v>
      </c>
      <c r="DH8" s="6">
        <v>8</v>
      </c>
      <c r="DI8" s="22">
        <f t="shared" si="52"/>
        <v>0.13333333333333333</v>
      </c>
      <c r="DJ8" s="18">
        <f t="shared" si="53"/>
        <v>59.244061820696977</v>
      </c>
      <c r="DK8">
        <f t="shared" si="54"/>
        <v>-0.87506126339170009</v>
      </c>
      <c r="DL8">
        <f t="shared" si="55"/>
        <v>1.7726448264501544</v>
      </c>
      <c r="DP8">
        <v>735</v>
      </c>
      <c r="DQ8">
        <v>598</v>
      </c>
      <c r="DR8">
        <v>497</v>
      </c>
      <c r="DS8">
        <v>604</v>
      </c>
      <c r="DT8" s="6">
        <f t="shared" si="56"/>
        <v>616</v>
      </c>
      <c r="DU8" s="6">
        <f t="shared" si="56"/>
        <v>601</v>
      </c>
      <c r="DV8" s="18">
        <f t="shared" si="57"/>
        <v>10.5</v>
      </c>
      <c r="DW8" s="18">
        <f t="shared" si="58"/>
        <v>-5</v>
      </c>
      <c r="DX8" s="18">
        <f t="shared" si="59"/>
        <v>11.629703349613008</v>
      </c>
      <c r="DY8" s="6">
        <f t="shared" si="60"/>
        <v>860.61431547470784</v>
      </c>
      <c r="DZ8" s="6">
        <f t="shared" si="61"/>
        <v>3.9543771094309932</v>
      </c>
      <c r="EA8" s="6">
        <v>11</v>
      </c>
      <c r="EB8" s="22">
        <f t="shared" si="62"/>
        <v>0.18333333333333332</v>
      </c>
      <c r="EC8" s="18">
        <f t="shared" si="63"/>
        <v>88.933136992201696</v>
      </c>
      <c r="ED8">
        <f t="shared" si="64"/>
        <v>-0.7367585652254186</v>
      </c>
      <c r="EE8">
        <f t="shared" si="65"/>
        <v>1.9490636117171558</v>
      </c>
      <c r="EI8">
        <v>780</v>
      </c>
      <c r="EJ8">
        <v>599</v>
      </c>
      <c r="EK8">
        <v>479</v>
      </c>
      <c r="EL8">
        <v>608</v>
      </c>
      <c r="EM8" s="6">
        <f t="shared" si="66"/>
        <v>629.5</v>
      </c>
      <c r="EN8" s="6">
        <f t="shared" si="66"/>
        <v>603.5</v>
      </c>
      <c r="EO8" s="18">
        <f t="shared" si="67"/>
        <v>13.5</v>
      </c>
      <c r="EP8" s="18">
        <f t="shared" si="68"/>
        <v>-6</v>
      </c>
      <c r="EQ8" s="18">
        <f t="shared" si="69"/>
        <v>14.773286702694158</v>
      </c>
      <c r="ER8" s="6">
        <f t="shared" si="70"/>
        <v>872.05647752883533</v>
      </c>
      <c r="ES8" s="6">
        <f t="shared" si="71"/>
        <v>5.4849282612633488</v>
      </c>
      <c r="ET8" s="6">
        <v>11</v>
      </c>
      <c r="EU8" s="22">
        <f t="shared" si="72"/>
        <v>0.18333333333333332</v>
      </c>
      <c r="EV8" s="18">
        <f t="shared" si="73"/>
        <v>89.258508585312683</v>
      </c>
      <c r="EW8">
        <f t="shared" si="74"/>
        <v>-0.7367585652254186</v>
      </c>
      <c r="EX8">
        <f t="shared" si="75"/>
        <v>1.9506496259665294</v>
      </c>
      <c r="FB8">
        <v>794</v>
      </c>
      <c r="FC8">
        <v>604</v>
      </c>
      <c r="FD8">
        <v>451</v>
      </c>
      <c r="FE8">
        <v>612</v>
      </c>
      <c r="FF8" s="6">
        <f t="shared" si="76"/>
        <v>622.5</v>
      </c>
      <c r="FG8" s="6">
        <f t="shared" si="76"/>
        <v>608</v>
      </c>
      <c r="FH8" s="18">
        <f>FF8-FF$6</f>
        <v>10.5</v>
      </c>
      <c r="FI8" s="18">
        <f t="shared" si="77"/>
        <v>-3</v>
      </c>
      <c r="FJ8" s="18">
        <f t="shared" si="78"/>
        <v>10.920164833920778</v>
      </c>
      <c r="FK8" s="6">
        <f t="shared" si="79"/>
        <v>870.15530223058454</v>
      </c>
      <c r="FL8" s="6">
        <f t="shared" si="80"/>
        <v>5.363419752493769</v>
      </c>
      <c r="FM8" s="6">
        <v>15</v>
      </c>
      <c r="FN8" s="22">
        <f t="shared" si="81"/>
        <v>0.25</v>
      </c>
      <c r="FO8" s="18">
        <f t="shared" si="82"/>
        <v>89.146561933850975</v>
      </c>
      <c r="FP8">
        <f t="shared" si="83"/>
        <v>-0.6020599913279624</v>
      </c>
      <c r="FQ8">
        <f t="shared" si="84"/>
        <v>1.9501045986392591</v>
      </c>
      <c r="FU8">
        <v>344</v>
      </c>
      <c r="FV8">
        <v>597</v>
      </c>
      <c r="FW8">
        <v>127</v>
      </c>
      <c r="FX8">
        <v>606</v>
      </c>
      <c r="FY8">
        <f t="shared" si="85"/>
        <v>235.5</v>
      </c>
      <c r="FZ8">
        <f t="shared" si="86"/>
        <v>601.5</v>
      </c>
      <c r="GA8" s="18">
        <f>FY8-FY$6</f>
        <v>9.5</v>
      </c>
      <c r="GB8" s="18">
        <f t="shared" si="87"/>
        <v>-0.5</v>
      </c>
      <c r="GC8" s="18">
        <f t="shared" si="88"/>
        <v>9.5131487952202232</v>
      </c>
      <c r="GD8">
        <f t="shared" si="89"/>
        <v>645.95859000403425</v>
      </c>
      <c r="GE8">
        <v>7</v>
      </c>
      <c r="GF8" s="22">
        <f t="shared" si="90"/>
        <v>0.11666666666666667</v>
      </c>
      <c r="GG8" s="18">
        <f t="shared" ref="GG8:GG70" si="115">(GC8*($FS$6/$FT$6))+GF$4</f>
        <v>59.031150883935531</v>
      </c>
      <c r="GH8">
        <f t="shared" si="91"/>
        <v>-0.93305321036938682</v>
      </c>
      <c r="GI8">
        <f t="shared" si="92"/>
        <v>1.7710812504017834</v>
      </c>
      <c r="GN8">
        <v>357</v>
      </c>
      <c r="GO8">
        <v>597</v>
      </c>
      <c r="GP8">
        <v>158</v>
      </c>
      <c r="GQ8">
        <v>606</v>
      </c>
      <c r="GR8">
        <f t="shared" si="93"/>
        <v>257.5</v>
      </c>
      <c r="GS8">
        <f t="shared" si="94"/>
        <v>601.5</v>
      </c>
      <c r="GT8" s="18">
        <f t="shared" si="95"/>
        <v>12.5</v>
      </c>
      <c r="GU8" s="18">
        <f t="shared" si="96"/>
        <v>-3</v>
      </c>
      <c r="GV8" s="18">
        <f t="shared" si="97"/>
        <v>12.854960132182441</v>
      </c>
      <c r="GW8">
        <f t="shared" si="98"/>
        <v>654.30000764175452</v>
      </c>
      <c r="GX8">
        <v>9</v>
      </c>
      <c r="GY8" s="22">
        <f t="shared" si="99"/>
        <v>0.15</v>
      </c>
      <c r="GZ8" s="18">
        <f t="shared" si="100"/>
        <v>70.883154785072691</v>
      </c>
      <c r="HA8">
        <f t="shared" si="101"/>
        <v>-0.82390874094431876</v>
      </c>
      <c r="HB8">
        <f t="shared" si="102"/>
        <v>1.850543038383208</v>
      </c>
      <c r="HG8">
        <v>366</v>
      </c>
      <c r="HH8">
        <v>596</v>
      </c>
      <c r="HI8">
        <v>164</v>
      </c>
      <c r="HJ8">
        <v>606</v>
      </c>
      <c r="HK8">
        <f t="shared" si="103"/>
        <v>265</v>
      </c>
      <c r="HL8">
        <f t="shared" si="104"/>
        <v>601</v>
      </c>
      <c r="HM8" s="18">
        <f t="shared" si="105"/>
        <v>10</v>
      </c>
      <c r="HN8" s="18">
        <f t="shared" si="106"/>
        <v>-0.5</v>
      </c>
      <c r="HO8" s="18">
        <f t="shared" si="107"/>
        <v>10.012492197250394</v>
      </c>
      <c r="HP8">
        <f t="shared" si="108"/>
        <v>656.830267268493</v>
      </c>
      <c r="HQ8">
        <v>8</v>
      </c>
      <c r="HR8" s="22">
        <f t="shared" si="109"/>
        <v>0.13333333333333333</v>
      </c>
      <c r="HS8" s="18">
        <f t="shared" si="110"/>
        <v>67.477549484926996</v>
      </c>
      <c r="HT8">
        <f t="shared" si="111"/>
        <v>-0.87506126339170009</v>
      </c>
      <c r="HU8">
        <f t="shared" si="112"/>
        <v>1.8291593023625772</v>
      </c>
    </row>
    <row r="9" spans="1:229" x14ac:dyDescent="0.25">
      <c r="A9">
        <v>87.824490343048879</v>
      </c>
      <c r="B9" t="s">
        <v>38</v>
      </c>
      <c r="C9" s="20">
        <v>17</v>
      </c>
      <c r="G9" s="6">
        <v>912</v>
      </c>
      <c r="H9" s="6">
        <v>576</v>
      </c>
      <c r="I9" s="6">
        <v>653</v>
      </c>
      <c r="J9" s="6">
        <v>579</v>
      </c>
      <c r="K9" s="6">
        <f t="shared" si="0"/>
        <v>782.5</v>
      </c>
      <c r="L9" s="6">
        <f t="shared" si="1"/>
        <v>577.5</v>
      </c>
      <c r="M9" s="18">
        <f t="shared" si="2"/>
        <v>6</v>
      </c>
      <c r="N9" s="18">
        <f t="shared" si="3"/>
        <v>-3</v>
      </c>
      <c r="O9" s="18">
        <f t="shared" si="4"/>
        <v>6.7082039324993694</v>
      </c>
      <c r="P9" s="18">
        <f t="shared" si="113"/>
        <v>3.0277594872183045</v>
      </c>
      <c r="Q9" s="6">
        <v>9</v>
      </c>
      <c r="R9" s="22">
        <f t="shared" si="5"/>
        <v>0.15</v>
      </c>
      <c r="S9" s="18">
        <f t="shared" si="6"/>
        <v>261.8604632249365</v>
      </c>
      <c r="T9">
        <f t="shared" si="7"/>
        <v>-0.82390874094431876</v>
      </c>
      <c r="U9">
        <f t="shared" si="8"/>
        <v>2.4180699317989571</v>
      </c>
      <c r="Y9" s="6">
        <v>817</v>
      </c>
      <c r="Z9" s="6">
        <v>572</v>
      </c>
      <c r="AA9" s="6">
        <v>524</v>
      </c>
      <c r="AB9" s="6">
        <v>572</v>
      </c>
      <c r="AC9" s="6">
        <f t="shared" si="9"/>
        <v>670.5</v>
      </c>
      <c r="AD9" s="6">
        <f t="shared" si="9"/>
        <v>572</v>
      </c>
      <c r="AE9" s="18">
        <f t="shared" si="10"/>
        <v>8</v>
      </c>
      <c r="AF9" s="18">
        <f t="shared" si="11"/>
        <v>1.5</v>
      </c>
      <c r="AG9" s="18">
        <f t="shared" si="12"/>
        <v>8.1394102980498531</v>
      </c>
      <c r="AH9" s="6">
        <f t="shared" si="13"/>
        <v>881.33662694795566</v>
      </c>
      <c r="AI9" s="6">
        <f t="shared" si="114"/>
        <v>7.0503466026674459</v>
      </c>
      <c r="AJ9" s="6">
        <v>10</v>
      </c>
      <c r="AK9" s="22">
        <f t="shared" si="14"/>
        <v>0.16666666666666666</v>
      </c>
      <c r="AL9" s="18">
        <f t="shared" si="15"/>
        <v>285.39169267714158</v>
      </c>
      <c r="AM9">
        <f t="shared" si="16"/>
        <v>-0.77815125038364363</v>
      </c>
      <c r="AN9">
        <f t="shared" si="17"/>
        <v>2.4554413273035562</v>
      </c>
      <c r="AR9" s="6">
        <v>1033</v>
      </c>
      <c r="AS9" s="6">
        <v>580</v>
      </c>
      <c r="AT9" s="6">
        <v>648</v>
      </c>
      <c r="AU9" s="6">
        <v>581</v>
      </c>
      <c r="AV9" s="6">
        <f t="shared" si="18"/>
        <v>840.5</v>
      </c>
      <c r="AW9" s="6">
        <f t="shared" si="18"/>
        <v>580.5</v>
      </c>
      <c r="AX9" s="18">
        <f t="shared" si="19"/>
        <v>9</v>
      </c>
      <c r="AY9" s="18">
        <f t="shared" si="20"/>
        <v>-0.5</v>
      </c>
      <c r="AZ9" s="18">
        <f t="shared" si="21"/>
        <v>9.013878188659973</v>
      </c>
      <c r="BA9" s="6">
        <f t="shared" si="22"/>
        <v>1021.4795641617114</v>
      </c>
      <c r="BB9" s="6">
        <f t="shared" si="23"/>
        <v>7.1062354508270573</v>
      </c>
      <c r="BC9" s="6">
        <v>12</v>
      </c>
      <c r="BD9" s="22">
        <f t="shared" si="24"/>
        <v>0.2</v>
      </c>
      <c r="BE9" s="18">
        <f t="shared" si="25"/>
        <v>284.06104128550948</v>
      </c>
      <c r="BF9">
        <f t="shared" si="26"/>
        <v>-0.69897000433601875</v>
      </c>
      <c r="BG9">
        <f t="shared" si="27"/>
        <v>2.4534116747122949</v>
      </c>
      <c r="BK9">
        <v>600</v>
      </c>
      <c r="BL9">
        <v>584</v>
      </c>
      <c r="BM9">
        <v>393</v>
      </c>
      <c r="BN9">
        <v>592</v>
      </c>
      <c r="BO9" s="6">
        <f t="shared" si="28"/>
        <v>496.5</v>
      </c>
      <c r="BP9" s="6">
        <f t="shared" si="28"/>
        <v>588</v>
      </c>
      <c r="BQ9" s="18">
        <f t="shared" si="29"/>
        <v>18</v>
      </c>
      <c r="BR9" s="18">
        <f t="shared" si="30"/>
        <v>-1.5</v>
      </c>
      <c r="BS9" s="18">
        <f t="shared" si="31"/>
        <v>18.062391868188442</v>
      </c>
      <c r="BT9" s="6">
        <f t="shared" si="32"/>
        <v>769.58186699012083</v>
      </c>
      <c r="BU9" s="6">
        <f t="shared" si="33"/>
        <v>10.324005654461075</v>
      </c>
      <c r="BV9" s="6">
        <v>20</v>
      </c>
      <c r="BW9" s="22">
        <f t="shared" si="34"/>
        <v>0.33333333333333331</v>
      </c>
      <c r="BX9" s="18">
        <f t="shared" si="35"/>
        <v>51.435322671339399</v>
      </c>
      <c r="BY9">
        <f t="shared" si="36"/>
        <v>-0.47712125471966244</v>
      </c>
      <c r="BZ9">
        <f t="shared" si="37"/>
        <v>1.7112614686567267</v>
      </c>
      <c r="CD9">
        <v>672</v>
      </c>
      <c r="CE9">
        <v>575</v>
      </c>
      <c r="CF9">
        <v>430</v>
      </c>
      <c r="CG9">
        <v>589</v>
      </c>
      <c r="CH9" s="6">
        <f t="shared" si="38"/>
        <v>551</v>
      </c>
      <c r="CI9" s="6">
        <f t="shared" si="38"/>
        <v>582</v>
      </c>
      <c r="CJ9" s="18">
        <f>CH9-CH$6</f>
        <v>18.5</v>
      </c>
      <c r="CK9" s="18">
        <f t="shared" si="39"/>
        <v>-6</v>
      </c>
      <c r="CL9" s="18">
        <f t="shared" si="40"/>
        <v>19.448650338776723</v>
      </c>
      <c r="CM9" s="6">
        <f t="shared" si="41"/>
        <v>801.45180765907571</v>
      </c>
      <c r="CN9" s="6">
        <f t="shared" si="42"/>
        <v>8.1673378753795305</v>
      </c>
      <c r="CO9" s="6">
        <v>9</v>
      </c>
      <c r="CP9" s="22">
        <f t="shared" si="43"/>
        <v>0.15</v>
      </c>
      <c r="CQ9" s="18">
        <f t="shared" si="44"/>
        <v>58.35084066904853</v>
      </c>
      <c r="CR9">
        <f t="shared" si="45"/>
        <v>-0.82390874094431876</v>
      </c>
      <c r="CS9">
        <f t="shared" si="46"/>
        <v>1.7660471173702297</v>
      </c>
      <c r="CW9">
        <v>708</v>
      </c>
      <c r="CX9">
        <v>580</v>
      </c>
      <c r="CY9">
        <v>430</v>
      </c>
      <c r="CZ9">
        <v>594</v>
      </c>
      <c r="DA9" s="6">
        <f t="shared" si="47"/>
        <v>569</v>
      </c>
      <c r="DB9" s="6">
        <f t="shared" si="47"/>
        <v>587</v>
      </c>
      <c r="DC9" s="18">
        <f>DA9-DA$6</f>
        <v>27</v>
      </c>
      <c r="DD9" s="18">
        <f t="shared" si="48"/>
        <v>2.5</v>
      </c>
      <c r="DE9" s="18">
        <f t="shared" si="49"/>
        <v>27.115493725912497</v>
      </c>
      <c r="DF9" s="6">
        <f t="shared" si="50"/>
        <v>817.5145258648314</v>
      </c>
      <c r="DG9" s="6">
        <f t="shared" si="51"/>
        <v>20.392044686436861</v>
      </c>
      <c r="DH9" s="6">
        <v>9</v>
      </c>
      <c r="DI9" s="22">
        <f t="shared" si="52"/>
        <v>0.15</v>
      </c>
      <c r="DJ9" s="18">
        <f t="shared" si="53"/>
        <v>60.069364285390854</v>
      </c>
      <c r="DK9">
        <f t="shared" si="54"/>
        <v>-0.82390874094431876</v>
      </c>
      <c r="DL9">
        <f t="shared" si="55"/>
        <v>1.7786530358293642</v>
      </c>
      <c r="DP9">
        <v>738</v>
      </c>
      <c r="DQ9">
        <v>596</v>
      </c>
      <c r="DR9">
        <v>503</v>
      </c>
      <c r="DS9">
        <v>603</v>
      </c>
      <c r="DT9" s="6">
        <f t="shared" si="56"/>
        <v>620.5</v>
      </c>
      <c r="DU9" s="6">
        <f t="shared" si="56"/>
        <v>599.5</v>
      </c>
      <c r="DV9" s="18">
        <f t="shared" si="57"/>
        <v>15</v>
      </c>
      <c r="DW9" s="18">
        <f t="shared" si="58"/>
        <v>-6.5</v>
      </c>
      <c r="DX9" s="18">
        <f t="shared" si="59"/>
        <v>16.347782724271816</v>
      </c>
      <c r="DY9" s="6">
        <f t="shared" si="60"/>
        <v>862.79806443918267</v>
      </c>
      <c r="DZ9" s="6">
        <f t="shared" si="61"/>
        <v>6.1381260739058234</v>
      </c>
      <c r="EA9" s="6">
        <v>12</v>
      </c>
      <c r="EB9" s="22">
        <f t="shared" si="62"/>
        <v>0.2</v>
      </c>
      <c r="EC9" s="18">
        <f t="shared" si="63"/>
        <v>89.382906236687759</v>
      </c>
      <c r="ED9">
        <f t="shared" si="64"/>
        <v>-0.69897000433601875</v>
      </c>
      <c r="EE9">
        <f t="shared" si="65"/>
        <v>1.9512544714032967</v>
      </c>
      <c r="EI9">
        <v>789</v>
      </c>
      <c r="EJ9">
        <v>604</v>
      </c>
      <c r="EK9">
        <v>487</v>
      </c>
      <c r="EL9">
        <v>608</v>
      </c>
      <c r="EM9" s="6">
        <f t="shared" si="66"/>
        <v>638</v>
      </c>
      <c r="EN9" s="6">
        <f t="shared" si="66"/>
        <v>606</v>
      </c>
      <c r="EO9" s="18">
        <f t="shared" si="67"/>
        <v>22</v>
      </c>
      <c r="EP9" s="18">
        <f t="shared" si="68"/>
        <v>-3.5</v>
      </c>
      <c r="EQ9" s="18">
        <f t="shared" si="69"/>
        <v>22.276669409945463</v>
      </c>
      <c r="ER9" s="6">
        <f t="shared" si="70"/>
        <v>879.9318155402724</v>
      </c>
      <c r="ES9" s="6">
        <f t="shared" si="71"/>
        <v>13.360266272700414</v>
      </c>
      <c r="ET9" s="6">
        <v>12</v>
      </c>
      <c r="EU9" s="22">
        <f t="shared" si="72"/>
        <v>0.2</v>
      </c>
      <c r="EV9" s="18">
        <f t="shared" si="73"/>
        <v>89.91325402224561</v>
      </c>
      <c r="EW9">
        <f t="shared" si="74"/>
        <v>-0.69897000433601875</v>
      </c>
      <c r="EX9">
        <f t="shared" si="75"/>
        <v>1.9538237153644791</v>
      </c>
      <c r="FB9">
        <v>805</v>
      </c>
      <c r="FC9">
        <v>603</v>
      </c>
      <c r="FD9">
        <v>459</v>
      </c>
      <c r="FE9">
        <v>612</v>
      </c>
      <c r="FF9" s="6">
        <f t="shared" si="76"/>
        <v>632</v>
      </c>
      <c r="FG9" s="6">
        <f t="shared" si="76"/>
        <v>607.5</v>
      </c>
      <c r="FH9" s="18">
        <f>FF9-FF$6</f>
        <v>20</v>
      </c>
      <c r="FI9" s="18">
        <f t="shared" si="77"/>
        <v>-3.5</v>
      </c>
      <c r="FJ9" s="18">
        <f t="shared" si="78"/>
        <v>20.303940504246953</v>
      </c>
      <c r="FK9" s="6">
        <f t="shared" si="79"/>
        <v>876.63005310107872</v>
      </c>
      <c r="FL9" s="6">
        <f t="shared" si="80"/>
        <v>11.838170622987946</v>
      </c>
      <c r="FM9" s="6">
        <v>16</v>
      </c>
      <c r="FN9" s="22">
        <f t="shared" si="81"/>
        <v>0.26666666666666666</v>
      </c>
      <c r="FO9" s="18">
        <f t="shared" si="82"/>
        <v>89.982086434814931</v>
      </c>
      <c r="FP9">
        <f t="shared" si="83"/>
        <v>-0.57403126772771884</v>
      </c>
      <c r="FQ9">
        <f t="shared" si="84"/>
        <v>1.9541560590298326</v>
      </c>
      <c r="FU9">
        <v>351</v>
      </c>
      <c r="FV9">
        <v>598</v>
      </c>
      <c r="FW9">
        <v>131</v>
      </c>
      <c r="FX9">
        <v>604</v>
      </c>
      <c r="FY9">
        <f t="shared" si="85"/>
        <v>241</v>
      </c>
      <c r="FZ9">
        <f t="shared" si="86"/>
        <v>601</v>
      </c>
      <c r="GA9" s="18">
        <f>FY9-FY$6</f>
        <v>15</v>
      </c>
      <c r="GB9" s="18">
        <f t="shared" si="87"/>
        <v>-1</v>
      </c>
      <c r="GC9" s="18">
        <f t="shared" si="88"/>
        <v>15.033296378372908</v>
      </c>
      <c r="GD9">
        <f t="shared" si="89"/>
        <v>647.51988386458061</v>
      </c>
      <c r="GE9">
        <v>8</v>
      </c>
      <c r="GF9" s="22">
        <f t="shared" si="90"/>
        <v>0.13333333333333333</v>
      </c>
      <c r="GG9" s="18">
        <f t="shared" si="115"/>
        <v>59.719963909035691</v>
      </c>
      <c r="GH9">
        <f t="shared" si="91"/>
        <v>-0.87506126339170009</v>
      </c>
      <c r="GI9">
        <f t="shared" si="92"/>
        <v>1.7761195365929847</v>
      </c>
      <c r="GN9">
        <v>365</v>
      </c>
      <c r="GO9">
        <v>597</v>
      </c>
      <c r="GP9">
        <v>164</v>
      </c>
      <c r="GQ9">
        <v>605</v>
      </c>
      <c r="GR9">
        <f t="shared" si="93"/>
        <v>264.5</v>
      </c>
      <c r="GS9">
        <f t="shared" si="94"/>
        <v>601</v>
      </c>
      <c r="GT9" s="18">
        <f t="shared" si="95"/>
        <v>19.5</v>
      </c>
      <c r="GU9" s="18">
        <f t="shared" si="96"/>
        <v>-3.5</v>
      </c>
      <c r="GV9" s="18">
        <f t="shared" si="97"/>
        <v>19.811612756158951</v>
      </c>
      <c r="GW9">
        <f t="shared" si="98"/>
        <v>656.62870025608845</v>
      </c>
      <c r="GX9">
        <v>10</v>
      </c>
      <c r="GY9" s="22">
        <f t="shared" si="99"/>
        <v>0.16666666666666666</v>
      </c>
      <c r="GZ9" s="18">
        <f t="shared" si="100"/>
        <v>71.747990576663398</v>
      </c>
      <c r="HA9">
        <f t="shared" si="101"/>
        <v>-0.77815125038364363</v>
      </c>
      <c r="HB9">
        <f t="shared" si="102"/>
        <v>1.8558097424278106</v>
      </c>
      <c r="HG9">
        <v>373</v>
      </c>
      <c r="HH9">
        <v>596</v>
      </c>
      <c r="HI9">
        <v>175</v>
      </c>
      <c r="HJ9">
        <v>604</v>
      </c>
      <c r="HK9">
        <f t="shared" si="103"/>
        <v>274</v>
      </c>
      <c r="HL9">
        <f t="shared" si="104"/>
        <v>600</v>
      </c>
      <c r="HM9" s="18">
        <f t="shared" si="105"/>
        <v>19</v>
      </c>
      <c r="HN9" s="18">
        <f t="shared" si="106"/>
        <v>-1.5</v>
      </c>
      <c r="HO9" s="18">
        <f t="shared" si="107"/>
        <v>19.059118552545918</v>
      </c>
      <c r="HP9">
        <f t="shared" si="108"/>
        <v>659.60291084864082</v>
      </c>
      <c r="HQ9">
        <v>9</v>
      </c>
      <c r="HR9" s="22">
        <f t="shared" si="109"/>
        <v>0.15</v>
      </c>
      <c r="HS9" s="18">
        <f t="shared" si="110"/>
        <v>68.604883045301776</v>
      </c>
      <c r="HT9">
        <f t="shared" si="111"/>
        <v>-0.82390874094431876</v>
      </c>
      <c r="HU9">
        <f t="shared" si="112"/>
        <v>1.8363550283037857</v>
      </c>
    </row>
    <row r="10" spans="1:229" x14ac:dyDescent="0.25">
      <c r="A10">
        <v>87.969391071988582</v>
      </c>
      <c r="B10" t="s">
        <v>39</v>
      </c>
      <c r="C10" s="20">
        <v>6</v>
      </c>
      <c r="G10" s="6">
        <v>917</v>
      </c>
      <c r="H10" s="6">
        <v>575</v>
      </c>
      <c r="I10" s="6">
        <v>656</v>
      </c>
      <c r="J10" s="6">
        <v>577</v>
      </c>
      <c r="K10" s="6">
        <f t="shared" si="0"/>
        <v>786.5</v>
      </c>
      <c r="L10" s="6">
        <f t="shared" si="1"/>
        <v>576</v>
      </c>
      <c r="M10" s="18">
        <f t="shared" si="2"/>
        <v>10</v>
      </c>
      <c r="N10" s="18">
        <f t="shared" si="3"/>
        <v>-4.5</v>
      </c>
      <c r="O10" s="18">
        <f t="shared" si="4"/>
        <v>10.965856099730654</v>
      </c>
      <c r="P10" s="18">
        <f t="shared" si="113"/>
        <v>5.3620351392715975</v>
      </c>
      <c r="Q10" s="6">
        <v>10</v>
      </c>
      <c r="R10" s="22">
        <f t="shared" si="5"/>
        <v>0.16666666666666666</v>
      </c>
      <c r="S10" s="18">
        <f t="shared" si="6"/>
        <v>262.2131806607108</v>
      </c>
      <c r="T10">
        <f t="shared" si="7"/>
        <v>-0.77815125038364363</v>
      </c>
      <c r="U10">
        <f t="shared" si="8"/>
        <v>2.41865451856818</v>
      </c>
      <c r="Y10" s="6">
        <v>824</v>
      </c>
      <c r="Z10" s="6">
        <v>573</v>
      </c>
      <c r="AA10" s="6">
        <v>526</v>
      </c>
      <c r="AB10" s="6">
        <v>573</v>
      </c>
      <c r="AC10" s="6">
        <f t="shared" si="9"/>
        <v>675</v>
      </c>
      <c r="AD10" s="6">
        <f t="shared" si="9"/>
        <v>573</v>
      </c>
      <c r="AE10" s="18">
        <f t="shared" si="10"/>
        <v>12.5</v>
      </c>
      <c r="AF10" s="18">
        <f t="shared" si="11"/>
        <v>2.5</v>
      </c>
      <c r="AG10" s="18">
        <f t="shared" si="12"/>
        <v>12.747548783981962</v>
      </c>
      <c r="AH10" s="6">
        <f t="shared" si="13"/>
        <v>885.41176861390318</v>
      </c>
      <c r="AI10" s="6">
        <f t="shared" si="114"/>
        <v>11.125488268614959</v>
      </c>
      <c r="AJ10" s="6">
        <v>11</v>
      </c>
      <c r="AK10" s="22">
        <f t="shared" si="14"/>
        <v>0.18333333333333332</v>
      </c>
      <c r="AL10" s="18">
        <f t="shared" si="15"/>
        <v>285.82272237370245</v>
      </c>
      <c r="AM10">
        <f t="shared" si="16"/>
        <v>-0.7367585652254186</v>
      </c>
      <c r="AN10">
        <f t="shared" si="17"/>
        <v>2.4560967514292429</v>
      </c>
      <c r="AR10" s="6">
        <v>1037</v>
      </c>
      <c r="AS10" s="6">
        <v>580</v>
      </c>
      <c r="AT10" s="6">
        <v>651</v>
      </c>
      <c r="AU10" s="6">
        <v>581</v>
      </c>
      <c r="AV10" s="6">
        <f t="shared" si="18"/>
        <v>844</v>
      </c>
      <c r="AW10" s="6">
        <f t="shared" si="18"/>
        <v>580.5</v>
      </c>
      <c r="AX10" s="18">
        <f t="shared" si="19"/>
        <v>12.5</v>
      </c>
      <c r="AY10" s="18">
        <f t="shared" si="20"/>
        <v>-0.5</v>
      </c>
      <c r="AZ10" s="18">
        <f t="shared" si="21"/>
        <v>12.509996003196804</v>
      </c>
      <c r="BA10" s="6">
        <f t="shared" si="22"/>
        <v>1024.3613864257086</v>
      </c>
      <c r="BB10" s="6">
        <f t="shared" si="23"/>
        <v>9.9880577148242082</v>
      </c>
      <c r="BC10" s="6">
        <v>13</v>
      </c>
      <c r="BD10" s="22">
        <f t="shared" si="24"/>
        <v>0.21666666666666667</v>
      </c>
      <c r="BE10" s="18">
        <f t="shared" si="25"/>
        <v>284.34892977484878</v>
      </c>
      <c r="BF10">
        <f t="shared" si="26"/>
        <v>-0.6642078980768068</v>
      </c>
      <c r="BG10">
        <f t="shared" si="27"/>
        <v>2.4538515980049183</v>
      </c>
      <c r="BK10">
        <v>608</v>
      </c>
      <c r="BL10">
        <v>587</v>
      </c>
      <c r="BM10">
        <v>400</v>
      </c>
      <c r="BN10">
        <v>593</v>
      </c>
      <c r="BO10" s="6">
        <f t="shared" si="28"/>
        <v>504</v>
      </c>
      <c r="BP10" s="6">
        <f t="shared" si="28"/>
        <v>590</v>
      </c>
      <c r="BQ10" s="18">
        <f t="shared" si="29"/>
        <v>25.5</v>
      </c>
      <c r="BR10" s="18">
        <f t="shared" si="30"/>
        <v>0.5</v>
      </c>
      <c r="BS10" s="18">
        <f t="shared" si="31"/>
        <v>25.504901489713699</v>
      </c>
      <c r="BT10" s="6">
        <f t="shared" si="32"/>
        <v>775.96133924313528</v>
      </c>
      <c r="BU10" s="6">
        <f t="shared" si="33"/>
        <v>16.703477907475531</v>
      </c>
      <c r="BV10" s="6">
        <v>21</v>
      </c>
      <c r="BW10" s="22">
        <f t="shared" si="34"/>
        <v>0.35</v>
      </c>
      <c r="BX10" s="18">
        <f t="shared" si="35"/>
        <v>52.146843667661123</v>
      </c>
      <c r="BY10">
        <f t="shared" si="36"/>
        <v>-0.45593195564972439</v>
      </c>
      <c r="BZ10">
        <f t="shared" si="37"/>
        <v>1.7172280266800559</v>
      </c>
      <c r="CD10">
        <v>676</v>
      </c>
      <c r="CE10">
        <v>577</v>
      </c>
      <c r="CF10">
        <v>437</v>
      </c>
      <c r="CG10">
        <v>590</v>
      </c>
      <c r="CH10" s="6">
        <f t="shared" si="38"/>
        <v>556.5</v>
      </c>
      <c r="CI10" s="6">
        <f t="shared" si="38"/>
        <v>583.5</v>
      </c>
      <c r="CJ10" s="18">
        <f>CH10-CH$6</f>
        <v>24</v>
      </c>
      <c r="CK10" s="18">
        <f t="shared" si="39"/>
        <v>-4.5</v>
      </c>
      <c r="CL10" s="18">
        <f t="shared" si="40"/>
        <v>24.418230894149559</v>
      </c>
      <c r="CM10" s="6">
        <f t="shared" si="41"/>
        <v>806.32778694523483</v>
      </c>
      <c r="CN10" s="6">
        <f t="shared" si="42"/>
        <v>13.043317161538653</v>
      </c>
      <c r="CO10" s="6">
        <v>10</v>
      </c>
      <c r="CP10" s="22">
        <f t="shared" si="43"/>
        <v>0.16666666666666666</v>
      </c>
      <c r="CQ10" s="18">
        <f t="shared" si="44"/>
        <v>58.833652342552163</v>
      </c>
      <c r="CR10">
        <f t="shared" si="45"/>
        <v>-0.77815125038364363</v>
      </c>
      <c r="CS10">
        <f t="shared" si="46"/>
        <v>1.769625809852357</v>
      </c>
      <c r="CW10">
        <v>712</v>
      </c>
      <c r="CX10">
        <v>578</v>
      </c>
      <c r="CY10">
        <v>440</v>
      </c>
      <c r="CZ10">
        <v>594</v>
      </c>
      <c r="DA10" s="6">
        <f t="shared" si="47"/>
        <v>576</v>
      </c>
      <c r="DB10" s="6">
        <f t="shared" si="47"/>
        <v>586</v>
      </c>
      <c r="DC10" s="18">
        <f>DA10-DA$6</f>
        <v>34</v>
      </c>
      <c r="DD10" s="18">
        <f t="shared" si="48"/>
        <v>1.5</v>
      </c>
      <c r="DE10" s="18">
        <f t="shared" si="49"/>
        <v>34.033072150483271</v>
      </c>
      <c r="DF10" s="6">
        <f t="shared" si="50"/>
        <v>821.68850545690361</v>
      </c>
      <c r="DG10" s="6">
        <f t="shared" si="51"/>
        <v>24.566024278509076</v>
      </c>
      <c r="DH10" s="6">
        <v>10</v>
      </c>
      <c r="DI10" s="22">
        <f t="shared" si="52"/>
        <v>0.16666666666666666</v>
      </c>
      <c r="DJ10" s="18">
        <f t="shared" si="53"/>
        <v>60.727366608664013</v>
      </c>
      <c r="DK10">
        <f t="shared" si="54"/>
        <v>-0.77815125038364363</v>
      </c>
      <c r="DL10">
        <f t="shared" si="55"/>
        <v>1.7833844487148138</v>
      </c>
      <c r="DP10">
        <v>748</v>
      </c>
      <c r="DQ10">
        <v>602</v>
      </c>
      <c r="DR10">
        <v>510</v>
      </c>
      <c r="DS10">
        <v>603</v>
      </c>
      <c r="DT10" s="6">
        <f t="shared" si="56"/>
        <v>629</v>
      </c>
      <c r="DU10" s="6">
        <f t="shared" si="56"/>
        <v>602.5</v>
      </c>
      <c r="DV10" s="18">
        <f t="shared" si="57"/>
        <v>23.5</v>
      </c>
      <c r="DW10" s="18">
        <f t="shared" si="58"/>
        <v>-3.5</v>
      </c>
      <c r="DX10" s="18">
        <f t="shared" si="59"/>
        <v>23.759208741033444</v>
      </c>
      <c r="DY10" s="6">
        <f t="shared" si="60"/>
        <v>871.00358782269086</v>
      </c>
      <c r="DZ10" s="6">
        <f t="shared" si="61"/>
        <v>14.343649457414017</v>
      </c>
      <c r="EA10" s="6">
        <v>13</v>
      </c>
      <c r="EB10" s="22">
        <f t="shared" si="62"/>
        <v>0.21666666666666667</v>
      </c>
      <c r="EC10" s="18">
        <f t="shared" si="63"/>
        <v>90.089429212546818</v>
      </c>
      <c r="ED10">
        <f t="shared" si="64"/>
        <v>-0.6642078980768068</v>
      </c>
      <c r="EE10">
        <f t="shared" si="65"/>
        <v>1.9546738353299373</v>
      </c>
      <c r="EI10">
        <v>795</v>
      </c>
      <c r="EJ10">
        <v>605</v>
      </c>
      <c r="EK10">
        <v>496</v>
      </c>
      <c r="EL10">
        <v>608</v>
      </c>
      <c r="EM10" s="6">
        <f t="shared" si="66"/>
        <v>645.5</v>
      </c>
      <c r="EN10" s="6">
        <f t="shared" si="66"/>
        <v>606.5</v>
      </c>
      <c r="EO10" s="18">
        <f t="shared" si="67"/>
        <v>29.5</v>
      </c>
      <c r="EP10" s="18">
        <f t="shared" si="68"/>
        <v>-3</v>
      </c>
      <c r="EQ10" s="18">
        <f t="shared" si="69"/>
        <v>29.652150006365474</v>
      </c>
      <c r="ER10" s="6">
        <f t="shared" si="70"/>
        <v>885.72710244182997</v>
      </c>
      <c r="ES10" s="6">
        <f t="shared" si="71"/>
        <v>19.155553174257989</v>
      </c>
      <c r="ET10" s="6">
        <v>13</v>
      </c>
      <c r="EU10" s="22">
        <f t="shared" si="72"/>
        <v>0.21666666666666667</v>
      </c>
      <c r="EV10" s="18">
        <f t="shared" si="73"/>
        <v>90.556838716523089</v>
      </c>
      <c r="EW10">
        <f t="shared" si="74"/>
        <v>-0.6642078980768068</v>
      </c>
      <c r="EX10">
        <f t="shared" si="75"/>
        <v>1.9569212531558844</v>
      </c>
      <c r="FB10">
        <v>810</v>
      </c>
      <c r="FC10">
        <v>605</v>
      </c>
      <c r="FD10">
        <v>468</v>
      </c>
      <c r="FE10">
        <v>611</v>
      </c>
      <c r="FF10" s="6">
        <f t="shared" si="76"/>
        <v>639</v>
      </c>
      <c r="FG10" s="6">
        <f t="shared" si="76"/>
        <v>608</v>
      </c>
      <c r="FH10" s="18">
        <f>FF10-FF$6</f>
        <v>27</v>
      </c>
      <c r="FI10" s="18">
        <f t="shared" si="77"/>
        <v>-3</v>
      </c>
      <c r="FJ10" s="18">
        <f t="shared" si="78"/>
        <v>27.166155414412248</v>
      </c>
      <c r="FK10" s="6">
        <f t="shared" si="79"/>
        <v>882.03457982099542</v>
      </c>
      <c r="FL10" s="6">
        <f t="shared" si="80"/>
        <v>17.242697342904648</v>
      </c>
      <c r="FM10" s="6">
        <v>17</v>
      </c>
      <c r="FN10" s="22">
        <f t="shared" si="81"/>
        <v>0.28333333333333333</v>
      </c>
      <c r="FO10" s="18">
        <f t="shared" si="82"/>
        <v>90.59309301572182</v>
      </c>
      <c r="FP10">
        <f t="shared" si="83"/>
        <v>-0.54770232900536975</v>
      </c>
      <c r="FQ10">
        <f t="shared" si="84"/>
        <v>1.9570950875277435</v>
      </c>
      <c r="FU10">
        <v>356</v>
      </c>
      <c r="FV10">
        <v>595</v>
      </c>
      <c r="FW10">
        <v>137</v>
      </c>
      <c r="FX10">
        <v>603</v>
      </c>
      <c r="FY10">
        <f t="shared" si="85"/>
        <v>246.5</v>
      </c>
      <c r="FZ10">
        <f t="shared" si="86"/>
        <v>599</v>
      </c>
      <c r="GA10" s="18">
        <f>FY10-FY$6</f>
        <v>20.5</v>
      </c>
      <c r="GB10" s="18">
        <f t="shared" si="87"/>
        <v>-3</v>
      </c>
      <c r="GC10" s="18">
        <f t="shared" si="88"/>
        <v>20.71834935510066</v>
      </c>
      <c r="GD10">
        <f t="shared" si="89"/>
        <v>647.73702225517422</v>
      </c>
      <c r="GE10">
        <v>9</v>
      </c>
      <c r="GF10" s="22">
        <f t="shared" si="90"/>
        <v>0.15</v>
      </c>
      <c r="GG10" s="18">
        <f t="shared" si="115"/>
        <v>60.429354098295455</v>
      </c>
      <c r="GH10">
        <f t="shared" si="91"/>
        <v>-0.82390874094431876</v>
      </c>
      <c r="GI10">
        <f t="shared" si="92"/>
        <v>1.7812479522983447</v>
      </c>
      <c r="GN10">
        <v>371</v>
      </c>
      <c r="GO10">
        <v>596</v>
      </c>
      <c r="GP10">
        <v>174</v>
      </c>
      <c r="GQ10">
        <v>605</v>
      </c>
      <c r="GR10">
        <f t="shared" si="93"/>
        <v>272.5</v>
      </c>
      <c r="GS10">
        <f t="shared" si="94"/>
        <v>600.5</v>
      </c>
      <c r="GT10" s="18">
        <f t="shared" si="95"/>
        <v>27.5</v>
      </c>
      <c r="GU10" s="18">
        <f t="shared" si="96"/>
        <v>-4</v>
      </c>
      <c r="GV10" s="18">
        <f t="shared" si="97"/>
        <v>27.789386463180506</v>
      </c>
      <c r="GW10">
        <f t="shared" si="98"/>
        <v>659.43650187110507</v>
      </c>
      <c r="GX10">
        <v>11</v>
      </c>
      <c r="GY10" s="22">
        <f t="shared" si="99"/>
        <v>0.18333333333333332</v>
      </c>
      <c r="GZ10" s="18">
        <f t="shared" si="100"/>
        <v>72.739769900998809</v>
      </c>
      <c r="HA10">
        <f t="shared" si="101"/>
        <v>-0.7367585652254186</v>
      </c>
      <c r="HB10">
        <f t="shared" si="102"/>
        <v>1.8617719229094469</v>
      </c>
      <c r="HG10">
        <v>379</v>
      </c>
      <c r="HH10">
        <v>596</v>
      </c>
      <c r="HI10">
        <v>184</v>
      </c>
      <c r="HJ10">
        <v>605</v>
      </c>
      <c r="HK10">
        <f t="shared" si="103"/>
        <v>281.5</v>
      </c>
      <c r="HL10">
        <f t="shared" si="104"/>
        <v>600.5</v>
      </c>
      <c r="HM10" s="18">
        <f t="shared" si="105"/>
        <v>26.5</v>
      </c>
      <c r="HN10" s="18">
        <f t="shared" si="106"/>
        <v>-1</v>
      </c>
      <c r="HO10" s="18">
        <f t="shared" si="107"/>
        <v>26.518861212352238</v>
      </c>
      <c r="HP10">
        <f t="shared" si="108"/>
        <v>663.20622735315146</v>
      </c>
      <c r="HQ10">
        <v>10</v>
      </c>
      <c r="HR10" s="22">
        <f t="shared" si="109"/>
        <v>0.16666666666666666</v>
      </c>
      <c r="HS10" s="18">
        <f t="shared" si="110"/>
        <v>69.534469160819455</v>
      </c>
      <c r="HT10">
        <f t="shared" si="111"/>
        <v>-0.77815125038364363</v>
      </c>
      <c r="HU10">
        <f t="shared" si="112"/>
        <v>1.8422001435163065</v>
      </c>
    </row>
    <row r="11" spans="1:229" x14ac:dyDescent="0.25">
      <c r="A11">
        <v>88.174238468984015</v>
      </c>
      <c r="B11" t="s">
        <v>40</v>
      </c>
      <c r="C11" s="20">
        <v>6</v>
      </c>
      <c r="G11" s="6">
        <v>920</v>
      </c>
      <c r="H11" s="6">
        <v>575</v>
      </c>
      <c r="I11" s="6">
        <v>660</v>
      </c>
      <c r="J11" s="6">
        <v>579</v>
      </c>
      <c r="K11" s="6">
        <f t="shared" si="0"/>
        <v>790</v>
      </c>
      <c r="L11" s="6">
        <f t="shared" si="1"/>
        <v>577</v>
      </c>
      <c r="M11" s="18">
        <f t="shared" si="2"/>
        <v>13.5</v>
      </c>
      <c r="N11" s="18">
        <f t="shared" si="3"/>
        <v>-3.5</v>
      </c>
      <c r="O11" s="18">
        <f t="shared" si="4"/>
        <v>13.946325680981353</v>
      </c>
      <c r="P11" s="18">
        <f t="shared" si="113"/>
        <v>8.7774297864049231</v>
      </c>
      <c r="Q11" s="6">
        <v>11</v>
      </c>
      <c r="R11" s="22">
        <f t="shared" si="5"/>
        <v>0.18333333333333332</v>
      </c>
      <c r="S11" s="18">
        <f t="shared" si="6"/>
        <v>262.4600922323495</v>
      </c>
      <c r="T11">
        <f t="shared" si="7"/>
        <v>-0.7367585652254186</v>
      </c>
      <c r="U11">
        <f t="shared" si="8"/>
        <v>2.4190632771100646</v>
      </c>
      <c r="Y11" s="6">
        <v>828</v>
      </c>
      <c r="Z11" s="6">
        <v>572</v>
      </c>
      <c r="AA11" s="6">
        <v>529</v>
      </c>
      <c r="AB11" s="6">
        <v>574</v>
      </c>
      <c r="AC11" s="6">
        <f t="shared" si="9"/>
        <v>678.5</v>
      </c>
      <c r="AD11" s="6">
        <f t="shared" si="9"/>
        <v>573</v>
      </c>
      <c r="AE11" s="18">
        <f t="shared" si="10"/>
        <v>16</v>
      </c>
      <c r="AF11" s="18">
        <f t="shared" si="11"/>
        <v>2.5</v>
      </c>
      <c r="AG11" s="18">
        <f t="shared" si="12"/>
        <v>16.194134740701646</v>
      </c>
      <c r="AH11" s="6">
        <f t="shared" si="13"/>
        <v>888.08290716576687</v>
      </c>
      <c r="AI11" s="6">
        <f t="shared" si="114"/>
        <v>13.79662682047865</v>
      </c>
      <c r="AJ11" s="6">
        <v>12</v>
      </c>
      <c r="AK11" s="22">
        <f t="shared" si="14"/>
        <v>0.2</v>
      </c>
      <c r="AL11" s="18">
        <f t="shared" si="15"/>
        <v>286.14510437320854</v>
      </c>
      <c r="AM11">
        <f t="shared" si="16"/>
        <v>-0.69897000433601875</v>
      </c>
      <c r="AN11">
        <f t="shared" si="17"/>
        <v>2.4565863200089058</v>
      </c>
      <c r="AR11" s="6">
        <v>1039</v>
      </c>
      <c r="AS11" s="6">
        <v>579</v>
      </c>
      <c r="AT11" s="6">
        <v>655</v>
      </c>
      <c r="AU11" s="6">
        <v>580</v>
      </c>
      <c r="AV11" s="6">
        <f t="shared" si="18"/>
        <v>847</v>
      </c>
      <c r="AW11" s="6">
        <f t="shared" si="18"/>
        <v>579.5</v>
      </c>
      <c r="AX11" s="18">
        <f t="shared" si="19"/>
        <v>15.5</v>
      </c>
      <c r="AY11" s="18">
        <f t="shared" si="20"/>
        <v>-1.5</v>
      </c>
      <c r="AZ11" s="18">
        <f t="shared" si="21"/>
        <v>15.572411502397436</v>
      </c>
      <c r="BA11" s="6">
        <f t="shared" si="22"/>
        <v>1026.2695795939778</v>
      </c>
      <c r="BB11" s="6">
        <f t="shared" si="23"/>
        <v>11.896250883093444</v>
      </c>
      <c r="BC11" s="6">
        <v>14</v>
      </c>
      <c r="BD11" s="22">
        <f t="shared" si="24"/>
        <v>0.23333333333333334</v>
      </c>
      <c r="BE11" s="18">
        <f t="shared" si="25"/>
        <v>284.60110496417695</v>
      </c>
      <c r="BF11">
        <f t="shared" si="26"/>
        <v>-0.63202321470540557</v>
      </c>
      <c r="BG11">
        <f t="shared" si="27"/>
        <v>2.4542365819004552</v>
      </c>
      <c r="BK11">
        <v>614</v>
      </c>
      <c r="BL11">
        <v>589</v>
      </c>
      <c r="BM11">
        <v>409</v>
      </c>
      <c r="BN11">
        <v>593</v>
      </c>
      <c r="BO11" s="6">
        <f t="shared" si="28"/>
        <v>511.5</v>
      </c>
      <c r="BP11" s="6">
        <f t="shared" si="28"/>
        <v>591</v>
      </c>
      <c r="BQ11" s="18">
        <f t="shared" si="29"/>
        <v>33</v>
      </c>
      <c r="BR11" s="18">
        <f t="shared" si="30"/>
        <v>1.5</v>
      </c>
      <c r="BS11" s="18">
        <f t="shared" si="31"/>
        <v>33.034073318317859</v>
      </c>
      <c r="BT11" s="6">
        <f t="shared" si="32"/>
        <v>781.60939733347629</v>
      </c>
      <c r="BU11" s="6">
        <f t="shared" si="33"/>
        <v>22.351535997816541</v>
      </c>
      <c r="BV11" s="6">
        <v>22</v>
      </c>
      <c r="BW11" s="22">
        <f t="shared" si="34"/>
        <v>0.36666666666666664</v>
      </c>
      <c r="BX11" s="18">
        <f t="shared" si="35"/>
        <v>52.866649769822132</v>
      </c>
      <c r="BY11">
        <f t="shared" si="36"/>
        <v>-0.43572856956143741</v>
      </c>
      <c r="BZ11">
        <f t="shared" si="37"/>
        <v>1.7231817894559796</v>
      </c>
      <c r="CD11">
        <v>685</v>
      </c>
      <c r="CE11">
        <v>582</v>
      </c>
      <c r="CF11">
        <v>443</v>
      </c>
      <c r="CG11">
        <v>590</v>
      </c>
      <c r="CH11" s="6">
        <f t="shared" si="38"/>
        <v>564</v>
      </c>
      <c r="CI11" s="6">
        <f t="shared" si="38"/>
        <v>586</v>
      </c>
      <c r="CJ11" s="18">
        <f t="shared" ref="CJ11:CJ18" si="116">CH11-CH$6</f>
        <v>31.5</v>
      </c>
      <c r="CK11" s="18">
        <f t="shared" si="39"/>
        <v>-2</v>
      </c>
      <c r="CL11" s="18">
        <f t="shared" si="40"/>
        <v>31.56342820417326</v>
      </c>
      <c r="CM11" s="6">
        <f t="shared" si="41"/>
        <v>813.32158461459755</v>
      </c>
      <c r="CN11" s="6">
        <f t="shared" si="42"/>
        <v>20.037114830901373</v>
      </c>
      <c r="CO11" s="6">
        <v>11</v>
      </c>
      <c r="CP11" s="22">
        <f t="shared" si="43"/>
        <v>0.18333333333333332</v>
      </c>
      <c r="CQ11" s="18">
        <f t="shared" si="44"/>
        <v>59.527832592238717</v>
      </c>
      <c r="CR11">
        <f t="shared" si="45"/>
        <v>-0.7367585652254186</v>
      </c>
      <c r="CS11">
        <f>LOG10(CQ11)</f>
        <v>1.7747200701820778</v>
      </c>
      <c r="CW11">
        <v>722</v>
      </c>
      <c r="CX11">
        <v>575</v>
      </c>
      <c r="CY11">
        <v>452</v>
      </c>
      <c r="CZ11">
        <v>594</v>
      </c>
      <c r="DA11" s="6">
        <f t="shared" si="47"/>
        <v>587</v>
      </c>
      <c r="DB11" s="6">
        <f t="shared" si="47"/>
        <v>584.5</v>
      </c>
      <c r="DC11" s="18">
        <f>DA11-DA$6</f>
        <v>45</v>
      </c>
      <c r="DD11" s="18">
        <f t="shared" si="48"/>
        <v>0</v>
      </c>
      <c r="DE11" s="18">
        <f t="shared" si="49"/>
        <v>45</v>
      </c>
      <c r="DF11" s="6">
        <f t="shared" si="50"/>
        <v>828.37748037956703</v>
      </c>
      <c r="DG11" s="6">
        <f t="shared" si="51"/>
        <v>31.254999201172495</v>
      </c>
      <c r="DH11" s="6">
        <v>11</v>
      </c>
      <c r="DI11" s="22">
        <f t="shared" si="52"/>
        <v>0.18333333333333332</v>
      </c>
      <c r="DJ11" s="18">
        <f t="shared" si="53"/>
        <v>61.77054437424156</v>
      </c>
      <c r="DK11">
        <f t="shared" si="54"/>
        <v>-0.7367585652254186</v>
      </c>
      <c r="DL11">
        <f t="shared" si="55"/>
        <v>1.7907814287245716</v>
      </c>
      <c r="DP11">
        <v>752</v>
      </c>
      <c r="DQ11">
        <v>600</v>
      </c>
      <c r="DR11">
        <v>518</v>
      </c>
      <c r="DS11">
        <v>603</v>
      </c>
      <c r="DT11" s="6">
        <f t="shared" si="56"/>
        <v>635</v>
      </c>
      <c r="DU11" s="6">
        <f t="shared" si="56"/>
        <v>601.5</v>
      </c>
      <c r="DV11" s="18">
        <f t="shared" si="57"/>
        <v>29.5</v>
      </c>
      <c r="DW11" s="18">
        <f t="shared" si="58"/>
        <v>-4.5</v>
      </c>
      <c r="DX11" s="18">
        <f t="shared" si="59"/>
        <v>29.841246622753548</v>
      </c>
      <c r="DY11" s="6">
        <f t="shared" si="60"/>
        <v>874.65836187622426</v>
      </c>
      <c r="DZ11" s="6">
        <f t="shared" si="61"/>
        <v>17.998423510947418</v>
      </c>
      <c r="EA11" s="6">
        <v>14</v>
      </c>
      <c r="EB11" s="22">
        <f t="shared" si="62"/>
        <v>0.23333333333333334</v>
      </c>
      <c r="EC11" s="18">
        <f t="shared" si="63"/>
        <v>90.669223100222723</v>
      </c>
      <c r="ED11">
        <f t="shared" si="64"/>
        <v>-0.63202321470540557</v>
      </c>
      <c r="EE11">
        <f t="shared" si="65"/>
        <v>1.9574598944910233</v>
      </c>
      <c r="EI11">
        <v>801</v>
      </c>
      <c r="EJ11">
        <v>596</v>
      </c>
      <c r="EK11">
        <v>505</v>
      </c>
      <c r="EL11">
        <v>608</v>
      </c>
      <c r="EM11" s="6">
        <f t="shared" si="66"/>
        <v>653</v>
      </c>
      <c r="EN11" s="6">
        <f t="shared" si="66"/>
        <v>602</v>
      </c>
      <c r="EO11" s="18">
        <f t="shared" si="67"/>
        <v>37</v>
      </c>
      <c r="EP11" s="18">
        <f t="shared" si="68"/>
        <v>-7.5</v>
      </c>
      <c r="EQ11" s="18">
        <f t="shared" si="69"/>
        <v>37.752483362025337</v>
      </c>
      <c r="ER11" s="6">
        <f t="shared" si="70"/>
        <v>888.15145104874989</v>
      </c>
      <c r="ES11" s="6">
        <f t="shared" si="71"/>
        <v>21.579901781177909</v>
      </c>
      <c r="ET11" s="6">
        <v>14</v>
      </c>
      <c r="EU11" s="22">
        <f t="shared" si="72"/>
        <v>0.23333333333333334</v>
      </c>
      <c r="EV11" s="18">
        <f t="shared" si="73"/>
        <v>91.263674087872118</v>
      </c>
      <c r="EW11">
        <f t="shared" si="74"/>
        <v>-0.63202321470540557</v>
      </c>
      <c r="EX11">
        <f t="shared" si="75"/>
        <v>1.9602979485914738</v>
      </c>
      <c r="FB11">
        <v>817</v>
      </c>
      <c r="FC11">
        <v>605</v>
      </c>
      <c r="FD11">
        <v>475</v>
      </c>
      <c r="FE11">
        <v>611</v>
      </c>
      <c r="FF11" s="6">
        <f t="shared" si="76"/>
        <v>646</v>
      </c>
      <c r="FG11" s="6">
        <f t="shared" si="76"/>
        <v>608</v>
      </c>
      <c r="FH11" s="18">
        <f t="shared" ref="FH11:FH18" si="117">FF11-FF$6</f>
        <v>34</v>
      </c>
      <c r="FI11" s="18">
        <f t="shared" si="77"/>
        <v>-3</v>
      </c>
      <c r="FJ11" s="18">
        <f t="shared" si="78"/>
        <v>34.132096331752024</v>
      </c>
      <c r="FK11" s="6">
        <f t="shared" si="79"/>
        <v>887.11893227458518</v>
      </c>
      <c r="FL11" s="6">
        <f t="shared" si="80"/>
        <v>22.327049796494407</v>
      </c>
      <c r="FM11" s="6">
        <v>18</v>
      </c>
      <c r="FN11" s="22">
        <f t="shared" si="81"/>
        <v>0.3</v>
      </c>
      <c r="FO11" s="18">
        <f t="shared" si="82"/>
        <v>91.213335284205456</v>
      </c>
      <c r="FP11">
        <f t="shared" si="83"/>
        <v>-0.52287874528033762</v>
      </c>
      <c r="FQ11">
        <f t="shared" si="84"/>
        <v>1.9600583363215462</v>
      </c>
      <c r="FU11">
        <v>365</v>
      </c>
      <c r="FV11">
        <v>595</v>
      </c>
      <c r="FW11">
        <v>143</v>
      </c>
      <c r="FX11">
        <v>604</v>
      </c>
      <c r="FY11">
        <f t="shared" si="85"/>
        <v>254</v>
      </c>
      <c r="FZ11">
        <f t="shared" si="86"/>
        <v>599.5</v>
      </c>
      <c r="GA11" s="18">
        <f t="shared" ref="GA11:GA18" si="118">FY11-FY$6</f>
        <v>28</v>
      </c>
      <c r="GB11" s="18">
        <f t="shared" si="87"/>
        <v>-2.5</v>
      </c>
      <c r="GC11" s="18">
        <f t="shared" si="88"/>
        <v>28.111385593741193</v>
      </c>
      <c r="GD11">
        <f t="shared" si="89"/>
        <v>651.08851164799398</v>
      </c>
      <c r="GE11">
        <v>10</v>
      </c>
      <c r="GF11" s="22">
        <f t="shared" si="90"/>
        <v>0.16666666666666666</v>
      </c>
      <c r="GG11" s="18">
        <f t="shared" si="115"/>
        <v>61.351869226650898</v>
      </c>
      <c r="GH11">
        <f t="shared" si="91"/>
        <v>-0.77815125038364363</v>
      </c>
      <c r="GI11">
        <f t="shared" si="92"/>
        <v>1.78782779905085</v>
      </c>
      <c r="GN11">
        <v>379</v>
      </c>
      <c r="GO11">
        <v>597</v>
      </c>
      <c r="GP11">
        <v>181</v>
      </c>
      <c r="GQ11">
        <v>604</v>
      </c>
      <c r="GR11">
        <f t="shared" si="93"/>
        <v>280</v>
      </c>
      <c r="GS11">
        <f t="shared" si="94"/>
        <v>600.5</v>
      </c>
      <c r="GT11" s="18">
        <f t="shared" si="95"/>
        <v>35</v>
      </c>
      <c r="GU11" s="18">
        <f t="shared" si="96"/>
        <v>-4</v>
      </c>
      <c r="GV11" s="18">
        <f t="shared" si="97"/>
        <v>35.227829907617071</v>
      </c>
      <c r="GW11">
        <f t="shared" si="98"/>
        <v>662.57093959816859</v>
      </c>
      <c r="GX11">
        <v>12</v>
      </c>
      <c r="GY11" s="22">
        <f t="shared" si="99"/>
        <v>0.2</v>
      </c>
      <c r="GZ11" s="18">
        <f t="shared" si="100"/>
        <v>73.664500870359007</v>
      </c>
      <c r="HA11">
        <f t="shared" si="101"/>
        <v>-0.69897000433601875</v>
      </c>
      <c r="HB11">
        <f t="shared" si="102"/>
        <v>1.8672582505417517</v>
      </c>
      <c r="HG11">
        <v>388</v>
      </c>
      <c r="HH11">
        <v>595</v>
      </c>
      <c r="HI11">
        <v>192</v>
      </c>
      <c r="HJ11">
        <v>604</v>
      </c>
      <c r="HK11">
        <f t="shared" si="103"/>
        <v>290</v>
      </c>
      <c r="HL11">
        <f t="shared" si="104"/>
        <v>599.5</v>
      </c>
      <c r="HM11" s="18">
        <f t="shared" si="105"/>
        <v>35</v>
      </c>
      <c r="HN11" s="18">
        <f t="shared" si="106"/>
        <v>-2</v>
      </c>
      <c r="HO11" s="18">
        <f t="shared" si="107"/>
        <v>35.057096285916209</v>
      </c>
      <c r="HP11">
        <f t="shared" si="108"/>
        <v>665.95814433040755</v>
      </c>
      <c r="HQ11">
        <v>11</v>
      </c>
      <c r="HR11" s="22">
        <f t="shared" si="109"/>
        <v>0.18333333333333332</v>
      </c>
      <c r="HS11" s="18">
        <f t="shared" si="110"/>
        <v>70.598450203781766</v>
      </c>
      <c r="HT11">
        <f t="shared" si="111"/>
        <v>-0.7367585652254186</v>
      </c>
      <c r="HU11">
        <f t="shared" si="112"/>
        <v>1.8487951674068563</v>
      </c>
    </row>
    <row r="12" spans="1:229" x14ac:dyDescent="0.25">
      <c r="A12">
        <v>49.708516565394042</v>
      </c>
      <c r="B12" t="s">
        <v>41</v>
      </c>
      <c r="C12" s="20">
        <v>9</v>
      </c>
      <c r="G12" s="6">
        <v>924</v>
      </c>
      <c r="H12" s="6">
        <v>580</v>
      </c>
      <c r="I12" s="6">
        <v>664</v>
      </c>
      <c r="J12" s="6">
        <v>577</v>
      </c>
      <c r="K12" s="6">
        <f t="shared" si="0"/>
        <v>794</v>
      </c>
      <c r="L12" s="6">
        <f t="shared" si="1"/>
        <v>578.5</v>
      </c>
      <c r="M12" s="18">
        <f t="shared" si="2"/>
        <v>17.5</v>
      </c>
      <c r="N12" s="18">
        <f t="shared" si="3"/>
        <v>-2</v>
      </c>
      <c r="O12" s="18">
        <f t="shared" si="4"/>
        <v>17.613914953808536</v>
      </c>
      <c r="P12" s="18">
        <f t="shared" si="113"/>
        <v>12.892981488667715</v>
      </c>
      <c r="Q12" s="6">
        <v>12</v>
      </c>
      <c r="R12" s="22">
        <f t="shared" si="5"/>
        <v>0.2</v>
      </c>
      <c r="S12" s="18">
        <f t="shared" si="6"/>
        <v>262.76392698281154</v>
      </c>
      <c r="T12">
        <f t="shared" si="7"/>
        <v>-0.69897000433601875</v>
      </c>
      <c r="U12">
        <f t="shared" si="8"/>
        <v>2.4195657437354585</v>
      </c>
      <c r="Y12" s="6">
        <v>834</v>
      </c>
      <c r="Z12" s="6">
        <v>572</v>
      </c>
      <c r="AA12" s="6">
        <v>532</v>
      </c>
      <c r="AB12" s="6">
        <v>575</v>
      </c>
      <c r="AC12" s="6">
        <f t="shared" si="9"/>
        <v>683</v>
      </c>
      <c r="AD12" s="6">
        <f t="shared" si="9"/>
        <v>573.5</v>
      </c>
      <c r="AE12" s="18">
        <f t="shared" si="10"/>
        <v>20.5</v>
      </c>
      <c r="AF12" s="18">
        <f t="shared" si="11"/>
        <v>3</v>
      </c>
      <c r="AG12" s="18">
        <f t="shared" si="12"/>
        <v>20.71834935510066</v>
      </c>
      <c r="AH12" s="6">
        <f t="shared" si="13"/>
        <v>891.84710012423091</v>
      </c>
      <c r="AI12" s="6">
        <f t="shared" si="114"/>
        <v>17.560819778942687</v>
      </c>
      <c r="AJ12" s="6">
        <v>13</v>
      </c>
      <c r="AK12" s="22">
        <f t="shared" si="14"/>
        <v>0.21666666666666667</v>
      </c>
      <c r="AL12" s="18">
        <f t="shared" si="15"/>
        <v>286.56828411452358</v>
      </c>
      <c r="AM12">
        <f>LOG10(AK12)</f>
        <v>-0.6642078980768068</v>
      </c>
      <c r="AN12">
        <f t="shared" si="17"/>
        <v>2.4572281232691338</v>
      </c>
      <c r="AR12" s="6">
        <v>1042</v>
      </c>
      <c r="AS12" s="6">
        <v>579</v>
      </c>
      <c r="AT12" s="6">
        <v>657</v>
      </c>
      <c r="AU12" s="6">
        <v>582</v>
      </c>
      <c r="AV12" s="6">
        <f t="shared" si="18"/>
        <v>849.5</v>
      </c>
      <c r="AW12" s="6">
        <f t="shared" si="18"/>
        <v>580.5</v>
      </c>
      <c r="AX12" s="18">
        <f t="shared" si="19"/>
        <v>18</v>
      </c>
      <c r="AY12" s="18">
        <f t="shared" si="20"/>
        <v>-0.5</v>
      </c>
      <c r="AZ12" s="18">
        <f t="shared" si="21"/>
        <v>18.006943105369107</v>
      </c>
      <c r="BA12" s="6">
        <f t="shared" si="22"/>
        <v>1028.8977111452818</v>
      </c>
      <c r="BB12" s="6">
        <f t="shared" si="23"/>
        <v>14.524382434397467</v>
      </c>
      <c r="BC12" s="6">
        <v>15</v>
      </c>
      <c r="BD12" s="22">
        <f t="shared" si="24"/>
        <v>0.25</v>
      </c>
      <c r="BE12" s="18">
        <f t="shared" si="25"/>
        <v>284.8015769341186</v>
      </c>
      <c r="BF12">
        <f t="shared" si="26"/>
        <v>-0.6020599913279624</v>
      </c>
      <c r="BG12">
        <f t="shared" si="27"/>
        <v>2.4545423896413987</v>
      </c>
      <c r="BK12">
        <v>620</v>
      </c>
      <c r="BL12">
        <v>589</v>
      </c>
      <c r="BM12">
        <v>418</v>
      </c>
      <c r="BN12">
        <v>594</v>
      </c>
      <c r="BO12" s="6">
        <f t="shared" si="28"/>
        <v>519</v>
      </c>
      <c r="BP12" s="6">
        <f t="shared" si="28"/>
        <v>591.5</v>
      </c>
      <c r="BQ12" s="18">
        <f t="shared" si="29"/>
        <v>40.5</v>
      </c>
      <c r="BR12" s="18">
        <f t="shared" si="30"/>
        <v>2</v>
      </c>
      <c r="BS12" s="18">
        <f t="shared" si="31"/>
        <v>40.549352645880795</v>
      </c>
      <c r="BT12" s="6">
        <f t="shared" si="32"/>
        <v>786.91375003871929</v>
      </c>
      <c r="BU12" s="6">
        <f t="shared" si="33"/>
        <v>27.655888703059532</v>
      </c>
      <c r="BV12" s="6">
        <v>23</v>
      </c>
      <c r="BW12" s="22">
        <f t="shared" si="34"/>
        <v>0.3833333333333333</v>
      </c>
      <c r="BX12" s="18">
        <f t="shared" si="35"/>
        <v>53.585127717007886</v>
      </c>
      <c r="BY12">
        <f t="shared" si="36"/>
        <v>-0.41642341436605079</v>
      </c>
      <c r="BZ12">
        <f t="shared" si="37"/>
        <v>1.7290442701651862</v>
      </c>
      <c r="CD12">
        <v>691</v>
      </c>
      <c r="CE12">
        <v>581</v>
      </c>
      <c r="CF12">
        <v>449</v>
      </c>
      <c r="CG12">
        <v>590</v>
      </c>
      <c r="CH12" s="6">
        <f t="shared" si="38"/>
        <v>570</v>
      </c>
      <c r="CI12" s="6">
        <f t="shared" si="38"/>
        <v>585.5</v>
      </c>
      <c r="CJ12" s="18">
        <f t="shared" si="116"/>
        <v>37.5</v>
      </c>
      <c r="CK12" s="18">
        <f t="shared" si="39"/>
        <v>-2.5</v>
      </c>
      <c r="CL12" s="18">
        <f t="shared" si="40"/>
        <v>37.583240945932268</v>
      </c>
      <c r="CM12" s="6">
        <f t="shared" si="41"/>
        <v>817.13539269817454</v>
      </c>
      <c r="CN12" s="6">
        <f t="shared" si="42"/>
        <v>23.85092291447836</v>
      </c>
      <c r="CO12" s="6">
        <v>12</v>
      </c>
      <c r="CP12" s="22">
        <f t="shared" si="43"/>
        <v>0.2</v>
      </c>
      <c r="CQ12" s="18">
        <f t="shared" si="44"/>
        <v>60.112677898928602</v>
      </c>
      <c r="CR12">
        <f t="shared" si="45"/>
        <v>-0.69897000433601875</v>
      </c>
      <c r="CS12">
        <f t="shared" si="46"/>
        <v>1.7789660753454728</v>
      </c>
      <c r="CW12">
        <v>732</v>
      </c>
      <c r="CX12">
        <v>577</v>
      </c>
      <c r="CY12">
        <v>461</v>
      </c>
      <c r="CZ12">
        <v>594</v>
      </c>
      <c r="DA12" s="6">
        <f t="shared" si="47"/>
        <v>596.5</v>
      </c>
      <c r="DB12" s="6">
        <f t="shared" si="47"/>
        <v>585.5</v>
      </c>
      <c r="DC12" s="18">
        <f t="shared" ref="DC12:DC18" si="119">DA12-DA$6</f>
        <v>54.5</v>
      </c>
      <c r="DD12" s="18">
        <f t="shared" si="48"/>
        <v>1</v>
      </c>
      <c r="DE12" s="18">
        <f t="shared" si="49"/>
        <v>54.509173539873082</v>
      </c>
      <c r="DF12" s="6">
        <f t="shared" si="50"/>
        <v>835.83640743868057</v>
      </c>
      <c r="DG12" s="6">
        <f t="shared" si="51"/>
        <v>38.71392626028603</v>
      </c>
      <c r="DH12" s="6">
        <v>12</v>
      </c>
      <c r="DI12" s="22">
        <f t="shared" si="52"/>
        <v>0.2</v>
      </c>
      <c r="DJ12" s="18">
        <f t="shared" si="53"/>
        <v>62.675060072888293</v>
      </c>
      <c r="DK12">
        <f t="shared" si="54"/>
        <v>-0.69897000433601875</v>
      </c>
      <c r="DL12">
        <f t="shared" si="55"/>
        <v>1.7970947588936987</v>
      </c>
      <c r="DP12">
        <v>760</v>
      </c>
      <c r="DQ12">
        <v>595</v>
      </c>
      <c r="DR12">
        <v>525</v>
      </c>
      <c r="DS12">
        <v>603</v>
      </c>
      <c r="DT12" s="6">
        <f t="shared" si="56"/>
        <v>642.5</v>
      </c>
      <c r="DU12" s="6">
        <f t="shared" si="56"/>
        <v>599</v>
      </c>
      <c r="DV12" s="18">
        <f t="shared" si="57"/>
        <v>37</v>
      </c>
      <c r="DW12" s="18">
        <f t="shared" si="58"/>
        <v>-7</v>
      </c>
      <c r="DX12" s="18">
        <f t="shared" si="59"/>
        <v>37.656340767525464</v>
      </c>
      <c r="DY12" s="6">
        <f t="shared" si="60"/>
        <v>878.41177701576839</v>
      </c>
      <c r="DZ12" s="6">
        <f t="shared" si="61"/>
        <v>21.75183865049155</v>
      </c>
      <c r="EA12" s="6">
        <v>15</v>
      </c>
      <c r="EB12" s="22">
        <f t="shared" si="62"/>
        <v>0.25</v>
      </c>
      <c r="EC12" s="18">
        <f t="shared" si="63"/>
        <v>91.414227308494588</v>
      </c>
      <c r="ED12">
        <f t="shared" si="64"/>
        <v>-0.6020599913279624</v>
      </c>
      <c r="EE12">
        <f t="shared" si="65"/>
        <v>1.9610137926782814</v>
      </c>
      <c r="EI12">
        <v>811</v>
      </c>
      <c r="EJ12">
        <v>602</v>
      </c>
      <c r="EK12">
        <v>516</v>
      </c>
      <c r="EL12">
        <v>608</v>
      </c>
      <c r="EM12" s="6">
        <f t="shared" si="66"/>
        <v>663.5</v>
      </c>
      <c r="EN12" s="6">
        <f t="shared" si="66"/>
        <v>605</v>
      </c>
      <c r="EO12" s="18">
        <f t="shared" si="67"/>
        <v>47.5</v>
      </c>
      <c r="EP12" s="18">
        <f t="shared" si="68"/>
        <v>-4.5</v>
      </c>
      <c r="EQ12" s="18">
        <f t="shared" si="69"/>
        <v>47.712681752339179</v>
      </c>
      <c r="ER12" s="6">
        <f t="shared" si="70"/>
        <v>897.9182869281592</v>
      </c>
      <c r="ES12" s="6">
        <f t="shared" si="71"/>
        <v>31.346737660587223</v>
      </c>
      <c r="ET12" s="6">
        <v>15</v>
      </c>
      <c r="EU12" s="22">
        <f t="shared" si="72"/>
        <v>0.25</v>
      </c>
      <c r="EV12" s="18">
        <f t="shared" si="73"/>
        <v>92.132801347061815</v>
      </c>
      <c r="EW12">
        <f t="shared" si="74"/>
        <v>-0.6020599913279624</v>
      </c>
      <c r="EX12">
        <f t="shared" si="75"/>
        <v>1.9644142763193015</v>
      </c>
      <c r="FB12">
        <v>823</v>
      </c>
      <c r="FC12">
        <v>602</v>
      </c>
      <c r="FD12">
        <v>487</v>
      </c>
      <c r="FE12">
        <v>610</v>
      </c>
      <c r="FF12" s="6">
        <f t="shared" si="76"/>
        <v>655</v>
      </c>
      <c r="FG12" s="6">
        <f t="shared" si="76"/>
        <v>606</v>
      </c>
      <c r="FH12" s="18">
        <f t="shared" si="117"/>
        <v>43</v>
      </c>
      <c r="FI12" s="18">
        <f t="shared" si="77"/>
        <v>-5</v>
      </c>
      <c r="FJ12" s="18">
        <f t="shared" si="78"/>
        <v>43.289721643826724</v>
      </c>
      <c r="FK12" s="6">
        <f t="shared" si="79"/>
        <v>892.33457850741161</v>
      </c>
      <c r="FL12" s="6">
        <f t="shared" si="80"/>
        <v>27.542696029320837</v>
      </c>
      <c r="FM12" s="6">
        <v>19</v>
      </c>
      <c r="FN12" s="22">
        <f t="shared" si="81"/>
        <v>0.31666666666666665</v>
      </c>
      <c r="FO12" s="18">
        <f t="shared" si="82"/>
        <v>92.028723523193506</v>
      </c>
      <c r="FP12">
        <f t="shared" si="83"/>
        <v>-0.49939764943081472</v>
      </c>
      <c r="FQ12">
        <f t="shared" si="84"/>
        <v>1.9639233982226036</v>
      </c>
      <c r="FU12">
        <v>375</v>
      </c>
      <c r="FV12">
        <v>595</v>
      </c>
      <c r="FW12">
        <v>146</v>
      </c>
      <c r="FX12">
        <v>604</v>
      </c>
      <c r="FY12">
        <f t="shared" si="85"/>
        <v>260.5</v>
      </c>
      <c r="FZ12">
        <f t="shared" si="86"/>
        <v>599.5</v>
      </c>
      <c r="GA12" s="18">
        <f t="shared" si="118"/>
        <v>34.5</v>
      </c>
      <c r="GB12" s="18">
        <f t="shared" si="87"/>
        <v>-2.5</v>
      </c>
      <c r="GC12" s="18">
        <f t="shared" si="88"/>
        <v>34.590461112855955</v>
      </c>
      <c r="GD12">
        <f t="shared" si="89"/>
        <v>653.65166564463061</v>
      </c>
      <c r="GE12">
        <v>11</v>
      </c>
      <c r="GF12" s="22">
        <f t="shared" si="90"/>
        <v>0.18333333333333332</v>
      </c>
      <c r="GG12" s="18">
        <f t="shared" si="115"/>
        <v>62.16033884470864</v>
      </c>
      <c r="GH12">
        <f t="shared" si="91"/>
        <v>-0.7367585652254186</v>
      </c>
      <c r="GI12">
        <f t="shared" si="92"/>
        <v>1.7935133731993265</v>
      </c>
      <c r="GN12">
        <v>389</v>
      </c>
      <c r="GO12">
        <v>597</v>
      </c>
      <c r="GP12">
        <v>190</v>
      </c>
      <c r="GQ12">
        <v>604</v>
      </c>
      <c r="GR12">
        <f t="shared" si="93"/>
        <v>289.5</v>
      </c>
      <c r="GS12">
        <f t="shared" si="94"/>
        <v>600.5</v>
      </c>
      <c r="GT12" s="18">
        <f t="shared" si="95"/>
        <v>44.5</v>
      </c>
      <c r="GU12" s="18">
        <f t="shared" si="96"/>
        <v>-4</v>
      </c>
      <c r="GV12" s="18">
        <f t="shared" si="97"/>
        <v>44.679413604030209</v>
      </c>
      <c r="GW12">
        <f t="shared" si="98"/>
        <v>666.64120784721968</v>
      </c>
      <c r="GX12">
        <v>13</v>
      </c>
      <c r="GY12" s="22">
        <f t="shared" si="99"/>
        <v>0.21666666666666667</v>
      </c>
      <c r="GZ12" s="18">
        <f t="shared" si="100"/>
        <v>74.83950101909447</v>
      </c>
      <c r="HA12">
        <f t="shared" si="101"/>
        <v>-0.6642078980768068</v>
      </c>
      <c r="HB12">
        <f t="shared" si="102"/>
        <v>1.8741308832457133</v>
      </c>
      <c r="HG12">
        <v>398</v>
      </c>
      <c r="HH12">
        <v>596</v>
      </c>
      <c r="HI12">
        <v>201</v>
      </c>
      <c r="HJ12">
        <v>604</v>
      </c>
      <c r="HK12">
        <f t="shared" si="103"/>
        <v>299.5</v>
      </c>
      <c r="HL12">
        <f t="shared" si="104"/>
        <v>600</v>
      </c>
      <c r="HM12" s="18">
        <f t="shared" si="105"/>
        <v>44.5</v>
      </c>
      <c r="HN12" s="18">
        <f t="shared" si="106"/>
        <v>-1.5</v>
      </c>
      <c r="HO12" s="18">
        <f t="shared" si="107"/>
        <v>44.52527372178637</v>
      </c>
      <c r="HP12">
        <f t="shared" si="108"/>
        <v>670.59693557307583</v>
      </c>
      <c r="HQ12">
        <v>12</v>
      </c>
      <c r="HR12" s="22">
        <f t="shared" si="109"/>
        <v>0.2</v>
      </c>
      <c r="HS12" s="18">
        <f t="shared" si="110"/>
        <v>71.778314803007945</v>
      </c>
      <c r="HT12">
        <f t="shared" si="111"/>
        <v>-0.69897000433601875</v>
      </c>
      <c r="HU12">
        <f t="shared" si="112"/>
        <v>1.8559932578374847</v>
      </c>
    </row>
    <row r="13" spans="1:229" x14ac:dyDescent="0.25">
      <c r="A13">
        <v>56.461338061569982</v>
      </c>
      <c r="B13" t="s">
        <v>36</v>
      </c>
      <c r="C13" s="20">
        <v>9</v>
      </c>
      <c r="G13" s="6">
        <v>925</v>
      </c>
      <c r="H13" s="6">
        <v>577</v>
      </c>
      <c r="I13" s="6">
        <v>665</v>
      </c>
      <c r="J13" s="6">
        <v>577</v>
      </c>
      <c r="K13" s="6">
        <f t="shared" si="0"/>
        <v>795</v>
      </c>
      <c r="L13" s="6">
        <f t="shared" si="1"/>
        <v>577</v>
      </c>
      <c r="M13" s="18">
        <f t="shared" si="2"/>
        <v>18.5</v>
      </c>
      <c r="N13" s="18">
        <f t="shared" si="3"/>
        <v>-3.5</v>
      </c>
      <c r="O13" s="18">
        <f t="shared" si="4"/>
        <v>18.828170383762732</v>
      </c>
      <c r="P13" s="18">
        <f t="shared" si="113"/>
        <v>12.819561165604796</v>
      </c>
      <c r="Q13" s="6">
        <v>13</v>
      </c>
      <c r="R13" s="22">
        <f t="shared" si="5"/>
        <v>0.21666666666666667</v>
      </c>
      <c r="S13" s="18">
        <f t="shared" si="6"/>
        <v>262.86451976136789</v>
      </c>
      <c r="T13">
        <f t="shared" si="7"/>
        <v>-0.6642078980768068</v>
      </c>
      <c r="U13">
        <f t="shared" si="8"/>
        <v>2.4197319709990333</v>
      </c>
      <c r="Y13" s="6">
        <v>838</v>
      </c>
      <c r="Z13" s="6">
        <v>574</v>
      </c>
      <c r="AA13" s="6">
        <v>537</v>
      </c>
      <c r="AB13" s="6">
        <v>576</v>
      </c>
      <c r="AC13" s="6">
        <f t="shared" si="9"/>
        <v>687.5</v>
      </c>
      <c r="AD13" s="6">
        <f t="shared" si="9"/>
        <v>575</v>
      </c>
      <c r="AE13" s="18">
        <f t="shared" si="10"/>
        <v>25</v>
      </c>
      <c r="AF13" s="18">
        <f t="shared" si="11"/>
        <v>4.5</v>
      </c>
      <c r="AG13" s="18">
        <f t="shared" si="12"/>
        <v>25.401771591761076</v>
      </c>
      <c r="AH13" s="6">
        <f t="shared" si="13"/>
        <v>896.25958851216762</v>
      </c>
      <c r="AI13" s="6">
        <f t="shared" si="114"/>
        <v>21.973308166879406</v>
      </c>
      <c r="AJ13" s="6">
        <v>14</v>
      </c>
      <c r="AK13" s="22">
        <f t="shared" si="14"/>
        <v>0.23333333333333334</v>
      </c>
      <c r="AL13" s="18">
        <f t="shared" si="15"/>
        <v>287.00635559863736</v>
      </c>
      <c r="AM13">
        <f t="shared" si="16"/>
        <v>-0.63202321470540557</v>
      </c>
      <c r="AN13">
        <f t="shared" si="17"/>
        <v>2.4578915140540465</v>
      </c>
      <c r="AR13" s="6">
        <v>1045</v>
      </c>
      <c r="AS13" s="6">
        <v>580</v>
      </c>
      <c r="AT13" s="6">
        <v>662</v>
      </c>
      <c r="AU13" s="6">
        <v>582</v>
      </c>
      <c r="AV13" s="6">
        <f t="shared" si="18"/>
        <v>853.5</v>
      </c>
      <c r="AW13" s="6">
        <f t="shared" si="18"/>
        <v>581</v>
      </c>
      <c r="AX13" s="18">
        <f t="shared" si="19"/>
        <v>22</v>
      </c>
      <c r="AY13" s="18">
        <f t="shared" si="20"/>
        <v>0</v>
      </c>
      <c r="AZ13" s="18">
        <f t="shared" si="21"/>
        <v>22</v>
      </c>
      <c r="BA13" s="6">
        <f t="shared" si="22"/>
        <v>1032.4840192467873</v>
      </c>
      <c r="BB13" s="6">
        <f t="shared" si="23"/>
        <v>18.110690535902904</v>
      </c>
      <c r="BC13" s="6">
        <v>16</v>
      </c>
      <c r="BD13" s="22">
        <f t="shared" si="24"/>
        <v>0.26666666666666666</v>
      </c>
      <c r="BE13" s="18">
        <f t="shared" si="25"/>
        <v>285.13038596694395</v>
      </c>
      <c r="BF13">
        <f t="shared" si="26"/>
        <v>-0.57403126772771884</v>
      </c>
      <c r="BG13">
        <f t="shared" si="27"/>
        <v>2.4550435019624994</v>
      </c>
      <c r="BK13">
        <v>630</v>
      </c>
      <c r="BL13">
        <v>588</v>
      </c>
      <c r="BM13">
        <v>426</v>
      </c>
      <c r="BN13">
        <v>595</v>
      </c>
      <c r="BO13" s="6">
        <f t="shared" si="28"/>
        <v>528</v>
      </c>
      <c r="BP13" s="6">
        <f t="shared" si="28"/>
        <v>591.5</v>
      </c>
      <c r="BQ13" s="18">
        <f t="shared" si="29"/>
        <v>49.5</v>
      </c>
      <c r="BR13" s="18">
        <f t="shared" si="30"/>
        <v>2</v>
      </c>
      <c r="BS13" s="18">
        <f t="shared" si="31"/>
        <v>49.540387564087546</v>
      </c>
      <c r="BT13" s="6">
        <f t="shared" si="32"/>
        <v>792.87845852942678</v>
      </c>
      <c r="BU13" s="6">
        <f t="shared" si="33"/>
        <v>33.620597193767026</v>
      </c>
      <c r="BV13" s="6">
        <v>24</v>
      </c>
      <c r="BW13" s="22">
        <f t="shared" si="34"/>
        <v>0.4</v>
      </c>
      <c r="BX13" s="18">
        <f t="shared" si="35"/>
        <v>54.444691284714075</v>
      </c>
      <c r="BY13">
        <f t="shared" si="36"/>
        <v>-0.3979400086720376</v>
      </c>
      <c r="BZ13">
        <f t="shared" si="37"/>
        <v>1.7359555395894255</v>
      </c>
      <c r="CD13">
        <v>696</v>
      </c>
      <c r="CE13">
        <v>580</v>
      </c>
      <c r="CF13">
        <v>457</v>
      </c>
      <c r="CG13">
        <v>589</v>
      </c>
      <c r="CH13" s="6">
        <f t="shared" si="38"/>
        <v>576.5</v>
      </c>
      <c r="CI13" s="6">
        <f t="shared" si="38"/>
        <v>584.5</v>
      </c>
      <c r="CJ13" s="18">
        <f t="shared" si="116"/>
        <v>44</v>
      </c>
      <c r="CK13" s="18">
        <f t="shared" si="39"/>
        <v>-3.5</v>
      </c>
      <c r="CL13" s="18">
        <f t="shared" si="40"/>
        <v>44.138985035906749</v>
      </c>
      <c r="CM13" s="6">
        <f t="shared" si="41"/>
        <v>820.97046231883394</v>
      </c>
      <c r="CN13" s="6">
        <f t="shared" si="42"/>
        <v>27.685992535137757</v>
      </c>
      <c r="CO13" s="6">
        <v>13</v>
      </c>
      <c r="CP13" s="22">
        <f t="shared" si="43"/>
        <v>0.21666666666666667</v>
      </c>
      <c r="CQ13" s="18">
        <f t="shared" si="44"/>
        <v>60.749590761065441</v>
      </c>
      <c r="CR13">
        <f t="shared" si="45"/>
        <v>-0.6642078980768068</v>
      </c>
      <c r="CS13">
        <f t="shared" si="46"/>
        <v>1.7835433566603136</v>
      </c>
      <c r="CW13">
        <v>739</v>
      </c>
      <c r="CX13">
        <v>577</v>
      </c>
      <c r="CY13">
        <v>471</v>
      </c>
      <c r="CZ13">
        <v>593</v>
      </c>
      <c r="DA13" s="6">
        <f t="shared" si="47"/>
        <v>605</v>
      </c>
      <c r="DB13" s="6">
        <f t="shared" si="47"/>
        <v>585</v>
      </c>
      <c r="DC13" s="18">
        <f t="shared" si="119"/>
        <v>63</v>
      </c>
      <c r="DD13" s="18">
        <f t="shared" si="48"/>
        <v>0.5</v>
      </c>
      <c r="DE13" s="18">
        <f t="shared" si="49"/>
        <v>63.001984095740987</v>
      </c>
      <c r="DF13" s="6">
        <f t="shared" si="50"/>
        <v>841.57590269683931</v>
      </c>
      <c r="DG13" s="6">
        <f t="shared" si="51"/>
        <v>44.45342151844477</v>
      </c>
      <c r="DH13" s="6">
        <v>13</v>
      </c>
      <c r="DI13" s="22">
        <f t="shared" si="52"/>
        <v>0.21666666666666667</v>
      </c>
      <c r="DJ13" s="18">
        <f t="shared" si="53"/>
        <v>63.48289899192833</v>
      </c>
      <c r="DK13">
        <f t="shared" si="54"/>
        <v>-0.6642078980768068</v>
      </c>
      <c r="DL13">
        <f t="shared" si="55"/>
        <v>1.8026567509033868</v>
      </c>
      <c r="DP13">
        <v>766</v>
      </c>
      <c r="DQ13">
        <v>601</v>
      </c>
      <c r="DR13">
        <v>533</v>
      </c>
      <c r="DS13">
        <v>603</v>
      </c>
      <c r="DT13" s="6">
        <f t="shared" si="56"/>
        <v>649.5</v>
      </c>
      <c r="DU13" s="6">
        <f t="shared" si="56"/>
        <v>602</v>
      </c>
      <c r="DV13" s="18">
        <f t="shared" si="57"/>
        <v>44</v>
      </c>
      <c r="DW13" s="18">
        <f t="shared" si="58"/>
        <v>-4</v>
      </c>
      <c r="DX13" s="18">
        <f t="shared" si="59"/>
        <v>44.181444068749045</v>
      </c>
      <c r="DY13" s="6">
        <f t="shared" si="60"/>
        <v>885.58130626159902</v>
      </c>
      <c r="DZ13" s="6">
        <f t="shared" si="61"/>
        <v>28.921367896322181</v>
      </c>
      <c r="EA13" s="6">
        <v>16</v>
      </c>
      <c r="EB13" s="22">
        <f t="shared" si="62"/>
        <v>0.26666666666666666</v>
      </c>
      <c r="EC13" s="18">
        <f t="shared" si="63"/>
        <v>92.036258128439641</v>
      </c>
      <c r="ED13">
        <f t="shared" si="64"/>
        <v>-0.57403126772771884</v>
      </c>
      <c r="EE13">
        <f t="shared" si="65"/>
        <v>1.9639589534646076</v>
      </c>
      <c r="EI13">
        <v>817</v>
      </c>
      <c r="EJ13">
        <v>602</v>
      </c>
      <c r="EK13">
        <v>526</v>
      </c>
      <c r="EL13">
        <v>608</v>
      </c>
      <c r="EM13" s="6">
        <f t="shared" si="66"/>
        <v>671.5</v>
      </c>
      <c r="EN13" s="6">
        <f t="shared" si="66"/>
        <v>605</v>
      </c>
      <c r="EO13" s="18">
        <f t="shared" si="67"/>
        <v>55.5</v>
      </c>
      <c r="EP13" s="18">
        <f t="shared" si="68"/>
        <v>-4.5</v>
      </c>
      <c r="EQ13" s="18">
        <f t="shared" si="69"/>
        <v>55.682133579811754</v>
      </c>
      <c r="ER13" s="6">
        <f t="shared" si="70"/>
        <v>903.84581096556508</v>
      </c>
      <c r="ES13" s="6">
        <f t="shared" si="71"/>
        <v>37.274261697993097</v>
      </c>
      <c r="ET13" s="6">
        <v>16</v>
      </c>
      <c r="EU13" s="22">
        <f t="shared" si="72"/>
        <v>0.26666666666666666</v>
      </c>
      <c r="EV13" s="18">
        <f t="shared" si="73"/>
        <v>92.828215991692929</v>
      </c>
      <c r="EW13">
        <f t="shared" si="74"/>
        <v>-0.57403126772771884</v>
      </c>
      <c r="EX13">
        <f t="shared" si="75"/>
        <v>1.9676800040953633</v>
      </c>
      <c r="FB13">
        <v>836</v>
      </c>
      <c r="FC13">
        <v>602</v>
      </c>
      <c r="FD13">
        <v>498</v>
      </c>
      <c r="FE13">
        <v>610</v>
      </c>
      <c r="FF13" s="6">
        <f t="shared" si="76"/>
        <v>667</v>
      </c>
      <c r="FG13" s="6">
        <f t="shared" si="76"/>
        <v>606</v>
      </c>
      <c r="FH13" s="18">
        <f t="shared" si="117"/>
        <v>55</v>
      </c>
      <c r="FI13" s="18">
        <f t="shared" si="77"/>
        <v>-5</v>
      </c>
      <c r="FJ13" s="18">
        <f t="shared" si="78"/>
        <v>55.226805085936306</v>
      </c>
      <c r="FK13" s="6">
        <f t="shared" si="79"/>
        <v>901.17978228542165</v>
      </c>
      <c r="FL13" s="6">
        <f t="shared" si="80"/>
        <v>36.387899807330882</v>
      </c>
      <c r="FM13" s="6">
        <v>20</v>
      </c>
      <c r="FN13" s="22">
        <f t="shared" si="81"/>
        <v>0.33333333333333331</v>
      </c>
      <c r="FO13" s="18">
        <f t="shared" si="82"/>
        <v>93.091592674837131</v>
      </c>
      <c r="FP13">
        <f t="shared" si="83"/>
        <v>-0.47712125471966244</v>
      </c>
      <c r="FQ13">
        <f t="shared" si="84"/>
        <v>1.9689104605753529</v>
      </c>
      <c r="FU13">
        <v>382</v>
      </c>
      <c r="FV13">
        <v>595</v>
      </c>
      <c r="FW13">
        <v>152</v>
      </c>
      <c r="FX13">
        <v>604</v>
      </c>
      <c r="FY13">
        <f t="shared" si="85"/>
        <v>267</v>
      </c>
      <c r="FZ13">
        <f t="shared" si="86"/>
        <v>599.5</v>
      </c>
      <c r="GA13" s="18">
        <f>FY13-FY$6</f>
        <v>41</v>
      </c>
      <c r="GB13" s="18">
        <f t="shared" si="87"/>
        <v>-2.5</v>
      </c>
      <c r="GC13" s="18">
        <f t="shared" si="88"/>
        <v>41.076148797081743</v>
      </c>
      <c r="GD13">
        <f t="shared" si="89"/>
        <v>656.26919019560864</v>
      </c>
      <c r="GE13">
        <v>12</v>
      </c>
      <c r="GF13" s="22">
        <f t="shared" si="90"/>
        <v>0.2</v>
      </c>
      <c r="GG13" s="18">
        <f t="shared" si="115"/>
        <v>62.969633539520942</v>
      </c>
      <c r="GH13">
        <f t="shared" si="91"/>
        <v>-0.69897000433601875</v>
      </c>
      <c r="GI13">
        <f t="shared" si="92"/>
        <v>1.7991311658726998</v>
      </c>
      <c r="GN13">
        <v>397</v>
      </c>
      <c r="GO13">
        <v>596</v>
      </c>
      <c r="GP13">
        <v>196</v>
      </c>
      <c r="GQ13">
        <v>603</v>
      </c>
      <c r="GR13">
        <f t="shared" si="93"/>
        <v>296.5</v>
      </c>
      <c r="GS13">
        <f t="shared" si="94"/>
        <v>599.5</v>
      </c>
      <c r="GT13" s="18">
        <f t="shared" si="95"/>
        <v>51.5</v>
      </c>
      <c r="GU13" s="18">
        <f t="shared" si="96"/>
        <v>-5</v>
      </c>
      <c r="GV13" s="18">
        <f t="shared" si="97"/>
        <v>51.742149162940649</v>
      </c>
      <c r="GW13">
        <f t="shared" si="98"/>
        <v>668.81424925011879</v>
      </c>
      <c r="GX13">
        <v>14</v>
      </c>
      <c r="GY13" s="22">
        <f t="shared" si="99"/>
        <v>0.23333333333333334</v>
      </c>
      <c r="GZ13" s="18">
        <f t="shared" si="100"/>
        <v>75.717524808414382</v>
      </c>
      <c r="HA13">
        <f t="shared" si="101"/>
        <v>-0.63202321470540557</v>
      </c>
      <c r="HB13">
        <f t="shared" si="102"/>
        <v>1.8791964085192123</v>
      </c>
      <c r="HG13">
        <v>405</v>
      </c>
      <c r="HH13">
        <v>596</v>
      </c>
      <c r="HI13">
        <v>209</v>
      </c>
      <c r="HJ13">
        <v>604</v>
      </c>
      <c r="HK13">
        <f t="shared" si="103"/>
        <v>307</v>
      </c>
      <c r="HL13">
        <f t="shared" si="104"/>
        <v>600</v>
      </c>
      <c r="HM13" s="18">
        <f t="shared" si="105"/>
        <v>52</v>
      </c>
      <c r="HN13" s="18">
        <f t="shared" si="106"/>
        <v>-1.5</v>
      </c>
      <c r="HO13" s="18">
        <f t="shared" si="107"/>
        <v>52.021630116712032</v>
      </c>
      <c r="HP13">
        <f t="shared" si="108"/>
        <v>673.97997002878355</v>
      </c>
      <c r="HQ13">
        <v>13</v>
      </c>
      <c r="HR13" s="22">
        <f>HQ13*(1/60)</f>
        <v>0.21666666666666667</v>
      </c>
      <c r="HS13" s="18">
        <f t="shared" si="110"/>
        <v>72.712463491439507</v>
      </c>
      <c r="HT13">
        <f t="shared" si="111"/>
        <v>-0.6642078980768068</v>
      </c>
      <c r="HU13">
        <f t="shared" si="112"/>
        <v>1.8616088587494142</v>
      </c>
    </row>
    <row r="14" spans="1:229" x14ac:dyDescent="0.25">
      <c r="A14">
        <v>57.490129649614907</v>
      </c>
      <c r="B14" t="s">
        <v>37</v>
      </c>
      <c r="C14" s="20">
        <v>13</v>
      </c>
      <c r="G14" s="6">
        <v>931</v>
      </c>
      <c r="H14" s="6">
        <v>577</v>
      </c>
      <c r="I14" s="6">
        <v>670</v>
      </c>
      <c r="J14" s="6">
        <v>578</v>
      </c>
      <c r="K14" s="6">
        <f t="shared" si="0"/>
        <v>800.5</v>
      </c>
      <c r="L14" s="6">
        <f t="shared" si="1"/>
        <v>577.5</v>
      </c>
      <c r="M14" s="18">
        <f t="shared" si="2"/>
        <v>24</v>
      </c>
      <c r="N14" s="18">
        <f t="shared" si="3"/>
        <v>-3</v>
      </c>
      <c r="O14" s="18">
        <f t="shared" si="4"/>
        <v>24.186773244895647</v>
      </c>
      <c r="P14" s="18">
        <f t="shared" si="113"/>
        <v>17.568492672797902</v>
      </c>
      <c r="Q14" s="6">
        <v>14</v>
      </c>
      <c r="R14" s="22">
        <f t="shared" si="5"/>
        <v>0.23333333333333334</v>
      </c>
      <c r="S14" s="18">
        <f t="shared" si="6"/>
        <v>263.30844345129691</v>
      </c>
      <c r="T14">
        <f t="shared" si="7"/>
        <v>-0.63202321470540557</v>
      </c>
      <c r="U14">
        <f t="shared" si="8"/>
        <v>2.4204647857506267</v>
      </c>
      <c r="Y14" s="6">
        <v>842</v>
      </c>
      <c r="Z14" s="6">
        <v>573</v>
      </c>
      <c r="AA14" s="6">
        <v>540</v>
      </c>
      <c r="AB14" s="6">
        <v>576</v>
      </c>
      <c r="AC14" s="6">
        <f t="shared" si="9"/>
        <v>691</v>
      </c>
      <c r="AD14" s="6">
        <f t="shared" si="9"/>
        <v>574.5</v>
      </c>
      <c r="AE14" s="18">
        <f t="shared" si="10"/>
        <v>28.5</v>
      </c>
      <c r="AF14" s="18">
        <f t="shared" si="11"/>
        <v>4</v>
      </c>
      <c r="AG14" s="18">
        <f t="shared" si="12"/>
        <v>28.77933286231632</v>
      </c>
      <c r="AH14" s="6">
        <f t="shared" si="13"/>
        <v>898.62742557747481</v>
      </c>
      <c r="AI14" s="6">
        <f t="shared" si="114"/>
        <v>24.341145232186591</v>
      </c>
      <c r="AJ14" s="6">
        <v>15</v>
      </c>
      <c r="AK14" s="22">
        <f t="shared" si="14"/>
        <v>0.25</v>
      </c>
      <c r="AL14" s="18">
        <f t="shared" si="15"/>
        <v>287.32228126233161</v>
      </c>
      <c r="AM14">
        <f t="shared" si="16"/>
        <v>-0.6020599913279624</v>
      </c>
      <c r="AN14">
        <f t="shared" si="17"/>
        <v>2.4583693059573815</v>
      </c>
      <c r="AR14" s="6">
        <v>1047</v>
      </c>
      <c r="AS14" s="6">
        <v>580</v>
      </c>
      <c r="AT14" s="6">
        <v>663</v>
      </c>
      <c r="AU14" s="6">
        <v>582</v>
      </c>
      <c r="AV14" s="6">
        <f t="shared" si="18"/>
        <v>855</v>
      </c>
      <c r="AW14" s="6">
        <f t="shared" si="18"/>
        <v>581</v>
      </c>
      <c r="AX14" s="18">
        <f t="shared" si="19"/>
        <v>23.5</v>
      </c>
      <c r="AY14" s="18">
        <f t="shared" si="20"/>
        <v>0</v>
      </c>
      <c r="AZ14" s="18">
        <f t="shared" si="21"/>
        <v>23.5</v>
      </c>
      <c r="BA14" s="6">
        <f t="shared" si="22"/>
        <v>1033.7243346269836</v>
      </c>
      <c r="BB14" s="6">
        <f t="shared" si="23"/>
        <v>19.351005916099211</v>
      </c>
      <c r="BC14" s="6">
        <v>17</v>
      </c>
      <c r="BD14" s="22">
        <f t="shared" si="24"/>
        <v>0.28333333333333333</v>
      </c>
      <c r="BE14" s="18">
        <f t="shared" si="25"/>
        <v>285.2539037535052</v>
      </c>
      <c r="BF14">
        <f t="shared" si="26"/>
        <v>-0.54770232900536975</v>
      </c>
      <c r="BG14">
        <f t="shared" si="27"/>
        <v>2.4552315965328648</v>
      </c>
      <c r="BK14">
        <v>637</v>
      </c>
      <c r="BL14">
        <v>588</v>
      </c>
      <c r="BM14">
        <v>433</v>
      </c>
      <c r="BN14">
        <v>593</v>
      </c>
      <c r="BO14" s="6">
        <f t="shared" si="28"/>
        <v>535</v>
      </c>
      <c r="BP14" s="6">
        <f t="shared" si="28"/>
        <v>590.5</v>
      </c>
      <c r="BQ14" s="18">
        <f t="shared" si="29"/>
        <v>56.5</v>
      </c>
      <c r="BR14" s="18">
        <f t="shared" si="30"/>
        <v>1</v>
      </c>
      <c r="BS14" s="18">
        <f t="shared" si="31"/>
        <v>56.508848864580493</v>
      </c>
      <c r="BT14" s="6">
        <f t="shared" si="32"/>
        <v>796.81569387155025</v>
      </c>
      <c r="BU14" s="6">
        <f t="shared" si="33"/>
        <v>37.557832535890498</v>
      </c>
      <c r="BV14" s="6">
        <v>25</v>
      </c>
      <c r="BW14" s="22">
        <f t="shared" si="34"/>
        <v>0.41666666666666669</v>
      </c>
      <c r="BX14" s="18">
        <f t="shared" si="35"/>
        <v>55.110892173862538</v>
      </c>
      <c r="BY14">
        <f t="shared" si="36"/>
        <v>-0.38021124171160603</v>
      </c>
      <c r="BZ14">
        <f t="shared" si="37"/>
        <v>1.7412374417467391</v>
      </c>
      <c r="CD14">
        <v>701</v>
      </c>
      <c r="CE14">
        <v>579</v>
      </c>
      <c r="CF14">
        <v>464</v>
      </c>
      <c r="CG14">
        <v>589</v>
      </c>
      <c r="CH14" s="6">
        <f t="shared" si="38"/>
        <v>582.5</v>
      </c>
      <c r="CI14" s="6">
        <f t="shared" si="38"/>
        <v>584</v>
      </c>
      <c r="CJ14" s="18">
        <f t="shared" si="116"/>
        <v>50</v>
      </c>
      <c r="CK14" s="18">
        <f t="shared" si="39"/>
        <v>-4</v>
      </c>
      <c r="CL14" s="18">
        <f t="shared" si="40"/>
        <v>50.159744815937813</v>
      </c>
      <c r="CM14" s="6">
        <f t="shared" si="41"/>
        <v>824.84074220421485</v>
      </c>
      <c r="CN14" s="6">
        <f t="shared" si="42"/>
        <v>31.556272420518667</v>
      </c>
      <c r="CO14" s="6">
        <v>14</v>
      </c>
      <c r="CP14" s="22">
        <f t="shared" si="43"/>
        <v>0.23333333333333334</v>
      </c>
      <c r="CQ14" s="18">
        <f t="shared" si="44"/>
        <v>61.334528075748338</v>
      </c>
      <c r="CR14">
        <f t="shared" si="45"/>
        <v>-0.63202321470540557</v>
      </c>
      <c r="CS14">
        <f t="shared" si="46"/>
        <v>1.7877050280450566</v>
      </c>
      <c r="CW14">
        <v>746</v>
      </c>
      <c r="CX14">
        <v>577</v>
      </c>
      <c r="CY14">
        <v>482</v>
      </c>
      <c r="CZ14">
        <v>593</v>
      </c>
      <c r="DA14" s="6">
        <f t="shared" si="47"/>
        <v>614</v>
      </c>
      <c r="DB14" s="6">
        <f t="shared" si="47"/>
        <v>585</v>
      </c>
      <c r="DC14" s="18">
        <f t="shared" si="119"/>
        <v>72</v>
      </c>
      <c r="DD14" s="18">
        <f t="shared" si="48"/>
        <v>0.5</v>
      </c>
      <c r="DE14" s="18">
        <f t="shared" si="49"/>
        <v>72.001736090180486</v>
      </c>
      <c r="DF14" s="6">
        <f t="shared" si="50"/>
        <v>848.06898304324272</v>
      </c>
      <c r="DG14" s="6">
        <f t="shared" si="51"/>
        <v>50.946501864848187</v>
      </c>
      <c r="DH14" s="6">
        <v>14</v>
      </c>
      <c r="DI14" s="22">
        <f t="shared" si="52"/>
        <v>0.23333333333333334</v>
      </c>
      <c r="DJ14" s="18">
        <f t="shared" si="53"/>
        <v>64.338958346483594</v>
      </c>
      <c r="DK14">
        <f t="shared" si="54"/>
        <v>-0.63202321470540557</v>
      </c>
      <c r="DL14">
        <f t="shared" si="55"/>
        <v>1.808474025356186</v>
      </c>
      <c r="DP14">
        <v>775</v>
      </c>
      <c r="DQ14">
        <v>600</v>
      </c>
      <c r="DR14">
        <v>540</v>
      </c>
      <c r="DS14">
        <v>604</v>
      </c>
      <c r="DT14" s="6">
        <f t="shared" si="56"/>
        <v>657.5</v>
      </c>
      <c r="DU14" s="6">
        <f t="shared" si="56"/>
        <v>602</v>
      </c>
      <c r="DV14" s="18">
        <f t="shared" si="57"/>
        <v>52</v>
      </c>
      <c r="DW14" s="18">
        <f t="shared" si="58"/>
        <v>-4</v>
      </c>
      <c r="DX14" s="18">
        <f t="shared" si="59"/>
        <v>52.153619241621193</v>
      </c>
      <c r="DY14" s="6">
        <f t="shared" si="60"/>
        <v>891.46522646707876</v>
      </c>
      <c r="DZ14" s="6">
        <f t="shared" si="61"/>
        <v>34.805288101801921</v>
      </c>
      <c r="EA14" s="6">
        <v>17</v>
      </c>
      <c r="EB14" s="22">
        <f t="shared" si="62"/>
        <v>0.28333333333333333</v>
      </c>
      <c r="EC14" s="18">
        <f t="shared" si="63"/>
        <v>92.7962366959203</v>
      </c>
      <c r="ED14">
        <f t="shared" si="64"/>
        <v>-0.54770232900536975</v>
      </c>
      <c r="EE14">
        <f t="shared" si="65"/>
        <v>1.9675303639846395</v>
      </c>
      <c r="EI14">
        <v>830</v>
      </c>
      <c r="EJ14">
        <v>603</v>
      </c>
      <c r="EK14">
        <v>536</v>
      </c>
      <c r="EL14">
        <v>608</v>
      </c>
      <c r="EM14" s="6">
        <f t="shared" si="66"/>
        <v>683</v>
      </c>
      <c r="EN14" s="6">
        <f t="shared" si="66"/>
        <v>605.5</v>
      </c>
      <c r="EO14" s="18">
        <f t="shared" si="67"/>
        <v>67</v>
      </c>
      <c r="EP14" s="18">
        <f t="shared" si="68"/>
        <v>-4</v>
      </c>
      <c r="EQ14" s="18">
        <f t="shared" si="69"/>
        <v>67.119296778199342</v>
      </c>
      <c r="ER14" s="6">
        <f t="shared" si="70"/>
        <v>912.75366337254434</v>
      </c>
      <c r="ES14" s="6">
        <f t="shared" si="71"/>
        <v>46.182114104972356</v>
      </c>
      <c r="ET14" s="6">
        <v>17</v>
      </c>
      <c r="EU14" s="22">
        <f t="shared" si="72"/>
        <v>0.28333333333333333</v>
      </c>
      <c r="EV14" s="18">
        <f t="shared" si="73"/>
        <v>93.826223251587123</v>
      </c>
      <c r="EW14">
        <f t="shared" si="74"/>
        <v>-0.54770232900536975</v>
      </c>
      <c r="EX14">
        <f t="shared" si="75"/>
        <v>1.9723242352002406</v>
      </c>
      <c r="FB14">
        <v>843</v>
      </c>
      <c r="FC14">
        <v>604</v>
      </c>
      <c r="FD14">
        <v>509</v>
      </c>
      <c r="FE14">
        <v>610</v>
      </c>
      <c r="FF14" s="6">
        <f t="shared" si="76"/>
        <v>676</v>
      </c>
      <c r="FG14" s="6">
        <f t="shared" si="76"/>
        <v>607</v>
      </c>
      <c r="FH14" s="18">
        <f t="shared" si="117"/>
        <v>64</v>
      </c>
      <c r="FI14" s="18">
        <f t="shared" si="77"/>
        <v>-4</v>
      </c>
      <c r="FJ14" s="18">
        <f t="shared" si="78"/>
        <v>64.124878167525594</v>
      </c>
      <c r="FK14" s="6">
        <f t="shared" si="79"/>
        <v>908.52903090655286</v>
      </c>
      <c r="FL14" s="6">
        <f t="shared" si="80"/>
        <v>43.737148428462092</v>
      </c>
      <c r="FM14" s="6">
        <v>21</v>
      </c>
      <c r="FN14" s="22">
        <f t="shared" si="81"/>
        <v>0.35</v>
      </c>
      <c r="FO14" s="18">
        <f t="shared" si="82"/>
        <v>93.883870573651947</v>
      </c>
      <c r="FP14">
        <f t="shared" si="83"/>
        <v>-0.45593195564972439</v>
      </c>
      <c r="FQ14">
        <f t="shared" si="84"/>
        <v>1.9725909860621271</v>
      </c>
      <c r="FU14">
        <v>389</v>
      </c>
      <c r="FV14">
        <v>596</v>
      </c>
      <c r="FW14">
        <v>158</v>
      </c>
      <c r="FX14">
        <v>603</v>
      </c>
      <c r="FY14">
        <f t="shared" si="85"/>
        <v>273.5</v>
      </c>
      <c r="FZ14">
        <f t="shared" si="86"/>
        <v>599.5</v>
      </c>
      <c r="GA14" s="18">
        <f t="shared" si="118"/>
        <v>47.5</v>
      </c>
      <c r="GB14" s="18">
        <f t="shared" si="87"/>
        <v>-2.5</v>
      </c>
      <c r="GC14" s="18">
        <f t="shared" si="88"/>
        <v>47.565743976101118</v>
      </c>
      <c r="GD14">
        <f t="shared" si="89"/>
        <v>658.94043736896276</v>
      </c>
      <c r="GE14">
        <v>13</v>
      </c>
      <c r="GF14" s="22">
        <f t="shared" si="90"/>
        <v>0.21666666666666667</v>
      </c>
      <c r="GG14" s="18">
        <f t="shared" si="115"/>
        <v>63.779415817911186</v>
      </c>
      <c r="GH14">
        <f t="shared" si="91"/>
        <v>-0.6642078980768068</v>
      </c>
      <c r="GI14">
        <f t="shared" si="92"/>
        <v>1.8046805370421004</v>
      </c>
      <c r="GN14">
        <v>405</v>
      </c>
      <c r="GO14">
        <v>596</v>
      </c>
      <c r="GP14">
        <v>207</v>
      </c>
      <c r="GQ14">
        <v>603</v>
      </c>
      <c r="GR14">
        <f t="shared" si="93"/>
        <v>306</v>
      </c>
      <c r="GS14">
        <f t="shared" si="94"/>
        <v>599.5</v>
      </c>
      <c r="GT14" s="18">
        <f t="shared" si="95"/>
        <v>61</v>
      </c>
      <c r="GU14" s="18">
        <f t="shared" si="96"/>
        <v>-5</v>
      </c>
      <c r="GV14" s="18">
        <f t="shared" si="97"/>
        <v>61.204574992397426</v>
      </c>
      <c r="GW14">
        <f t="shared" si="98"/>
        <v>673.07967581854678</v>
      </c>
      <c r="GX14">
        <v>15</v>
      </c>
      <c r="GY14" s="22">
        <f t="shared" si="99"/>
        <v>0.25</v>
      </c>
      <c r="GZ14" s="18">
        <f t="shared" si="100"/>
        <v>76.893872827342605</v>
      </c>
      <c r="HA14">
        <f t="shared" si="101"/>
        <v>-0.6020599913279624</v>
      </c>
      <c r="HB14">
        <f t="shared" si="102"/>
        <v>1.8858917350772342</v>
      </c>
      <c r="HG14">
        <v>413</v>
      </c>
      <c r="HH14">
        <v>594</v>
      </c>
      <c r="HI14">
        <v>217</v>
      </c>
      <c r="HJ14">
        <v>604</v>
      </c>
      <c r="HK14">
        <f t="shared" si="103"/>
        <v>315</v>
      </c>
      <c r="HL14">
        <f t="shared" si="104"/>
        <v>599</v>
      </c>
      <c r="HM14" s="18">
        <f t="shared" si="105"/>
        <v>60</v>
      </c>
      <c r="HN14" s="18">
        <f t="shared" si="106"/>
        <v>-2.5</v>
      </c>
      <c r="HO14" s="18">
        <f t="shared" si="107"/>
        <v>60.052060747321569</v>
      </c>
      <c r="HP14">
        <f t="shared" si="108"/>
        <v>676.77618161398084</v>
      </c>
      <c r="HQ14">
        <v>14</v>
      </c>
      <c r="HR14" s="22">
        <f t="shared" si="109"/>
        <v>0.23333333333333334</v>
      </c>
      <c r="HS14" s="18">
        <f t="shared" si="110"/>
        <v>73.713165145139243</v>
      </c>
      <c r="HT14">
        <f t="shared" si="111"/>
        <v>-0.63202321470540557</v>
      </c>
      <c r="HU14">
        <f t="shared" si="112"/>
        <v>1.8675450596267698</v>
      </c>
    </row>
    <row r="15" spans="1:229" x14ac:dyDescent="0.25">
      <c r="A15">
        <v>57.844084650441616</v>
      </c>
      <c r="B15" t="s">
        <v>58</v>
      </c>
      <c r="C15" s="20">
        <v>5</v>
      </c>
      <c r="G15" s="6">
        <v>935</v>
      </c>
      <c r="H15" s="6">
        <v>577</v>
      </c>
      <c r="I15" s="6">
        <v>672</v>
      </c>
      <c r="J15" s="6">
        <v>578</v>
      </c>
      <c r="K15" s="6">
        <f t="shared" si="0"/>
        <v>803.5</v>
      </c>
      <c r="L15" s="6">
        <f t="shared" si="1"/>
        <v>577.5</v>
      </c>
      <c r="M15" s="18">
        <f t="shared" si="2"/>
        <v>27</v>
      </c>
      <c r="N15" s="18">
        <f t="shared" si="3"/>
        <v>-3</v>
      </c>
      <c r="O15" s="18">
        <f t="shared" si="4"/>
        <v>27.166155414412248</v>
      </c>
      <c r="P15" s="18">
        <f t="shared" si="113"/>
        <v>20.003008372065437</v>
      </c>
      <c r="Q15" s="6">
        <v>15</v>
      </c>
      <c r="R15" s="22">
        <f t="shared" si="5"/>
        <v>0.25</v>
      </c>
      <c r="S15" s="18">
        <f t="shared" si="6"/>
        <v>263.55526493829188</v>
      </c>
      <c r="T15">
        <f t="shared" si="7"/>
        <v>-0.6020599913279624</v>
      </c>
      <c r="U15">
        <f t="shared" si="8"/>
        <v>2.4208716963650874</v>
      </c>
      <c r="Y15" s="6">
        <v>846</v>
      </c>
      <c r="Z15" s="6">
        <v>574</v>
      </c>
      <c r="AA15" s="6">
        <v>543</v>
      </c>
      <c r="AB15" s="6">
        <v>577</v>
      </c>
      <c r="AC15" s="6">
        <f t="shared" si="9"/>
        <v>694.5</v>
      </c>
      <c r="AD15" s="6">
        <f t="shared" si="9"/>
        <v>575.5</v>
      </c>
      <c r="AE15" s="18">
        <f t="shared" si="10"/>
        <v>32</v>
      </c>
      <c r="AF15" s="18">
        <f t="shared" si="11"/>
        <v>5</v>
      </c>
      <c r="AG15" s="18">
        <f t="shared" si="12"/>
        <v>32.388269481403292</v>
      </c>
      <c r="AH15" s="6">
        <f t="shared" si="13"/>
        <v>901.95925628600321</v>
      </c>
      <c r="AI15" s="6">
        <f t="shared" si="114"/>
        <v>27.672975940714991</v>
      </c>
      <c r="AJ15" s="6">
        <v>16</v>
      </c>
      <c r="AK15" s="22">
        <f t="shared" si="14"/>
        <v>0.26666666666666666</v>
      </c>
      <c r="AL15" s="18">
        <f t="shared" si="15"/>
        <v>287.65984899398319</v>
      </c>
      <c r="AM15">
        <f t="shared" si="16"/>
        <v>-0.57403126772771884</v>
      </c>
      <c r="AN15">
        <f t="shared" si="17"/>
        <v>2.4588792481355957</v>
      </c>
      <c r="AR15" s="6">
        <v>1051</v>
      </c>
      <c r="AS15" s="6">
        <v>579</v>
      </c>
      <c r="AT15" s="6">
        <v>667</v>
      </c>
      <c r="AU15" s="6">
        <v>582</v>
      </c>
      <c r="AV15" s="6">
        <f t="shared" si="18"/>
        <v>859</v>
      </c>
      <c r="AW15" s="6">
        <f t="shared" si="18"/>
        <v>580.5</v>
      </c>
      <c r="AX15" s="18">
        <f t="shared" si="19"/>
        <v>27.5</v>
      </c>
      <c r="AY15" s="18">
        <f t="shared" si="20"/>
        <v>-0.5</v>
      </c>
      <c r="AZ15" s="18">
        <f t="shared" si="21"/>
        <v>27.504545078950134</v>
      </c>
      <c r="BA15" s="6">
        <f t="shared" si="22"/>
        <v>1036.7551543156176</v>
      </c>
      <c r="BB15" s="6">
        <f t="shared" si="23"/>
        <v>22.381825604733194</v>
      </c>
      <c r="BC15" s="6">
        <v>18</v>
      </c>
      <c r="BD15" s="22">
        <f t="shared" si="24"/>
        <v>0.3</v>
      </c>
      <c r="BE15" s="18">
        <f t="shared" si="25"/>
        <v>285.58365878306302</v>
      </c>
      <c r="BF15">
        <f t="shared" si="26"/>
        <v>-0.52287874528033762</v>
      </c>
      <c r="BG15">
        <f t="shared" si="27"/>
        <v>2.4557333533023749</v>
      </c>
      <c r="BK15">
        <v>645</v>
      </c>
      <c r="BL15">
        <v>588</v>
      </c>
      <c r="BM15">
        <v>442</v>
      </c>
      <c r="BN15">
        <v>592</v>
      </c>
      <c r="BO15" s="6">
        <f t="shared" si="28"/>
        <v>543.5</v>
      </c>
      <c r="BP15" s="6">
        <f t="shared" si="28"/>
        <v>590</v>
      </c>
      <c r="BQ15" s="18">
        <f t="shared" si="29"/>
        <v>65</v>
      </c>
      <c r="BR15" s="18">
        <f t="shared" si="30"/>
        <v>0.5</v>
      </c>
      <c r="BS15" s="18">
        <f t="shared" si="31"/>
        <v>65.00192304847603</v>
      </c>
      <c r="BT15" s="6">
        <f t="shared" si="32"/>
        <v>802.17968685326355</v>
      </c>
      <c r="BU15" s="6">
        <f t="shared" si="33"/>
        <v>42.921825517603793</v>
      </c>
      <c r="BV15" s="6">
        <v>26</v>
      </c>
      <c r="BW15" s="22">
        <f t="shared" si="34"/>
        <v>0.43333333333333335</v>
      </c>
      <c r="BX15" s="18">
        <f t="shared" si="35"/>
        <v>55.922849552820047</v>
      </c>
      <c r="BY15">
        <f t="shared" si="36"/>
        <v>-0.36317790241282566</v>
      </c>
      <c r="BZ15">
        <f t="shared" si="37"/>
        <v>1.7475892928080023</v>
      </c>
      <c r="CD15">
        <v>711</v>
      </c>
      <c r="CE15">
        <v>577</v>
      </c>
      <c r="CF15">
        <v>470</v>
      </c>
      <c r="CG15">
        <v>590</v>
      </c>
      <c r="CH15" s="6">
        <f t="shared" si="38"/>
        <v>590.5</v>
      </c>
      <c r="CI15" s="6">
        <f t="shared" si="38"/>
        <v>583.5</v>
      </c>
      <c r="CJ15" s="18">
        <f t="shared" si="116"/>
        <v>58</v>
      </c>
      <c r="CK15" s="18">
        <f t="shared" si="39"/>
        <v>-4.5</v>
      </c>
      <c r="CL15" s="18">
        <f t="shared" si="40"/>
        <v>58.174307043573798</v>
      </c>
      <c r="CM15" s="6">
        <f t="shared" si="41"/>
        <v>830.15811746919633</v>
      </c>
      <c r="CN15" s="6">
        <f t="shared" si="42"/>
        <v>36.873647685500146</v>
      </c>
      <c r="CO15" s="6">
        <v>15</v>
      </c>
      <c r="CP15" s="22">
        <f t="shared" si="43"/>
        <v>0.25</v>
      </c>
      <c r="CQ15" s="18">
        <f t="shared" si="44"/>
        <v>62.113170087565692</v>
      </c>
      <c r="CR15">
        <f t="shared" si="45"/>
        <v>-0.6020599913279624</v>
      </c>
      <c r="CS15">
        <f t="shared" si="46"/>
        <v>1.7931836950224547</v>
      </c>
      <c r="CW15">
        <v>759</v>
      </c>
      <c r="CX15">
        <v>577</v>
      </c>
      <c r="CY15">
        <v>492</v>
      </c>
      <c r="CZ15">
        <v>593</v>
      </c>
      <c r="DA15" s="6">
        <f t="shared" si="47"/>
        <v>625.5</v>
      </c>
      <c r="DB15" s="6">
        <f t="shared" si="47"/>
        <v>585</v>
      </c>
      <c r="DC15" s="18">
        <f t="shared" si="119"/>
        <v>83.5</v>
      </c>
      <c r="DD15" s="18">
        <f t="shared" si="48"/>
        <v>0.5</v>
      </c>
      <c r="DE15" s="18">
        <f t="shared" si="49"/>
        <v>83.501496992568946</v>
      </c>
      <c r="DF15" s="6">
        <f t="shared" si="50"/>
        <v>856.43169605053731</v>
      </c>
      <c r="DG15" s="6">
        <f t="shared" si="51"/>
        <v>59.309214872142775</v>
      </c>
      <c r="DH15" s="6">
        <v>15</v>
      </c>
      <c r="DI15" s="22">
        <f t="shared" si="52"/>
        <v>0.25</v>
      </c>
      <c r="DJ15" s="18">
        <f t="shared" si="53"/>
        <v>65.432819366400693</v>
      </c>
      <c r="DK15">
        <f t="shared" si="54"/>
        <v>-0.6020599913279624</v>
      </c>
      <c r="DL15">
        <f t="shared" si="55"/>
        <v>1.8157956335627781</v>
      </c>
      <c r="DP15">
        <v>781</v>
      </c>
      <c r="DQ15">
        <v>600</v>
      </c>
      <c r="DR15">
        <v>548</v>
      </c>
      <c r="DS15">
        <v>605</v>
      </c>
      <c r="DT15" s="6">
        <f t="shared" si="56"/>
        <v>664.5</v>
      </c>
      <c r="DU15" s="6">
        <f t="shared" si="56"/>
        <v>602.5</v>
      </c>
      <c r="DV15" s="18">
        <f t="shared" si="57"/>
        <v>59</v>
      </c>
      <c r="DW15" s="18">
        <f t="shared" si="58"/>
        <v>-3.5</v>
      </c>
      <c r="DX15" s="18">
        <f t="shared" si="59"/>
        <v>59.103722387003678</v>
      </c>
      <c r="DY15" s="6">
        <f t="shared" si="60"/>
        <v>896.97630960912227</v>
      </c>
      <c r="DZ15" s="6">
        <f t="shared" si="61"/>
        <v>40.316371243845424</v>
      </c>
      <c r="EA15" s="6">
        <v>18</v>
      </c>
      <c r="EB15" s="22">
        <f t="shared" si="62"/>
        <v>0.3</v>
      </c>
      <c r="EC15" s="18">
        <f t="shared" si="63"/>
        <v>93.458782276986312</v>
      </c>
      <c r="ED15">
        <f t="shared" si="64"/>
        <v>-0.52287874528033762</v>
      </c>
      <c r="EE15">
        <f t="shared" si="65"/>
        <v>1.9706201180767959</v>
      </c>
      <c r="EI15">
        <v>836</v>
      </c>
      <c r="EJ15">
        <v>603</v>
      </c>
      <c r="EK15">
        <v>548</v>
      </c>
      <c r="EL15">
        <v>608</v>
      </c>
      <c r="EM15" s="6">
        <f t="shared" si="66"/>
        <v>692</v>
      </c>
      <c r="EN15" s="6">
        <f t="shared" si="66"/>
        <v>605.5</v>
      </c>
      <c r="EO15" s="18">
        <f t="shared" si="67"/>
        <v>76</v>
      </c>
      <c r="EP15" s="18">
        <f t="shared" si="68"/>
        <v>-4</v>
      </c>
      <c r="EQ15" s="18">
        <f t="shared" si="69"/>
        <v>76.105190361761785</v>
      </c>
      <c r="ER15" s="6">
        <f t="shared" si="70"/>
        <v>919.50761280154722</v>
      </c>
      <c r="ES15" s="6">
        <f t="shared" si="71"/>
        <v>52.936063533975243</v>
      </c>
      <c r="ET15" s="6">
        <v>18</v>
      </c>
      <c r="EU15" s="22">
        <f t="shared" si="72"/>
        <v>0.3</v>
      </c>
      <c r="EV15" s="18">
        <f t="shared" si="73"/>
        <v>94.61033263933254</v>
      </c>
      <c r="EW15">
        <f t="shared" si="74"/>
        <v>-0.52287874528033762</v>
      </c>
      <c r="EX15">
        <f t="shared" si="75"/>
        <v>1.9759385694165492</v>
      </c>
      <c r="FB15">
        <v>856</v>
      </c>
      <c r="FC15">
        <v>602</v>
      </c>
      <c r="FD15">
        <v>521</v>
      </c>
      <c r="FE15">
        <v>610</v>
      </c>
      <c r="FF15" s="6">
        <f t="shared" si="76"/>
        <v>688.5</v>
      </c>
      <c r="FG15" s="6">
        <f t="shared" si="76"/>
        <v>606</v>
      </c>
      <c r="FH15" s="18">
        <f t="shared" si="117"/>
        <v>76.5</v>
      </c>
      <c r="FI15" s="18">
        <f t="shared" si="77"/>
        <v>-5</v>
      </c>
      <c r="FJ15" s="18">
        <f t="shared" si="78"/>
        <v>76.663224560410967</v>
      </c>
      <c r="FK15" s="6">
        <f t="shared" si="79"/>
        <v>917.20676512986972</v>
      </c>
      <c r="FL15" s="6">
        <f t="shared" si="80"/>
        <v>52.414882651778953</v>
      </c>
      <c r="FM15" s="6">
        <v>22</v>
      </c>
      <c r="FN15" s="22">
        <f t="shared" si="81"/>
        <v>0.36666666666666664</v>
      </c>
      <c r="FO15" s="18">
        <f t="shared" si="82"/>
        <v>95.000275737295922</v>
      </c>
      <c r="FP15">
        <f t="shared" si="83"/>
        <v>-0.43572856956143741</v>
      </c>
      <c r="FQ15">
        <f t="shared" si="84"/>
        <v>1.9777248658258193</v>
      </c>
      <c r="FU15">
        <v>397</v>
      </c>
      <c r="FV15">
        <v>596</v>
      </c>
      <c r="FW15">
        <v>162</v>
      </c>
      <c r="FX15">
        <v>603</v>
      </c>
      <c r="FY15">
        <f t="shared" si="85"/>
        <v>279.5</v>
      </c>
      <c r="FZ15">
        <f t="shared" si="86"/>
        <v>599.5</v>
      </c>
      <c r="GA15" s="18">
        <f t="shared" si="118"/>
        <v>53.5</v>
      </c>
      <c r="GB15" s="18">
        <f t="shared" si="87"/>
        <v>-2.5</v>
      </c>
      <c r="GC15" s="18">
        <f t="shared" si="88"/>
        <v>53.558379363083795</v>
      </c>
      <c r="GD15">
        <f t="shared" si="89"/>
        <v>661.45332412801429</v>
      </c>
      <c r="GE15">
        <v>14</v>
      </c>
      <c r="GF15" s="22">
        <f t="shared" si="90"/>
        <v>0.23333333333333334</v>
      </c>
      <c r="GG15" s="18">
        <f t="shared" si="115"/>
        <v>64.527186642341263</v>
      </c>
      <c r="GH15">
        <f t="shared" si="91"/>
        <v>-0.63202321470540557</v>
      </c>
      <c r="GI15">
        <f t="shared" si="92"/>
        <v>1.8097427304667724</v>
      </c>
      <c r="GN15">
        <v>415</v>
      </c>
      <c r="GO15">
        <v>595</v>
      </c>
      <c r="GP15">
        <v>216</v>
      </c>
      <c r="GQ15">
        <v>604</v>
      </c>
      <c r="GR15">
        <f t="shared" si="93"/>
        <v>315.5</v>
      </c>
      <c r="GS15">
        <f t="shared" si="94"/>
        <v>599.5</v>
      </c>
      <c r="GT15" s="18">
        <f t="shared" si="95"/>
        <v>70.5</v>
      </c>
      <c r="GU15" s="18">
        <f t="shared" si="96"/>
        <v>-5</v>
      </c>
      <c r="GV15" s="18">
        <f t="shared" si="97"/>
        <v>70.677082565708673</v>
      </c>
      <c r="GW15">
        <f t="shared" si="98"/>
        <v>677.45147427694042</v>
      </c>
      <c r="GX15">
        <v>16</v>
      </c>
      <c r="GY15" s="22">
        <f t="shared" si="99"/>
        <v>0.26666666666666666</v>
      </c>
      <c r="GZ15" s="18">
        <f t="shared" si="100"/>
        <v>78.071474186547874</v>
      </c>
      <c r="HA15">
        <f t="shared" si="101"/>
        <v>-0.57403126772771884</v>
      </c>
      <c r="HB15">
        <f t="shared" si="102"/>
        <v>1.8924923800184394</v>
      </c>
      <c r="HG15">
        <v>421</v>
      </c>
      <c r="HH15">
        <v>595</v>
      </c>
      <c r="HI15">
        <v>224</v>
      </c>
      <c r="HJ15">
        <v>604</v>
      </c>
      <c r="HK15">
        <f t="shared" si="103"/>
        <v>322.5</v>
      </c>
      <c r="HL15">
        <f t="shared" si="104"/>
        <v>599.5</v>
      </c>
      <c r="HM15" s="18">
        <f t="shared" si="105"/>
        <v>67.5</v>
      </c>
      <c r="HN15" s="18">
        <f t="shared" si="106"/>
        <v>-2</v>
      </c>
      <c r="HO15" s="18">
        <f t="shared" si="107"/>
        <v>67.529623129408918</v>
      </c>
      <c r="HP15">
        <f t="shared" si="108"/>
        <v>680.73967124004162</v>
      </c>
      <c r="HQ15">
        <v>15</v>
      </c>
      <c r="HR15" s="22">
        <f t="shared" si="109"/>
        <v>0.25</v>
      </c>
      <c r="HS15" s="18">
        <f t="shared" si="110"/>
        <v>74.644971842139455</v>
      </c>
      <c r="HT15">
        <f t="shared" si="111"/>
        <v>-0.6020599913279624</v>
      </c>
      <c r="HU15">
        <f t="shared" si="112"/>
        <v>1.8730005585478569</v>
      </c>
    </row>
    <row r="16" spans="1:229" x14ac:dyDescent="0.25">
      <c r="A16">
        <v>69.285054344716343</v>
      </c>
      <c r="B16" t="s">
        <v>58</v>
      </c>
      <c r="C16" s="20">
        <v>7</v>
      </c>
      <c r="G16" s="6">
        <v>936</v>
      </c>
      <c r="H16" s="6">
        <v>577</v>
      </c>
      <c r="I16" s="6">
        <v>675</v>
      </c>
      <c r="J16" s="6">
        <v>578</v>
      </c>
      <c r="K16" s="6">
        <f t="shared" si="0"/>
        <v>805.5</v>
      </c>
      <c r="L16" s="6">
        <f t="shared" si="1"/>
        <v>577.5</v>
      </c>
      <c r="M16" s="18">
        <f t="shared" si="2"/>
        <v>29</v>
      </c>
      <c r="N16" s="18">
        <f t="shared" si="3"/>
        <v>-3</v>
      </c>
      <c r="O16" s="18">
        <f t="shared" si="4"/>
        <v>29.154759474226502</v>
      </c>
      <c r="P16" s="18">
        <f t="shared" si="113"/>
        <v>21.627741417177617</v>
      </c>
      <c r="Q16" s="6">
        <v>16</v>
      </c>
      <c r="R16" s="22">
        <f t="shared" si="5"/>
        <v>0.26666666666666666</v>
      </c>
      <c r="S16" s="18">
        <f t="shared" si="6"/>
        <v>263.72000721812077</v>
      </c>
      <c r="T16">
        <f t="shared" si="7"/>
        <v>-0.57403126772771884</v>
      </c>
      <c r="U16">
        <f t="shared" si="8"/>
        <v>2.4211430789584769</v>
      </c>
      <c r="Y16" s="6">
        <v>849</v>
      </c>
      <c r="Z16" s="6">
        <v>574</v>
      </c>
      <c r="AA16" s="6">
        <v>548</v>
      </c>
      <c r="AB16" s="6">
        <v>577</v>
      </c>
      <c r="AC16" s="6">
        <f t="shared" si="9"/>
        <v>698.5</v>
      </c>
      <c r="AD16" s="6">
        <f t="shared" si="9"/>
        <v>575.5</v>
      </c>
      <c r="AE16" s="18">
        <f t="shared" si="10"/>
        <v>36</v>
      </c>
      <c r="AF16" s="18">
        <f t="shared" si="11"/>
        <v>5</v>
      </c>
      <c r="AG16" s="18">
        <f t="shared" si="12"/>
        <v>36.345563690772494</v>
      </c>
      <c r="AH16" s="6">
        <f t="shared" si="13"/>
        <v>905.04281666670329</v>
      </c>
      <c r="AI16" s="6">
        <f t="shared" si="114"/>
        <v>30.756536321415069</v>
      </c>
      <c r="AJ16" s="6">
        <v>17</v>
      </c>
      <c r="AK16" s="22">
        <f t="shared" si="14"/>
        <v>0.28333333333333333</v>
      </c>
      <c r="AL16" s="18">
        <f t="shared" si="15"/>
        <v>288.03000091703706</v>
      </c>
      <c r="AM16">
        <f t="shared" si="16"/>
        <v>-0.54770232900536975</v>
      </c>
      <c r="AN16">
        <f t="shared" si="17"/>
        <v>2.4594377257944453</v>
      </c>
      <c r="AR16" s="6">
        <v>1052</v>
      </c>
      <c r="AS16" s="6">
        <v>579</v>
      </c>
      <c r="AT16" s="6">
        <v>671</v>
      </c>
      <c r="AU16" s="6">
        <v>583</v>
      </c>
      <c r="AV16" s="6">
        <f t="shared" si="18"/>
        <v>861.5</v>
      </c>
      <c r="AW16" s="6">
        <f t="shared" si="18"/>
        <v>581</v>
      </c>
      <c r="AX16" s="18">
        <f t="shared" si="19"/>
        <v>30</v>
      </c>
      <c r="AY16" s="18">
        <f t="shared" si="20"/>
        <v>0</v>
      </c>
      <c r="AZ16" s="18">
        <f t="shared" si="21"/>
        <v>30</v>
      </c>
      <c r="BA16" s="6">
        <f t="shared" si="22"/>
        <v>1039.106948297431</v>
      </c>
      <c r="BB16" s="6">
        <f t="shared" si="23"/>
        <v>24.733619586546638</v>
      </c>
      <c r="BC16" s="6">
        <v>19</v>
      </c>
      <c r="BD16" s="22">
        <f t="shared" si="24"/>
        <v>0.31666666666666665</v>
      </c>
      <c r="BE16" s="18">
        <f t="shared" si="25"/>
        <v>285.7891474952707</v>
      </c>
      <c r="BF16">
        <f t="shared" si="26"/>
        <v>-0.49939764943081472</v>
      </c>
      <c r="BG16">
        <f t="shared" si="27"/>
        <v>2.4560457329489807</v>
      </c>
      <c r="BK16">
        <v>654</v>
      </c>
      <c r="BL16">
        <v>588</v>
      </c>
      <c r="BM16">
        <v>452</v>
      </c>
      <c r="BN16">
        <v>589</v>
      </c>
      <c r="BO16" s="6">
        <f t="shared" si="28"/>
        <v>553</v>
      </c>
      <c r="BP16" s="6">
        <f t="shared" si="28"/>
        <v>588.5</v>
      </c>
      <c r="BQ16" s="18">
        <f t="shared" si="29"/>
        <v>74.5</v>
      </c>
      <c r="BR16" s="18">
        <f t="shared" si="30"/>
        <v>-1</v>
      </c>
      <c r="BS16" s="18">
        <f t="shared" si="31"/>
        <v>74.506711107121077</v>
      </c>
      <c r="BT16" s="6">
        <f t="shared" si="32"/>
        <v>807.55262986383741</v>
      </c>
      <c r="BU16" s="6">
        <f t="shared" si="33"/>
        <v>48.294768528177656</v>
      </c>
      <c r="BV16" s="6">
        <v>27</v>
      </c>
      <c r="BW16" s="22">
        <f t="shared" si="34"/>
        <v>0.45</v>
      </c>
      <c r="BX16" s="18">
        <f t="shared" si="35"/>
        <v>56.831529099535636</v>
      </c>
      <c r="BY16">
        <f t="shared" si="36"/>
        <v>-0.34678748622465633</v>
      </c>
      <c r="BZ16">
        <f t="shared" si="37"/>
        <v>1.7545893412560047</v>
      </c>
      <c r="CD16">
        <v>716</v>
      </c>
      <c r="CE16">
        <v>577</v>
      </c>
      <c r="CF16">
        <v>478</v>
      </c>
      <c r="CG16">
        <v>589</v>
      </c>
      <c r="CH16" s="6">
        <f t="shared" si="38"/>
        <v>597</v>
      </c>
      <c r="CI16" s="6">
        <f t="shared" si="38"/>
        <v>583</v>
      </c>
      <c r="CJ16" s="18">
        <f t="shared" si="116"/>
        <v>64.5</v>
      </c>
      <c r="CK16" s="18">
        <f t="shared" si="39"/>
        <v>-5</v>
      </c>
      <c r="CL16" s="18">
        <f t="shared" si="40"/>
        <v>64.69350817508662</v>
      </c>
      <c r="CM16" s="6">
        <f t="shared" si="41"/>
        <v>834.44472555106972</v>
      </c>
      <c r="CN16" s="6">
        <f t="shared" si="42"/>
        <v>41.160255767373542</v>
      </c>
      <c r="CO16" s="6">
        <v>16</v>
      </c>
      <c r="CP16" s="22">
        <f t="shared" si="43"/>
        <v>0.26666666666666666</v>
      </c>
      <c r="CQ16" s="18">
        <f t="shared" si="44"/>
        <v>62.746532676850912</v>
      </c>
      <c r="CR16">
        <f t="shared" si="45"/>
        <v>-0.57403126772771884</v>
      </c>
      <c r="CS16">
        <f t="shared" si="46"/>
        <v>1.7975897320508352</v>
      </c>
      <c r="CW16">
        <v>771</v>
      </c>
      <c r="CX16">
        <v>582</v>
      </c>
      <c r="CY16">
        <v>500</v>
      </c>
      <c r="CZ16">
        <v>587</v>
      </c>
      <c r="DA16" s="6">
        <f t="shared" si="47"/>
        <v>635.5</v>
      </c>
      <c r="DB16" s="6">
        <f t="shared" si="47"/>
        <v>584.5</v>
      </c>
      <c r="DC16" s="18">
        <f t="shared" si="119"/>
        <v>93.5</v>
      </c>
      <c r="DD16" s="18">
        <f t="shared" si="48"/>
        <v>0</v>
      </c>
      <c r="DE16" s="18">
        <f t="shared" si="49"/>
        <v>93.5</v>
      </c>
      <c r="DF16" s="6">
        <f t="shared" si="50"/>
        <v>863.42370826842603</v>
      </c>
      <c r="DG16" s="6">
        <f t="shared" si="51"/>
        <v>66.301227090031489</v>
      </c>
      <c r="DH16" s="6">
        <v>16</v>
      </c>
      <c r="DI16" s="22">
        <f t="shared" si="52"/>
        <v>0.26666666666666666</v>
      </c>
      <c r="DJ16" s="18">
        <f t="shared" si="53"/>
        <v>66.383880244116952</v>
      </c>
      <c r="DK16">
        <f t="shared" si="54"/>
        <v>-0.57403126772771884</v>
      </c>
      <c r="DL16">
        <f t="shared" si="55"/>
        <v>1.8220626340225259</v>
      </c>
      <c r="DP16">
        <v>791</v>
      </c>
      <c r="DQ16">
        <v>599</v>
      </c>
      <c r="DR16">
        <v>558</v>
      </c>
      <c r="DS16">
        <v>605</v>
      </c>
      <c r="DT16" s="6">
        <f t="shared" si="56"/>
        <v>674.5</v>
      </c>
      <c r="DU16" s="6">
        <f t="shared" si="56"/>
        <v>602</v>
      </c>
      <c r="DV16" s="18">
        <f t="shared" si="57"/>
        <v>69</v>
      </c>
      <c r="DW16" s="18">
        <f t="shared" si="58"/>
        <v>-4</v>
      </c>
      <c r="DX16" s="18">
        <f t="shared" si="59"/>
        <v>69.115844782509896</v>
      </c>
      <c r="DY16" s="6">
        <f t="shared" si="60"/>
        <v>904.07646247427544</v>
      </c>
      <c r="DZ16" s="6">
        <f t="shared" si="61"/>
        <v>47.416524108998601</v>
      </c>
      <c r="EA16" s="6">
        <v>19</v>
      </c>
      <c r="EB16" s="22">
        <f t="shared" si="62"/>
        <v>0.31666666666666665</v>
      </c>
      <c r="EC16" s="18">
        <f t="shared" si="63"/>
        <v>94.413226737949728</v>
      </c>
      <c r="ED16">
        <f t="shared" si="64"/>
        <v>-0.49939764943081472</v>
      </c>
      <c r="EE16">
        <f t="shared" si="65"/>
        <v>1.9750328406636948</v>
      </c>
      <c r="EI16">
        <v>849</v>
      </c>
      <c r="EJ16">
        <v>603</v>
      </c>
      <c r="EK16">
        <v>560</v>
      </c>
      <c r="EL16">
        <v>608</v>
      </c>
      <c r="EM16" s="6">
        <f t="shared" si="66"/>
        <v>704.5</v>
      </c>
      <c r="EN16" s="6">
        <f t="shared" si="66"/>
        <v>605.5</v>
      </c>
      <c r="EO16" s="18">
        <f t="shared" si="67"/>
        <v>88.5</v>
      </c>
      <c r="EP16" s="18">
        <f t="shared" si="68"/>
        <v>-4</v>
      </c>
      <c r="EQ16" s="18">
        <f t="shared" si="69"/>
        <v>88.590349361541627</v>
      </c>
      <c r="ER16" s="6">
        <f t="shared" si="70"/>
        <v>928.95129043454153</v>
      </c>
      <c r="ES16" s="6">
        <f t="shared" si="71"/>
        <v>62.379741166969552</v>
      </c>
      <c r="ET16" s="6">
        <v>19</v>
      </c>
      <c r="EU16" s="22">
        <f t="shared" si="72"/>
        <v>0.31666666666666665</v>
      </c>
      <c r="EV16" s="18">
        <f t="shared" si="73"/>
        <v>95.699788049435497</v>
      </c>
      <c r="EW16">
        <f t="shared" si="74"/>
        <v>-0.49939764943081472</v>
      </c>
      <c r="EX16">
        <f t="shared" si="75"/>
        <v>1.9809109759266603</v>
      </c>
      <c r="FB16">
        <v>863</v>
      </c>
      <c r="FC16">
        <v>602</v>
      </c>
      <c r="FD16">
        <v>534</v>
      </c>
      <c r="FE16">
        <v>610</v>
      </c>
      <c r="FF16" s="6">
        <f t="shared" si="76"/>
        <v>698.5</v>
      </c>
      <c r="FG16" s="6">
        <f t="shared" si="76"/>
        <v>606</v>
      </c>
      <c r="FH16" s="18">
        <f t="shared" si="117"/>
        <v>86.5</v>
      </c>
      <c r="FI16" s="18">
        <f t="shared" si="77"/>
        <v>-5</v>
      </c>
      <c r="FJ16" s="18">
        <f t="shared" si="78"/>
        <v>86.644388162188548</v>
      </c>
      <c r="FK16" s="6">
        <f t="shared" si="79"/>
        <v>924.73685446185175</v>
      </c>
      <c r="FL16" s="6">
        <f t="shared" si="80"/>
        <v>59.944971983760979</v>
      </c>
      <c r="FM16" s="6">
        <v>23</v>
      </c>
      <c r="FN16" s="22">
        <f t="shared" si="81"/>
        <v>0.3833333333333333</v>
      </c>
      <c r="FO16" s="18">
        <f t="shared" si="82"/>
        <v>95.888991221382611</v>
      </c>
      <c r="FP16">
        <f t="shared" si="83"/>
        <v>-0.41642341436605079</v>
      </c>
      <c r="FQ16">
        <f t="shared" si="84"/>
        <v>1.9817687497541265</v>
      </c>
      <c r="FU16">
        <v>404</v>
      </c>
      <c r="FV16">
        <v>596</v>
      </c>
      <c r="FW16">
        <v>167</v>
      </c>
      <c r="FX16">
        <v>603</v>
      </c>
      <c r="FY16">
        <f t="shared" si="85"/>
        <v>285.5</v>
      </c>
      <c r="FZ16">
        <f t="shared" si="86"/>
        <v>599.5</v>
      </c>
      <c r="GA16" s="18">
        <f t="shared" si="118"/>
        <v>59.5</v>
      </c>
      <c r="GB16" s="18">
        <f t="shared" si="87"/>
        <v>-2.5</v>
      </c>
      <c r="GC16" s="18">
        <f t="shared" si="88"/>
        <v>59.552497848536966</v>
      </c>
      <c r="GD16">
        <f t="shared" si="89"/>
        <v>664.01091858492805</v>
      </c>
      <c r="GE16">
        <v>15</v>
      </c>
      <c r="GF16" s="22">
        <f t="shared" si="90"/>
        <v>0.25</v>
      </c>
      <c r="GG16" s="18">
        <f t="shared" si="115"/>
        <v>65.275142530219128</v>
      </c>
      <c r="GH16">
        <f t="shared" si="91"/>
        <v>-0.6020599913279624</v>
      </c>
      <c r="GI16">
        <f t="shared" si="92"/>
        <v>1.814747828790962</v>
      </c>
      <c r="GN16">
        <v>423</v>
      </c>
      <c r="GO16">
        <v>595</v>
      </c>
      <c r="GP16">
        <v>225</v>
      </c>
      <c r="GQ16">
        <v>602</v>
      </c>
      <c r="GR16">
        <f t="shared" si="93"/>
        <v>324</v>
      </c>
      <c r="GS16">
        <f t="shared" si="94"/>
        <v>598.5</v>
      </c>
      <c r="GT16" s="18">
        <f t="shared" si="95"/>
        <v>79</v>
      </c>
      <c r="GU16" s="18">
        <f t="shared" si="96"/>
        <v>-6</v>
      </c>
      <c r="GV16" s="18">
        <f t="shared" si="97"/>
        <v>79.227520471109031</v>
      </c>
      <c r="GW16">
        <f t="shared" si="98"/>
        <v>680.57200206884795</v>
      </c>
      <c r="GX16">
        <v>17</v>
      </c>
      <c r="GY16" s="22">
        <f t="shared" si="99"/>
        <v>0.28333333333333333</v>
      </c>
      <c r="GZ16" s="18">
        <f t="shared" si="100"/>
        <v>79.134445867623015</v>
      </c>
      <c r="HA16">
        <f t="shared" si="101"/>
        <v>-0.54770232900536975</v>
      </c>
      <c r="HB16">
        <f t="shared" si="102"/>
        <v>1.8983655655952858</v>
      </c>
      <c r="HG16">
        <v>430</v>
      </c>
      <c r="HH16">
        <v>594</v>
      </c>
      <c r="HI16">
        <v>233</v>
      </c>
      <c r="HJ16">
        <v>604</v>
      </c>
      <c r="HK16">
        <f t="shared" si="103"/>
        <v>331.5</v>
      </c>
      <c r="HL16">
        <f t="shared" si="104"/>
        <v>599</v>
      </c>
      <c r="HM16" s="18">
        <f t="shared" si="105"/>
        <v>76.5</v>
      </c>
      <c r="HN16" s="18">
        <f t="shared" si="106"/>
        <v>-2.5</v>
      </c>
      <c r="HO16" s="18">
        <f t="shared" si="107"/>
        <v>76.540838772514121</v>
      </c>
      <c r="HP16">
        <f t="shared" si="108"/>
        <v>684.61175128681509</v>
      </c>
      <c r="HQ16">
        <v>16</v>
      </c>
      <c r="HR16" s="22">
        <f t="shared" si="109"/>
        <v>0.26666666666666666</v>
      </c>
      <c r="HS16" s="18">
        <f t="shared" si="110"/>
        <v>75.767892742735754</v>
      </c>
      <c r="HT16">
        <f t="shared" si="111"/>
        <v>-0.57403126772771884</v>
      </c>
      <c r="HU16">
        <f t="shared" si="112"/>
        <v>1.8794852088156413</v>
      </c>
    </row>
    <row r="17" spans="1:229" x14ac:dyDescent="0.25">
      <c r="A17">
        <v>66.229855810660922</v>
      </c>
      <c r="B17" t="s">
        <v>58</v>
      </c>
      <c r="C17" s="20">
        <v>6</v>
      </c>
      <c r="G17" s="6">
        <v>944</v>
      </c>
      <c r="H17" s="6">
        <v>577</v>
      </c>
      <c r="I17" s="6">
        <v>678</v>
      </c>
      <c r="J17" s="6">
        <v>580</v>
      </c>
      <c r="K17" s="6">
        <f t="shared" si="0"/>
        <v>811</v>
      </c>
      <c r="L17" s="6">
        <f t="shared" si="1"/>
        <v>578.5</v>
      </c>
      <c r="M17" s="18">
        <f t="shared" si="2"/>
        <v>34.5</v>
      </c>
      <c r="N17" s="18">
        <f t="shared" si="3"/>
        <v>-2</v>
      </c>
      <c r="O17" s="18">
        <f t="shared" si="4"/>
        <v>34.557922391254948</v>
      </c>
      <c r="P17" s="18">
        <f t="shared" si="113"/>
        <v>26.683184998688148</v>
      </c>
      <c r="Q17" s="6">
        <v>17</v>
      </c>
      <c r="R17" s="22">
        <f t="shared" si="5"/>
        <v>0.28333333333333333</v>
      </c>
      <c r="S17" s="18">
        <f t="shared" si="6"/>
        <v>264.16762240468597</v>
      </c>
      <c r="T17">
        <f t="shared" si="7"/>
        <v>-0.54770232900536975</v>
      </c>
      <c r="U17">
        <f t="shared" si="8"/>
        <v>2.4218795874168033</v>
      </c>
      <c r="Y17" s="6">
        <v>852</v>
      </c>
      <c r="Z17" s="6">
        <v>573</v>
      </c>
      <c r="AA17" s="6">
        <v>552</v>
      </c>
      <c r="AB17" s="6">
        <v>577</v>
      </c>
      <c r="AC17" s="6">
        <f t="shared" si="9"/>
        <v>702</v>
      </c>
      <c r="AD17" s="6">
        <f t="shared" si="9"/>
        <v>575</v>
      </c>
      <c r="AE17" s="18">
        <f t="shared" si="10"/>
        <v>39.5</v>
      </c>
      <c r="AF17" s="18">
        <f t="shared" si="11"/>
        <v>4.5</v>
      </c>
      <c r="AG17" s="18">
        <f t="shared" si="12"/>
        <v>39.75550276376844</v>
      </c>
      <c r="AH17" s="6">
        <f t="shared" si="13"/>
        <v>907.42988709872236</v>
      </c>
      <c r="AI17" s="6">
        <f t="shared" si="114"/>
        <v>33.143606753434142</v>
      </c>
      <c r="AJ17" s="6">
        <v>18</v>
      </c>
      <c r="AK17" s="22">
        <f t="shared" si="14"/>
        <v>0.3</v>
      </c>
      <c r="AL17" s="18">
        <f t="shared" si="15"/>
        <v>288.34895509092127</v>
      </c>
      <c r="AM17">
        <f t="shared" si="16"/>
        <v>-0.52287874528033762</v>
      </c>
      <c r="AN17">
        <f t="shared" si="17"/>
        <v>2.4599183819682819</v>
      </c>
      <c r="AR17" s="6">
        <v>1055</v>
      </c>
      <c r="AS17" s="6">
        <v>579</v>
      </c>
      <c r="AT17" s="6">
        <v>674</v>
      </c>
      <c r="AU17" s="6">
        <v>583</v>
      </c>
      <c r="AV17" s="6">
        <f t="shared" si="18"/>
        <v>864.5</v>
      </c>
      <c r="AW17" s="6">
        <f t="shared" si="18"/>
        <v>581</v>
      </c>
      <c r="AX17" s="18">
        <f t="shared" si="19"/>
        <v>33</v>
      </c>
      <c r="AY17" s="18">
        <f t="shared" si="20"/>
        <v>0</v>
      </c>
      <c r="AZ17" s="18">
        <f t="shared" si="21"/>
        <v>33</v>
      </c>
      <c r="BA17" s="6">
        <f t="shared" si="22"/>
        <v>1041.5955309043909</v>
      </c>
      <c r="BB17" s="6">
        <f t="shared" si="23"/>
        <v>27.222202193506519</v>
      </c>
      <c r="BC17" s="6">
        <v>20</v>
      </c>
      <c r="BD17" s="22">
        <f t="shared" si="24"/>
        <v>0.33333333333333331</v>
      </c>
      <c r="BE17" s="18">
        <f t="shared" si="25"/>
        <v>286.0361830683932</v>
      </c>
      <c r="BF17">
        <f t="shared" si="26"/>
        <v>-0.47712125471966244</v>
      </c>
      <c r="BG17">
        <f t="shared" si="27"/>
        <v>2.4564209740835756</v>
      </c>
      <c r="BK17">
        <v>659</v>
      </c>
      <c r="BL17">
        <v>588</v>
      </c>
      <c r="BM17">
        <v>462</v>
      </c>
      <c r="BN17">
        <v>588</v>
      </c>
      <c r="BO17" s="6">
        <f t="shared" si="28"/>
        <v>560.5</v>
      </c>
      <c r="BP17" s="6">
        <f t="shared" si="28"/>
        <v>588</v>
      </c>
      <c r="BQ17" s="18">
        <f t="shared" si="29"/>
        <v>82</v>
      </c>
      <c r="BR17" s="18">
        <f t="shared" si="30"/>
        <v>-1.5</v>
      </c>
      <c r="BS17" s="18">
        <f t="shared" si="31"/>
        <v>82.013718364673608</v>
      </c>
      <c r="BT17" s="6">
        <f t="shared" si="32"/>
        <v>812.3449082748042</v>
      </c>
      <c r="BU17" s="6">
        <f t="shared" si="33"/>
        <v>53.087046939144443</v>
      </c>
      <c r="BV17" s="6">
        <v>28</v>
      </c>
      <c r="BW17" s="22">
        <f t="shared" si="34"/>
        <v>0.46666666666666667</v>
      </c>
      <c r="BX17" s="18">
        <f t="shared" si="35"/>
        <v>57.549216217848496</v>
      </c>
      <c r="BY17">
        <f t="shared" si="36"/>
        <v>-0.33099321904142442</v>
      </c>
      <c r="BZ17">
        <f t="shared" si="37"/>
        <v>1.7600394132033195</v>
      </c>
      <c r="CD17">
        <v>719</v>
      </c>
      <c r="CE17">
        <v>578</v>
      </c>
      <c r="CF17">
        <v>485</v>
      </c>
      <c r="CG17">
        <v>589</v>
      </c>
      <c r="CH17" s="6">
        <f t="shared" si="38"/>
        <v>602</v>
      </c>
      <c r="CI17" s="6">
        <f t="shared" si="38"/>
        <v>583.5</v>
      </c>
      <c r="CJ17" s="18">
        <f t="shared" si="116"/>
        <v>69.5</v>
      </c>
      <c r="CK17" s="18">
        <f t="shared" si="39"/>
        <v>-4.5</v>
      </c>
      <c r="CL17" s="18">
        <f t="shared" si="40"/>
        <v>69.645531084198069</v>
      </c>
      <c r="CM17" s="6">
        <f t="shared" si="41"/>
        <v>838.37715259899585</v>
      </c>
      <c r="CN17" s="6">
        <f t="shared" si="42"/>
        <v>45.092682815299668</v>
      </c>
      <c r="CO17" s="6">
        <v>17</v>
      </c>
      <c r="CP17" s="22">
        <f t="shared" si="43"/>
        <v>0.28333333333333333</v>
      </c>
      <c r="CQ17" s="18">
        <f t="shared" si="44"/>
        <v>63.227638565232482</v>
      </c>
      <c r="CR17">
        <f t="shared" si="45"/>
        <v>-0.54770232900536975</v>
      </c>
      <c r="CS17">
        <f t="shared" si="46"/>
        <v>1.8009069620245102</v>
      </c>
      <c r="CW17">
        <v>778</v>
      </c>
      <c r="CX17">
        <v>578</v>
      </c>
      <c r="CY17">
        <v>509</v>
      </c>
      <c r="CZ17">
        <v>587</v>
      </c>
      <c r="DA17" s="6">
        <f t="shared" si="47"/>
        <v>643.5</v>
      </c>
      <c r="DB17" s="6">
        <f t="shared" si="47"/>
        <v>582.5</v>
      </c>
      <c r="DC17" s="18">
        <f t="shared" si="119"/>
        <v>101.5</v>
      </c>
      <c r="DD17" s="18">
        <f t="shared" si="48"/>
        <v>-2</v>
      </c>
      <c r="DE17" s="18">
        <f t="shared" si="49"/>
        <v>101.51970252123476</v>
      </c>
      <c r="DF17" s="6">
        <f t="shared" si="50"/>
        <v>867.98531093561712</v>
      </c>
      <c r="DG17" s="6">
        <f t="shared" si="51"/>
        <v>70.862829757222585</v>
      </c>
      <c r="DH17" s="6">
        <v>17</v>
      </c>
      <c r="DI17" s="22">
        <f t="shared" si="52"/>
        <v>0.28333333333333333</v>
      </c>
      <c r="DJ17" s="18">
        <f t="shared" si="53"/>
        <v>67.146716972095149</v>
      </c>
      <c r="DK17">
        <f t="shared" si="54"/>
        <v>-0.54770232900536975</v>
      </c>
      <c r="DL17">
        <f t="shared" si="55"/>
        <v>1.8270247834119042</v>
      </c>
      <c r="DP17">
        <v>797</v>
      </c>
      <c r="DQ17">
        <v>598</v>
      </c>
      <c r="DR17">
        <v>566</v>
      </c>
      <c r="DS17">
        <v>605</v>
      </c>
      <c r="DT17" s="6">
        <f t="shared" si="56"/>
        <v>681.5</v>
      </c>
      <c r="DU17" s="6">
        <f t="shared" si="56"/>
        <v>601.5</v>
      </c>
      <c r="DV17" s="18">
        <f t="shared" si="57"/>
        <v>76</v>
      </c>
      <c r="DW17" s="18">
        <f t="shared" si="58"/>
        <v>-4.5</v>
      </c>
      <c r="DX17" s="18">
        <f t="shared" si="59"/>
        <v>76.133107121672111</v>
      </c>
      <c r="DY17" s="6">
        <f t="shared" si="60"/>
        <v>908.97992277057472</v>
      </c>
      <c r="DZ17" s="6">
        <f t="shared" si="61"/>
        <v>52.319984405297873</v>
      </c>
      <c r="EA17" s="6">
        <v>20</v>
      </c>
      <c r="EB17" s="22">
        <f t="shared" si="62"/>
        <v>0.33333333333333331</v>
      </c>
      <c r="EC17" s="18">
        <f t="shared" si="63"/>
        <v>95.082174530052896</v>
      </c>
      <c r="ED17">
        <f t="shared" si="64"/>
        <v>-0.47712125471966244</v>
      </c>
      <c r="EE17">
        <f t="shared" si="65"/>
        <v>1.9780991054878165</v>
      </c>
      <c r="EI17">
        <v>858</v>
      </c>
      <c r="EJ17">
        <v>603</v>
      </c>
      <c r="EK17">
        <v>571</v>
      </c>
      <c r="EL17">
        <v>608</v>
      </c>
      <c r="EM17" s="6">
        <f t="shared" si="66"/>
        <v>714.5</v>
      </c>
      <c r="EN17" s="6">
        <f t="shared" si="66"/>
        <v>605.5</v>
      </c>
      <c r="EO17" s="18">
        <f t="shared" si="67"/>
        <v>98.5</v>
      </c>
      <c r="EP17" s="18">
        <f t="shared" si="68"/>
        <v>-4</v>
      </c>
      <c r="EQ17" s="18">
        <f t="shared" si="69"/>
        <v>98.58118481738795</v>
      </c>
      <c r="ER17" s="6">
        <f t="shared" si="70"/>
        <v>936.55779319804924</v>
      </c>
      <c r="ES17" s="6">
        <f t="shared" si="71"/>
        <v>69.986243930477258</v>
      </c>
      <c r="ET17" s="6">
        <v>20</v>
      </c>
      <c r="EU17" s="22">
        <f t="shared" si="72"/>
        <v>0.33333333333333331</v>
      </c>
      <c r="EV17" s="18">
        <f t="shared" si="73"/>
        <v>96.571588700032905</v>
      </c>
      <c r="EW17">
        <f t="shared" si="74"/>
        <v>-0.47712125471966244</v>
      </c>
      <c r="EX17">
        <f t="shared" si="75"/>
        <v>1.9848493760462862</v>
      </c>
      <c r="FB17">
        <v>879</v>
      </c>
      <c r="FC17">
        <v>603</v>
      </c>
      <c r="FD17">
        <v>547</v>
      </c>
      <c r="FE17">
        <v>609</v>
      </c>
      <c r="FF17" s="6">
        <f t="shared" si="76"/>
        <v>713</v>
      </c>
      <c r="FG17" s="6">
        <f t="shared" si="76"/>
        <v>606</v>
      </c>
      <c r="FH17" s="18">
        <f t="shared" si="117"/>
        <v>101</v>
      </c>
      <c r="FI17" s="18">
        <f t="shared" si="77"/>
        <v>-5</v>
      </c>
      <c r="FJ17" s="18">
        <f t="shared" si="78"/>
        <v>101.1236866416568</v>
      </c>
      <c r="FK17" s="6">
        <f t="shared" si="79"/>
        <v>935.73767691591854</v>
      </c>
      <c r="FL17" s="6">
        <f t="shared" si="80"/>
        <v>70.945794437827772</v>
      </c>
      <c r="FM17" s="6">
        <v>24</v>
      </c>
      <c r="FN17" s="22">
        <f t="shared" si="81"/>
        <v>0.4</v>
      </c>
      <c r="FO17" s="18">
        <f t="shared" si="82"/>
        <v>97.17821733477129</v>
      </c>
      <c r="FP17">
        <f t="shared" si="83"/>
        <v>-0.3979400086720376</v>
      </c>
      <c r="FQ17">
        <f t="shared" si="84"/>
        <v>1.9875689279769055</v>
      </c>
      <c r="FU17">
        <v>409</v>
      </c>
      <c r="FV17">
        <v>596</v>
      </c>
      <c r="FW17">
        <v>176</v>
      </c>
      <c r="FX17">
        <v>605</v>
      </c>
      <c r="FY17">
        <f t="shared" si="85"/>
        <v>292.5</v>
      </c>
      <c r="FZ17">
        <f t="shared" si="86"/>
        <v>600.5</v>
      </c>
      <c r="GA17" s="18">
        <f t="shared" si="118"/>
        <v>66.5</v>
      </c>
      <c r="GB17" s="18">
        <f t="shared" si="87"/>
        <v>-1.5</v>
      </c>
      <c r="GC17" s="18">
        <f t="shared" si="88"/>
        <v>66.516915141939648</v>
      </c>
      <c r="GD17">
        <f t="shared" si="89"/>
        <v>667.94947413707871</v>
      </c>
      <c r="GE17">
        <v>16</v>
      </c>
      <c r="GF17" s="22">
        <f t="shared" si="90"/>
        <v>0.26666666666666666</v>
      </c>
      <c r="GG17" s="18">
        <f t="shared" si="115"/>
        <v>66.14417388702006</v>
      </c>
      <c r="GH17">
        <f t="shared" si="91"/>
        <v>-0.57403126772771884</v>
      </c>
      <c r="GI17">
        <f t="shared" si="92"/>
        <v>1.8204915966694066</v>
      </c>
      <c r="GN17">
        <v>431</v>
      </c>
      <c r="GO17">
        <v>595</v>
      </c>
      <c r="GP17">
        <v>234</v>
      </c>
      <c r="GQ17">
        <v>602</v>
      </c>
      <c r="GR17">
        <f t="shared" si="93"/>
        <v>332.5</v>
      </c>
      <c r="GS17">
        <f t="shared" si="94"/>
        <v>598.5</v>
      </c>
      <c r="GT17" s="18">
        <f t="shared" si="95"/>
        <v>87.5</v>
      </c>
      <c r="GU17" s="18">
        <f t="shared" si="96"/>
        <v>-6</v>
      </c>
      <c r="GV17" s="18">
        <f t="shared" si="97"/>
        <v>87.705473033329</v>
      </c>
      <c r="GW17">
        <f t="shared" si="98"/>
        <v>684.65940437563552</v>
      </c>
      <c r="GX17">
        <v>18</v>
      </c>
      <c r="GY17" s="22">
        <f t="shared" si="99"/>
        <v>0.3</v>
      </c>
      <c r="GZ17" s="18">
        <f t="shared" si="100"/>
        <v>80.188406329863966</v>
      </c>
      <c r="HA17">
        <f t="shared" si="101"/>
        <v>-0.52287874528033762</v>
      </c>
      <c r="HB17">
        <f t="shared" si="102"/>
        <v>1.9041115823622996</v>
      </c>
      <c r="HG17">
        <v>439</v>
      </c>
      <c r="HH17">
        <v>594</v>
      </c>
      <c r="HI17">
        <v>244</v>
      </c>
      <c r="HJ17">
        <v>602</v>
      </c>
      <c r="HK17">
        <f t="shared" si="103"/>
        <v>341.5</v>
      </c>
      <c r="HL17">
        <f t="shared" si="104"/>
        <v>598</v>
      </c>
      <c r="HM17" s="18">
        <f t="shared" si="105"/>
        <v>86.5</v>
      </c>
      <c r="HN17" s="18">
        <f t="shared" si="106"/>
        <v>-3.5</v>
      </c>
      <c r="HO17" s="18">
        <f t="shared" si="107"/>
        <v>86.570780289887651</v>
      </c>
      <c r="HP17">
        <f t="shared" si="108"/>
        <v>688.64087157240385</v>
      </c>
      <c r="HQ17">
        <v>17</v>
      </c>
      <c r="HR17" s="22">
        <f t="shared" si="109"/>
        <v>0.28333333333333333</v>
      </c>
      <c r="HS17" s="18">
        <f t="shared" si="110"/>
        <v>77.017760841301893</v>
      </c>
      <c r="HT17">
        <f t="shared" si="111"/>
        <v>-0.54770232900536975</v>
      </c>
      <c r="HU17">
        <f t="shared" si="112"/>
        <v>1.8865908881064635</v>
      </c>
    </row>
    <row r="18" spans="1:229" x14ac:dyDescent="0.25">
      <c r="G18" s="6">
        <v>945</v>
      </c>
      <c r="H18" s="6">
        <v>576</v>
      </c>
      <c r="I18" s="6">
        <v>681</v>
      </c>
      <c r="J18" s="6">
        <v>580</v>
      </c>
      <c r="K18" s="6">
        <f t="shared" si="0"/>
        <v>813</v>
      </c>
      <c r="L18" s="6">
        <f t="shared" si="1"/>
        <v>578</v>
      </c>
      <c r="M18" s="18">
        <f t="shared" si="2"/>
        <v>36.5</v>
      </c>
      <c r="N18" s="18">
        <f t="shared" si="3"/>
        <v>-2.5</v>
      </c>
      <c r="O18" s="18">
        <f t="shared" si="4"/>
        <v>36.585516259853435</v>
      </c>
      <c r="P18" s="18">
        <f t="shared" si="113"/>
        <v>28.022272917451573</v>
      </c>
      <c r="Q18" s="6">
        <v>18</v>
      </c>
      <c r="R18" s="22">
        <f t="shared" si="5"/>
        <v>0.3</v>
      </c>
      <c r="S18" s="18">
        <f t="shared" si="6"/>
        <v>264.33559472417886</v>
      </c>
      <c r="T18">
        <f t="shared" si="7"/>
        <v>-0.52287874528033762</v>
      </c>
      <c r="U18">
        <f t="shared" si="8"/>
        <v>2.4221556480028519</v>
      </c>
      <c r="Y18" s="6">
        <v>856</v>
      </c>
      <c r="Z18" s="6">
        <v>572</v>
      </c>
      <c r="AA18" s="6">
        <v>556</v>
      </c>
      <c r="AB18" s="6">
        <v>577</v>
      </c>
      <c r="AC18" s="6">
        <f t="shared" si="9"/>
        <v>706</v>
      </c>
      <c r="AD18" s="6">
        <f t="shared" si="9"/>
        <v>574.5</v>
      </c>
      <c r="AE18" s="18">
        <f t="shared" si="10"/>
        <v>43.5</v>
      </c>
      <c r="AF18" s="18">
        <f t="shared" si="11"/>
        <v>4</v>
      </c>
      <c r="AG18" s="18">
        <f t="shared" si="12"/>
        <v>43.683520920365382</v>
      </c>
      <c r="AH18" s="6">
        <f t="shared" si="13"/>
        <v>910.21220053347997</v>
      </c>
      <c r="AI18" s="6">
        <f t="shared" si="114"/>
        <v>35.925920188191753</v>
      </c>
      <c r="AJ18" s="6">
        <v>19</v>
      </c>
      <c r="AK18" s="22">
        <f t="shared" si="14"/>
        <v>0.31666666666666665</v>
      </c>
      <c r="AL18" s="18">
        <f t="shared" si="15"/>
        <v>288.71636863096398</v>
      </c>
      <c r="AM18">
        <f t="shared" si="16"/>
        <v>-0.49939764943081472</v>
      </c>
      <c r="AN18">
        <f t="shared" si="17"/>
        <v>2.4604714066884275</v>
      </c>
      <c r="AR18" s="6">
        <v>1059</v>
      </c>
      <c r="AS18" s="6">
        <v>579</v>
      </c>
      <c r="AT18" s="6">
        <v>677</v>
      </c>
      <c r="AU18" s="6">
        <v>584</v>
      </c>
      <c r="AV18" s="6">
        <f t="shared" si="18"/>
        <v>868</v>
      </c>
      <c r="AW18" s="6">
        <f t="shared" si="18"/>
        <v>581.5</v>
      </c>
      <c r="AX18" s="18">
        <f t="shared" si="19"/>
        <v>36.5</v>
      </c>
      <c r="AY18" s="18">
        <f t="shared" si="20"/>
        <v>0.5</v>
      </c>
      <c r="AZ18" s="18">
        <f t="shared" si="21"/>
        <v>36.503424496887959</v>
      </c>
      <c r="BA18" s="6">
        <f t="shared" si="22"/>
        <v>1044.7804793352525</v>
      </c>
      <c r="BB18" s="6">
        <f t="shared" si="23"/>
        <v>30.407150624368114</v>
      </c>
      <c r="BC18" s="6">
        <v>21</v>
      </c>
      <c r="BD18" s="22">
        <f t="shared" si="24"/>
        <v>0.35</v>
      </c>
      <c r="BE18" s="18">
        <f t="shared" si="25"/>
        <v>286.32467322788665</v>
      </c>
      <c r="BF18">
        <f t="shared" si="26"/>
        <v>-0.45593195564972439</v>
      </c>
      <c r="BG18">
        <f t="shared" si="27"/>
        <v>2.4568587737464389</v>
      </c>
      <c r="BK18">
        <v>668</v>
      </c>
      <c r="BL18">
        <v>588</v>
      </c>
      <c r="BM18">
        <v>471</v>
      </c>
      <c r="BN18">
        <v>588</v>
      </c>
      <c r="BO18" s="6">
        <f t="shared" si="28"/>
        <v>569.5</v>
      </c>
      <c r="BP18" s="6">
        <f t="shared" si="28"/>
        <v>588</v>
      </c>
      <c r="BQ18" s="18">
        <f t="shared" si="29"/>
        <v>91</v>
      </c>
      <c r="BR18" s="18">
        <f t="shared" si="30"/>
        <v>-1.5</v>
      </c>
      <c r="BS18" s="18">
        <f t="shared" si="31"/>
        <v>91.012361797725035</v>
      </c>
      <c r="BT18" s="6">
        <f t="shared" si="32"/>
        <v>818.5806313369502</v>
      </c>
      <c r="BU18" s="6">
        <f t="shared" si="33"/>
        <v>59.322770001290451</v>
      </c>
      <c r="BV18" s="6">
        <v>29</v>
      </c>
      <c r="BW18" s="22">
        <f t="shared" si="34"/>
        <v>0.48333333333333334</v>
      </c>
      <c r="BX18" s="18">
        <f t="shared" si="35"/>
        <v>58.40950717703123</v>
      </c>
      <c r="BY18">
        <f t="shared" si="36"/>
        <v>-0.31575325248468755</v>
      </c>
      <c r="BZ18">
        <f t="shared" si="37"/>
        <v>1.7664835419493532</v>
      </c>
      <c r="CD18">
        <v>731</v>
      </c>
      <c r="CE18">
        <v>580</v>
      </c>
      <c r="CF18">
        <v>492</v>
      </c>
      <c r="CG18">
        <v>590</v>
      </c>
      <c r="CH18" s="6">
        <f t="shared" si="38"/>
        <v>611.5</v>
      </c>
      <c r="CI18" s="6">
        <f t="shared" si="38"/>
        <v>585</v>
      </c>
      <c r="CJ18" s="18">
        <f t="shared" si="116"/>
        <v>79</v>
      </c>
      <c r="CK18" s="18">
        <f t="shared" si="39"/>
        <v>-3</v>
      </c>
      <c r="CL18" s="18">
        <f t="shared" si="40"/>
        <v>79.05694150420949</v>
      </c>
      <c r="CM18" s="6">
        <f t="shared" si="41"/>
        <v>846.26074586973493</v>
      </c>
      <c r="CN18" s="6">
        <f t="shared" si="42"/>
        <v>52.976276086038752</v>
      </c>
      <c r="CO18" s="6">
        <v>18</v>
      </c>
      <c r="CP18" s="22">
        <f t="shared" si="43"/>
        <v>0.3</v>
      </c>
      <c r="CQ18" s="18">
        <f t="shared" si="44"/>
        <v>64.141989135524071</v>
      </c>
      <c r="CR18">
        <f t="shared" si="45"/>
        <v>-0.52287874528033762</v>
      </c>
      <c r="CS18">
        <f t="shared" si="46"/>
        <v>1.8071424238990446</v>
      </c>
      <c r="CW18">
        <v>790</v>
      </c>
      <c r="CX18">
        <v>578</v>
      </c>
      <c r="CY18">
        <v>520</v>
      </c>
      <c r="CZ18">
        <v>587</v>
      </c>
      <c r="DA18" s="6">
        <f t="shared" si="47"/>
        <v>655</v>
      </c>
      <c r="DB18" s="6">
        <f t="shared" si="47"/>
        <v>582.5</v>
      </c>
      <c r="DC18" s="18">
        <f t="shared" si="119"/>
        <v>113</v>
      </c>
      <c r="DD18" s="18">
        <f t="shared" si="48"/>
        <v>-2</v>
      </c>
      <c r="DE18" s="18">
        <f t="shared" si="49"/>
        <v>113.01769772916099</v>
      </c>
      <c r="DF18" s="6">
        <f t="shared" si="50"/>
        <v>876.54506444335198</v>
      </c>
      <c r="DG18" s="6">
        <f t="shared" si="51"/>
        <v>79.422583264957439</v>
      </c>
      <c r="DH18" s="6">
        <v>18</v>
      </c>
      <c r="DI18" s="22">
        <f t="shared" si="52"/>
        <v>0.3</v>
      </c>
      <c r="DJ18" s="18">
        <f t="shared" si="53"/>
        <v>68.240410038577238</v>
      </c>
      <c r="DK18">
        <f t="shared" si="54"/>
        <v>-0.52287874528033762</v>
      </c>
      <c r="DL18">
        <f t="shared" si="55"/>
        <v>1.8340416277279961</v>
      </c>
      <c r="DP18">
        <v>807</v>
      </c>
      <c r="DQ18">
        <v>599</v>
      </c>
      <c r="DR18">
        <v>576</v>
      </c>
      <c r="DS18">
        <v>605</v>
      </c>
      <c r="DT18" s="6">
        <f t="shared" si="56"/>
        <v>691.5</v>
      </c>
      <c r="DU18" s="6">
        <f t="shared" si="56"/>
        <v>602</v>
      </c>
      <c r="DV18" s="18">
        <f t="shared" si="57"/>
        <v>86</v>
      </c>
      <c r="DW18" s="18">
        <f t="shared" si="58"/>
        <v>-4</v>
      </c>
      <c r="DX18" s="18">
        <f t="shared" si="59"/>
        <v>86.092973000123536</v>
      </c>
      <c r="DY18" s="6">
        <f t="shared" si="60"/>
        <v>916.82945524235856</v>
      </c>
      <c r="DZ18" s="6">
        <f t="shared" si="61"/>
        <v>60.169516877081719</v>
      </c>
      <c r="EA18" s="6">
        <v>21</v>
      </c>
      <c r="EB18" s="22">
        <f t="shared" si="62"/>
        <v>0.35</v>
      </c>
      <c r="EC18" s="18">
        <f t="shared" si="63"/>
        <v>96.031637435529674</v>
      </c>
      <c r="ED18">
        <f t="shared" si="64"/>
        <v>-0.45593195564972439</v>
      </c>
      <c r="EE18">
        <f t="shared" si="65"/>
        <v>1.9824143340824998</v>
      </c>
      <c r="EI18">
        <v>872</v>
      </c>
      <c r="EJ18">
        <v>604</v>
      </c>
      <c r="EK18">
        <v>582</v>
      </c>
      <c r="EL18">
        <v>608</v>
      </c>
      <c r="EM18" s="6">
        <f t="shared" si="66"/>
        <v>727</v>
      </c>
      <c r="EN18" s="6">
        <f t="shared" si="66"/>
        <v>606</v>
      </c>
      <c r="EO18" s="18">
        <f t="shared" si="67"/>
        <v>111</v>
      </c>
      <c r="EP18" s="18">
        <f t="shared" si="68"/>
        <v>-3.5</v>
      </c>
      <c r="EQ18" s="18">
        <f t="shared" si="69"/>
        <v>111.05516647144337</v>
      </c>
      <c r="ER18" s="6">
        <f t="shared" si="70"/>
        <v>946.44862512447025</v>
      </c>
      <c r="ES18" s="6">
        <f t="shared" si="71"/>
        <v>79.877075856898273</v>
      </c>
      <c r="ET18" s="6">
        <v>21</v>
      </c>
      <c r="EU18" s="22">
        <f t="shared" si="72"/>
        <v>0.35</v>
      </c>
      <c r="EV18" s="18">
        <f t="shared" si="73"/>
        <v>97.660068774557814</v>
      </c>
      <c r="EW18">
        <f t="shared" si="74"/>
        <v>-0.45593195564972439</v>
      </c>
      <c r="EX18">
        <f t="shared" si="75"/>
        <v>1.9897170257887808</v>
      </c>
      <c r="FB18">
        <v>890</v>
      </c>
      <c r="FC18">
        <v>602</v>
      </c>
      <c r="FD18">
        <v>558</v>
      </c>
      <c r="FE18">
        <v>609</v>
      </c>
      <c r="FF18" s="6">
        <f t="shared" si="76"/>
        <v>724</v>
      </c>
      <c r="FG18" s="6">
        <f t="shared" si="76"/>
        <v>605.5</v>
      </c>
      <c r="FH18" s="18">
        <f t="shared" si="117"/>
        <v>112</v>
      </c>
      <c r="FI18" s="18">
        <f t="shared" si="77"/>
        <v>-5.5</v>
      </c>
      <c r="FJ18" s="18">
        <f t="shared" si="78"/>
        <v>112.13496332544993</v>
      </c>
      <c r="FK18" s="6">
        <f t="shared" si="79"/>
        <v>943.82532811956264</v>
      </c>
      <c r="FL18" s="6">
        <f t="shared" si="80"/>
        <v>79.033445641471872</v>
      </c>
      <c r="FM18" s="6">
        <v>25</v>
      </c>
      <c r="FN18" s="22">
        <f t="shared" si="81"/>
        <v>0.41666666666666669</v>
      </c>
      <c r="FO18" s="18">
        <f t="shared" si="82"/>
        <v>98.158653331903608</v>
      </c>
      <c r="FP18">
        <f t="shared" si="83"/>
        <v>-0.38021124171160603</v>
      </c>
      <c r="FQ18">
        <f t="shared" si="84"/>
        <v>1.9919285915431626</v>
      </c>
      <c r="FU18">
        <v>416</v>
      </c>
      <c r="FV18">
        <v>595</v>
      </c>
      <c r="FW18">
        <v>183</v>
      </c>
      <c r="FX18">
        <v>604</v>
      </c>
      <c r="FY18">
        <f t="shared" si="85"/>
        <v>299.5</v>
      </c>
      <c r="FZ18">
        <f t="shared" si="86"/>
        <v>599.5</v>
      </c>
      <c r="GA18" s="18">
        <f t="shared" si="118"/>
        <v>73.5</v>
      </c>
      <c r="GB18" s="18">
        <f t="shared" si="87"/>
        <v>-2.5</v>
      </c>
      <c r="GC18" s="18">
        <f t="shared" si="88"/>
        <v>73.542504716660289</v>
      </c>
      <c r="GD18">
        <f t="shared" si="89"/>
        <v>670.14961016179063</v>
      </c>
      <c r="GE18">
        <v>17</v>
      </c>
      <c r="GF18" s="22">
        <f t="shared" si="90"/>
        <v>0.28333333333333333</v>
      </c>
      <c r="GG18" s="18">
        <f t="shared" si="115"/>
        <v>67.020838420925799</v>
      </c>
      <c r="GH18">
        <f t="shared" si="91"/>
        <v>-0.54770232900536975</v>
      </c>
      <c r="GI18">
        <f t="shared" si="92"/>
        <v>1.8262098564939413</v>
      </c>
      <c r="GN18">
        <v>442</v>
      </c>
      <c r="GO18">
        <v>594</v>
      </c>
      <c r="GP18">
        <v>242</v>
      </c>
      <c r="GQ18">
        <v>602</v>
      </c>
      <c r="GR18">
        <f t="shared" si="93"/>
        <v>342</v>
      </c>
      <c r="GS18">
        <f t="shared" si="94"/>
        <v>598</v>
      </c>
      <c r="GT18" s="18">
        <f t="shared" si="95"/>
        <v>97</v>
      </c>
      <c r="GU18" s="18">
        <f t="shared" si="96"/>
        <v>-6.5</v>
      </c>
      <c r="GV18" s="18">
        <f t="shared" si="97"/>
        <v>97.217539569771048</v>
      </c>
      <c r="GW18">
        <f t="shared" si="98"/>
        <v>688.88896057347301</v>
      </c>
      <c r="GX18">
        <v>19</v>
      </c>
      <c r="GY18" s="22">
        <f t="shared" si="99"/>
        <v>0.31666666666666665</v>
      </c>
      <c r="GZ18" s="18">
        <f t="shared" si="100"/>
        <v>81.370925572574848</v>
      </c>
      <c r="HA18">
        <f t="shared" si="101"/>
        <v>-0.49939764943081472</v>
      </c>
      <c r="HB18">
        <f t="shared" si="102"/>
        <v>1.9104692560076044</v>
      </c>
      <c r="HG18">
        <v>450</v>
      </c>
      <c r="HH18">
        <v>593</v>
      </c>
      <c r="HI18">
        <v>254</v>
      </c>
      <c r="HJ18">
        <v>602</v>
      </c>
      <c r="HK18">
        <f t="shared" si="103"/>
        <v>352</v>
      </c>
      <c r="HL18">
        <f t="shared" si="104"/>
        <v>597.5</v>
      </c>
      <c r="HM18" s="18">
        <f t="shared" si="105"/>
        <v>97</v>
      </c>
      <c r="HN18" s="18">
        <f t="shared" si="106"/>
        <v>-4</v>
      </c>
      <c r="HO18" s="18">
        <f t="shared" si="107"/>
        <v>97.082439194738001</v>
      </c>
      <c r="HP18">
        <f t="shared" si="108"/>
        <v>693.47692823914485</v>
      </c>
      <c r="HQ18">
        <v>18</v>
      </c>
      <c r="HR18" s="22">
        <f t="shared" si="109"/>
        <v>0.3</v>
      </c>
      <c r="HS18" s="18">
        <f t="shared" si="110"/>
        <v>78.327657524689684</v>
      </c>
      <c r="HT18">
        <f t="shared" si="111"/>
        <v>-0.52287874528033762</v>
      </c>
      <c r="HU18">
        <f t="shared" si="112"/>
        <v>1.8939151386795503</v>
      </c>
    </row>
    <row r="19" spans="1:229" x14ac:dyDescent="0.25">
      <c r="G19" s="6">
        <v>945</v>
      </c>
      <c r="H19" s="6">
        <v>576</v>
      </c>
      <c r="I19" s="6">
        <v>684</v>
      </c>
      <c r="J19" s="6">
        <v>579</v>
      </c>
      <c r="K19" s="6">
        <f t="shared" si="0"/>
        <v>814.5</v>
      </c>
      <c r="L19" s="6">
        <f t="shared" si="1"/>
        <v>577.5</v>
      </c>
      <c r="M19" s="18">
        <f t="shared" si="2"/>
        <v>38</v>
      </c>
      <c r="N19" s="18">
        <f t="shared" si="3"/>
        <v>-3</v>
      </c>
      <c r="O19" s="18">
        <f t="shared" si="4"/>
        <v>38.118237105091836</v>
      </c>
      <c r="P19" s="18">
        <f>SQRT(K19^2+L19^2)-SQRT($K$6^2+$L$6^2)</f>
        <v>28.955899276305104</v>
      </c>
      <c r="Q19" s="6">
        <v>19</v>
      </c>
      <c r="R19" s="22">
        <f t="shared" si="5"/>
        <v>0.31666666666666665</v>
      </c>
      <c r="S19" s="18">
        <f t="shared" si="6"/>
        <v>264.46257018977724</v>
      </c>
      <c r="T19">
        <f t="shared" si="7"/>
        <v>-0.49939764943081472</v>
      </c>
      <c r="U19">
        <f t="shared" si="8"/>
        <v>2.4223642143283999</v>
      </c>
      <c r="Y19" s="6">
        <v>859</v>
      </c>
      <c r="Z19" s="6">
        <v>573</v>
      </c>
      <c r="AA19" s="6">
        <v>560</v>
      </c>
      <c r="AB19" s="6">
        <v>578</v>
      </c>
      <c r="AC19" s="6">
        <f t="shared" si="9"/>
        <v>709.5</v>
      </c>
      <c r="AD19" s="6">
        <f t="shared" si="9"/>
        <v>575.5</v>
      </c>
      <c r="AE19" s="18">
        <f t="shared" si="10"/>
        <v>47</v>
      </c>
      <c r="AF19" s="18">
        <f t="shared" si="11"/>
        <v>5</v>
      </c>
      <c r="AG19" s="18">
        <f t="shared" si="12"/>
        <v>47.265209192385896</v>
      </c>
      <c r="AH19" s="6">
        <f t="shared" si="13"/>
        <v>913.55924821546193</v>
      </c>
      <c r="AI19" s="6">
        <f t="shared" si="114"/>
        <v>39.272967870173716</v>
      </c>
      <c r="AJ19" s="6">
        <v>20</v>
      </c>
      <c r="AK19" s="22">
        <f t="shared" si="14"/>
        <v>0.33333333333333331</v>
      </c>
      <c r="AL19" s="18">
        <f t="shared" si="15"/>
        <v>289.05138764434167</v>
      </c>
      <c r="AM19">
        <f t="shared" si="16"/>
        <v>-0.47712125471966244</v>
      </c>
      <c r="AN19">
        <f t="shared" si="17"/>
        <v>2.4609750586266639</v>
      </c>
      <c r="AR19" s="6">
        <v>1063</v>
      </c>
      <c r="AS19" s="6">
        <v>579</v>
      </c>
      <c r="AT19" s="6">
        <v>680</v>
      </c>
      <c r="AU19" s="6">
        <v>582</v>
      </c>
      <c r="AV19" s="6">
        <f t="shared" si="18"/>
        <v>871.5</v>
      </c>
      <c r="AW19" s="6">
        <f t="shared" si="18"/>
        <v>580.5</v>
      </c>
      <c r="AX19" s="18">
        <f t="shared" si="19"/>
        <v>40</v>
      </c>
      <c r="AY19" s="18">
        <f t="shared" si="20"/>
        <v>-0.5</v>
      </c>
      <c r="AZ19" s="18">
        <f t="shared" si="21"/>
        <v>40.003124877939221</v>
      </c>
      <c r="BA19" s="6">
        <f t="shared" si="22"/>
        <v>1047.1353780672296</v>
      </c>
      <c r="BB19" s="6">
        <f t="shared" si="23"/>
        <v>32.762049356345187</v>
      </c>
      <c r="BC19" s="6">
        <v>22</v>
      </c>
      <c r="BD19" s="22">
        <f t="shared" si="24"/>
        <v>0.36666666666666664</v>
      </c>
      <c r="BE19" s="18">
        <f t="shared" si="25"/>
        <v>286.61285672435002</v>
      </c>
      <c r="BF19">
        <f t="shared" si="26"/>
        <v>-0.43572856956143741</v>
      </c>
      <c r="BG19">
        <f t="shared" si="27"/>
        <v>2.4572956678450155</v>
      </c>
      <c r="BK19">
        <v>680</v>
      </c>
      <c r="BL19">
        <v>588</v>
      </c>
      <c r="BM19">
        <v>482</v>
      </c>
      <c r="BN19">
        <v>588</v>
      </c>
      <c r="BO19" s="6">
        <f t="shared" si="28"/>
        <v>581</v>
      </c>
      <c r="BP19" s="6">
        <f t="shared" si="28"/>
        <v>588</v>
      </c>
      <c r="BQ19" s="18">
        <f t="shared" si="29"/>
        <v>102.5</v>
      </c>
      <c r="BR19" s="18">
        <f>BP19-BP$6</f>
        <v>-1.5</v>
      </c>
      <c r="BS19" s="18">
        <f t="shared" si="31"/>
        <v>102.5109750221897</v>
      </c>
      <c r="BT19" s="6">
        <f t="shared" si="32"/>
        <v>826.62264667743045</v>
      </c>
      <c r="BU19" s="6">
        <f t="shared" si="33"/>
        <v>67.364785341770698</v>
      </c>
      <c r="BV19" s="6">
        <v>30</v>
      </c>
      <c r="BW19" s="22">
        <f t="shared" si="34"/>
        <v>0.5</v>
      </c>
      <c r="BX19" s="18">
        <f t="shared" si="35"/>
        <v>59.508800984341434</v>
      </c>
      <c r="BY19">
        <f t="shared" si="36"/>
        <v>-0.3010299956639812</v>
      </c>
      <c r="BZ19">
        <f t="shared" si="37"/>
        <v>1.7745811999517356</v>
      </c>
      <c r="CD19">
        <v>737</v>
      </c>
      <c r="CE19">
        <v>579</v>
      </c>
      <c r="CF19">
        <v>502</v>
      </c>
      <c r="CG19">
        <v>588</v>
      </c>
      <c r="CH19" s="6">
        <f t="shared" si="38"/>
        <v>619.5</v>
      </c>
      <c r="CI19" s="6">
        <f t="shared" si="38"/>
        <v>583.5</v>
      </c>
      <c r="CJ19" s="18">
        <f>CH19-CH$6</f>
        <v>87</v>
      </c>
      <c r="CK19" s="18">
        <f>CI19-CI$6</f>
        <v>-4.5</v>
      </c>
      <c r="CL19" s="18">
        <f t="shared" si="40"/>
        <v>87.116301574389624</v>
      </c>
      <c r="CM19" s="6">
        <f t="shared" si="41"/>
        <v>851.03025798146564</v>
      </c>
      <c r="CN19" s="6">
        <f t="shared" si="42"/>
        <v>57.745788197769457</v>
      </c>
      <c r="CO19" s="6">
        <v>19</v>
      </c>
      <c r="CP19" s="22">
        <f t="shared" si="43"/>
        <v>0.31666666666666665</v>
      </c>
      <c r="CQ19" s="18">
        <f t="shared" si="44"/>
        <v>64.924983410291404</v>
      </c>
      <c r="CR19">
        <f t="shared" si="45"/>
        <v>-0.49939764943081472</v>
      </c>
      <c r="CS19">
        <f t="shared" si="46"/>
        <v>1.8124118473299144</v>
      </c>
      <c r="CW19">
        <v>802</v>
      </c>
      <c r="CX19">
        <v>576</v>
      </c>
      <c r="CY19">
        <v>533</v>
      </c>
      <c r="CZ19">
        <v>587</v>
      </c>
      <c r="DA19" s="6">
        <f t="shared" si="47"/>
        <v>667.5</v>
      </c>
      <c r="DB19" s="6">
        <f t="shared" si="47"/>
        <v>581.5</v>
      </c>
      <c r="DC19" s="18">
        <f>DA19-DA$6</f>
        <v>125.5</v>
      </c>
      <c r="DD19" s="18">
        <f>DB19-DB$6</f>
        <v>-3</v>
      </c>
      <c r="DE19" s="18">
        <f t="shared" si="49"/>
        <v>125.53585145288177</v>
      </c>
      <c r="DF19" s="6">
        <f t="shared" si="50"/>
        <v>885.2674737049814</v>
      </c>
      <c r="DG19" s="6">
        <f t="shared" si="51"/>
        <v>88.144992526586861</v>
      </c>
      <c r="DH19" s="6">
        <v>19</v>
      </c>
      <c r="DI19" s="22">
        <f t="shared" si="52"/>
        <v>0.31666666666666665</v>
      </c>
      <c r="DJ19" s="18">
        <f t="shared" si="53"/>
        <v>69.431140916891778</v>
      </c>
      <c r="DK19">
        <f t="shared" si="54"/>
        <v>-0.49939764943081472</v>
      </c>
      <c r="DL19">
        <f t="shared" si="55"/>
        <v>1.8415543017946394</v>
      </c>
      <c r="DP19">
        <v>815</v>
      </c>
      <c r="DQ19">
        <v>598</v>
      </c>
      <c r="DR19">
        <v>585</v>
      </c>
      <c r="DS19">
        <v>604</v>
      </c>
      <c r="DT19" s="6">
        <f t="shared" si="56"/>
        <v>700</v>
      </c>
      <c r="DU19" s="6">
        <f t="shared" si="56"/>
        <v>601</v>
      </c>
      <c r="DV19" s="18">
        <f t="shared" si="57"/>
        <v>94.5</v>
      </c>
      <c r="DW19" s="18">
        <f t="shared" si="58"/>
        <v>-5</v>
      </c>
      <c r="DX19" s="18">
        <f t="shared" si="59"/>
        <v>94.632182686441297</v>
      </c>
      <c r="DY19" s="6">
        <f t="shared" si="60"/>
        <v>922.60554951723543</v>
      </c>
      <c r="DZ19" s="6">
        <f t="shared" si="61"/>
        <v>65.945611151958587</v>
      </c>
      <c r="EA19" s="6">
        <v>22</v>
      </c>
      <c r="EB19" s="22">
        <f t="shared" si="62"/>
        <v>0.36666666666666664</v>
      </c>
      <c r="EC19" s="18">
        <f t="shared" si="63"/>
        <v>96.845670770736319</v>
      </c>
      <c r="ED19">
        <f t="shared" si="64"/>
        <v>-0.43572856956143741</v>
      </c>
      <c r="EE19">
        <f t="shared" si="65"/>
        <v>1.986080211504244</v>
      </c>
      <c r="EI19">
        <v>881</v>
      </c>
      <c r="EJ19">
        <v>604</v>
      </c>
      <c r="EK19">
        <v>595</v>
      </c>
      <c r="EL19">
        <v>607</v>
      </c>
      <c r="EM19" s="6">
        <f t="shared" si="66"/>
        <v>738</v>
      </c>
      <c r="EN19" s="6">
        <f t="shared" si="66"/>
        <v>605.5</v>
      </c>
      <c r="EO19" s="18">
        <f t="shared" si="67"/>
        <v>122</v>
      </c>
      <c r="EP19" s="18">
        <f t="shared" si="68"/>
        <v>-4</v>
      </c>
      <c r="EQ19" s="18">
        <f t="shared" si="69"/>
        <v>122.06555615733703</v>
      </c>
      <c r="ER19" s="6">
        <f t="shared" si="70"/>
        <v>954.60685625025758</v>
      </c>
      <c r="ES19" s="6">
        <f t="shared" si="71"/>
        <v>88.035306982685597</v>
      </c>
      <c r="ET19" s="6">
        <v>22</v>
      </c>
      <c r="EU19" s="22">
        <f t="shared" si="72"/>
        <v>0.36666666666666664</v>
      </c>
      <c r="EV19" s="18">
        <f t="shared" si="73"/>
        <v>98.620835762855691</v>
      </c>
      <c r="EW19">
        <f t="shared" si="74"/>
        <v>-0.43572856956143741</v>
      </c>
      <c r="EX19">
        <f t="shared" si="75"/>
        <v>1.9939686786418682</v>
      </c>
      <c r="FB19">
        <v>904</v>
      </c>
      <c r="FC19">
        <v>602</v>
      </c>
      <c r="FD19">
        <v>572</v>
      </c>
      <c r="FE19">
        <v>611</v>
      </c>
      <c r="FF19" s="6">
        <f t="shared" si="76"/>
        <v>738</v>
      </c>
      <c r="FG19" s="6">
        <f t="shared" si="76"/>
        <v>606.5</v>
      </c>
      <c r="FH19" s="18">
        <f>FF19-FF$6</f>
        <v>126</v>
      </c>
      <c r="FI19" s="18">
        <f>FG19-FG$6</f>
        <v>-4.5</v>
      </c>
      <c r="FJ19" s="18">
        <f t="shared" si="78"/>
        <v>126.0803315350971</v>
      </c>
      <c r="FK19" s="6">
        <f t="shared" si="79"/>
        <v>955.24146162109196</v>
      </c>
      <c r="FL19" s="6">
        <f t="shared" si="80"/>
        <v>90.449579143001188</v>
      </c>
      <c r="FM19" s="6">
        <v>26</v>
      </c>
      <c r="FN19" s="22">
        <f t="shared" si="81"/>
        <v>0.43333333333333335</v>
      </c>
      <c r="FO19" s="18">
        <f t="shared" si="82"/>
        <v>99.400338685803277</v>
      </c>
      <c r="FP19">
        <f t="shared" si="83"/>
        <v>-0.36317790241282566</v>
      </c>
      <c r="FQ19">
        <f t="shared" si="84"/>
        <v>1.9973878641671812</v>
      </c>
      <c r="FU19">
        <v>421</v>
      </c>
      <c r="FV19">
        <v>595</v>
      </c>
      <c r="FW19">
        <v>191</v>
      </c>
      <c r="FX19">
        <v>603</v>
      </c>
      <c r="FY19">
        <f t="shared" si="85"/>
        <v>306</v>
      </c>
      <c r="FZ19">
        <f t="shared" si="86"/>
        <v>599</v>
      </c>
      <c r="GA19" s="18">
        <f>FY19-FY$6</f>
        <v>80</v>
      </c>
      <c r="GB19" s="18">
        <f>FZ19-FZ$6</f>
        <v>-3</v>
      </c>
      <c r="GC19" s="18">
        <f t="shared" si="88"/>
        <v>80.05623023850174</v>
      </c>
      <c r="GD19">
        <f t="shared" si="89"/>
        <v>672.63437319244997</v>
      </c>
      <c r="GE19">
        <v>18</v>
      </c>
      <c r="GF19" s="22">
        <f t="shared" si="90"/>
        <v>0.3</v>
      </c>
      <c r="GG19" s="18">
        <f t="shared" si="115"/>
        <v>67.83363172287757</v>
      </c>
      <c r="GH19">
        <f t="shared" si="91"/>
        <v>-0.52287874528033762</v>
      </c>
      <c r="GI19">
        <f t="shared" si="92"/>
        <v>1.8314450692393283</v>
      </c>
      <c r="GN19">
        <v>452</v>
      </c>
      <c r="GO19">
        <v>593</v>
      </c>
      <c r="GP19">
        <v>252</v>
      </c>
      <c r="GQ19">
        <v>602</v>
      </c>
      <c r="GR19">
        <f t="shared" si="93"/>
        <v>352</v>
      </c>
      <c r="GS19">
        <f t="shared" si="94"/>
        <v>597.5</v>
      </c>
      <c r="GT19" s="18">
        <f t="shared" si="95"/>
        <v>107</v>
      </c>
      <c r="GU19" s="18">
        <f t="shared" si="96"/>
        <v>-7</v>
      </c>
      <c r="GV19" s="18">
        <f t="shared" si="97"/>
        <v>107.22872749408155</v>
      </c>
      <c r="GW19">
        <f t="shared" si="98"/>
        <v>693.47692823914485</v>
      </c>
      <c r="GX19">
        <v>20</v>
      </c>
      <c r="GY19" s="22">
        <f t="shared" si="99"/>
        <v>0.33333333333333331</v>
      </c>
      <c r="GZ19" s="18">
        <f t="shared" si="100"/>
        <v>82.615494491172853</v>
      </c>
      <c r="HA19">
        <f t="shared" si="101"/>
        <v>-0.47712125471966244</v>
      </c>
      <c r="HB19">
        <f t="shared" si="102"/>
        <v>1.9170615066539238</v>
      </c>
      <c r="HG19">
        <v>460</v>
      </c>
      <c r="HH19">
        <v>593</v>
      </c>
      <c r="HI19">
        <v>265</v>
      </c>
      <c r="HJ19">
        <v>601</v>
      </c>
      <c r="HK19">
        <f t="shared" si="103"/>
        <v>362.5</v>
      </c>
      <c r="HL19">
        <f t="shared" si="104"/>
        <v>597</v>
      </c>
      <c r="HM19" s="18">
        <f t="shared" si="105"/>
        <v>107.5</v>
      </c>
      <c r="HN19" s="18">
        <f t="shared" si="106"/>
        <v>-4.5</v>
      </c>
      <c r="HO19" s="18">
        <f t="shared" si="107"/>
        <v>107.59414482210451</v>
      </c>
      <c r="HP19">
        <f t="shared" si="108"/>
        <v>698.43772091719097</v>
      </c>
      <c r="HQ19">
        <v>19</v>
      </c>
      <c r="HR19" s="22">
        <f t="shared" si="109"/>
        <v>0.31666666666666665</v>
      </c>
      <c r="HS19" s="18">
        <f t="shared" si="110"/>
        <v>79.637560030342968</v>
      </c>
      <c r="HT19">
        <f t="shared" si="111"/>
        <v>-0.49939764943081472</v>
      </c>
      <c r="HU19">
        <f t="shared" si="112"/>
        <v>1.9011179454589489</v>
      </c>
    </row>
    <row r="20" spans="1:229" x14ac:dyDescent="0.25">
      <c r="G20" s="6">
        <v>952</v>
      </c>
      <c r="H20" s="6">
        <v>576</v>
      </c>
      <c r="I20" s="6">
        <v>689</v>
      </c>
      <c r="J20" s="6">
        <v>579</v>
      </c>
      <c r="K20" s="6">
        <f t="shared" si="0"/>
        <v>820.5</v>
      </c>
      <c r="L20" s="6">
        <f t="shared" si="1"/>
        <v>577.5</v>
      </c>
      <c r="M20" s="18">
        <f t="shared" si="2"/>
        <v>44</v>
      </c>
      <c r="N20" s="18">
        <f t="shared" si="3"/>
        <v>-3</v>
      </c>
      <c r="O20" s="18">
        <f t="shared" si="4"/>
        <v>44.10215414239989</v>
      </c>
      <c r="P20" s="18">
        <f t="shared" si="113"/>
        <v>33.856452825483188</v>
      </c>
      <c r="Q20" s="6">
        <v>20</v>
      </c>
      <c r="R20" s="22">
        <f t="shared" si="5"/>
        <v>0.33333333333333331</v>
      </c>
      <c r="S20" s="18">
        <f t="shared" si="6"/>
        <v>264.9582968932242</v>
      </c>
      <c r="T20">
        <f t="shared" si="7"/>
        <v>-0.47712125471966244</v>
      </c>
      <c r="U20">
        <f t="shared" si="8"/>
        <v>2.4231775235428445</v>
      </c>
      <c r="Y20" s="6">
        <v>862</v>
      </c>
      <c r="Z20" s="6">
        <v>572</v>
      </c>
      <c r="AA20" s="6">
        <v>565</v>
      </c>
      <c r="AB20" s="6">
        <v>578</v>
      </c>
      <c r="AC20" s="6">
        <f t="shared" si="9"/>
        <v>713.5</v>
      </c>
      <c r="AD20" s="6">
        <f t="shared" si="9"/>
        <v>575</v>
      </c>
      <c r="AE20" s="18">
        <f t="shared" si="10"/>
        <v>51</v>
      </c>
      <c r="AF20" s="18">
        <f t="shared" si="11"/>
        <v>4.5</v>
      </c>
      <c r="AG20" s="18">
        <f t="shared" si="12"/>
        <v>51.198144497628036</v>
      </c>
      <c r="AH20" s="6">
        <f t="shared" si="13"/>
        <v>916.35541685527232</v>
      </c>
      <c r="AI20" s="6">
        <f t="shared" si="114"/>
        <v>42.069136509984105</v>
      </c>
      <c r="AJ20" s="6">
        <v>21</v>
      </c>
      <c r="AK20" s="22">
        <f t="shared" si="14"/>
        <v>0.35</v>
      </c>
      <c r="AL20" s="18">
        <f t="shared" si="15"/>
        <v>289.41926111784664</v>
      </c>
      <c r="AM20">
        <f t="shared" si="16"/>
        <v>-0.45593195564972439</v>
      </c>
      <c r="AN20">
        <f t="shared" si="17"/>
        <v>2.4615274304417638</v>
      </c>
      <c r="AR20" s="6">
        <v>1066</v>
      </c>
      <c r="AS20" s="6">
        <v>579</v>
      </c>
      <c r="AT20" s="6">
        <v>684</v>
      </c>
      <c r="AU20" s="6">
        <v>581</v>
      </c>
      <c r="AV20" s="6">
        <f t="shared" si="18"/>
        <v>875</v>
      </c>
      <c r="AW20" s="6">
        <f t="shared" si="18"/>
        <v>580</v>
      </c>
      <c r="AX20" s="18">
        <f t="shared" si="19"/>
        <v>43.5</v>
      </c>
      <c r="AY20" s="18">
        <f t="shared" si="20"/>
        <v>-1</v>
      </c>
      <c r="AZ20" s="18">
        <f t="shared" si="21"/>
        <v>43.511492734678733</v>
      </c>
      <c r="BA20" s="6">
        <f t="shared" si="22"/>
        <v>1049.7737851556401</v>
      </c>
      <c r="BB20" s="6">
        <f t="shared" si="23"/>
        <v>35.400456444755719</v>
      </c>
      <c r="BC20" s="6">
        <v>23</v>
      </c>
      <c r="BD20" s="22">
        <f t="shared" si="24"/>
        <v>0.3833333333333333</v>
      </c>
      <c r="BE20" s="18">
        <f t="shared" si="25"/>
        <v>286.90175394575476</v>
      </c>
      <c r="BF20">
        <f t="shared" si="26"/>
        <v>-0.41642341436605079</v>
      </c>
      <c r="BG20">
        <f t="shared" si="27"/>
        <v>2.4577332032708656</v>
      </c>
      <c r="BK20">
        <v>688</v>
      </c>
      <c r="BL20">
        <v>583</v>
      </c>
      <c r="BM20">
        <v>492</v>
      </c>
      <c r="BN20">
        <v>588</v>
      </c>
      <c r="BO20" s="6">
        <f t="shared" si="28"/>
        <v>590</v>
      </c>
      <c r="BP20" s="6">
        <f t="shared" si="28"/>
        <v>585.5</v>
      </c>
      <c r="BQ20" s="18">
        <f t="shared" si="29"/>
        <v>111.5</v>
      </c>
      <c r="BR20" s="18">
        <f>BP20-BP$6</f>
        <v>-4</v>
      </c>
      <c r="BS20" s="18">
        <f t="shared" si="31"/>
        <v>111.57172580900593</v>
      </c>
      <c r="BT20" s="6">
        <f t="shared" si="32"/>
        <v>831.21011182492236</v>
      </c>
      <c r="BU20" s="6">
        <f t="shared" si="33"/>
        <v>71.95225048926261</v>
      </c>
      <c r="BV20" s="6">
        <v>31</v>
      </c>
      <c r="BW20" s="22">
        <f t="shared" si="34"/>
        <v>0.51666666666666661</v>
      </c>
      <c r="BX20" s="18">
        <f t="shared" si="35"/>
        <v>60.375029549046616</v>
      </c>
      <c r="BY20">
        <f t="shared" si="36"/>
        <v>-0.28678955654937099</v>
      </c>
      <c r="BZ20">
        <f t="shared" si="37"/>
        <v>1.7808573563141814</v>
      </c>
      <c r="CD20">
        <v>742</v>
      </c>
      <c r="CE20">
        <v>579</v>
      </c>
      <c r="CF20">
        <v>511</v>
      </c>
      <c r="CG20">
        <v>586</v>
      </c>
      <c r="CH20" s="6">
        <f t="shared" si="38"/>
        <v>626.5</v>
      </c>
      <c r="CI20" s="6">
        <f t="shared" si="38"/>
        <v>582.5</v>
      </c>
      <c r="CJ20" s="18">
        <f t="shared" ref="CJ20:CJ83" si="120">CH20-CH$6</f>
        <v>94</v>
      </c>
      <c r="CK20" s="18">
        <f>CI20-CI$6</f>
        <v>-5.5</v>
      </c>
      <c r="CL20" s="18">
        <f t="shared" si="40"/>
        <v>94.160766776826961</v>
      </c>
      <c r="CM20" s="6">
        <f t="shared" si="41"/>
        <v>855.4580644309807</v>
      </c>
      <c r="CN20" s="6">
        <f t="shared" si="42"/>
        <v>62.173594647284517</v>
      </c>
      <c r="CO20" s="6">
        <v>20</v>
      </c>
      <c r="CP20" s="22">
        <f t="shared" si="43"/>
        <v>0.33333333333333331</v>
      </c>
      <c r="CQ20" s="18">
        <f t="shared" si="44"/>
        <v>65.609377192710269</v>
      </c>
      <c r="CR20">
        <f t="shared" si="45"/>
        <v>-0.47712125471966244</v>
      </c>
      <c r="CS20">
        <f t="shared" si="46"/>
        <v>1.8169659151684714</v>
      </c>
      <c r="CW20">
        <v>811</v>
      </c>
      <c r="CX20">
        <v>576</v>
      </c>
      <c r="CY20">
        <v>545</v>
      </c>
      <c r="CZ20">
        <v>588</v>
      </c>
      <c r="DA20" s="6">
        <f t="shared" si="47"/>
        <v>678</v>
      </c>
      <c r="DB20" s="6">
        <f t="shared" si="47"/>
        <v>582</v>
      </c>
      <c r="DC20" s="18">
        <f t="shared" ref="DC20:DC83" si="121">DA20-DA$6</f>
        <v>136</v>
      </c>
      <c r="DD20" s="18">
        <f>DB20-DB$6</f>
        <v>-2.5</v>
      </c>
      <c r="DE20" s="18">
        <f t="shared" si="49"/>
        <v>136.02297600038017</v>
      </c>
      <c r="DF20" s="6">
        <f t="shared" si="50"/>
        <v>893.53679275114348</v>
      </c>
      <c r="DG20" s="6">
        <f t="shared" si="51"/>
        <v>96.414311572748943</v>
      </c>
      <c r="DH20" s="6">
        <v>20</v>
      </c>
      <c r="DI20" s="22">
        <f t="shared" si="52"/>
        <v>0.33333333333333331</v>
      </c>
      <c r="DJ20" s="18">
        <f t="shared" si="53"/>
        <v>70.42867963538302</v>
      </c>
      <c r="DK20">
        <f t="shared" si="54"/>
        <v>-0.47712125471966244</v>
      </c>
      <c r="DL20">
        <f t="shared" si="55"/>
        <v>1.8477495465146883</v>
      </c>
      <c r="DP20">
        <v>824</v>
      </c>
      <c r="DQ20">
        <v>597</v>
      </c>
      <c r="DR20">
        <v>594</v>
      </c>
      <c r="DS20">
        <v>603</v>
      </c>
      <c r="DT20" s="6">
        <f t="shared" si="56"/>
        <v>709</v>
      </c>
      <c r="DU20" s="6">
        <f t="shared" si="56"/>
        <v>600</v>
      </c>
      <c r="DV20" s="18">
        <f t="shared" si="57"/>
        <v>103.5</v>
      </c>
      <c r="DW20" s="18">
        <f t="shared" si="58"/>
        <v>-6</v>
      </c>
      <c r="DX20" s="18">
        <f t="shared" si="59"/>
        <v>103.67376717376484</v>
      </c>
      <c r="DY20" s="6">
        <f t="shared" si="60"/>
        <v>928.80622306270106</v>
      </c>
      <c r="DZ20" s="6">
        <f t="shared" si="61"/>
        <v>72.146284697424221</v>
      </c>
      <c r="EA20" s="6">
        <v>23</v>
      </c>
      <c r="EB20" s="22">
        <f t="shared" si="62"/>
        <v>0.3833333333333333</v>
      </c>
      <c r="EC20" s="18">
        <f t="shared" si="63"/>
        <v>97.707594935400152</v>
      </c>
      <c r="ED20">
        <f t="shared" si="64"/>
        <v>-0.41642341436605079</v>
      </c>
      <c r="EE20">
        <f t="shared" si="65"/>
        <v>1.9899283232923193</v>
      </c>
      <c r="EI20">
        <v>896</v>
      </c>
      <c r="EJ20">
        <v>603</v>
      </c>
      <c r="EK20">
        <v>608</v>
      </c>
      <c r="EL20">
        <v>604</v>
      </c>
      <c r="EM20" s="6">
        <f t="shared" si="66"/>
        <v>752</v>
      </c>
      <c r="EN20" s="6">
        <f t="shared" si="66"/>
        <v>603.5</v>
      </c>
      <c r="EO20" s="18">
        <f t="shared" si="67"/>
        <v>136</v>
      </c>
      <c r="EP20" s="18">
        <f t="shared" si="68"/>
        <v>-6</v>
      </c>
      <c r="EQ20" s="18">
        <f t="shared" si="69"/>
        <v>136.13228860193308</v>
      </c>
      <c r="ER20" s="6">
        <f t="shared" si="70"/>
        <v>964.21794735422759</v>
      </c>
      <c r="ES20" s="6">
        <f t="shared" si="71"/>
        <v>97.646398086655608</v>
      </c>
      <c r="ET20" s="6">
        <v>23</v>
      </c>
      <c r="EU20" s="22">
        <f t="shared" si="72"/>
        <v>0.3833333333333333</v>
      </c>
      <c r="EV20" s="18">
        <f t="shared" si="73"/>
        <v>99.848299326956564</v>
      </c>
      <c r="EW20">
        <f t="shared" si="74"/>
        <v>-0.41642341436605079</v>
      </c>
      <c r="EX20">
        <f t="shared" si="75"/>
        <v>1.9993406721190066</v>
      </c>
      <c r="FB20">
        <v>916</v>
      </c>
      <c r="FC20">
        <v>602</v>
      </c>
      <c r="FD20">
        <v>586</v>
      </c>
      <c r="FE20">
        <v>611</v>
      </c>
      <c r="FF20" s="6">
        <f t="shared" si="76"/>
        <v>751</v>
      </c>
      <c r="FG20" s="6">
        <f t="shared" si="76"/>
        <v>606.5</v>
      </c>
      <c r="FH20" s="18">
        <f t="shared" ref="FH20:FH70" si="122">FF20-FF$6</f>
        <v>139</v>
      </c>
      <c r="FI20" s="18">
        <f>FG20-FG$6</f>
        <v>-4.5</v>
      </c>
      <c r="FJ20" s="18">
        <f t="shared" si="78"/>
        <v>139.07282265058117</v>
      </c>
      <c r="FK20" s="6">
        <f t="shared" si="79"/>
        <v>965.3202836364726</v>
      </c>
      <c r="FL20" s="6">
        <f t="shared" si="80"/>
        <v>100.52840115838183</v>
      </c>
      <c r="FM20" s="6">
        <v>27</v>
      </c>
      <c r="FN20" s="22">
        <f t="shared" si="81"/>
        <v>0.45</v>
      </c>
      <c r="FO20" s="18">
        <f t="shared" si="82"/>
        <v>100.55718056234892</v>
      </c>
      <c r="FP20">
        <f t="shared" si="83"/>
        <v>-0.34678748622465633</v>
      </c>
      <c r="FQ20">
        <f t="shared" si="84"/>
        <v>2.0024130880333146</v>
      </c>
      <c r="FU20">
        <v>426</v>
      </c>
      <c r="FV20">
        <v>595</v>
      </c>
      <c r="FW20">
        <v>196</v>
      </c>
      <c r="FX20">
        <v>603</v>
      </c>
      <c r="FY20">
        <f t="shared" si="85"/>
        <v>311</v>
      </c>
      <c r="FZ20">
        <f t="shared" si="86"/>
        <v>599</v>
      </c>
      <c r="GA20" s="18">
        <f t="shared" ref="GA20:GA83" si="123">FY20-FY$6</f>
        <v>85</v>
      </c>
      <c r="GB20" s="18">
        <f>FZ20-FZ$6</f>
        <v>-3</v>
      </c>
      <c r="GC20" s="18">
        <f t="shared" si="88"/>
        <v>85.052924699859673</v>
      </c>
      <c r="GD20">
        <f t="shared" si="89"/>
        <v>674.92369939127195</v>
      </c>
      <c r="GE20">
        <v>19</v>
      </c>
      <c r="GF20" s="22">
        <f t="shared" si="90"/>
        <v>0.31666666666666665</v>
      </c>
      <c r="GG20" s="18">
        <f t="shared" si="115"/>
        <v>68.457127413089438</v>
      </c>
      <c r="GH20">
        <f t="shared" si="91"/>
        <v>-0.49939764943081472</v>
      </c>
      <c r="GI20">
        <f t="shared" si="92"/>
        <v>1.8354186713893781</v>
      </c>
      <c r="GN20">
        <v>464</v>
      </c>
      <c r="GO20">
        <v>593</v>
      </c>
      <c r="GP20">
        <v>263</v>
      </c>
      <c r="GQ20">
        <v>601</v>
      </c>
      <c r="GR20">
        <f t="shared" si="93"/>
        <v>363.5</v>
      </c>
      <c r="GS20">
        <f t="shared" si="94"/>
        <v>597</v>
      </c>
      <c r="GT20" s="18">
        <f t="shared" si="95"/>
        <v>118.5</v>
      </c>
      <c r="GU20" s="18">
        <f t="shared" si="96"/>
        <v>-7.5</v>
      </c>
      <c r="GV20" s="18">
        <f t="shared" si="97"/>
        <v>118.73710456297981</v>
      </c>
      <c r="GW20">
        <f t="shared" si="98"/>
        <v>698.95725906524501</v>
      </c>
      <c r="GX20">
        <v>21</v>
      </c>
      <c r="GY20" s="22">
        <f t="shared" si="99"/>
        <v>0.35</v>
      </c>
      <c r="GZ20" s="18">
        <f t="shared" si="100"/>
        <v>84.046190679451954</v>
      </c>
      <c r="HA20">
        <f t="shared" si="101"/>
        <v>-0.45593195564972439</v>
      </c>
      <c r="HB20">
        <f t="shared" si="102"/>
        <v>1.9245180342016097</v>
      </c>
      <c r="HG20">
        <v>473</v>
      </c>
      <c r="HH20">
        <v>592</v>
      </c>
      <c r="HI20">
        <v>276</v>
      </c>
      <c r="HJ20">
        <v>601</v>
      </c>
      <c r="HK20">
        <f t="shared" si="103"/>
        <v>374.5</v>
      </c>
      <c r="HL20">
        <f t="shared" si="104"/>
        <v>596.5</v>
      </c>
      <c r="HM20" s="18">
        <f t="shared" si="105"/>
        <v>119.5</v>
      </c>
      <c r="HN20" s="18">
        <f t="shared" si="106"/>
        <v>-5</v>
      </c>
      <c r="HO20" s="18">
        <f t="shared" si="107"/>
        <v>119.60455676938065</v>
      </c>
      <c r="HP20">
        <f t="shared" si="108"/>
        <v>704.31704508694099</v>
      </c>
      <c r="HQ20">
        <v>20</v>
      </c>
      <c r="HR20" s="22">
        <f t="shared" si="109"/>
        <v>0.33333333333333331</v>
      </c>
      <c r="HS20" s="18">
        <f t="shared" si="110"/>
        <v>81.134221872043213</v>
      </c>
      <c r="HT20">
        <f t="shared" si="111"/>
        <v>-0.47712125471966244</v>
      </c>
      <c r="HU20">
        <f t="shared" si="112"/>
        <v>1.9092040753618813</v>
      </c>
    </row>
    <row r="21" spans="1:229" x14ac:dyDescent="0.25">
      <c r="G21" s="6">
        <v>952</v>
      </c>
      <c r="H21" s="6">
        <v>576</v>
      </c>
      <c r="I21" s="6">
        <v>693</v>
      </c>
      <c r="J21" s="6">
        <v>578</v>
      </c>
      <c r="K21" s="6">
        <f t="shared" si="0"/>
        <v>822.5</v>
      </c>
      <c r="L21" s="6">
        <f t="shared" si="1"/>
        <v>577</v>
      </c>
      <c r="M21" s="18">
        <f t="shared" si="2"/>
        <v>46</v>
      </c>
      <c r="N21" s="18">
        <f t="shared" si="3"/>
        <v>-3.5</v>
      </c>
      <c r="O21" s="18">
        <f t="shared" si="4"/>
        <v>46.13296001775737</v>
      </c>
      <c r="P21" s="18">
        <f t="shared" si="113"/>
        <v>35.205388806066367</v>
      </c>
      <c r="Q21" s="6">
        <v>21</v>
      </c>
      <c r="R21" s="22">
        <f t="shared" si="5"/>
        <v>0.35</v>
      </c>
      <c r="S21" s="18">
        <f t="shared" si="6"/>
        <v>265.12653530556429</v>
      </c>
      <c r="T21">
        <f t="shared" si="7"/>
        <v>-0.45593195564972439</v>
      </c>
      <c r="U21">
        <f t="shared" si="8"/>
        <v>2.4234531964621158</v>
      </c>
      <c r="Y21" s="6">
        <v>867</v>
      </c>
      <c r="Z21" s="6">
        <v>573</v>
      </c>
      <c r="AA21" s="6">
        <v>568</v>
      </c>
      <c r="AB21" s="6">
        <v>578</v>
      </c>
      <c r="AC21" s="6">
        <f t="shared" si="9"/>
        <v>717.5</v>
      </c>
      <c r="AD21" s="6">
        <f t="shared" si="9"/>
        <v>575.5</v>
      </c>
      <c r="AE21" s="18">
        <f t="shared" si="10"/>
        <v>55</v>
      </c>
      <c r="AF21" s="18">
        <f t="shared" si="11"/>
        <v>5</v>
      </c>
      <c r="AG21" s="18">
        <f t="shared" si="12"/>
        <v>55.226805085936306</v>
      </c>
      <c r="AH21" s="6">
        <f t="shared" si="13"/>
        <v>919.78611644229557</v>
      </c>
      <c r="AI21" s="6">
        <f t="shared" si="114"/>
        <v>45.499836097007346</v>
      </c>
      <c r="AJ21" s="6">
        <v>22</v>
      </c>
      <c r="AK21" s="22">
        <f t="shared" si="14"/>
        <v>0.36666666666666664</v>
      </c>
      <c r="AL21" s="18">
        <f t="shared" si="15"/>
        <v>289.79608841073866</v>
      </c>
      <c r="AM21">
        <f t="shared" si="16"/>
        <v>-0.43572856956143741</v>
      </c>
      <c r="AN21">
        <f t="shared" si="17"/>
        <v>2.4620925191852026</v>
      </c>
      <c r="AR21" s="6">
        <v>1070</v>
      </c>
      <c r="AS21" s="6">
        <v>579</v>
      </c>
      <c r="AT21" s="6">
        <v>689</v>
      </c>
      <c r="AU21" s="6">
        <v>580</v>
      </c>
      <c r="AV21" s="6">
        <f t="shared" si="18"/>
        <v>879.5</v>
      </c>
      <c r="AW21" s="6">
        <f t="shared" si="18"/>
        <v>579.5</v>
      </c>
      <c r="AX21" s="18">
        <f t="shared" si="19"/>
        <v>48</v>
      </c>
      <c r="AY21" s="18">
        <f t="shared" si="20"/>
        <v>-1.5</v>
      </c>
      <c r="AZ21" s="18">
        <f t="shared" si="21"/>
        <v>48.023431780746364</v>
      </c>
      <c r="BA21" s="6">
        <f t="shared" si="22"/>
        <v>1053.2523439328297</v>
      </c>
      <c r="BB21" s="6">
        <f t="shared" si="23"/>
        <v>38.879015221945338</v>
      </c>
      <c r="BC21" s="6">
        <v>24</v>
      </c>
      <c r="BD21" s="22">
        <f t="shared" si="24"/>
        <v>0.4</v>
      </c>
      <c r="BE21" s="18">
        <f t="shared" si="25"/>
        <v>287.27329042846787</v>
      </c>
      <c r="BF21">
        <f t="shared" si="26"/>
        <v>-0.3979400086720376</v>
      </c>
      <c r="BG21">
        <f t="shared" si="27"/>
        <v>2.458295248829514</v>
      </c>
      <c r="BK21">
        <v>697</v>
      </c>
      <c r="BL21">
        <v>583</v>
      </c>
      <c r="BM21">
        <v>500</v>
      </c>
      <c r="BN21">
        <v>588</v>
      </c>
      <c r="BO21" s="6">
        <f t="shared" si="28"/>
        <v>598.5</v>
      </c>
      <c r="BP21" s="6">
        <f t="shared" si="28"/>
        <v>585.5</v>
      </c>
      <c r="BQ21" s="18">
        <f t="shared" si="29"/>
        <v>120</v>
      </c>
      <c r="BR21" s="18">
        <f>BP21-BP$6</f>
        <v>-4</v>
      </c>
      <c r="BS21" s="18">
        <f t="shared" si="31"/>
        <v>120.06664815842908</v>
      </c>
      <c r="BT21" s="6">
        <f t="shared" si="32"/>
        <v>837.26489237277826</v>
      </c>
      <c r="BU21" s="6">
        <f t="shared" si="33"/>
        <v>78.007031037118509</v>
      </c>
      <c r="BV21" s="6">
        <v>32</v>
      </c>
      <c r="BW21" s="22">
        <f t="shared" si="34"/>
        <v>0.53333333333333333</v>
      </c>
      <c r="BX21" s="18">
        <f t="shared" si="35"/>
        <v>61.1871636168691</v>
      </c>
      <c r="BY21">
        <f t="shared" si="36"/>
        <v>-0.27300127206373764</v>
      </c>
      <c r="BZ21">
        <f t="shared" si="37"/>
        <v>1.7866603215723142</v>
      </c>
      <c r="CD21">
        <v>752</v>
      </c>
      <c r="CE21">
        <v>579</v>
      </c>
      <c r="CF21">
        <v>520</v>
      </c>
      <c r="CG21">
        <v>586</v>
      </c>
      <c r="CH21" s="6">
        <f t="shared" si="38"/>
        <v>636</v>
      </c>
      <c r="CI21" s="6">
        <f t="shared" si="38"/>
        <v>582.5</v>
      </c>
      <c r="CJ21" s="18">
        <f t="shared" si="120"/>
        <v>103.5</v>
      </c>
      <c r="CK21" s="18">
        <f>CI21-CI$6</f>
        <v>-5.5</v>
      </c>
      <c r="CL21" s="18">
        <f t="shared" si="40"/>
        <v>103.64603224436524</v>
      </c>
      <c r="CM21" s="6">
        <f t="shared" si="41"/>
        <v>862.43970803761113</v>
      </c>
      <c r="CN21" s="6">
        <f t="shared" si="42"/>
        <v>69.155238253914945</v>
      </c>
      <c r="CO21" s="6">
        <v>21</v>
      </c>
      <c r="CP21" s="22">
        <f t="shared" si="43"/>
        <v>0.35</v>
      </c>
      <c r="CQ21" s="18">
        <f t="shared" si="44"/>
        <v>66.530903032362289</v>
      </c>
      <c r="CR21">
        <f t="shared" si="45"/>
        <v>-0.45593195564972439</v>
      </c>
      <c r="CS21">
        <f t="shared" si="46"/>
        <v>1.8230234182199909</v>
      </c>
      <c r="CW21">
        <v>821</v>
      </c>
      <c r="CX21">
        <v>574</v>
      </c>
      <c r="CY21">
        <v>559</v>
      </c>
      <c r="CZ21">
        <v>588</v>
      </c>
      <c r="DA21" s="6">
        <f t="shared" si="47"/>
        <v>690</v>
      </c>
      <c r="DB21" s="6">
        <f t="shared" si="47"/>
        <v>581</v>
      </c>
      <c r="DC21" s="18">
        <f t="shared" si="121"/>
        <v>148</v>
      </c>
      <c r="DD21" s="18">
        <f>DB21-DB$6</f>
        <v>-3.5</v>
      </c>
      <c r="DE21" s="18">
        <f t="shared" si="49"/>
        <v>148.04137935050457</v>
      </c>
      <c r="DF21" s="6">
        <f t="shared" si="50"/>
        <v>902.03159589894631</v>
      </c>
      <c r="DG21" s="6">
        <f t="shared" si="51"/>
        <v>104.90911472055177</v>
      </c>
      <c r="DH21" s="6">
        <v>21</v>
      </c>
      <c r="DI21" s="22">
        <f t="shared" si="52"/>
        <v>0.35</v>
      </c>
      <c r="DJ21" s="18">
        <f t="shared" si="53"/>
        <v>71.571874094635788</v>
      </c>
      <c r="DK21">
        <f t="shared" si="54"/>
        <v>-0.45593195564972439</v>
      </c>
      <c r="DL21">
        <f t="shared" si="55"/>
        <v>1.8547423892735031</v>
      </c>
      <c r="DP21">
        <v>834</v>
      </c>
      <c r="DQ21">
        <v>597</v>
      </c>
      <c r="DR21">
        <v>605</v>
      </c>
      <c r="DS21">
        <v>603</v>
      </c>
      <c r="DT21" s="6">
        <f t="shared" si="56"/>
        <v>719.5</v>
      </c>
      <c r="DU21" s="6">
        <f t="shared" si="56"/>
        <v>600</v>
      </c>
      <c r="DV21" s="18">
        <f t="shared" si="57"/>
        <v>114</v>
      </c>
      <c r="DW21" s="18">
        <f t="shared" si="58"/>
        <v>-6</v>
      </c>
      <c r="DX21" s="18">
        <f t="shared" si="59"/>
        <v>114.15778554264269</v>
      </c>
      <c r="DY21" s="6">
        <f t="shared" si="60"/>
        <v>936.8459051519626</v>
      </c>
      <c r="DZ21" s="6">
        <f t="shared" si="61"/>
        <v>80.185966786685754</v>
      </c>
      <c r="EA21" s="6">
        <v>24</v>
      </c>
      <c r="EB21" s="22">
        <f t="shared" si="62"/>
        <v>0.4</v>
      </c>
      <c r="EC21" s="18">
        <f t="shared" si="63"/>
        <v>98.707024713176878</v>
      </c>
      <c r="ED21">
        <f t="shared" si="64"/>
        <v>-0.3979400086720376</v>
      </c>
      <c r="EE21">
        <f t="shared" si="65"/>
        <v>1.9943480613384179</v>
      </c>
      <c r="EI21">
        <v>908</v>
      </c>
      <c r="EJ21">
        <v>601</v>
      </c>
      <c r="EK21">
        <v>622</v>
      </c>
      <c r="EL21">
        <v>605</v>
      </c>
      <c r="EM21" s="6">
        <f t="shared" si="66"/>
        <v>765</v>
      </c>
      <c r="EN21" s="6">
        <f t="shared" si="66"/>
        <v>603</v>
      </c>
      <c r="EO21" s="18">
        <f t="shared" si="67"/>
        <v>149</v>
      </c>
      <c r="EP21" s="18">
        <f t="shared" si="68"/>
        <v>-6.5</v>
      </c>
      <c r="EQ21" s="18">
        <f t="shared" si="69"/>
        <v>149.14171113407542</v>
      </c>
      <c r="ER21" s="6">
        <f t="shared" si="70"/>
        <v>974.08110545272359</v>
      </c>
      <c r="ES21" s="6">
        <f t="shared" si="71"/>
        <v>107.50955618515161</v>
      </c>
      <c r="ET21" s="6">
        <v>24</v>
      </c>
      <c r="EU21" s="22">
        <f t="shared" si="72"/>
        <v>0.4</v>
      </c>
      <c r="EV21" s="18">
        <f t="shared" si="73"/>
        <v>100.98350199119237</v>
      </c>
      <c r="EW21">
        <f t="shared" si="74"/>
        <v>-0.3979400086720376</v>
      </c>
      <c r="EX21">
        <f t="shared" si="75"/>
        <v>2.0042504274515527</v>
      </c>
      <c r="FB21">
        <v>929</v>
      </c>
      <c r="FC21">
        <v>601</v>
      </c>
      <c r="FD21">
        <v>600</v>
      </c>
      <c r="FE21">
        <v>610</v>
      </c>
      <c r="FF21" s="6">
        <f t="shared" si="76"/>
        <v>764.5</v>
      </c>
      <c r="FG21" s="6">
        <f t="shared" si="76"/>
        <v>605.5</v>
      </c>
      <c r="FH21" s="18">
        <f t="shared" si="122"/>
        <v>152.5</v>
      </c>
      <c r="FI21" s="18">
        <f>FG21-FG$6</f>
        <v>-5.5</v>
      </c>
      <c r="FJ21" s="18">
        <f t="shared" si="78"/>
        <v>152.59914809722889</v>
      </c>
      <c r="FK21" s="6">
        <f t="shared" si="79"/>
        <v>975.23868873214826</v>
      </c>
      <c r="FL21" s="6">
        <f t="shared" si="80"/>
        <v>110.44680625405749</v>
      </c>
      <c r="FM21" s="6">
        <v>28</v>
      </c>
      <c r="FN21" s="22">
        <f t="shared" si="81"/>
        <v>0.46666666666666667</v>
      </c>
      <c r="FO21" s="18">
        <f t="shared" si="82"/>
        <v>101.7615546560759</v>
      </c>
      <c r="FP21">
        <f t="shared" si="83"/>
        <v>-0.33099321904142442</v>
      </c>
      <c r="FQ21">
        <f t="shared" si="84"/>
        <v>2.0075837332630404</v>
      </c>
      <c r="FU21">
        <v>432</v>
      </c>
      <c r="FV21">
        <v>594</v>
      </c>
      <c r="FW21">
        <v>201</v>
      </c>
      <c r="FX21">
        <v>603</v>
      </c>
      <c r="FY21">
        <f t="shared" si="85"/>
        <v>316.5</v>
      </c>
      <c r="FZ21">
        <f t="shared" si="86"/>
        <v>598.5</v>
      </c>
      <c r="GA21" s="18">
        <f t="shared" si="123"/>
        <v>90.5</v>
      </c>
      <c r="GB21" s="18">
        <f>FZ21-FZ$6</f>
        <v>-3.5</v>
      </c>
      <c r="GC21" s="18">
        <f t="shared" si="88"/>
        <v>90.56765427016424</v>
      </c>
      <c r="GD21">
        <f t="shared" si="89"/>
        <v>677.03360330193357</v>
      </c>
      <c r="GE21">
        <v>20</v>
      </c>
      <c r="GF21" s="22">
        <f t="shared" si="90"/>
        <v>0.33333333333333331</v>
      </c>
      <c r="GG21" s="18">
        <f t="shared" si="115"/>
        <v>69.14526436970344</v>
      </c>
      <c r="GH21">
        <f t="shared" si="91"/>
        <v>-0.47712125471966244</v>
      </c>
      <c r="GI21">
        <f t="shared" si="92"/>
        <v>1.8397624414441311</v>
      </c>
      <c r="GN21">
        <v>475</v>
      </c>
      <c r="GO21">
        <v>592</v>
      </c>
      <c r="GP21">
        <v>276</v>
      </c>
      <c r="GQ21">
        <v>602</v>
      </c>
      <c r="GR21">
        <f t="shared" si="93"/>
        <v>375.5</v>
      </c>
      <c r="GS21">
        <f t="shared" si="94"/>
        <v>597</v>
      </c>
      <c r="GT21" s="18">
        <f t="shared" si="95"/>
        <v>130.5</v>
      </c>
      <c r="GU21" s="18">
        <f t="shared" si="96"/>
        <v>-7.5</v>
      </c>
      <c r="GV21" s="18">
        <f t="shared" si="97"/>
        <v>130.71533957420607</v>
      </c>
      <c r="GW21">
        <f t="shared" si="98"/>
        <v>705.27246507998598</v>
      </c>
      <c r="GX21">
        <v>22</v>
      </c>
      <c r="GY21" s="22">
        <f t="shared" si="99"/>
        <v>0.36666666666666664</v>
      </c>
      <c r="GZ21" s="18">
        <f t="shared" si="100"/>
        <v>85.535298576271444</v>
      </c>
      <c r="HA21">
        <f t="shared" si="101"/>
        <v>-0.43572856956143741</v>
      </c>
      <c r="HB21">
        <f t="shared" si="102"/>
        <v>1.9321453757022404</v>
      </c>
      <c r="HG21">
        <v>484</v>
      </c>
      <c r="HH21">
        <v>591</v>
      </c>
      <c r="HI21">
        <v>289</v>
      </c>
      <c r="HJ21">
        <v>599</v>
      </c>
      <c r="HK21">
        <f t="shared" si="103"/>
        <v>386.5</v>
      </c>
      <c r="HL21">
        <f t="shared" si="104"/>
        <v>595</v>
      </c>
      <c r="HM21" s="18">
        <f t="shared" si="105"/>
        <v>131.5</v>
      </c>
      <c r="HN21" s="18">
        <f t="shared" si="106"/>
        <v>-6.5</v>
      </c>
      <c r="HO21" s="18">
        <f t="shared" si="107"/>
        <v>131.66054838105453</v>
      </c>
      <c r="HP21">
        <f t="shared" si="108"/>
        <v>709.51198016664944</v>
      </c>
      <c r="HQ21">
        <v>21</v>
      </c>
      <c r="HR21" s="22">
        <f t="shared" si="109"/>
        <v>0.35</v>
      </c>
      <c r="HS21" s="18">
        <f t="shared" si="110"/>
        <v>82.636563564256591</v>
      </c>
      <c r="HT21">
        <f t="shared" si="111"/>
        <v>-0.45593195564972439</v>
      </c>
      <c r="HU21">
        <f t="shared" si="112"/>
        <v>1.9171722487812697</v>
      </c>
    </row>
    <row r="22" spans="1:229" x14ac:dyDescent="0.25">
      <c r="G22" s="6">
        <v>958</v>
      </c>
      <c r="H22" s="6">
        <v>576</v>
      </c>
      <c r="I22" s="6">
        <v>697</v>
      </c>
      <c r="J22" s="6">
        <v>579</v>
      </c>
      <c r="K22" s="6">
        <f t="shared" si="0"/>
        <v>827.5</v>
      </c>
      <c r="L22" s="6">
        <f t="shared" si="1"/>
        <v>577.5</v>
      </c>
      <c r="M22" s="18">
        <f t="shared" si="2"/>
        <v>51</v>
      </c>
      <c r="N22" s="18">
        <f t="shared" si="3"/>
        <v>-3</v>
      </c>
      <c r="O22" s="18">
        <f t="shared" si="4"/>
        <v>51.088159097779204</v>
      </c>
      <c r="P22" s="18">
        <f t="shared" si="113"/>
        <v>39.58877613570769</v>
      </c>
      <c r="Q22" s="6">
        <v>22</v>
      </c>
      <c r="R22" s="22">
        <f t="shared" si="5"/>
        <v>0.36666666666666664</v>
      </c>
      <c r="S22" s="18">
        <f t="shared" si="6"/>
        <v>265.53703974430357</v>
      </c>
      <c r="T22">
        <f t="shared" si="7"/>
        <v>-0.43572856956143741</v>
      </c>
      <c r="U22">
        <f t="shared" si="8"/>
        <v>2.4241251093518814</v>
      </c>
      <c r="Y22" s="6">
        <v>870</v>
      </c>
      <c r="Z22" s="6">
        <v>573</v>
      </c>
      <c r="AA22" s="6">
        <v>573</v>
      </c>
      <c r="AB22" s="6">
        <v>579</v>
      </c>
      <c r="AC22" s="6">
        <f t="shared" si="9"/>
        <v>721.5</v>
      </c>
      <c r="AD22" s="6">
        <f t="shared" si="9"/>
        <v>576</v>
      </c>
      <c r="AE22" s="18">
        <f t="shared" si="10"/>
        <v>59</v>
      </c>
      <c r="AF22" s="18">
        <f t="shared" si="11"/>
        <v>5.5</v>
      </c>
      <c r="AG22" s="18">
        <f t="shared" si="12"/>
        <v>59.255801403744428</v>
      </c>
      <c r="AH22" s="6">
        <f t="shared" si="13"/>
        <v>923.22166893980557</v>
      </c>
      <c r="AI22" s="6">
        <f t="shared" si="114"/>
        <v>48.935388594517349</v>
      </c>
      <c r="AJ22" s="6">
        <v>23</v>
      </c>
      <c r="AK22" s="22">
        <f t="shared" si="14"/>
        <v>0.3833333333333333</v>
      </c>
      <c r="AL22" s="18">
        <f t="shared" si="15"/>
        <v>290.17294710663316</v>
      </c>
      <c r="AM22">
        <f t="shared" si="16"/>
        <v>-0.41642341436605079</v>
      </c>
      <c r="AN22">
        <f t="shared" si="17"/>
        <v>2.4626569206104381</v>
      </c>
      <c r="AR22" s="6">
        <v>1073</v>
      </c>
      <c r="AS22" s="6">
        <v>580</v>
      </c>
      <c r="AT22" s="6">
        <v>692</v>
      </c>
      <c r="AU22" s="6">
        <v>580</v>
      </c>
      <c r="AV22" s="6">
        <f t="shared" si="18"/>
        <v>882.5</v>
      </c>
      <c r="AW22" s="6">
        <f t="shared" si="18"/>
        <v>580</v>
      </c>
      <c r="AX22" s="18">
        <f t="shared" si="19"/>
        <v>51</v>
      </c>
      <c r="AY22" s="18">
        <f t="shared" si="20"/>
        <v>-1</v>
      </c>
      <c r="AZ22" s="18">
        <f t="shared" si="21"/>
        <v>51.009802979427398</v>
      </c>
      <c r="BA22" s="6">
        <f t="shared" si="22"/>
        <v>1056.0332617867678</v>
      </c>
      <c r="BB22" s="6">
        <f t="shared" si="23"/>
        <v>41.659933075883373</v>
      </c>
      <c r="BC22" s="6">
        <v>25</v>
      </c>
      <c r="BD22" s="22">
        <f t="shared" si="24"/>
        <v>0.41666666666666669</v>
      </c>
      <c r="BE22" s="18">
        <f t="shared" si="25"/>
        <v>287.5192037353421</v>
      </c>
      <c r="BF22">
        <f t="shared" si="26"/>
        <v>-0.38021124171160603</v>
      </c>
      <c r="BG22">
        <f t="shared" si="27"/>
        <v>2.4586668570178691</v>
      </c>
      <c r="BK22">
        <v>707</v>
      </c>
      <c r="BL22">
        <v>583</v>
      </c>
      <c r="BM22">
        <v>511</v>
      </c>
      <c r="BN22">
        <v>588</v>
      </c>
      <c r="BO22" s="6">
        <f t="shared" si="28"/>
        <v>609</v>
      </c>
      <c r="BP22" s="6">
        <f t="shared" si="28"/>
        <v>585.5</v>
      </c>
      <c r="BQ22" s="18">
        <f t="shared" si="29"/>
        <v>130.5</v>
      </c>
      <c r="BR22" s="18">
        <f t="shared" ref="BR22:BR85" si="124">BP22-BP$6</f>
        <v>-4</v>
      </c>
      <c r="BS22" s="18">
        <f t="shared" si="31"/>
        <v>130.56128829021259</v>
      </c>
      <c r="BT22" s="6">
        <f t="shared" si="32"/>
        <v>844.80249171034052</v>
      </c>
      <c r="BU22" s="6">
        <f t="shared" si="33"/>
        <v>85.544630374680764</v>
      </c>
      <c r="BV22" s="6">
        <v>33</v>
      </c>
      <c r="BW22" s="22">
        <f t="shared" si="34"/>
        <v>0.55000000000000004</v>
      </c>
      <c r="BX22" s="18">
        <f t="shared" si="35"/>
        <v>62.190475292947824</v>
      </c>
      <c r="BY22">
        <f t="shared" si="36"/>
        <v>-0.25963731050575611</v>
      </c>
      <c r="BZ22">
        <f t="shared" si="37"/>
        <v>1.7937238759374299</v>
      </c>
      <c r="CD22">
        <v>761</v>
      </c>
      <c r="CE22">
        <v>578</v>
      </c>
      <c r="CF22">
        <v>529</v>
      </c>
      <c r="CG22">
        <v>586</v>
      </c>
      <c r="CH22" s="6">
        <f t="shared" si="38"/>
        <v>645</v>
      </c>
      <c r="CI22" s="6">
        <f t="shared" si="38"/>
        <v>582</v>
      </c>
      <c r="CJ22" s="18">
        <f t="shared" si="120"/>
        <v>112.5</v>
      </c>
      <c r="CK22" s="18">
        <f t="shared" ref="CK22:CK84" si="125">CI22-CI$6</f>
        <v>-6</v>
      </c>
      <c r="CL22" s="18">
        <f t="shared" si="40"/>
        <v>112.65988638375241</v>
      </c>
      <c r="CM22" s="6">
        <f t="shared" si="41"/>
        <v>868.76291357308753</v>
      </c>
      <c r="CN22" s="6">
        <f t="shared" si="42"/>
        <v>75.478443789391349</v>
      </c>
      <c r="CO22" s="6">
        <v>22</v>
      </c>
      <c r="CP22" s="22">
        <f t="shared" si="43"/>
        <v>0.36666666666666664</v>
      </c>
      <c r="CQ22" s="18">
        <f t="shared" si="44"/>
        <v>67.406629656221924</v>
      </c>
      <c r="CR22">
        <f t="shared" si="45"/>
        <v>-0.43572856956143741</v>
      </c>
      <c r="CS22">
        <f t="shared" si="46"/>
        <v>1.828702612878333</v>
      </c>
      <c r="CW22">
        <v>833</v>
      </c>
      <c r="CX22">
        <v>574</v>
      </c>
      <c r="CY22">
        <v>569</v>
      </c>
      <c r="CZ22">
        <v>588</v>
      </c>
      <c r="DA22" s="6">
        <f t="shared" si="47"/>
        <v>701</v>
      </c>
      <c r="DB22" s="6">
        <f t="shared" si="47"/>
        <v>581</v>
      </c>
      <c r="DC22" s="18">
        <f t="shared" si="121"/>
        <v>159</v>
      </c>
      <c r="DD22" s="18">
        <f t="shared" ref="DD22:DD85" si="126">DB22-DB$6</f>
        <v>-3.5</v>
      </c>
      <c r="DE22" s="18">
        <f t="shared" si="49"/>
        <v>159.03851734721371</v>
      </c>
      <c r="DF22" s="6">
        <f t="shared" si="50"/>
        <v>910.47350318392023</v>
      </c>
      <c r="DG22" s="6">
        <f t="shared" si="51"/>
        <v>113.35102200552569</v>
      </c>
      <c r="DH22" s="6">
        <v>22</v>
      </c>
      <c r="DI22" s="22">
        <f t="shared" si="52"/>
        <v>0.36666666666666664</v>
      </c>
      <c r="DJ22" s="18">
        <f t="shared" si="53"/>
        <v>72.617925459299457</v>
      </c>
      <c r="DK22">
        <f t="shared" si="54"/>
        <v>-0.43572856956143741</v>
      </c>
      <c r="DL22">
        <f t="shared" si="55"/>
        <v>1.8610438378783347</v>
      </c>
      <c r="DP22">
        <v>845</v>
      </c>
      <c r="DQ22">
        <v>597</v>
      </c>
      <c r="DR22">
        <v>616</v>
      </c>
      <c r="DS22">
        <v>603</v>
      </c>
      <c r="DT22" s="6">
        <f t="shared" si="56"/>
        <v>730.5</v>
      </c>
      <c r="DU22" s="6">
        <f t="shared" si="56"/>
        <v>600</v>
      </c>
      <c r="DV22" s="18">
        <f t="shared" si="57"/>
        <v>125</v>
      </c>
      <c r="DW22" s="18">
        <f t="shared" si="58"/>
        <v>-6</v>
      </c>
      <c r="DX22" s="18">
        <f t="shared" si="59"/>
        <v>125.14391715141412</v>
      </c>
      <c r="DY22" s="6">
        <f t="shared" si="60"/>
        <v>945.3201838530689</v>
      </c>
      <c r="DZ22" s="6">
        <f t="shared" si="61"/>
        <v>88.660245487792054</v>
      </c>
      <c r="EA22" s="6">
        <v>25</v>
      </c>
      <c r="EB22" s="22">
        <f t="shared" si="62"/>
        <v>0.41666666666666669</v>
      </c>
      <c r="EC22" s="18">
        <f t="shared" si="63"/>
        <v>99.754320386081687</v>
      </c>
      <c r="ED22">
        <f t="shared" si="64"/>
        <v>-0.38021124171160603</v>
      </c>
      <c r="EE22">
        <f t="shared" si="65"/>
        <v>1.9989317141753515</v>
      </c>
      <c r="EI22">
        <v>922</v>
      </c>
      <c r="EJ22">
        <v>602</v>
      </c>
      <c r="EK22">
        <v>636</v>
      </c>
      <c r="EL22">
        <v>604</v>
      </c>
      <c r="EM22" s="6">
        <f t="shared" si="66"/>
        <v>779</v>
      </c>
      <c r="EN22" s="6">
        <f t="shared" si="66"/>
        <v>603</v>
      </c>
      <c r="EO22" s="18">
        <f t="shared" si="67"/>
        <v>163</v>
      </c>
      <c r="EP22" s="18">
        <f t="shared" si="68"/>
        <v>-6.5</v>
      </c>
      <c r="EQ22" s="18">
        <f t="shared" si="69"/>
        <v>163.1295497449803</v>
      </c>
      <c r="ER22" s="6">
        <f t="shared" si="70"/>
        <v>985.11420657708516</v>
      </c>
      <c r="ES22" s="6">
        <f t="shared" si="71"/>
        <v>118.54265730951317</v>
      </c>
      <c r="ET22" s="6">
        <v>25</v>
      </c>
      <c r="EU22" s="22">
        <f t="shared" si="72"/>
        <v>0.41666666666666669</v>
      </c>
      <c r="EV22" s="18">
        <f t="shared" si="73"/>
        <v>102.20408127661165</v>
      </c>
      <c r="EW22">
        <f t="shared" si="74"/>
        <v>-0.38021124171160603</v>
      </c>
      <c r="EX22">
        <f t="shared" si="75"/>
        <v>2.0094682386609373</v>
      </c>
      <c r="FB22">
        <v>945</v>
      </c>
      <c r="FC22">
        <v>603</v>
      </c>
      <c r="FD22">
        <v>615</v>
      </c>
      <c r="FE22">
        <v>610</v>
      </c>
      <c r="FF22" s="6">
        <f t="shared" si="76"/>
        <v>780</v>
      </c>
      <c r="FG22" s="6">
        <f t="shared" si="76"/>
        <v>606.5</v>
      </c>
      <c r="FH22" s="18">
        <f t="shared" si="122"/>
        <v>168</v>
      </c>
      <c r="FI22" s="18">
        <f t="shared" ref="FI22:FI70" si="127">FG22-FG$6</f>
        <v>-4.5</v>
      </c>
      <c r="FJ22" s="18">
        <f t="shared" si="78"/>
        <v>168.06025705085662</v>
      </c>
      <c r="FK22" s="6">
        <f t="shared" si="79"/>
        <v>988.04972040884661</v>
      </c>
      <c r="FL22" s="6">
        <f t="shared" si="80"/>
        <v>123.25783793075584</v>
      </c>
      <c r="FM22" s="6">
        <v>29</v>
      </c>
      <c r="FN22" s="22">
        <f t="shared" si="81"/>
        <v>0.48333333333333334</v>
      </c>
      <c r="FO22" s="18">
        <f t="shared" si="82"/>
        <v>103.13820045374554</v>
      </c>
      <c r="FP22">
        <f t="shared" si="83"/>
        <v>-0.31575325248468755</v>
      </c>
      <c r="FQ22">
        <f t="shared" si="84"/>
        <v>2.0134195496048606</v>
      </c>
      <c r="FU22">
        <v>437</v>
      </c>
      <c r="FV22">
        <v>593</v>
      </c>
      <c r="FW22">
        <v>209</v>
      </c>
      <c r="FX22">
        <v>602</v>
      </c>
      <c r="FY22">
        <f t="shared" si="85"/>
        <v>323</v>
      </c>
      <c r="FZ22">
        <f t="shared" si="86"/>
        <v>597.5</v>
      </c>
      <c r="GA22" s="18">
        <f t="shared" si="123"/>
        <v>97</v>
      </c>
      <c r="GB22" s="18">
        <f t="shared" ref="GB22:GB85" si="128">FZ22-FZ$6</f>
        <v>-4.5</v>
      </c>
      <c r="GC22" s="18">
        <f t="shared" si="88"/>
        <v>97.104325341356443</v>
      </c>
      <c r="GD22">
        <f t="shared" si="89"/>
        <v>679.21664437791867</v>
      </c>
      <c r="GE22">
        <v>21</v>
      </c>
      <c r="GF22" s="22">
        <f t="shared" si="90"/>
        <v>0.35</v>
      </c>
      <c r="GG22" s="18">
        <f t="shared" si="115"/>
        <v>69.960920854753624</v>
      </c>
      <c r="GH22">
        <f t="shared" si="91"/>
        <v>-0.45593195564972439</v>
      </c>
      <c r="GI22">
        <f t="shared" si="92"/>
        <v>1.8448555172089567</v>
      </c>
      <c r="GN22">
        <v>486</v>
      </c>
      <c r="GO22">
        <v>591</v>
      </c>
      <c r="GP22">
        <v>289</v>
      </c>
      <c r="GQ22">
        <v>600</v>
      </c>
      <c r="GR22">
        <f t="shared" si="93"/>
        <v>387.5</v>
      </c>
      <c r="GS22">
        <f t="shared" si="94"/>
        <v>595.5</v>
      </c>
      <c r="GT22" s="18">
        <f t="shared" si="95"/>
        <v>142.5</v>
      </c>
      <c r="GU22" s="18">
        <f t="shared" si="96"/>
        <v>-9</v>
      </c>
      <c r="GV22" s="18">
        <f t="shared" si="97"/>
        <v>142.78392766694716</v>
      </c>
      <c r="GW22">
        <f t="shared" si="98"/>
        <v>710.47624872334757</v>
      </c>
      <c r="GX22">
        <v>23</v>
      </c>
      <c r="GY22" s="22">
        <f t="shared" si="99"/>
        <v>0.3833333333333333</v>
      </c>
      <c r="GZ22" s="18">
        <f t="shared" si="100"/>
        <v>87.035638969953752</v>
      </c>
      <c r="HA22">
        <f t="shared" si="101"/>
        <v>-0.41642341436605079</v>
      </c>
      <c r="HB22">
        <f t="shared" si="102"/>
        <v>1.9396971220285806</v>
      </c>
      <c r="HG22">
        <v>496</v>
      </c>
      <c r="HH22">
        <v>591</v>
      </c>
      <c r="HI22">
        <v>303</v>
      </c>
      <c r="HJ22">
        <v>598</v>
      </c>
      <c r="HK22">
        <f t="shared" si="103"/>
        <v>399.5</v>
      </c>
      <c r="HL22">
        <f t="shared" si="104"/>
        <v>594.5</v>
      </c>
      <c r="HM22" s="18">
        <f t="shared" si="105"/>
        <v>144.5</v>
      </c>
      <c r="HN22" s="18">
        <f t="shared" si="106"/>
        <v>-7</v>
      </c>
      <c r="HO22" s="18">
        <f t="shared" si="107"/>
        <v>144.66945081806318</v>
      </c>
      <c r="HP22">
        <f t="shared" si="108"/>
        <v>716.26147460267612</v>
      </c>
      <c r="HQ22">
        <v>22</v>
      </c>
      <c r="HR22" s="22">
        <f t="shared" si="109"/>
        <v>0.36666666666666664</v>
      </c>
      <c r="HS22" s="18">
        <f t="shared" si="110"/>
        <v>84.257650997838567</v>
      </c>
      <c r="HT22">
        <f t="shared" si="111"/>
        <v>-0.43572856956143741</v>
      </c>
      <c r="HU22">
        <f t="shared" si="112"/>
        <v>1.9256093473507987</v>
      </c>
    </row>
    <row r="23" spans="1:229" x14ac:dyDescent="0.25">
      <c r="G23" s="6">
        <v>960</v>
      </c>
      <c r="H23" s="6">
        <v>576</v>
      </c>
      <c r="I23" s="6">
        <v>701</v>
      </c>
      <c r="J23" s="6">
        <v>579</v>
      </c>
      <c r="K23" s="6">
        <f t="shared" si="0"/>
        <v>830.5</v>
      </c>
      <c r="L23" s="6">
        <f t="shared" si="1"/>
        <v>577.5</v>
      </c>
      <c r="M23" s="18">
        <f t="shared" si="2"/>
        <v>54</v>
      </c>
      <c r="N23" s="18">
        <f t="shared" si="3"/>
        <v>-3</v>
      </c>
      <c r="O23" s="18">
        <f t="shared" si="4"/>
        <v>54.083269131959838</v>
      </c>
      <c r="P23" s="18">
        <f t="shared" si="113"/>
        <v>42.050370673766679</v>
      </c>
      <c r="Q23" s="6">
        <v>23</v>
      </c>
      <c r="R23" s="22">
        <f t="shared" si="5"/>
        <v>0.3833333333333333</v>
      </c>
      <c r="S23" s="18">
        <f t="shared" si="6"/>
        <v>265.78516417758834</v>
      </c>
      <c r="T23">
        <f t="shared" si="7"/>
        <v>-0.41642341436605079</v>
      </c>
      <c r="U23">
        <f t="shared" si="8"/>
        <v>2.424530735464395</v>
      </c>
      <c r="Y23" s="6">
        <v>874</v>
      </c>
      <c r="Z23" s="6">
        <v>574</v>
      </c>
      <c r="AA23" s="6">
        <v>576</v>
      </c>
      <c r="AB23" s="6">
        <v>578</v>
      </c>
      <c r="AC23" s="6">
        <f t="shared" si="9"/>
        <v>725</v>
      </c>
      <c r="AD23" s="6">
        <f t="shared" si="9"/>
        <v>576</v>
      </c>
      <c r="AE23" s="18">
        <f t="shared" si="10"/>
        <v>62.5</v>
      </c>
      <c r="AF23" s="18">
        <f t="shared" si="11"/>
        <v>5.5</v>
      </c>
      <c r="AG23" s="18">
        <f t="shared" si="12"/>
        <v>62.741533293345647</v>
      </c>
      <c r="AH23" s="6">
        <f t="shared" si="13"/>
        <v>925.95950235417968</v>
      </c>
      <c r="AI23" s="6">
        <f t="shared" si="114"/>
        <v>51.673222008891457</v>
      </c>
      <c r="AJ23" s="6">
        <v>24</v>
      </c>
      <c r="AK23" s="22">
        <f t="shared" si="14"/>
        <v>0.4</v>
      </c>
      <c r="AL23" s="18">
        <f t="shared" si="15"/>
        <v>290.49899068437156</v>
      </c>
      <c r="AM23">
        <f t="shared" si="16"/>
        <v>-0.3979400086720376</v>
      </c>
      <c r="AN23">
        <f t="shared" si="17"/>
        <v>2.4631446278073499</v>
      </c>
      <c r="AR23" s="6">
        <v>1077</v>
      </c>
      <c r="AS23" s="6">
        <v>580</v>
      </c>
      <c r="AT23" s="6">
        <v>696</v>
      </c>
      <c r="AU23" s="6">
        <v>580</v>
      </c>
      <c r="AV23" s="6">
        <f t="shared" si="18"/>
        <v>886.5</v>
      </c>
      <c r="AW23" s="6">
        <f t="shared" si="18"/>
        <v>580</v>
      </c>
      <c r="AX23" s="18">
        <f t="shared" si="19"/>
        <v>55</v>
      </c>
      <c r="AY23" s="18">
        <f t="shared" si="20"/>
        <v>-1</v>
      </c>
      <c r="AZ23" s="18">
        <f t="shared" si="21"/>
        <v>55.009090157900268</v>
      </c>
      <c r="BA23" s="6">
        <f t="shared" si="22"/>
        <v>1059.3782374581799</v>
      </c>
      <c r="BB23" s="6">
        <f t="shared" si="23"/>
        <v>45.004908747295531</v>
      </c>
      <c r="BC23" s="6">
        <v>26</v>
      </c>
      <c r="BD23" s="22">
        <f t="shared" si="24"/>
        <v>0.43333333333333335</v>
      </c>
      <c r="BE23" s="18">
        <f t="shared" si="25"/>
        <v>287.84852580208064</v>
      </c>
      <c r="BF23">
        <f t="shared" si="26"/>
        <v>-0.36317790241282566</v>
      </c>
      <c r="BG23">
        <f t="shared" si="27"/>
        <v>2.4591640095852778</v>
      </c>
      <c r="BK23">
        <v>715</v>
      </c>
      <c r="BL23">
        <v>584</v>
      </c>
      <c r="BM23">
        <v>520</v>
      </c>
      <c r="BN23">
        <v>587</v>
      </c>
      <c r="BO23" s="6">
        <f t="shared" si="28"/>
        <v>617.5</v>
      </c>
      <c r="BP23" s="6">
        <f t="shared" si="28"/>
        <v>585.5</v>
      </c>
      <c r="BQ23" s="18">
        <f t="shared" si="29"/>
        <v>139</v>
      </c>
      <c r="BR23" s="18">
        <f t="shared" si="124"/>
        <v>-4</v>
      </c>
      <c r="BS23" s="18">
        <f t="shared" si="31"/>
        <v>139.05754204644924</v>
      </c>
      <c r="BT23" s="6">
        <f t="shared" si="32"/>
        <v>850.9503510781343</v>
      </c>
      <c r="BU23" s="6">
        <f t="shared" si="33"/>
        <v>91.69248974247455</v>
      </c>
      <c r="BV23" s="6">
        <v>34</v>
      </c>
      <c r="BW23" s="22">
        <f t="shared" si="34"/>
        <v>0.56666666666666665</v>
      </c>
      <c r="BX23" s="18">
        <f t="shared" si="35"/>
        <v>63.002736646316535</v>
      </c>
      <c r="BY23">
        <f t="shared" si="36"/>
        <v>-0.24667233334138852</v>
      </c>
      <c r="BZ23">
        <f t="shared" si="37"/>
        <v>1.7993594142882037</v>
      </c>
      <c r="CD23">
        <v>768</v>
      </c>
      <c r="CE23">
        <v>576</v>
      </c>
      <c r="CF23">
        <v>538</v>
      </c>
      <c r="CG23">
        <v>585</v>
      </c>
      <c r="CH23" s="6">
        <f t="shared" si="38"/>
        <v>653</v>
      </c>
      <c r="CI23" s="6">
        <f t="shared" si="38"/>
        <v>580.5</v>
      </c>
      <c r="CJ23" s="18">
        <f t="shared" si="120"/>
        <v>120.5</v>
      </c>
      <c r="CK23" s="18">
        <f t="shared" si="125"/>
        <v>-7.5</v>
      </c>
      <c r="CL23" s="18">
        <f t="shared" si="40"/>
        <v>120.73317688191594</v>
      </c>
      <c r="CM23" s="6">
        <f t="shared" si="41"/>
        <v>873.72149452786152</v>
      </c>
      <c r="CN23" s="6">
        <f t="shared" si="42"/>
        <v>80.437024744165342</v>
      </c>
      <c r="CO23" s="6">
        <v>23</v>
      </c>
      <c r="CP23" s="22">
        <f t="shared" si="43"/>
        <v>0.3833333333333333</v>
      </c>
      <c r="CQ23" s="18">
        <f t="shared" si="44"/>
        <v>68.1909773195041</v>
      </c>
      <c r="CR23">
        <f t="shared" si="45"/>
        <v>-0.41642341436605079</v>
      </c>
      <c r="CS23">
        <f t="shared" si="46"/>
        <v>1.8337269148386219</v>
      </c>
      <c r="CW23">
        <v>846</v>
      </c>
      <c r="CX23">
        <v>574</v>
      </c>
      <c r="CY23">
        <v>581</v>
      </c>
      <c r="CZ23">
        <v>588</v>
      </c>
      <c r="DA23" s="6">
        <f t="shared" si="47"/>
        <v>713.5</v>
      </c>
      <c r="DB23" s="6">
        <f t="shared" si="47"/>
        <v>581</v>
      </c>
      <c r="DC23" s="18">
        <f t="shared" si="121"/>
        <v>171.5</v>
      </c>
      <c r="DD23" s="18">
        <f t="shared" si="126"/>
        <v>-3.5</v>
      </c>
      <c r="DE23" s="18">
        <f t="shared" si="49"/>
        <v>171.53571056779984</v>
      </c>
      <c r="DF23" s="6">
        <f t="shared" si="50"/>
        <v>920.13219158988238</v>
      </c>
      <c r="DG23" s="6">
        <f t="shared" si="51"/>
        <v>123.00971041148784</v>
      </c>
      <c r="DH23" s="6">
        <v>23</v>
      </c>
      <c r="DI23" s="22">
        <f t="shared" si="52"/>
        <v>0.3833333333333333</v>
      </c>
      <c r="DJ23" s="18">
        <f t="shared" si="53"/>
        <v>73.806662567697259</v>
      </c>
      <c r="DK23">
        <f t="shared" si="54"/>
        <v>-0.41642341436605079</v>
      </c>
      <c r="DL23">
        <f t="shared" si="55"/>
        <v>1.8680955675924542</v>
      </c>
      <c r="DP23">
        <v>854</v>
      </c>
      <c r="DQ23">
        <v>597</v>
      </c>
      <c r="DR23">
        <v>627</v>
      </c>
      <c r="DS23">
        <v>602</v>
      </c>
      <c r="DT23" s="6">
        <f t="shared" si="56"/>
        <v>740.5</v>
      </c>
      <c r="DU23" s="6">
        <f t="shared" si="56"/>
        <v>599.5</v>
      </c>
      <c r="DV23" s="18">
        <f t="shared" si="57"/>
        <v>135</v>
      </c>
      <c r="DW23" s="18">
        <f t="shared" si="58"/>
        <v>-6.5</v>
      </c>
      <c r="DX23" s="18">
        <f t="shared" si="59"/>
        <v>135.15639089588032</v>
      </c>
      <c r="DY23" s="6">
        <f t="shared" si="60"/>
        <v>952.75416556423409</v>
      </c>
      <c r="DZ23" s="6">
        <f t="shared" si="61"/>
        <v>96.094227198957242</v>
      </c>
      <c r="EA23" s="6">
        <v>26</v>
      </c>
      <c r="EB23" s="22">
        <f t="shared" si="62"/>
        <v>0.43333333333333335</v>
      </c>
      <c r="EC23" s="18">
        <f t="shared" si="63"/>
        <v>100.70879834074958</v>
      </c>
      <c r="ED23">
        <f t="shared" si="64"/>
        <v>-0.36317790241282566</v>
      </c>
      <c r="EE23">
        <f t="shared" si="65"/>
        <v>2.0030674139887745</v>
      </c>
      <c r="EI23">
        <v>936</v>
      </c>
      <c r="EJ23">
        <v>602</v>
      </c>
      <c r="EK23">
        <v>650</v>
      </c>
      <c r="EL23">
        <v>605</v>
      </c>
      <c r="EM23" s="6">
        <f t="shared" si="66"/>
        <v>793</v>
      </c>
      <c r="EN23" s="6">
        <f t="shared" si="66"/>
        <v>603.5</v>
      </c>
      <c r="EO23" s="18">
        <f t="shared" si="67"/>
        <v>177</v>
      </c>
      <c r="EP23" s="18">
        <f t="shared" si="68"/>
        <v>-6</v>
      </c>
      <c r="EQ23" s="18">
        <f t="shared" si="69"/>
        <v>177.10166571774531</v>
      </c>
      <c r="ER23" s="6">
        <f t="shared" si="70"/>
        <v>996.52458574788807</v>
      </c>
      <c r="ES23" s="6">
        <f t="shared" si="71"/>
        <v>129.95303648031609</v>
      </c>
      <c r="ET23" s="6">
        <v>26</v>
      </c>
      <c r="EU23" s="22">
        <f t="shared" si="72"/>
        <v>0.43333333333333335</v>
      </c>
      <c r="EV23" s="18">
        <f t="shared" si="73"/>
        <v>103.42328860407805</v>
      </c>
      <c r="EW23">
        <f t="shared" si="74"/>
        <v>-0.36317790241282566</v>
      </c>
      <c r="EX23">
        <f t="shared" si="75"/>
        <v>2.0146183431430424</v>
      </c>
      <c r="FB23">
        <v>956</v>
      </c>
      <c r="FC23">
        <v>604</v>
      </c>
      <c r="FD23">
        <v>630</v>
      </c>
      <c r="FE23">
        <v>606</v>
      </c>
      <c r="FF23" s="6">
        <f t="shared" si="76"/>
        <v>793</v>
      </c>
      <c r="FG23" s="6">
        <f t="shared" si="76"/>
        <v>605</v>
      </c>
      <c r="FH23" s="18">
        <f t="shared" si="122"/>
        <v>181</v>
      </c>
      <c r="FI23" s="18">
        <f t="shared" si="127"/>
        <v>-6</v>
      </c>
      <c r="FJ23" s="18">
        <f t="shared" si="78"/>
        <v>181.09942020890071</v>
      </c>
      <c r="FK23" s="6">
        <f t="shared" si="79"/>
        <v>997.43370707029953</v>
      </c>
      <c r="FL23" s="6">
        <f t="shared" si="80"/>
        <v>132.64182459220876</v>
      </c>
      <c r="FM23" s="6">
        <v>30</v>
      </c>
      <c r="FN23" s="22">
        <f t="shared" si="81"/>
        <v>0.5</v>
      </c>
      <c r="FO23" s="18">
        <f t="shared" si="82"/>
        <v>104.29919797471821</v>
      </c>
      <c r="FP23">
        <f t="shared" si="83"/>
        <v>-0.3010299956639812</v>
      </c>
      <c r="FQ23">
        <f t="shared" si="84"/>
        <v>2.0182809688628356</v>
      </c>
      <c r="FU23">
        <v>444</v>
      </c>
      <c r="FV23">
        <v>593</v>
      </c>
      <c r="FW23">
        <v>217</v>
      </c>
      <c r="FX23">
        <v>602</v>
      </c>
      <c r="FY23">
        <f t="shared" si="85"/>
        <v>330.5</v>
      </c>
      <c r="FZ23">
        <f t="shared" si="86"/>
        <v>597.5</v>
      </c>
      <c r="GA23" s="18">
        <f>FY23-FY$6</f>
        <v>104.5</v>
      </c>
      <c r="GB23" s="18">
        <f>FZ23-FZ$6</f>
        <v>-4.5</v>
      </c>
      <c r="GC23" s="18">
        <f t="shared" si="88"/>
        <v>104.59684507670391</v>
      </c>
      <c r="GD23">
        <f t="shared" si="89"/>
        <v>682.81512871347536</v>
      </c>
      <c r="GE23">
        <v>22</v>
      </c>
      <c r="GF23" s="22">
        <f t="shared" si="90"/>
        <v>0.36666666666666664</v>
      </c>
      <c r="GG23" s="18">
        <f t="shared" si="115"/>
        <v>70.895849696199534</v>
      </c>
      <c r="GH23">
        <f t="shared" si="91"/>
        <v>-0.43572856956143741</v>
      </c>
      <c r="GI23">
        <f t="shared" si="92"/>
        <v>1.8506208119560379</v>
      </c>
      <c r="GN23">
        <v>501</v>
      </c>
      <c r="GO23">
        <v>591</v>
      </c>
      <c r="GP23">
        <v>303</v>
      </c>
      <c r="GQ23">
        <v>600</v>
      </c>
      <c r="GR23">
        <f t="shared" si="93"/>
        <v>402</v>
      </c>
      <c r="GS23">
        <f t="shared" si="94"/>
        <v>595.5</v>
      </c>
      <c r="GT23" s="18">
        <f t="shared" si="95"/>
        <v>157</v>
      </c>
      <c r="GU23" s="18">
        <f t="shared" si="96"/>
        <v>-9</v>
      </c>
      <c r="GV23" s="18">
        <f t="shared" si="97"/>
        <v>157.25775020646836</v>
      </c>
      <c r="GW23">
        <f t="shared" si="98"/>
        <v>718.48747379477675</v>
      </c>
      <c r="GX23">
        <v>24</v>
      </c>
      <c r="GY23" s="22">
        <f t="shared" si="99"/>
        <v>0.4</v>
      </c>
      <c r="GZ23" s="18">
        <f t="shared" si="100"/>
        <v>88.834992833070046</v>
      </c>
      <c r="HA23">
        <f t="shared" si="101"/>
        <v>-0.3979400086720376</v>
      </c>
      <c r="HB23">
        <f t="shared" si="102"/>
        <v>1.9485840716430785</v>
      </c>
      <c r="HG23">
        <v>508</v>
      </c>
      <c r="HH23">
        <v>590</v>
      </c>
      <c r="HI23">
        <v>319</v>
      </c>
      <c r="HJ23">
        <v>598</v>
      </c>
      <c r="HK23">
        <f t="shared" si="103"/>
        <v>413.5</v>
      </c>
      <c r="HL23">
        <f t="shared" si="104"/>
        <v>594</v>
      </c>
      <c r="HM23" s="18">
        <f t="shared" si="105"/>
        <v>158.5</v>
      </c>
      <c r="HN23" s="18">
        <f t="shared" si="106"/>
        <v>-7.5</v>
      </c>
      <c r="HO23" s="18">
        <f t="shared" si="107"/>
        <v>158.67734557900823</v>
      </c>
      <c r="HP23">
        <f t="shared" si="108"/>
        <v>723.75289291304387</v>
      </c>
      <c r="HQ23">
        <v>23</v>
      </c>
      <c r="HR23" s="22">
        <f t="shared" si="109"/>
        <v>0.3833333333333333</v>
      </c>
      <c r="HS23" s="18">
        <f t="shared" si="110"/>
        <v>86.003226558717969</v>
      </c>
      <c r="HT23">
        <f t="shared" si="111"/>
        <v>-0.41642341436605079</v>
      </c>
      <c r="HU23">
        <f t="shared" si="112"/>
        <v>1.9345147448524138</v>
      </c>
    </row>
    <row r="24" spans="1:229" x14ac:dyDescent="0.25">
      <c r="G24" s="6">
        <v>963</v>
      </c>
      <c r="H24" s="6">
        <v>576</v>
      </c>
      <c r="I24" s="6">
        <v>706</v>
      </c>
      <c r="J24" s="6">
        <v>579</v>
      </c>
      <c r="K24" s="6">
        <f t="shared" si="0"/>
        <v>834.5</v>
      </c>
      <c r="L24" s="6">
        <f t="shared" si="1"/>
        <v>577.5</v>
      </c>
      <c r="M24" s="18">
        <f t="shared" si="2"/>
        <v>58</v>
      </c>
      <c r="N24" s="18">
        <f t="shared" si="3"/>
        <v>-3</v>
      </c>
      <c r="O24" s="18">
        <f t="shared" si="4"/>
        <v>58.077534382926416</v>
      </c>
      <c r="P24" s="18">
        <f>SQRT(K24^2+L24^2)-SQRT($K$6^2+$L$6^2)</f>
        <v>45.337004046794391</v>
      </c>
      <c r="Q24" s="6">
        <v>24</v>
      </c>
      <c r="R24" s="22">
        <f t="shared" si="5"/>
        <v>0.4</v>
      </c>
      <c r="S24" s="18">
        <f t="shared" si="6"/>
        <v>266.11606180421137</v>
      </c>
      <c r="T24">
        <f t="shared" si="7"/>
        <v>-0.3979400086720376</v>
      </c>
      <c r="U24">
        <f t="shared" si="8"/>
        <v>2.4250710877886101</v>
      </c>
      <c r="Y24" s="6">
        <v>877</v>
      </c>
      <c r="Z24" s="6">
        <v>573</v>
      </c>
      <c r="AA24" s="6">
        <v>582</v>
      </c>
      <c r="AB24" s="6">
        <v>576</v>
      </c>
      <c r="AC24" s="6">
        <f t="shared" si="9"/>
        <v>729.5</v>
      </c>
      <c r="AD24" s="6">
        <f t="shared" si="9"/>
        <v>574.5</v>
      </c>
      <c r="AE24" s="18">
        <f t="shared" si="10"/>
        <v>67</v>
      </c>
      <c r="AF24" s="18">
        <f t="shared" si="11"/>
        <v>4</v>
      </c>
      <c r="AG24" s="18">
        <f t="shared" si="12"/>
        <v>67.119296778199342</v>
      </c>
      <c r="AH24" s="6">
        <f t="shared" si="13"/>
        <v>928.5582911158566</v>
      </c>
      <c r="AI24" s="6">
        <f t="shared" si="114"/>
        <v>54.272010770568386</v>
      </c>
      <c r="AJ24" s="6">
        <v>25</v>
      </c>
      <c r="AK24" s="22">
        <f t="shared" si="14"/>
        <v>0.41666666666666669</v>
      </c>
      <c r="AL24" s="18">
        <f t="shared" si="15"/>
        <v>290.90847188209432</v>
      </c>
      <c r="AM24">
        <f t="shared" si="16"/>
        <v>-0.38021124171160603</v>
      </c>
      <c r="AN24">
        <f t="shared" si="17"/>
        <v>2.4637563690231676</v>
      </c>
      <c r="AR24" s="6">
        <v>1081</v>
      </c>
      <c r="AS24" s="6">
        <v>579</v>
      </c>
      <c r="AT24" s="6">
        <v>700</v>
      </c>
      <c r="AU24" s="6">
        <v>580</v>
      </c>
      <c r="AV24" s="6">
        <f t="shared" si="18"/>
        <v>890.5</v>
      </c>
      <c r="AW24" s="6">
        <f t="shared" si="18"/>
        <v>579.5</v>
      </c>
      <c r="AX24" s="18">
        <f t="shared" si="19"/>
        <v>59</v>
      </c>
      <c r="AY24" s="18">
        <f t="shared" si="20"/>
        <v>-1.5</v>
      </c>
      <c r="AZ24" s="18">
        <f t="shared" si="21"/>
        <v>59.019064716411762</v>
      </c>
      <c r="BA24" s="6">
        <f t="shared" si="22"/>
        <v>1062.4549402209959</v>
      </c>
      <c r="BB24" s="6">
        <f t="shared" si="23"/>
        <v>48.081611510111543</v>
      </c>
      <c r="BC24" s="6">
        <v>27</v>
      </c>
      <c r="BD24" s="22">
        <f t="shared" si="24"/>
        <v>0.45</v>
      </c>
      <c r="BE24" s="18">
        <f t="shared" si="25"/>
        <v>288.17872792317019</v>
      </c>
      <c r="BF24">
        <f t="shared" si="26"/>
        <v>-0.34678748622465633</v>
      </c>
      <c r="BG24">
        <f t="shared" si="27"/>
        <v>2.4596619199667136</v>
      </c>
      <c r="BK24">
        <v>724</v>
      </c>
      <c r="BL24">
        <v>584</v>
      </c>
      <c r="BM24">
        <v>528</v>
      </c>
      <c r="BN24">
        <v>586</v>
      </c>
      <c r="BO24" s="6">
        <f t="shared" si="28"/>
        <v>626</v>
      </c>
      <c r="BP24" s="6">
        <f t="shared" si="28"/>
        <v>585</v>
      </c>
      <c r="BQ24" s="18">
        <f t="shared" si="29"/>
        <v>147.5</v>
      </c>
      <c r="BR24" s="18">
        <f t="shared" si="124"/>
        <v>-4.5</v>
      </c>
      <c r="BS24" s="18">
        <f t="shared" si="31"/>
        <v>147.56862810231721</v>
      </c>
      <c r="BT24" s="6">
        <f t="shared" si="32"/>
        <v>856.79694210472064</v>
      </c>
      <c r="BU24" s="6">
        <f t="shared" si="33"/>
        <v>97.539080769060888</v>
      </c>
      <c r="BV24" s="6">
        <v>35</v>
      </c>
      <c r="BW24" s="22">
        <f t="shared" si="34"/>
        <v>0.58333333333333337</v>
      </c>
      <c r="BX24" s="18">
        <f t="shared" si="35"/>
        <v>63.816416001562033</v>
      </c>
      <c r="BY24">
        <f t="shared" si="36"/>
        <v>-0.23408320603336796</v>
      </c>
      <c r="BZ24">
        <f t="shared" si="37"/>
        <v>1.8049324100979869</v>
      </c>
      <c r="CD24">
        <v>776</v>
      </c>
      <c r="CE24">
        <v>576</v>
      </c>
      <c r="CF24">
        <v>547</v>
      </c>
      <c r="CG24">
        <v>584</v>
      </c>
      <c r="CH24" s="6">
        <f t="shared" si="38"/>
        <v>661.5</v>
      </c>
      <c r="CI24" s="6">
        <f t="shared" si="38"/>
        <v>580</v>
      </c>
      <c r="CJ24" s="18">
        <f t="shared" si="120"/>
        <v>129</v>
      </c>
      <c r="CK24" s="18">
        <f t="shared" si="125"/>
        <v>-8</v>
      </c>
      <c r="CL24" s="18">
        <f t="shared" si="40"/>
        <v>129.24782396620841</v>
      </c>
      <c r="CM24" s="6">
        <f t="shared" si="41"/>
        <v>879.76261002613649</v>
      </c>
      <c r="CN24" s="6">
        <f t="shared" si="42"/>
        <v>86.478140242440304</v>
      </c>
      <c r="CO24" s="6">
        <v>24</v>
      </c>
      <c r="CP24" s="22">
        <f t="shared" si="43"/>
        <v>0.4</v>
      </c>
      <c r="CQ24" s="18">
        <f t="shared" si="44"/>
        <v>69.018204278048017</v>
      </c>
      <c r="CR24">
        <f t="shared" si="45"/>
        <v>-0.3979400086720376</v>
      </c>
      <c r="CS24">
        <f t="shared" si="46"/>
        <v>1.8389636555889064</v>
      </c>
      <c r="CW24">
        <v>856</v>
      </c>
      <c r="CX24">
        <v>576</v>
      </c>
      <c r="CY24">
        <v>593</v>
      </c>
      <c r="CZ24">
        <v>588</v>
      </c>
      <c r="DA24" s="6">
        <f t="shared" si="47"/>
        <v>724.5</v>
      </c>
      <c r="DB24" s="6">
        <f t="shared" si="47"/>
        <v>582</v>
      </c>
      <c r="DC24" s="18">
        <f t="shared" si="121"/>
        <v>182.5</v>
      </c>
      <c r="DD24" s="18">
        <f t="shared" si="126"/>
        <v>-2.5</v>
      </c>
      <c r="DE24" s="18">
        <f t="shared" si="49"/>
        <v>182.5171224844398</v>
      </c>
      <c r="DF24" s="6">
        <f t="shared" si="50"/>
        <v>929.31385979119023</v>
      </c>
      <c r="DG24" s="6">
        <f t="shared" si="51"/>
        <v>132.19137861279569</v>
      </c>
      <c r="DH24" s="6">
        <v>24</v>
      </c>
      <c r="DI24" s="22">
        <f t="shared" si="52"/>
        <v>0.4</v>
      </c>
      <c r="DJ24" s="18">
        <f t="shared" si="53"/>
        <v>74.851218062478964</v>
      </c>
      <c r="DK24">
        <f t="shared" si="54"/>
        <v>-0.3979400086720376</v>
      </c>
      <c r="DL24">
        <f t="shared" si="55"/>
        <v>1.8741988720606206</v>
      </c>
      <c r="DP24">
        <v>863</v>
      </c>
      <c r="DQ24">
        <v>597</v>
      </c>
      <c r="DR24">
        <v>638</v>
      </c>
      <c r="DS24">
        <v>602</v>
      </c>
      <c r="DT24" s="6">
        <f t="shared" si="56"/>
        <v>750.5</v>
      </c>
      <c r="DU24" s="6">
        <f t="shared" si="56"/>
        <v>599.5</v>
      </c>
      <c r="DV24" s="18">
        <f t="shared" si="57"/>
        <v>145</v>
      </c>
      <c r="DW24" s="18">
        <f t="shared" si="58"/>
        <v>-6.5</v>
      </c>
      <c r="DX24" s="18">
        <f t="shared" si="59"/>
        <v>145.14561653732434</v>
      </c>
      <c r="DY24" s="6">
        <f t="shared" si="60"/>
        <v>960.54697959027487</v>
      </c>
      <c r="DZ24" s="6">
        <f t="shared" si="61"/>
        <v>103.88704122499803</v>
      </c>
      <c r="EA24" s="6">
        <v>27</v>
      </c>
      <c r="EB24" s="22">
        <f t="shared" si="62"/>
        <v>0.45</v>
      </c>
      <c r="EC24" s="18">
        <f t="shared" si="63"/>
        <v>101.6610600796861</v>
      </c>
      <c r="ED24">
        <f t="shared" si="64"/>
        <v>-0.34678748622465633</v>
      </c>
      <c r="EE24">
        <f t="shared" si="65"/>
        <v>2.0071546340343778</v>
      </c>
      <c r="EI24">
        <v>950</v>
      </c>
      <c r="EJ24">
        <v>602</v>
      </c>
      <c r="EK24">
        <v>663</v>
      </c>
      <c r="EL24">
        <v>605</v>
      </c>
      <c r="EM24" s="6">
        <f t="shared" si="66"/>
        <v>806.5</v>
      </c>
      <c r="EN24" s="6">
        <f t="shared" si="66"/>
        <v>603.5</v>
      </c>
      <c r="EO24" s="18">
        <f t="shared" si="67"/>
        <v>190.5</v>
      </c>
      <c r="EP24" s="18">
        <f t="shared" si="68"/>
        <v>-6</v>
      </c>
      <c r="EQ24" s="18">
        <f t="shared" si="69"/>
        <v>190.59446476747431</v>
      </c>
      <c r="ER24" s="6">
        <f t="shared" si="70"/>
        <v>1007.3006006153278</v>
      </c>
      <c r="ES24" s="6">
        <f t="shared" si="71"/>
        <v>140.72905134775579</v>
      </c>
      <c r="ET24" s="6">
        <v>27</v>
      </c>
      <c r="EU24" s="22">
        <f t="shared" si="72"/>
        <v>0.45</v>
      </c>
      <c r="EV24" s="18">
        <f t="shared" si="73"/>
        <v>104.60067072011024</v>
      </c>
      <c r="EW24">
        <f t="shared" si="74"/>
        <v>-0.34678748622465633</v>
      </c>
      <c r="EX24">
        <f t="shared" si="75"/>
        <v>2.0195344693219712</v>
      </c>
      <c r="FB24">
        <v>972</v>
      </c>
      <c r="FC24">
        <v>604</v>
      </c>
      <c r="FD24">
        <v>646</v>
      </c>
      <c r="FE24">
        <v>606</v>
      </c>
      <c r="FF24" s="6">
        <f t="shared" si="76"/>
        <v>809</v>
      </c>
      <c r="FG24" s="6">
        <f t="shared" si="76"/>
        <v>605</v>
      </c>
      <c r="FH24" s="18">
        <f t="shared" si="122"/>
        <v>197</v>
      </c>
      <c r="FI24" s="18">
        <f t="shared" si="127"/>
        <v>-6</v>
      </c>
      <c r="FJ24" s="18">
        <f t="shared" si="78"/>
        <v>197.0913493789111</v>
      </c>
      <c r="FK24" s="6">
        <f t="shared" si="79"/>
        <v>1010.2009701044639</v>
      </c>
      <c r="FL24" s="6">
        <f t="shared" si="80"/>
        <v>145.40908762637309</v>
      </c>
      <c r="FM24" s="6">
        <v>31</v>
      </c>
      <c r="FN24" s="22">
        <f t="shared" si="81"/>
        <v>0.51666666666666661</v>
      </c>
      <c r="FO24" s="18">
        <f t="shared" si="82"/>
        <v>105.7231076150005</v>
      </c>
      <c r="FP24">
        <f t="shared" si="83"/>
        <v>-0.28678955654937099</v>
      </c>
      <c r="FQ24">
        <f t="shared" si="84"/>
        <v>2.0241699202581129</v>
      </c>
      <c r="FU24">
        <v>450</v>
      </c>
      <c r="FV24">
        <v>594</v>
      </c>
      <c r="FW24">
        <v>230</v>
      </c>
      <c r="FX24">
        <v>604</v>
      </c>
      <c r="FY24">
        <f t="shared" si="85"/>
        <v>340</v>
      </c>
      <c r="FZ24">
        <f t="shared" si="86"/>
        <v>599</v>
      </c>
      <c r="GA24" s="18">
        <f t="shared" si="123"/>
        <v>114</v>
      </c>
      <c r="GB24" s="18">
        <f t="shared" si="128"/>
        <v>-3</v>
      </c>
      <c r="GC24" s="18">
        <f t="shared" si="88"/>
        <v>114.03946685248927</v>
      </c>
      <c r="GD24">
        <f t="shared" si="89"/>
        <v>688.76774024340023</v>
      </c>
      <c r="GE24">
        <v>23</v>
      </c>
      <c r="GF24" s="22">
        <f t="shared" si="90"/>
        <v>0.3833333333333333</v>
      </c>
      <c r="GG24" s="18">
        <f t="shared" si="115"/>
        <v>72.074115453098131</v>
      </c>
      <c r="GH24">
        <f t="shared" si="91"/>
        <v>-0.41642341436605079</v>
      </c>
      <c r="GI24">
        <f t="shared" si="92"/>
        <v>1.8577793211095583</v>
      </c>
      <c r="GN24">
        <v>515</v>
      </c>
      <c r="GO24">
        <v>591</v>
      </c>
      <c r="GP24">
        <v>320</v>
      </c>
      <c r="GQ24">
        <v>599</v>
      </c>
      <c r="GR24">
        <f t="shared" si="93"/>
        <v>417.5</v>
      </c>
      <c r="GS24">
        <f t="shared" si="94"/>
        <v>595</v>
      </c>
      <c r="GT24" s="18">
        <f t="shared" si="95"/>
        <v>172.5</v>
      </c>
      <c r="GU24" s="18">
        <f t="shared" si="96"/>
        <v>-9.5</v>
      </c>
      <c r="GV24" s="18">
        <f t="shared" si="97"/>
        <v>172.76139615087627</v>
      </c>
      <c r="GW24">
        <f t="shared" si="98"/>
        <v>726.86398314952987</v>
      </c>
      <c r="GX24">
        <v>25</v>
      </c>
      <c r="GY24" s="22">
        <f t="shared" si="99"/>
        <v>0.41666666666666669</v>
      </c>
      <c r="GZ24" s="18">
        <f t="shared" si="100"/>
        <v>90.762372082489847</v>
      </c>
      <c r="HA24">
        <f t="shared" si="101"/>
        <v>-0.38021124171160603</v>
      </c>
      <c r="HB24">
        <f t="shared" si="102"/>
        <v>1.9579058376852858</v>
      </c>
      <c r="HG24">
        <v>519</v>
      </c>
      <c r="HH24">
        <v>589</v>
      </c>
      <c r="HI24">
        <v>334</v>
      </c>
      <c r="HJ24">
        <v>598</v>
      </c>
      <c r="HK24">
        <f t="shared" si="103"/>
        <v>426.5</v>
      </c>
      <c r="HL24">
        <f t="shared" si="104"/>
        <v>593.5</v>
      </c>
      <c r="HM24" s="18">
        <f t="shared" si="105"/>
        <v>171.5</v>
      </c>
      <c r="HN24" s="18">
        <f t="shared" si="106"/>
        <v>-8</v>
      </c>
      <c r="HO24" s="18">
        <f t="shared" si="107"/>
        <v>171.68648752886756</v>
      </c>
      <c r="HP24">
        <f t="shared" si="108"/>
        <v>730.85190018224625</v>
      </c>
      <c r="HQ24">
        <v>24</v>
      </c>
      <c r="HR24" s="22">
        <f t="shared" si="109"/>
        <v>0.4</v>
      </c>
      <c r="HS24" s="18">
        <f t="shared" si="110"/>
        <v>87.624343838881884</v>
      </c>
      <c r="HT24">
        <f t="shared" si="111"/>
        <v>-0.3979400086720376</v>
      </c>
      <c r="HU24">
        <f t="shared" si="112"/>
        <v>1.9426247788409656</v>
      </c>
    </row>
    <row r="25" spans="1:229" x14ac:dyDescent="0.25">
      <c r="G25" s="6">
        <v>967</v>
      </c>
      <c r="H25" s="6">
        <v>580</v>
      </c>
      <c r="I25" s="6">
        <v>711</v>
      </c>
      <c r="J25" s="6">
        <v>579</v>
      </c>
      <c r="K25" s="6">
        <f t="shared" si="0"/>
        <v>839</v>
      </c>
      <c r="L25" s="6">
        <f t="shared" si="1"/>
        <v>579.5</v>
      </c>
      <c r="M25" s="18">
        <f t="shared" si="2"/>
        <v>62.5</v>
      </c>
      <c r="N25" s="18">
        <f t="shared" si="3"/>
        <v>-1</v>
      </c>
      <c r="O25" s="18">
        <f t="shared" si="4"/>
        <v>62.507999488065522</v>
      </c>
      <c r="P25" s="18">
        <f t="shared" si="113"/>
        <v>50.175871810603212</v>
      </c>
      <c r="Q25" s="6">
        <v>25</v>
      </c>
      <c r="R25" s="22">
        <f t="shared" si="5"/>
        <v>0.41666666666666669</v>
      </c>
      <c r="S25" s="18">
        <f t="shared" si="6"/>
        <v>266.48309561293803</v>
      </c>
      <c r="T25">
        <f t="shared" si="7"/>
        <v>-0.38021124171160603</v>
      </c>
      <c r="U25">
        <f t="shared" si="8"/>
        <v>2.4256696647139235</v>
      </c>
      <c r="Y25" s="6">
        <v>882</v>
      </c>
      <c r="Z25" s="6">
        <v>573</v>
      </c>
      <c r="AA25" s="6">
        <v>589</v>
      </c>
      <c r="AB25" s="6">
        <v>575</v>
      </c>
      <c r="AC25" s="6">
        <f t="shared" si="9"/>
        <v>735.5</v>
      </c>
      <c r="AD25" s="6">
        <f t="shared" si="9"/>
        <v>574</v>
      </c>
      <c r="AE25" s="18">
        <f t="shared" si="10"/>
        <v>73</v>
      </c>
      <c r="AF25" s="18">
        <f t="shared" si="11"/>
        <v>3.5</v>
      </c>
      <c r="AG25" s="18">
        <f t="shared" si="12"/>
        <v>73.083855946440039</v>
      </c>
      <c r="AH25" s="6">
        <f t="shared" si="13"/>
        <v>932.97173054707287</v>
      </c>
      <c r="AI25" s="6">
        <f t="shared" si="114"/>
        <v>58.685450201784647</v>
      </c>
      <c r="AJ25" s="6">
        <v>26</v>
      </c>
      <c r="AK25" s="22">
        <f t="shared" si="14"/>
        <v>0.43333333333333335</v>
      </c>
      <c r="AL25" s="18">
        <f t="shared" si="15"/>
        <v>291.46637658401562</v>
      </c>
      <c r="AM25">
        <f t="shared" si="16"/>
        <v>-0.36317790241282566</v>
      </c>
      <c r="AN25">
        <f t="shared" si="17"/>
        <v>2.4645884619895138</v>
      </c>
      <c r="AR25" s="6">
        <v>1085</v>
      </c>
      <c r="AS25" s="6">
        <v>579</v>
      </c>
      <c r="AT25" s="6">
        <v>706</v>
      </c>
      <c r="AU25" s="6">
        <v>580</v>
      </c>
      <c r="AV25" s="6">
        <f t="shared" si="18"/>
        <v>895.5</v>
      </c>
      <c r="AW25" s="6">
        <f t="shared" si="18"/>
        <v>579.5</v>
      </c>
      <c r="AX25" s="18">
        <f t="shared" si="19"/>
        <v>64</v>
      </c>
      <c r="AY25" s="18">
        <f t="shared" si="20"/>
        <v>-1.5</v>
      </c>
      <c r="AZ25" s="18">
        <f t="shared" si="21"/>
        <v>64.017575711674681</v>
      </c>
      <c r="BA25" s="6">
        <f t="shared" si="22"/>
        <v>1066.6491925652033</v>
      </c>
      <c r="BB25" s="6">
        <f t="shared" si="23"/>
        <v>52.275863854318914</v>
      </c>
      <c r="BC25" s="6">
        <v>28</v>
      </c>
      <c r="BD25" s="22">
        <f t="shared" si="24"/>
        <v>0.46666666666666667</v>
      </c>
      <c r="BE25" s="18">
        <f t="shared" si="25"/>
        <v>288.59033126599491</v>
      </c>
      <c r="BF25">
        <f t="shared" si="26"/>
        <v>-0.33099321904142442</v>
      </c>
      <c r="BG25">
        <f t="shared" si="27"/>
        <v>2.4602817766945297</v>
      </c>
      <c r="BK25">
        <v>734</v>
      </c>
      <c r="BL25">
        <v>584</v>
      </c>
      <c r="BM25">
        <v>541</v>
      </c>
      <c r="BN25">
        <v>587</v>
      </c>
      <c r="BO25" s="6">
        <f t="shared" si="28"/>
        <v>637.5</v>
      </c>
      <c r="BP25" s="6">
        <f t="shared" si="28"/>
        <v>585.5</v>
      </c>
      <c r="BQ25" s="18">
        <f t="shared" si="29"/>
        <v>159</v>
      </c>
      <c r="BR25" s="18">
        <f t="shared" si="124"/>
        <v>-4</v>
      </c>
      <c r="BS25" s="18">
        <f t="shared" si="31"/>
        <v>159.05030650709227</v>
      </c>
      <c r="BT25" s="6">
        <f t="shared" si="32"/>
        <v>865.57293164701036</v>
      </c>
      <c r="BU25" s="6">
        <f t="shared" si="33"/>
        <v>106.31507031135061</v>
      </c>
      <c r="BV25" s="6">
        <v>36</v>
      </c>
      <c r="BW25" s="22">
        <f t="shared" si="34"/>
        <v>0.6</v>
      </c>
      <c r="BX25" s="18">
        <f t="shared" si="35"/>
        <v>64.914090801253721</v>
      </c>
      <c r="BY25">
        <f t="shared" si="36"/>
        <v>-0.22184874961635639</v>
      </c>
      <c r="BZ25">
        <f t="shared" si="37"/>
        <v>1.8123389786647854</v>
      </c>
      <c r="CD25">
        <v>786</v>
      </c>
      <c r="CE25">
        <v>577</v>
      </c>
      <c r="CF25">
        <v>557</v>
      </c>
      <c r="CG25">
        <v>583</v>
      </c>
      <c r="CH25" s="6">
        <f t="shared" si="38"/>
        <v>671.5</v>
      </c>
      <c r="CI25" s="6">
        <f t="shared" si="38"/>
        <v>580</v>
      </c>
      <c r="CJ25" s="18">
        <f t="shared" si="120"/>
        <v>139</v>
      </c>
      <c r="CK25" s="18">
        <f t="shared" si="125"/>
        <v>-8</v>
      </c>
      <c r="CL25" s="18">
        <f t="shared" si="40"/>
        <v>139.23002549737609</v>
      </c>
      <c r="CM25" s="6">
        <f t="shared" si="41"/>
        <v>887.30617601817698</v>
      </c>
      <c r="CN25" s="6">
        <f t="shared" si="42"/>
        <v>94.021706234480803</v>
      </c>
      <c r="CO25" s="6">
        <v>25</v>
      </c>
      <c r="CP25" s="22">
        <f t="shared" si="43"/>
        <v>0.41666666666666669</v>
      </c>
      <c r="CQ25" s="18">
        <f t="shared" si="44"/>
        <v>69.988009148461671</v>
      </c>
      <c r="CR25">
        <f t="shared" si="45"/>
        <v>-0.38021124171160603</v>
      </c>
      <c r="CS25">
        <f t="shared" si="46"/>
        <v>1.8450236399181223</v>
      </c>
      <c r="CW25">
        <v>868</v>
      </c>
      <c r="CX25">
        <v>576</v>
      </c>
      <c r="CY25">
        <v>601</v>
      </c>
      <c r="CZ25">
        <v>583</v>
      </c>
      <c r="DA25" s="6">
        <f t="shared" si="47"/>
        <v>734.5</v>
      </c>
      <c r="DB25" s="6">
        <f t="shared" si="47"/>
        <v>579.5</v>
      </c>
      <c r="DC25" s="18">
        <f t="shared" si="121"/>
        <v>192.5</v>
      </c>
      <c r="DD25" s="18">
        <f t="shared" si="126"/>
        <v>-5</v>
      </c>
      <c r="DE25" s="18">
        <f t="shared" si="49"/>
        <v>192.56492411651712</v>
      </c>
      <c r="DF25" s="6">
        <f t="shared" si="50"/>
        <v>935.58030120348303</v>
      </c>
      <c r="DG25" s="6">
        <f t="shared" si="51"/>
        <v>138.45782002508849</v>
      </c>
      <c r="DH25" s="6">
        <v>25</v>
      </c>
      <c r="DI25" s="22">
        <f t="shared" si="52"/>
        <v>0.41666666666666669</v>
      </c>
      <c r="DJ25" s="18">
        <f t="shared" si="53"/>
        <v>75.806968241502773</v>
      </c>
      <c r="DK25">
        <f t="shared" si="54"/>
        <v>-0.38021124171160603</v>
      </c>
      <c r="DL25">
        <f t="shared" si="55"/>
        <v>1.8797091281879947</v>
      </c>
      <c r="DP25">
        <v>874</v>
      </c>
      <c r="DQ25">
        <v>597</v>
      </c>
      <c r="DR25">
        <v>650</v>
      </c>
      <c r="DS25">
        <v>602</v>
      </c>
      <c r="DT25" s="6">
        <f t="shared" si="56"/>
        <v>762</v>
      </c>
      <c r="DU25" s="6">
        <f t="shared" si="56"/>
        <v>599.5</v>
      </c>
      <c r="DV25" s="18">
        <f t="shared" si="57"/>
        <v>156.5</v>
      </c>
      <c r="DW25" s="18">
        <f t="shared" si="58"/>
        <v>-6.5</v>
      </c>
      <c r="DX25" s="18">
        <f t="shared" si="59"/>
        <v>156.63492586265681</v>
      </c>
      <c r="DY25" s="6">
        <f t="shared" si="60"/>
        <v>969.55879140978345</v>
      </c>
      <c r="DZ25" s="6">
        <f t="shared" si="61"/>
        <v>112.89885304450661</v>
      </c>
      <c r="EA25" s="6">
        <v>28</v>
      </c>
      <c r="EB25" s="22">
        <f t="shared" si="62"/>
        <v>0.46666666666666667</v>
      </c>
      <c r="EC25" s="18">
        <f t="shared" si="63"/>
        <v>102.75632312309243</v>
      </c>
      <c r="ED25">
        <f t="shared" si="64"/>
        <v>-0.33099321904142442</v>
      </c>
      <c r="EE25">
        <f t="shared" si="65"/>
        <v>2.0118085557352114</v>
      </c>
      <c r="EI25">
        <v>966</v>
      </c>
      <c r="EJ25">
        <v>602</v>
      </c>
      <c r="EK25">
        <v>679</v>
      </c>
      <c r="EL25">
        <v>604</v>
      </c>
      <c r="EM25" s="6">
        <f t="shared" si="66"/>
        <v>822.5</v>
      </c>
      <c r="EN25" s="6">
        <f t="shared" si="66"/>
        <v>603</v>
      </c>
      <c r="EO25" s="18">
        <f t="shared" si="67"/>
        <v>206.5</v>
      </c>
      <c r="EP25" s="18">
        <f t="shared" si="68"/>
        <v>-6.5</v>
      </c>
      <c r="EQ25" s="18">
        <f t="shared" si="69"/>
        <v>206.60227491487115</v>
      </c>
      <c r="ER25" s="6">
        <f t="shared" si="70"/>
        <v>1019.8604071146208</v>
      </c>
      <c r="ES25" s="6">
        <f t="shared" si="71"/>
        <v>153.2888578470488</v>
      </c>
      <c r="ET25" s="6">
        <v>28</v>
      </c>
      <c r="EU25" s="22">
        <f t="shared" si="72"/>
        <v>0.46666666666666667</v>
      </c>
      <c r="EV25" s="18">
        <f t="shared" si="73"/>
        <v>105.99751279230892</v>
      </c>
      <c r="EW25">
        <f t="shared" si="74"/>
        <v>-0.33099321904142442</v>
      </c>
      <c r="EX25">
        <f t="shared" si="75"/>
        <v>2.0252956747624253</v>
      </c>
      <c r="FB25">
        <v>986</v>
      </c>
      <c r="FC25">
        <v>603</v>
      </c>
      <c r="FD25">
        <v>660</v>
      </c>
      <c r="FE25">
        <v>607</v>
      </c>
      <c r="FF25" s="6">
        <f t="shared" si="76"/>
        <v>823</v>
      </c>
      <c r="FG25" s="6">
        <f t="shared" si="76"/>
        <v>605</v>
      </c>
      <c r="FH25" s="18">
        <f>FF25-FF$6</f>
        <v>211</v>
      </c>
      <c r="FI25" s="18">
        <f>FG25-FG$6</f>
        <v>-6</v>
      </c>
      <c r="FJ25" s="18">
        <f t="shared" si="78"/>
        <v>211.08529081866411</v>
      </c>
      <c r="FK25" s="6">
        <f t="shared" si="79"/>
        <v>1021.4470128205378</v>
      </c>
      <c r="FL25" s="6">
        <f t="shared" si="80"/>
        <v>156.65513034244702</v>
      </c>
      <c r="FM25" s="6">
        <v>32</v>
      </c>
      <c r="FN25" s="22">
        <f t="shared" si="81"/>
        <v>0.53333333333333333</v>
      </c>
      <c r="FO25" s="18">
        <f t="shared" si="82"/>
        <v>106.96911789367141</v>
      </c>
      <c r="FP25">
        <f t="shared" si="83"/>
        <v>-0.27300127206373764</v>
      </c>
      <c r="FQ25">
        <f t="shared" si="84"/>
        <v>2.0292584144683752</v>
      </c>
      <c r="FU25">
        <v>454</v>
      </c>
      <c r="FV25">
        <v>594</v>
      </c>
      <c r="FW25">
        <v>240</v>
      </c>
      <c r="FX25">
        <v>604</v>
      </c>
      <c r="FY25">
        <f t="shared" si="85"/>
        <v>347</v>
      </c>
      <c r="FZ25">
        <f t="shared" si="86"/>
        <v>599</v>
      </c>
      <c r="GA25" s="18">
        <f t="shared" si="123"/>
        <v>121</v>
      </c>
      <c r="GB25" s="18">
        <f t="shared" si="128"/>
        <v>-3</v>
      </c>
      <c r="GC25" s="18">
        <f t="shared" si="88"/>
        <v>121.03718436910205</v>
      </c>
      <c r="GD25">
        <f t="shared" si="89"/>
        <v>692.2499548573478</v>
      </c>
      <c r="GE25">
        <v>24</v>
      </c>
      <c r="GF25" s="22">
        <f t="shared" si="90"/>
        <v>0.4</v>
      </c>
      <c r="GG25" s="18">
        <f t="shared" si="115"/>
        <v>72.947302066101969</v>
      </c>
      <c r="GH25">
        <f t="shared" si="91"/>
        <v>-0.3979400086720376</v>
      </c>
      <c r="GI25">
        <f t="shared" si="92"/>
        <v>1.8630092342764666</v>
      </c>
      <c r="GN25">
        <v>529</v>
      </c>
      <c r="GO25">
        <v>591</v>
      </c>
      <c r="GP25">
        <v>337</v>
      </c>
      <c r="GQ25">
        <v>598</v>
      </c>
      <c r="GR25">
        <f t="shared" si="93"/>
        <v>433</v>
      </c>
      <c r="GS25">
        <f t="shared" si="94"/>
        <v>594.5</v>
      </c>
      <c r="GT25" s="18">
        <f t="shared" si="95"/>
        <v>188</v>
      </c>
      <c r="GU25" s="18">
        <f t="shared" si="96"/>
        <v>-10</v>
      </c>
      <c r="GV25" s="18">
        <f t="shared" si="97"/>
        <v>188.26576959181932</v>
      </c>
      <c r="GW25">
        <f t="shared" si="98"/>
        <v>735.47212727607837</v>
      </c>
      <c r="GX25">
        <v>26</v>
      </c>
      <c r="GY25" s="22">
        <f t="shared" si="99"/>
        <v>0.43333333333333335</v>
      </c>
      <c r="GZ25" s="18">
        <f t="shared" si="100"/>
        <v>92.689841772682797</v>
      </c>
      <c r="HA25">
        <f t="shared" si="101"/>
        <v>-0.36317790241282566</v>
      </c>
      <c r="HB25">
        <f t="shared" si="102"/>
        <v>1.9670321407916789</v>
      </c>
      <c r="HG25">
        <v>531</v>
      </c>
      <c r="HH25">
        <v>589</v>
      </c>
      <c r="HI25">
        <v>348</v>
      </c>
      <c r="HJ25">
        <v>597</v>
      </c>
      <c r="HK25">
        <f t="shared" si="103"/>
        <v>439.5</v>
      </c>
      <c r="HL25">
        <f t="shared" si="104"/>
        <v>593</v>
      </c>
      <c r="HM25" s="18">
        <f t="shared" si="105"/>
        <v>184.5</v>
      </c>
      <c r="HN25" s="18">
        <f t="shared" si="106"/>
        <v>-8.5</v>
      </c>
      <c r="HO25" s="18">
        <f t="shared" si="107"/>
        <v>184.69569567263878</v>
      </c>
      <c r="HP25">
        <f t="shared" si="108"/>
        <v>738.11194950359663</v>
      </c>
      <c r="HQ25">
        <v>25</v>
      </c>
      <c r="HR25" s="22">
        <f t="shared" si="109"/>
        <v>0.41666666666666669</v>
      </c>
      <c r="HS25" s="18">
        <f t="shared" si="110"/>
        <v>89.245469367713909</v>
      </c>
      <c r="HT25">
        <f t="shared" si="111"/>
        <v>-0.38021124171160603</v>
      </c>
      <c r="HU25">
        <f t="shared" si="112"/>
        <v>1.9505861779658014</v>
      </c>
    </row>
    <row r="26" spans="1:229" x14ac:dyDescent="0.25">
      <c r="G26" s="6">
        <v>971</v>
      </c>
      <c r="H26" s="6">
        <v>579</v>
      </c>
      <c r="I26" s="6">
        <v>714</v>
      </c>
      <c r="J26" s="6">
        <v>579</v>
      </c>
      <c r="K26" s="6">
        <f t="shared" si="0"/>
        <v>842.5</v>
      </c>
      <c r="L26" s="6">
        <f t="shared" si="1"/>
        <v>579</v>
      </c>
      <c r="M26" s="18">
        <f t="shared" si="2"/>
        <v>66</v>
      </c>
      <c r="N26" s="18">
        <f t="shared" si="3"/>
        <v>-1.5</v>
      </c>
      <c r="O26" s="18">
        <f t="shared" si="4"/>
        <v>66.017043253996164</v>
      </c>
      <c r="P26" s="18">
        <f t="shared" si="113"/>
        <v>52.774365090984702</v>
      </c>
      <c r="Q26" s="6">
        <v>26</v>
      </c>
      <c r="R26" s="22">
        <f t="shared" si="5"/>
        <v>0.43333333333333335</v>
      </c>
      <c r="S26" s="18">
        <f t="shared" si="6"/>
        <v>266.77379594977265</v>
      </c>
      <c r="T26">
        <f t="shared" si="7"/>
        <v>-0.36317790241282566</v>
      </c>
      <c r="U26">
        <f t="shared" si="8"/>
        <v>2.4261431684479717</v>
      </c>
      <c r="Y26" s="6">
        <v>887</v>
      </c>
      <c r="Z26" s="6">
        <v>573</v>
      </c>
      <c r="AA26" s="6">
        <v>595</v>
      </c>
      <c r="AB26" s="6">
        <v>575</v>
      </c>
      <c r="AC26" s="6">
        <f t="shared" si="9"/>
        <v>741</v>
      </c>
      <c r="AD26" s="6">
        <f t="shared" si="9"/>
        <v>574</v>
      </c>
      <c r="AE26" s="18">
        <f t="shared" si="10"/>
        <v>78.5</v>
      </c>
      <c r="AF26" s="18">
        <f t="shared" si="11"/>
        <v>3.5</v>
      </c>
      <c r="AG26" s="18">
        <f t="shared" si="12"/>
        <v>78.57798673928977</v>
      </c>
      <c r="AH26" s="6">
        <f t="shared" si="13"/>
        <v>937.3137148255114</v>
      </c>
      <c r="AI26" s="6">
        <f t="shared" si="114"/>
        <v>63.027434480223178</v>
      </c>
      <c r="AJ26" s="6">
        <v>27</v>
      </c>
      <c r="AK26" s="22">
        <f t="shared" si="14"/>
        <v>0.45</v>
      </c>
      <c r="AL26" s="18">
        <f t="shared" si="15"/>
        <v>291.98027900594525</v>
      </c>
      <c r="AM26">
        <f t="shared" si="16"/>
        <v>-0.34678748622465633</v>
      </c>
      <c r="AN26">
        <f t="shared" si="17"/>
        <v>2.4653535192287981</v>
      </c>
      <c r="AR26" s="6">
        <v>1089</v>
      </c>
      <c r="AS26" s="6">
        <v>579</v>
      </c>
      <c r="AT26" s="6">
        <v>710</v>
      </c>
      <c r="AU26" s="6">
        <v>581</v>
      </c>
      <c r="AV26" s="6">
        <f t="shared" si="18"/>
        <v>899.5</v>
      </c>
      <c r="AW26" s="6">
        <f t="shared" si="18"/>
        <v>580</v>
      </c>
      <c r="AX26" s="18">
        <f t="shared" si="19"/>
        <v>68</v>
      </c>
      <c r="AY26" s="18">
        <f t="shared" si="20"/>
        <v>-1</v>
      </c>
      <c r="AZ26" s="18">
        <f t="shared" si="21"/>
        <v>68.007352543677214</v>
      </c>
      <c r="BA26" s="6">
        <f t="shared" si="22"/>
        <v>1070.2804538998178</v>
      </c>
      <c r="BB26" s="6">
        <f t="shared" si="23"/>
        <v>55.907125188933378</v>
      </c>
      <c r="BC26" s="6">
        <v>29</v>
      </c>
      <c r="BD26" s="22">
        <f t="shared" si="24"/>
        <v>0.48333333333333334</v>
      </c>
      <c r="BE26" s="18">
        <f t="shared" si="25"/>
        <v>288.91887020143645</v>
      </c>
      <c r="BF26">
        <f t="shared" si="26"/>
        <v>-0.31575325248468755</v>
      </c>
      <c r="BG26">
        <f t="shared" si="27"/>
        <v>2.46077590791108</v>
      </c>
      <c r="BK26">
        <v>742</v>
      </c>
      <c r="BL26">
        <v>584</v>
      </c>
      <c r="BM26">
        <v>553</v>
      </c>
      <c r="BN26">
        <v>587</v>
      </c>
      <c r="BO26" s="6">
        <f t="shared" si="28"/>
        <v>647.5</v>
      </c>
      <c r="BP26" s="6">
        <f t="shared" si="28"/>
        <v>585.5</v>
      </c>
      <c r="BQ26" s="18">
        <f t="shared" si="29"/>
        <v>169</v>
      </c>
      <c r="BR26" s="18">
        <f>BP26-BP$6</f>
        <v>-4</v>
      </c>
      <c r="BS26" s="18">
        <f t="shared" si="31"/>
        <v>169.04733065032408</v>
      </c>
      <c r="BT26" s="6">
        <f t="shared" si="32"/>
        <v>872.96420316070237</v>
      </c>
      <c r="BU26" s="6">
        <f t="shared" si="33"/>
        <v>113.70634182504261</v>
      </c>
      <c r="BV26" s="6">
        <v>37</v>
      </c>
      <c r="BW26" s="22">
        <f t="shared" si="34"/>
        <v>0.6166666666666667</v>
      </c>
      <c r="BX26" s="18">
        <f t="shared" si="35"/>
        <v>65.86982924706939</v>
      </c>
      <c r="BY26">
        <f t="shared" si="36"/>
        <v>-0.20994952631664862</v>
      </c>
      <c r="BZ26">
        <f t="shared" si="37"/>
        <v>1.818686537630801</v>
      </c>
      <c r="CD26">
        <v>792</v>
      </c>
      <c r="CE26">
        <v>577</v>
      </c>
      <c r="CF26">
        <v>565</v>
      </c>
      <c r="CG26">
        <v>583</v>
      </c>
      <c r="CH26" s="6">
        <f t="shared" si="38"/>
        <v>678.5</v>
      </c>
      <c r="CI26" s="6">
        <f t="shared" si="38"/>
        <v>580</v>
      </c>
      <c r="CJ26" s="18">
        <f t="shared" si="120"/>
        <v>146</v>
      </c>
      <c r="CK26" s="18">
        <f t="shared" si="125"/>
        <v>-8</v>
      </c>
      <c r="CL26" s="18">
        <f t="shared" si="40"/>
        <v>146.21901381147393</v>
      </c>
      <c r="CM26" s="6">
        <f t="shared" si="41"/>
        <v>892.61539870203899</v>
      </c>
      <c r="CN26" s="6">
        <f t="shared" si="42"/>
        <v>99.330928918342806</v>
      </c>
      <c r="CO26" s="6">
        <v>26</v>
      </c>
      <c r="CP26" s="22">
        <f t="shared" si="43"/>
        <v>0.43333333333333335</v>
      </c>
      <c r="CQ26" s="18">
        <f t="shared" si="44"/>
        <v>70.667013162266954</v>
      </c>
      <c r="CR26">
        <f t="shared" si="45"/>
        <v>-0.36317790241282566</v>
      </c>
      <c r="CS26">
        <f t="shared" si="46"/>
        <v>1.8492167356537816</v>
      </c>
      <c r="CW26">
        <v>877</v>
      </c>
      <c r="CX26">
        <v>576</v>
      </c>
      <c r="CY26">
        <v>614</v>
      </c>
      <c r="CZ26">
        <v>585</v>
      </c>
      <c r="DA26" s="6">
        <f t="shared" si="47"/>
        <v>745.5</v>
      </c>
      <c r="DB26" s="6">
        <f t="shared" si="47"/>
        <v>580.5</v>
      </c>
      <c r="DC26" s="18">
        <f t="shared" si="121"/>
        <v>203.5</v>
      </c>
      <c r="DD26" s="18">
        <f t="shared" si="126"/>
        <v>-4</v>
      </c>
      <c r="DE26" s="18">
        <f t="shared" si="49"/>
        <v>203.53930824290427</v>
      </c>
      <c r="DF26" s="6">
        <f t="shared" si="50"/>
        <v>944.85475074214446</v>
      </c>
      <c r="DG26" s="6">
        <f t="shared" si="51"/>
        <v>147.73226956374992</v>
      </c>
      <c r="DH26" s="6">
        <v>26</v>
      </c>
      <c r="DI26" s="22">
        <f t="shared" si="52"/>
        <v>0.43333333333333335</v>
      </c>
      <c r="DJ26" s="18">
        <f t="shared" si="53"/>
        <v>76.850855250576032</v>
      </c>
      <c r="DK26">
        <f t="shared" si="54"/>
        <v>-0.36317790241282566</v>
      </c>
      <c r="DL26">
        <f t="shared" si="55"/>
        <v>1.8856487049982757</v>
      </c>
      <c r="DP26">
        <v>885</v>
      </c>
      <c r="DQ26">
        <v>597</v>
      </c>
      <c r="DR26">
        <v>661</v>
      </c>
      <c r="DS26">
        <v>602</v>
      </c>
      <c r="DT26" s="6">
        <f t="shared" si="56"/>
        <v>773</v>
      </c>
      <c r="DU26" s="6">
        <f t="shared" si="56"/>
        <v>599.5</v>
      </c>
      <c r="DV26" s="18">
        <f t="shared" si="57"/>
        <v>167.5</v>
      </c>
      <c r="DW26" s="18">
        <f t="shared" si="58"/>
        <v>-6.5</v>
      </c>
      <c r="DX26" s="18">
        <f t="shared" si="59"/>
        <v>167.6260719577954</v>
      </c>
      <c r="DY26" s="6">
        <f t="shared" si="60"/>
        <v>978.2276064393194</v>
      </c>
      <c r="DZ26" s="6">
        <f t="shared" si="61"/>
        <v>121.56766807404256</v>
      </c>
      <c r="EA26" s="6">
        <v>29</v>
      </c>
      <c r="EB26" s="22">
        <f t="shared" si="62"/>
        <v>0.48333333333333334</v>
      </c>
      <c r="EC26" s="18">
        <f t="shared" si="63"/>
        <v>103.80409682138972</v>
      </c>
      <c r="ED26">
        <f t="shared" si="64"/>
        <v>-0.31575325248468755</v>
      </c>
      <c r="EE26">
        <f t="shared" si="65"/>
        <v>2.0162144940886644</v>
      </c>
      <c r="EI26">
        <v>981</v>
      </c>
      <c r="EJ26">
        <v>600</v>
      </c>
      <c r="EK26">
        <v>693</v>
      </c>
      <c r="EL26">
        <v>602</v>
      </c>
      <c r="EM26" s="6">
        <f t="shared" si="66"/>
        <v>837</v>
      </c>
      <c r="EN26" s="6">
        <f t="shared" si="66"/>
        <v>601</v>
      </c>
      <c r="EO26" s="18">
        <f t="shared" si="67"/>
        <v>221</v>
      </c>
      <c r="EP26" s="18">
        <f t="shared" si="68"/>
        <v>-8.5</v>
      </c>
      <c r="EQ26" s="18">
        <f t="shared" si="69"/>
        <v>221.16340113138068</v>
      </c>
      <c r="ER26" s="6">
        <f t="shared" si="70"/>
        <v>1030.4222435487309</v>
      </c>
      <c r="ES26" s="6">
        <f t="shared" si="71"/>
        <v>163.85069428115889</v>
      </c>
      <c r="ET26" s="6">
        <v>29</v>
      </c>
      <c r="EU26" s="22">
        <f t="shared" si="72"/>
        <v>0.48333333333333334</v>
      </c>
      <c r="EV26" s="18">
        <f t="shared" si="73"/>
        <v>107.2681171742033</v>
      </c>
      <c r="EW26">
        <f t="shared" si="74"/>
        <v>-0.31575325248468755</v>
      </c>
      <c r="EX26">
        <f t="shared" si="75"/>
        <v>2.0304706577266294</v>
      </c>
      <c r="FB26">
        <v>1002</v>
      </c>
      <c r="FC26">
        <v>603</v>
      </c>
      <c r="FD26">
        <v>676</v>
      </c>
      <c r="FE26">
        <v>603</v>
      </c>
      <c r="FF26" s="6">
        <f t="shared" si="76"/>
        <v>839</v>
      </c>
      <c r="FG26" s="6">
        <f t="shared" si="76"/>
        <v>603</v>
      </c>
      <c r="FH26" s="18">
        <f t="shared" si="122"/>
        <v>227</v>
      </c>
      <c r="FI26" s="18">
        <f t="shared" si="127"/>
        <v>-8</v>
      </c>
      <c r="FJ26" s="18">
        <f t="shared" si="78"/>
        <v>227.14092541856036</v>
      </c>
      <c r="FK26" s="6">
        <f t="shared" si="79"/>
        <v>1033.2134339041475</v>
      </c>
      <c r="FL26" s="6">
        <f t="shared" si="80"/>
        <v>168.42155142605668</v>
      </c>
      <c r="FM26" s="6">
        <v>33</v>
      </c>
      <c r="FN26" s="22">
        <f t="shared" si="81"/>
        <v>0.55000000000000004</v>
      </c>
      <c r="FO26" s="18">
        <f t="shared" si="82"/>
        <v>108.39869981869111</v>
      </c>
      <c r="FP26">
        <f t="shared" si="83"/>
        <v>-0.25963731050575611</v>
      </c>
      <c r="FQ26">
        <f t="shared" si="84"/>
        <v>2.0350240731160736</v>
      </c>
      <c r="FU26">
        <v>460</v>
      </c>
      <c r="FV26">
        <v>594</v>
      </c>
      <c r="FW26">
        <v>252</v>
      </c>
      <c r="FX26">
        <v>602</v>
      </c>
      <c r="FY26">
        <f t="shared" si="85"/>
        <v>356</v>
      </c>
      <c r="FZ26">
        <f t="shared" si="86"/>
        <v>598</v>
      </c>
      <c r="GA26" s="18">
        <f t="shared" si="123"/>
        <v>130</v>
      </c>
      <c r="GB26" s="18">
        <f t="shared" si="128"/>
        <v>-4</v>
      </c>
      <c r="GC26" s="18">
        <f t="shared" si="88"/>
        <v>130.06152390311286</v>
      </c>
      <c r="GD26">
        <f t="shared" si="89"/>
        <v>695.94540015722498</v>
      </c>
      <c r="GE26">
        <v>25</v>
      </c>
      <c r="GF26" s="22">
        <f t="shared" si="90"/>
        <v>0.41666666666666669</v>
      </c>
      <c r="GG26" s="18">
        <f t="shared" si="115"/>
        <v>74.07337388217519</v>
      </c>
      <c r="GH26">
        <f t="shared" si="91"/>
        <v>-0.38021124171160603</v>
      </c>
      <c r="GI26">
        <f t="shared" si="92"/>
        <v>1.8696621262776389</v>
      </c>
      <c r="GN26">
        <v>541</v>
      </c>
      <c r="GO26">
        <v>589</v>
      </c>
      <c r="GP26">
        <v>353</v>
      </c>
      <c r="GQ26">
        <v>597</v>
      </c>
      <c r="GR26">
        <f t="shared" si="93"/>
        <v>447</v>
      </c>
      <c r="GS26">
        <f t="shared" si="94"/>
        <v>593</v>
      </c>
      <c r="GT26" s="18">
        <f t="shared" si="95"/>
        <v>202</v>
      </c>
      <c r="GU26" s="18">
        <f t="shared" si="96"/>
        <v>-11.5</v>
      </c>
      <c r="GV26" s="18">
        <f t="shared" si="97"/>
        <v>202.32708666908641</v>
      </c>
      <c r="GW26">
        <f t="shared" si="98"/>
        <v>742.60218152116954</v>
      </c>
      <c r="GX26">
        <v>27</v>
      </c>
      <c r="GY26" s="22">
        <f t="shared" si="99"/>
        <v>0.45</v>
      </c>
      <c r="GZ26" s="18">
        <f t="shared" si="100"/>
        <v>94.437913861752406</v>
      </c>
      <c r="HA26">
        <f t="shared" si="101"/>
        <v>-0.34678748622465633</v>
      </c>
      <c r="HB26">
        <f t="shared" si="102"/>
        <v>1.9751463849257902</v>
      </c>
      <c r="HG26">
        <v>542</v>
      </c>
      <c r="HH26">
        <v>589</v>
      </c>
      <c r="HI26">
        <v>363</v>
      </c>
      <c r="HJ26">
        <v>598</v>
      </c>
      <c r="HK26">
        <f t="shared" si="103"/>
        <v>452.5</v>
      </c>
      <c r="HL26">
        <f t="shared" si="104"/>
        <v>593.5</v>
      </c>
      <c r="HM26" s="18">
        <f t="shared" si="105"/>
        <v>197.5</v>
      </c>
      <c r="HN26" s="18">
        <f t="shared" si="106"/>
        <v>-8</v>
      </c>
      <c r="HO26" s="18">
        <f t="shared" si="107"/>
        <v>197.66195890964957</v>
      </c>
      <c r="HP26">
        <f t="shared" si="108"/>
        <v>746.32332135609965</v>
      </c>
      <c r="HQ26">
        <v>26</v>
      </c>
      <c r="HR26" s="22">
        <f t="shared" si="109"/>
        <v>0.43333333333333335</v>
      </c>
      <c r="HS26" s="18">
        <f t="shared" si="110"/>
        <v>90.861243372924108</v>
      </c>
      <c r="HT26">
        <f t="shared" si="111"/>
        <v>-0.36317790241282566</v>
      </c>
      <c r="HU26">
        <f t="shared" si="112"/>
        <v>1.9583786755372159</v>
      </c>
    </row>
    <row r="27" spans="1:229" x14ac:dyDescent="0.25">
      <c r="G27" s="6">
        <v>976</v>
      </c>
      <c r="H27" s="6">
        <v>576</v>
      </c>
      <c r="I27" s="6">
        <v>720</v>
      </c>
      <c r="J27" s="6">
        <v>578</v>
      </c>
      <c r="K27" s="6">
        <f t="shared" si="0"/>
        <v>848</v>
      </c>
      <c r="L27" s="6">
        <f t="shared" si="1"/>
        <v>577</v>
      </c>
      <c r="M27" s="18">
        <f t="shared" si="2"/>
        <v>71.5</v>
      </c>
      <c r="N27" s="18">
        <f t="shared" si="3"/>
        <v>-3.5</v>
      </c>
      <c r="O27" s="18">
        <f t="shared" si="4"/>
        <v>71.58561307972434</v>
      </c>
      <c r="P27" s="18">
        <f t="shared" si="113"/>
        <v>56.185438916735052</v>
      </c>
      <c r="Q27" s="6">
        <v>27</v>
      </c>
      <c r="R27" s="22">
        <f t="shared" si="5"/>
        <v>0.45</v>
      </c>
      <c r="S27" s="18">
        <f t="shared" si="6"/>
        <v>267.23511397029523</v>
      </c>
      <c r="T27">
        <f t="shared" si="7"/>
        <v>-0.34678748622465633</v>
      </c>
      <c r="U27">
        <f t="shared" si="8"/>
        <v>2.4268935226717776</v>
      </c>
      <c r="Y27" s="6">
        <v>892</v>
      </c>
      <c r="Z27" s="6">
        <v>573</v>
      </c>
      <c r="AA27" s="6">
        <v>602</v>
      </c>
      <c r="AB27" s="6">
        <v>576</v>
      </c>
      <c r="AC27" s="6">
        <f t="shared" si="9"/>
        <v>747</v>
      </c>
      <c r="AD27" s="6">
        <f t="shared" si="9"/>
        <v>574.5</v>
      </c>
      <c r="AE27" s="18">
        <f t="shared" si="10"/>
        <v>84.5</v>
      </c>
      <c r="AF27" s="18">
        <f t="shared" si="11"/>
        <v>4</v>
      </c>
      <c r="AG27" s="18">
        <f t="shared" si="12"/>
        <v>84.594621578443153</v>
      </c>
      <c r="AH27" s="6">
        <f t="shared" si="13"/>
        <v>942.36895640720252</v>
      </c>
      <c r="AI27" s="6">
        <f t="shared" si="114"/>
        <v>68.082676061914299</v>
      </c>
      <c r="AJ27" s="6">
        <v>28</v>
      </c>
      <c r="AK27" s="22">
        <f t="shared" si="14"/>
        <v>0.46666666666666667</v>
      </c>
      <c r="AL27" s="18">
        <f t="shared" si="15"/>
        <v>292.54305469008642</v>
      </c>
      <c r="AM27">
        <f t="shared" si="16"/>
        <v>-0.33099321904142442</v>
      </c>
      <c r="AN27">
        <f t="shared" si="17"/>
        <v>2.4661897919166544</v>
      </c>
      <c r="AR27" s="6">
        <v>1095</v>
      </c>
      <c r="AS27" s="6">
        <v>579</v>
      </c>
      <c r="AT27" s="6">
        <v>717</v>
      </c>
      <c r="AU27" s="6">
        <v>580</v>
      </c>
      <c r="AV27" s="6">
        <f t="shared" si="18"/>
        <v>906</v>
      </c>
      <c r="AW27" s="6">
        <f t="shared" si="18"/>
        <v>579.5</v>
      </c>
      <c r="AX27" s="18">
        <f t="shared" si="19"/>
        <v>74.5</v>
      </c>
      <c r="AY27" s="18">
        <f t="shared" si="20"/>
        <v>-1.5</v>
      </c>
      <c r="AZ27" s="18">
        <f t="shared" si="21"/>
        <v>74.515099141046576</v>
      </c>
      <c r="BA27" s="6">
        <f t="shared" si="22"/>
        <v>1075.4795442034219</v>
      </c>
      <c r="BB27" s="6">
        <f t="shared" si="23"/>
        <v>61.106215492537558</v>
      </c>
      <c r="BC27" s="6">
        <v>30</v>
      </c>
      <c r="BD27" s="22">
        <f t="shared" si="24"/>
        <v>0.5</v>
      </c>
      <c r="BE27" s="18">
        <f t="shared" si="25"/>
        <v>289.45475183824226</v>
      </c>
      <c r="BF27">
        <f t="shared" si="26"/>
        <v>-0.3010299956639812</v>
      </c>
      <c r="BG27">
        <f t="shared" si="27"/>
        <v>2.4615806835631715</v>
      </c>
      <c r="BK27">
        <v>752</v>
      </c>
      <c r="BL27">
        <v>584</v>
      </c>
      <c r="BM27">
        <v>568</v>
      </c>
      <c r="BN27">
        <v>587</v>
      </c>
      <c r="BO27" s="6">
        <f t="shared" si="28"/>
        <v>660</v>
      </c>
      <c r="BP27" s="6">
        <f t="shared" si="28"/>
        <v>585.5</v>
      </c>
      <c r="BQ27" s="18">
        <f t="shared" si="29"/>
        <v>181.5</v>
      </c>
      <c r="BR27" s="18">
        <f t="shared" si="124"/>
        <v>-4</v>
      </c>
      <c r="BS27" s="18">
        <f t="shared" si="31"/>
        <v>181.54407178423645</v>
      </c>
      <c r="BT27" s="6">
        <f t="shared" si="32"/>
        <v>882.27560886607307</v>
      </c>
      <c r="BU27" s="6">
        <f t="shared" si="33"/>
        <v>123.01774753041332</v>
      </c>
      <c r="BV27" s="6">
        <v>38</v>
      </c>
      <c r="BW27" s="22">
        <f t="shared" si="34"/>
        <v>0.6333333333333333</v>
      </c>
      <c r="BX27" s="18">
        <f t="shared" si="35"/>
        <v>67.064546372682429</v>
      </c>
      <c r="BY27">
        <f t="shared" si="36"/>
        <v>-0.19836765376683349</v>
      </c>
      <c r="BZ27">
        <f t="shared" si="37"/>
        <v>1.82649299134812</v>
      </c>
      <c r="CD27">
        <v>798</v>
      </c>
      <c r="CE27">
        <v>575</v>
      </c>
      <c r="CF27">
        <v>574</v>
      </c>
      <c r="CG27">
        <v>583</v>
      </c>
      <c r="CH27" s="6">
        <f t="shared" si="38"/>
        <v>686</v>
      </c>
      <c r="CI27" s="6">
        <f t="shared" si="38"/>
        <v>579</v>
      </c>
      <c r="CJ27" s="18">
        <f t="shared" si="120"/>
        <v>153.5</v>
      </c>
      <c r="CK27" s="18">
        <f t="shared" si="125"/>
        <v>-9</v>
      </c>
      <c r="CL27" s="18">
        <f t="shared" si="40"/>
        <v>153.76361728315317</v>
      </c>
      <c r="CM27" s="6">
        <f t="shared" si="41"/>
        <v>897.68424292732243</v>
      </c>
      <c r="CN27" s="6">
        <f t="shared" si="42"/>
        <v>104.39977314362625</v>
      </c>
      <c r="CO27" s="6">
        <v>27</v>
      </c>
      <c r="CP27" s="22">
        <f t="shared" si="43"/>
        <v>0.45</v>
      </c>
      <c r="CQ27" s="18">
        <f t="shared" si="44"/>
        <v>71.399997080626932</v>
      </c>
      <c r="CR27">
        <f t="shared" si="45"/>
        <v>-0.34678748622465633</v>
      </c>
      <c r="CS27">
        <f t="shared" si="46"/>
        <v>1.8536981940189245</v>
      </c>
      <c r="CW27">
        <v>888</v>
      </c>
      <c r="CX27">
        <v>574</v>
      </c>
      <c r="CY27">
        <v>630</v>
      </c>
      <c r="CZ27">
        <v>583</v>
      </c>
      <c r="DA27" s="6">
        <f t="shared" si="47"/>
        <v>759</v>
      </c>
      <c r="DB27" s="6">
        <f t="shared" si="47"/>
        <v>578.5</v>
      </c>
      <c r="DC27" s="18">
        <f t="shared" si="121"/>
        <v>217</v>
      </c>
      <c r="DD27" s="18">
        <f t="shared" si="126"/>
        <v>-6</v>
      </c>
      <c r="DE27" s="18">
        <f t="shared" si="49"/>
        <v>217.0829334609241</v>
      </c>
      <c r="DF27" s="6">
        <f t="shared" si="50"/>
        <v>954.32869075596795</v>
      </c>
      <c r="DG27" s="6">
        <f t="shared" si="51"/>
        <v>157.20620957757342</v>
      </c>
      <c r="DH27" s="6">
        <v>27</v>
      </c>
      <c r="DI27" s="22">
        <f t="shared" si="52"/>
        <v>0.45</v>
      </c>
      <c r="DJ27" s="18">
        <f t="shared" si="53"/>
        <v>78.139129312976848</v>
      </c>
      <c r="DK27">
        <f t="shared" si="54"/>
        <v>-0.34678748622465633</v>
      </c>
      <c r="DL27">
        <f t="shared" si="55"/>
        <v>1.8928685676684387</v>
      </c>
      <c r="DP27">
        <v>895</v>
      </c>
      <c r="DQ27">
        <v>597</v>
      </c>
      <c r="DR27">
        <v>672</v>
      </c>
      <c r="DS27">
        <v>602</v>
      </c>
      <c r="DT27" s="6">
        <f t="shared" si="56"/>
        <v>783.5</v>
      </c>
      <c r="DU27" s="6">
        <f t="shared" si="56"/>
        <v>599.5</v>
      </c>
      <c r="DV27" s="18">
        <f t="shared" si="57"/>
        <v>178</v>
      </c>
      <c r="DW27" s="18">
        <f t="shared" si="58"/>
        <v>-6.5</v>
      </c>
      <c r="DX27" s="18">
        <f t="shared" si="59"/>
        <v>178.11864023734293</v>
      </c>
      <c r="DY27" s="6">
        <f t="shared" si="60"/>
        <v>986.54574146361813</v>
      </c>
      <c r="DZ27" s="6">
        <f t="shared" si="61"/>
        <v>129.88580309834128</v>
      </c>
      <c r="EA27" s="6">
        <v>30</v>
      </c>
      <c r="EB27" s="22">
        <f t="shared" si="62"/>
        <v>0.5</v>
      </c>
      <c r="EC27" s="18">
        <f t="shared" si="63"/>
        <v>104.80434165261445</v>
      </c>
      <c r="ED27">
        <f t="shared" si="64"/>
        <v>-0.3010299956639812</v>
      </c>
      <c r="EE27">
        <f t="shared" si="65"/>
        <v>2.02037927421943</v>
      </c>
      <c r="EI27">
        <v>996</v>
      </c>
      <c r="EJ27">
        <v>597</v>
      </c>
      <c r="EK27">
        <v>708</v>
      </c>
      <c r="EL27">
        <v>603</v>
      </c>
      <c r="EM27" s="6">
        <f t="shared" si="66"/>
        <v>852</v>
      </c>
      <c r="EN27" s="6">
        <f t="shared" si="66"/>
        <v>600</v>
      </c>
      <c r="EO27" s="18">
        <f t="shared" si="67"/>
        <v>236</v>
      </c>
      <c r="EP27" s="18">
        <f t="shared" si="68"/>
        <v>-9.5</v>
      </c>
      <c r="EQ27" s="18">
        <f t="shared" si="69"/>
        <v>236.1911302314293</v>
      </c>
      <c r="ER27" s="6">
        <f t="shared" si="70"/>
        <v>1042.0671763374951</v>
      </c>
      <c r="ES27" s="6">
        <f t="shared" si="71"/>
        <v>175.4956270699231</v>
      </c>
      <c r="ET27" s="6">
        <v>30</v>
      </c>
      <c r="EU27" s="22">
        <f t="shared" si="72"/>
        <v>0.5</v>
      </c>
      <c r="EV27" s="18">
        <f t="shared" si="73"/>
        <v>108.57943734000162</v>
      </c>
      <c r="EW27">
        <f t="shared" si="74"/>
        <v>-0.3010299956639812</v>
      </c>
      <c r="EX27">
        <f t="shared" si="75"/>
        <v>2.035747586806071</v>
      </c>
      <c r="FB27">
        <v>1018</v>
      </c>
      <c r="FC27">
        <v>602</v>
      </c>
      <c r="FD27">
        <v>691</v>
      </c>
      <c r="FE27">
        <v>605</v>
      </c>
      <c r="FF27" s="6">
        <f t="shared" si="76"/>
        <v>854.5</v>
      </c>
      <c r="FG27" s="6">
        <f t="shared" si="76"/>
        <v>603.5</v>
      </c>
      <c r="FH27" s="18">
        <f t="shared" si="122"/>
        <v>242.5</v>
      </c>
      <c r="FI27" s="18">
        <f t="shared" si="127"/>
        <v>-7.5</v>
      </c>
      <c r="FJ27" s="18">
        <f t="shared" si="78"/>
        <v>242.61595166023193</v>
      </c>
      <c r="FK27" s="6">
        <f t="shared" si="79"/>
        <v>1046.1273823010274</v>
      </c>
      <c r="FL27" s="6">
        <f t="shared" si="80"/>
        <v>181.33549982293664</v>
      </c>
      <c r="FM27" s="6">
        <v>34</v>
      </c>
      <c r="FN27" s="22">
        <f t="shared" si="81"/>
        <v>0.56666666666666665</v>
      </c>
      <c r="FO27" s="18">
        <f t="shared" si="82"/>
        <v>109.77658480147728</v>
      </c>
      <c r="FP27">
        <f t="shared" si="83"/>
        <v>-0.24667233334138852</v>
      </c>
      <c r="FQ27">
        <f t="shared" si="84"/>
        <v>2.0405097155606962</v>
      </c>
      <c r="FU27">
        <v>468</v>
      </c>
      <c r="FV27">
        <v>593</v>
      </c>
      <c r="FW27">
        <v>262</v>
      </c>
      <c r="FX27">
        <v>600</v>
      </c>
      <c r="FY27">
        <f t="shared" si="85"/>
        <v>365</v>
      </c>
      <c r="FZ27">
        <f t="shared" si="86"/>
        <v>596.5</v>
      </c>
      <c r="GA27" s="18">
        <f t="shared" si="123"/>
        <v>139</v>
      </c>
      <c r="GB27" s="18">
        <f t="shared" si="128"/>
        <v>-5.5</v>
      </c>
      <c r="GC27" s="18">
        <f t="shared" si="88"/>
        <v>139.10877039209282</v>
      </c>
      <c r="GD27">
        <f t="shared" si="89"/>
        <v>699.31198330930954</v>
      </c>
      <c r="GE27">
        <v>26</v>
      </c>
      <c r="GF27" s="22">
        <f t="shared" si="90"/>
        <v>0.43333333333333335</v>
      </c>
      <c r="GG27" s="18">
        <f t="shared" si="115"/>
        <v>75.202304065476909</v>
      </c>
      <c r="GH27">
        <f t="shared" si="91"/>
        <v>-0.36317790241282566</v>
      </c>
      <c r="GI27">
        <f t="shared" si="92"/>
        <v>1.8762311468096402</v>
      </c>
      <c r="GN27">
        <v>551</v>
      </c>
      <c r="GO27">
        <v>587</v>
      </c>
      <c r="GP27">
        <v>366</v>
      </c>
      <c r="GQ27">
        <v>598</v>
      </c>
      <c r="GR27">
        <f t="shared" si="93"/>
        <v>458.5</v>
      </c>
      <c r="GS27">
        <f t="shared" si="94"/>
        <v>592.5</v>
      </c>
      <c r="GT27" s="18">
        <f t="shared" si="95"/>
        <v>213.5</v>
      </c>
      <c r="GU27" s="18">
        <f t="shared" si="96"/>
        <v>-12</v>
      </c>
      <c r="GV27" s="18">
        <f t="shared" si="97"/>
        <v>213.8369706107903</v>
      </c>
      <c r="GW27">
        <f t="shared" si="98"/>
        <v>749.18522409348145</v>
      </c>
      <c r="GX27">
        <v>28</v>
      </c>
      <c r="GY27" s="22">
        <f t="shared" si="99"/>
        <v>0.46666666666666667</v>
      </c>
      <c r="GZ27" s="18">
        <f t="shared" si="100"/>
        <v>95.868797381152689</v>
      </c>
      <c r="HA27">
        <f t="shared" si="101"/>
        <v>-0.33099321904142442</v>
      </c>
      <c r="HB27">
        <f t="shared" si="102"/>
        <v>1.9816772794313133</v>
      </c>
      <c r="HG27">
        <v>554</v>
      </c>
      <c r="HH27">
        <v>589</v>
      </c>
      <c r="HI27">
        <v>380</v>
      </c>
      <c r="HJ27">
        <v>596</v>
      </c>
      <c r="HK27">
        <f t="shared" si="103"/>
        <v>467</v>
      </c>
      <c r="HL27">
        <f t="shared" si="104"/>
        <v>592.5</v>
      </c>
      <c r="HM27" s="18">
        <f t="shared" si="105"/>
        <v>212</v>
      </c>
      <c r="HN27" s="18">
        <f t="shared" si="106"/>
        <v>-9</v>
      </c>
      <c r="HO27" s="18">
        <f t="shared" si="107"/>
        <v>212.19095173922943</v>
      </c>
      <c r="HP27">
        <f t="shared" si="108"/>
        <v>754.41715913677365</v>
      </c>
      <c r="HQ27">
        <v>27</v>
      </c>
      <c r="HR27" s="22">
        <f t="shared" si="109"/>
        <v>0.45</v>
      </c>
      <c r="HS27" s="18">
        <f t="shared" si="110"/>
        <v>92.671754890915807</v>
      </c>
      <c r="HT27">
        <f t="shared" si="111"/>
        <v>-0.34678748622465633</v>
      </c>
      <c r="HU27">
        <f t="shared" si="112"/>
        <v>1.96694738717375</v>
      </c>
    </row>
    <row r="28" spans="1:229" x14ac:dyDescent="0.25">
      <c r="G28" s="6">
        <v>980</v>
      </c>
      <c r="H28" s="6">
        <v>577</v>
      </c>
      <c r="I28" s="6">
        <v>724</v>
      </c>
      <c r="J28" s="6">
        <v>578</v>
      </c>
      <c r="K28" s="6">
        <f t="shared" si="0"/>
        <v>852</v>
      </c>
      <c r="L28" s="6">
        <f t="shared" si="1"/>
        <v>577.5</v>
      </c>
      <c r="M28" s="18">
        <f t="shared" si="2"/>
        <v>75.5</v>
      </c>
      <c r="N28" s="18">
        <f t="shared" si="3"/>
        <v>-3</v>
      </c>
      <c r="O28" s="18">
        <f t="shared" si="4"/>
        <v>75.559579141231325</v>
      </c>
      <c r="P28" s="18">
        <f t="shared" si="113"/>
        <v>59.775405940646465</v>
      </c>
      <c r="Q28" s="6">
        <v>28</v>
      </c>
      <c r="R28" s="22">
        <f t="shared" si="5"/>
        <v>0.46666666666666667</v>
      </c>
      <c r="S28" s="18">
        <f t="shared" si="6"/>
        <v>267.56432994755534</v>
      </c>
      <c r="T28">
        <f t="shared" si="7"/>
        <v>-0.33099321904142442</v>
      </c>
      <c r="U28">
        <f t="shared" si="8"/>
        <v>2.4274282154504059</v>
      </c>
      <c r="Y28" s="6">
        <v>897</v>
      </c>
      <c r="Z28" s="6">
        <v>573</v>
      </c>
      <c r="AA28" s="6">
        <v>609</v>
      </c>
      <c r="AB28" s="6">
        <v>576</v>
      </c>
      <c r="AC28" s="6">
        <f t="shared" si="9"/>
        <v>753</v>
      </c>
      <c r="AD28" s="6">
        <f t="shared" si="9"/>
        <v>574.5</v>
      </c>
      <c r="AE28" s="18">
        <f t="shared" si="10"/>
        <v>90.5</v>
      </c>
      <c r="AF28" s="18">
        <f t="shared" si="11"/>
        <v>4</v>
      </c>
      <c r="AG28" s="18">
        <f t="shared" si="12"/>
        <v>90.588354659967194</v>
      </c>
      <c r="AH28" s="6">
        <f t="shared" si="13"/>
        <v>947.13211855580107</v>
      </c>
      <c r="AI28" s="6">
        <f t="shared" si="114"/>
        <v>72.845838210512852</v>
      </c>
      <c r="AJ28" s="6">
        <v>29</v>
      </c>
      <c r="AK28" s="22">
        <f t="shared" si="14"/>
        <v>0.48333333333333334</v>
      </c>
      <c r="AL28" s="18">
        <f t="shared" si="15"/>
        <v>293.10368822123638</v>
      </c>
      <c r="AM28">
        <f t="shared" si="16"/>
        <v>-0.31575325248468755</v>
      </c>
      <c r="AN28">
        <f t="shared" si="17"/>
        <v>2.467021283344792</v>
      </c>
      <c r="AR28" s="6">
        <v>1099</v>
      </c>
      <c r="AS28" s="6">
        <v>580</v>
      </c>
      <c r="AT28" s="6">
        <v>722</v>
      </c>
      <c r="AU28" s="6">
        <v>580</v>
      </c>
      <c r="AV28" s="6">
        <f t="shared" si="18"/>
        <v>910.5</v>
      </c>
      <c r="AW28" s="6">
        <f t="shared" si="18"/>
        <v>580</v>
      </c>
      <c r="AX28" s="18">
        <f t="shared" si="19"/>
        <v>79</v>
      </c>
      <c r="AY28" s="18">
        <f t="shared" si="20"/>
        <v>-1</v>
      </c>
      <c r="AZ28" s="18">
        <f t="shared" si="21"/>
        <v>79.006328860414726</v>
      </c>
      <c r="BA28" s="6">
        <f t="shared" si="22"/>
        <v>1079.5416851608834</v>
      </c>
      <c r="BB28" s="6">
        <f t="shared" si="23"/>
        <v>65.16835644999901</v>
      </c>
      <c r="BC28" s="6">
        <v>31</v>
      </c>
      <c r="BD28" s="22">
        <f t="shared" si="24"/>
        <v>0.51666666666666661</v>
      </c>
      <c r="BE28" s="18">
        <f t="shared" si="25"/>
        <v>289.82458300749192</v>
      </c>
      <c r="BF28">
        <f t="shared" si="26"/>
        <v>-0.28678955654937099</v>
      </c>
      <c r="BG28">
        <f t="shared" si="27"/>
        <v>2.4621352196848711</v>
      </c>
      <c r="BK28">
        <v>762</v>
      </c>
      <c r="BL28">
        <v>584</v>
      </c>
      <c r="BM28">
        <v>577</v>
      </c>
      <c r="BN28">
        <v>586</v>
      </c>
      <c r="BO28" s="6">
        <f t="shared" si="28"/>
        <v>669.5</v>
      </c>
      <c r="BP28" s="6">
        <f t="shared" si="28"/>
        <v>585</v>
      </c>
      <c r="BQ28" s="18">
        <f t="shared" si="29"/>
        <v>191</v>
      </c>
      <c r="BR28" s="18">
        <f t="shared" si="124"/>
        <v>-4.5</v>
      </c>
      <c r="BS28" s="18">
        <f t="shared" si="31"/>
        <v>191.05300311693611</v>
      </c>
      <c r="BT28" s="6">
        <f t="shared" si="32"/>
        <v>889.07550298048363</v>
      </c>
      <c r="BU28" s="6">
        <f t="shared" si="33"/>
        <v>129.81764164482388</v>
      </c>
      <c r="BV28" s="6">
        <v>39</v>
      </c>
      <c r="BW28" s="22">
        <f t="shared" si="34"/>
        <v>0.65</v>
      </c>
      <c r="BX28" s="18">
        <f t="shared" si="35"/>
        <v>67.973622025904191</v>
      </c>
      <c r="BY28">
        <f t="shared" si="36"/>
        <v>-0.18708664335714442</v>
      </c>
      <c r="BZ28">
        <f t="shared" si="37"/>
        <v>1.832340412249065</v>
      </c>
      <c r="CD28">
        <v>807</v>
      </c>
      <c r="CE28">
        <v>575</v>
      </c>
      <c r="CF28">
        <v>583</v>
      </c>
      <c r="CG28">
        <v>583</v>
      </c>
      <c r="CH28" s="6">
        <f t="shared" si="38"/>
        <v>695</v>
      </c>
      <c r="CI28" s="6">
        <f t="shared" si="38"/>
        <v>579</v>
      </c>
      <c r="CJ28" s="18">
        <f t="shared" si="120"/>
        <v>162.5</v>
      </c>
      <c r="CK28" s="18">
        <f t="shared" si="125"/>
        <v>-9</v>
      </c>
      <c r="CL28" s="18">
        <f t="shared" si="40"/>
        <v>162.74903993572434</v>
      </c>
      <c r="CM28" s="6">
        <f t="shared" si="41"/>
        <v>904.5805657872603</v>
      </c>
      <c r="CN28" s="6">
        <f t="shared" si="42"/>
        <v>111.29609600356412</v>
      </c>
      <c r="CO28" s="6">
        <v>28</v>
      </c>
      <c r="CP28" s="22">
        <f t="shared" si="43"/>
        <v>0.46666666666666667</v>
      </c>
      <c r="CQ28" s="18">
        <f t="shared" si="44"/>
        <v>72.272961488726722</v>
      </c>
      <c r="CR28">
        <f t="shared" si="45"/>
        <v>-0.33099321904142442</v>
      </c>
      <c r="CS28">
        <f t="shared" si="46"/>
        <v>1.8589758509247414</v>
      </c>
      <c r="CW28">
        <v>897</v>
      </c>
      <c r="CX28">
        <v>571</v>
      </c>
      <c r="CY28">
        <v>644</v>
      </c>
      <c r="CZ28">
        <v>584</v>
      </c>
      <c r="DA28" s="6">
        <f t="shared" si="47"/>
        <v>770.5</v>
      </c>
      <c r="DB28" s="6">
        <f t="shared" si="47"/>
        <v>577.5</v>
      </c>
      <c r="DC28" s="18">
        <f t="shared" si="121"/>
        <v>228.5</v>
      </c>
      <c r="DD28" s="18">
        <f t="shared" si="126"/>
        <v>-7</v>
      </c>
      <c r="DE28" s="18">
        <f t="shared" si="49"/>
        <v>228.60719586224752</v>
      </c>
      <c r="DF28" s="6">
        <f t="shared" si="50"/>
        <v>962.90004673382373</v>
      </c>
      <c r="DG28" s="6">
        <f t="shared" si="51"/>
        <v>165.77756555542919</v>
      </c>
      <c r="DH28" s="6">
        <v>28</v>
      </c>
      <c r="DI28" s="22">
        <f t="shared" si="52"/>
        <v>0.46666666666666667</v>
      </c>
      <c r="DJ28" s="18">
        <f t="shared" si="53"/>
        <v>79.235320923489866</v>
      </c>
      <c r="DK28">
        <f t="shared" si="54"/>
        <v>-0.33099321904142442</v>
      </c>
      <c r="DL28">
        <f t="shared" si="55"/>
        <v>1.8989188212694852</v>
      </c>
      <c r="DP28">
        <v>906</v>
      </c>
      <c r="DQ28">
        <v>598</v>
      </c>
      <c r="DR28">
        <v>684</v>
      </c>
      <c r="DS28">
        <v>602</v>
      </c>
      <c r="DT28" s="6">
        <f t="shared" si="56"/>
        <v>795</v>
      </c>
      <c r="DU28" s="6">
        <f t="shared" si="56"/>
        <v>600</v>
      </c>
      <c r="DV28" s="18">
        <f t="shared" si="57"/>
        <v>189.5</v>
      </c>
      <c r="DW28" s="18">
        <f t="shared" si="58"/>
        <v>-6</v>
      </c>
      <c r="DX28" s="18">
        <f t="shared" si="59"/>
        <v>189.59496301326152</v>
      </c>
      <c r="DY28" s="6">
        <f t="shared" si="60"/>
        <v>996.00451806204171</v>
      </c>
      <c r="DZ28" s="6">
        <f t="shared" si="61"/>
        <v>139.34457969676487</v>
      </c>
      <c r="EA28" s="6">
        <v>31</v>
      </c>
      <c r="EB28" s="22">
        <f t="shared" si="62"/>
        <v>0.51666666666666661</v>
      </c>
      <c r="EC28" s="18">
        <f t="shared" si="63"/>
        <v>105.89836670274968</v>
      </c>
      <c r="ED28">
        <f t="shared" si="64"/>
        <v>-0.28678955654937099</v>
      </c>
      <c r="EE28">
        <f t="shared" si="65"/>
        <v>2.0248892619256798</v>
      </c>
      <c r="EI28">
        <v>1011</v>
      </c>
      <c r="EJ28">
        <v>597</v>
      </c>
      <c r="EK28">
        <v>727</v>
      </c>
      <c r="EL28">
        <v>605</v>
      </c>
      <c r="EM28" s="6">
        <f t="shared" si="66"/>
        <v>869</v>
      </c>
      <c r="EN28" s="6">
        <f t="shared" si="66"/>
        <v>601</v>
      </c>
      <c r="EO28" s="18">
        <f t="shared" si="67"/>
        <v>253</v>
      </c>
      <c r="EP28" s="18">
        <f t="shared" si="68"/>
        <v>-8.5</v>
      </c>
      <c r="EQ28" s="18">
        <f t="shared" si="69"/>
        <v>253.1427462914946</v>
      </c>
      <c r="ER28" s="6">
        <f t="shared" si="70"/>
        <v>1056.5803329610105</v>
      </c>
      <c r="ES28" s="6">
        <f t="shared" si="71"/>
        <v>190.00878369343855</v>
      </c>
      <c r="ET28" s="6">
        <v>31</v>
      </c>
      <c r="EU28" s="22">
        <f t="shared" si="72"/>
        <v>0.51666666666666661</v>
      </c>
      <c r="EV28" s="18">
        <f t="shared" si="73"/>
        <v>110.05863594908234</v>
      </c>
      <c r="EW28">
        <f t="shared" si="74"/>
        <v>-0.28678955654937099</v>
      </c>
      <c r="EX28">
        <f t="shared" si="75"/>
        <v>2.0416241259250958</v>
      </c>
      <c r="FB28">
        <v>1034</v>
      </c>
      <c r="FC28">
        <v>602</v>
      </c>
      <c r="FD28">
        <v>705</v>
      </c>
      <c r="FE28">
        <v>605</v>
      </c>
      <c r="FF28" s="6">
        <f t="shared" si="76"/>
        <v>869.5</v>
      </c>
      <c r="FG28" s="6">
        <f t="shared" si="76"/>
        <v>603.5</v>
      </c>
      <c r="FH28" s="18">
        <f t="shared" si="122"/>
        <v>257.5</v>
      </c>
      <c r="FI28" s="18">
        <f t="shared" si="127"/>
        <v>-7.5</v>
      </c>
      <c r="FJ28" s="18">
        <f t="shared" si="78"/>
        <v>257.60920014626805</v>
      </c>
      <c r="FK28" s="6">
        <f t="shared" si="79"/>
        <v>1058.4150887057497</v>
      </c>
      <c r="FL28" s="6">
        <f t="shared" si="80"/>
        <v>193.6232062276589</v>
      </c>
      <c r="FM28" s="6">
        <v>35</v>
      </c>
      <c r="FN28" s="22">
        <f t="shared" si="81"/>
        <v>0.58333333333333337</v>
      </c>
      <c r="FO28" s="18">
        <f t="shared" si="82"/>
        <v>111.1115726463741</v>
      </c>
      <c r="FP28">
        <f t="shared" si="83"/>
        <v>-0.23408320603336796</v>
      </c>
      <c r="FQ28">
        <f t="shared" si="84"/>
        <v>2.0457592945368899</v>
      </c>
      <c r="FU28">
        <v>476</v>
      </c>
      <c r="FV28">
        <v>594</v>
      </c>
      <c r="FW28">
        <v>274</v>
      </c>
      <c r="FX28">
        <v>600</v>
      </c>
      <c r="FY28">
        <f t="shared" si="85"/>
        <v>375</v>
      </c>
      <c r="FZ28">
        <f t="shared" si="86"/>
        <v>597</v>
      </c>
      <c r="GA28" s="18">
        <f t="shared" si="123"/>
        <v>149</v>
      </c>
      <c r="GB28" s="18">
        <f t="shared" si="128"/>
        <v>-5</v>
      </c>
      <c r="GC28" s="18">
        <f t="shared" si="88"/>
        <v>149.08386901338454</v>
      </c>
      <c r="GD28">
        <f t="shared" si="89"/>
        <v>705.00638294982832</v>
      </c>
      <c r="GE28">
        <v>27</v>
      </c>
      <c r="GF28" s="22">
        <f t="shared" si="90"/>
        <v>0.45</v>
      </c>
      <c r="GG28" s="18">
        <f t="shared" si="115"/>
        <v>76.447013152236536</v>
      </c>
      <c r="GH28">
        <f t="shared" si="91"/>
        <v>-0.34678748622465633</v>
      </c>
      <c r="GI28">
        <f t="shared" si="92"/>
        <v>1.8833605218367313</v>
      </c>
      <c r="GN28">
        <v>561</v>
      </c>
      <c r="GO28">
        <v>588</v>
      </c>
      <c r="GP28">
        <v>384</v>
      </c>
      <c r="GQ28">
        <v>596</v>
      </c>
      <c r="GR28">
        <f t="shared" si="93"/>
        <v>472.5</v>
      </c>
      <c r="GS28">
        <f t="shared" si="94"/>
        <v>592</v>
      </c>
      <c r="GT28" s="18">
        <f t="shared" si="95"/>
        <v>227.5</v>
      </c>
      <c r="GU28" s="18">
        <f t="shared" si="96"/>
        <v>-12.5</v>
      </c>
      <c r="GV28" s="18">
        <f t="shared" si="97"/>
        <v>227.84314780128895</v>
      </c>
      <c r="GW28">
        <f t="shared" si="98"/>
        <v>757.44323219631451</v>
      </c>
      <c r="GX28">
        <v>29</v>
      </c>
      <c r="GY28" s="22">
        <f t="shared" si="99"/>
        <v>0.48333333333333334</v>
      </c>
      <c r="GZ28" s="18">
        <f t="shared" si="100"/>
        <v>97.610014600473988</v>
      </c>
      <c r="HA28">
        <f t="shared" si="101"/>
        <v>-0.31575325248468755</v>
      </c>
      <c r="HB28">
        <f t="shared" si="102"/>
        <v>1.9894943777343403</v>
      </c>
      <c r="HG28">
        <v>566</v>
      </c>
      <c r="HH28">
        <v>588</v>
      </c>
      <c r="HI28">
        <v>395</v>
      </c>
      <c r="HJ28">
        <v>595</v>
      </c>
      <c r="HK28">
        <f t="shared" si="103"/>
        <v>480.5</v>
      </c>
      <c r="HL28">
        <f t="shared" si="104"/>
        <v>591.5</v>
      </c>
      <c r="HM28" s="18">
        <f t="shared" si="105"/>
        <v>225.5</v>
      </c>
      <c r="HN28" s="18">
        <f t="shared" si="106"/>
        <v>-10</v>
      </c>
      <c r="HO28" s="18">
        <f t="shared" si="107"/>
        <v>225.72162058606614</v>
      </c>
      <c r="HP28">
        <f t="shared" si="108"/>
        <v>762.07119090016784</v>
      </c>
      <c r="HQ28">
        <v>28</v>
      </c>
      <c r="HR28" s="22">
        <f t="shared" si="109"/>
        <v>0.46666666666666667</v>
      </c>
      <c r="HS28" s="18">
        <f t="shared" si="110"/>
        <v>94.357861566077403</v>
      </c>
      <c r="HT28">
        <f t="shared" si="111"/>
        <v>-0.33099321904142442</v>
      </c>
      <c r="HU28">
        <f t="shared" si="112"/>
        <v>1.9747780899013905</v>
      </c>
    </row>
    <row r="29" spans="1:229" x14ac:dyDescent="0.25">
      <c r="G29" s="6">
        <v>983</v>
      </c>
      <c r="H29" s="6">
        <v>576</v>
      </c>
      <c r="I29" s="6">
        <v>728</v>
      </c>
      <c r="J29" s="6">
        <v>578</v>
      </c>
      <c r="K29" s="6">
        <f t="shared" si="0"/>
        <v>855.5</v>
      </c>
      <c r="L29" s="6">
        <f t="shared" si="1"/>
        <v>577</v>
      </c>
      <c r="M29" s="18">
        <f t="shared" si="2"/>
        <v>79</v>
      </c>
      <c r="N29" s="18">
        <f t="shared" si="3"/>
        <v>-3.5</v>
      </c>
      <c r="O29" s="18">
        <f t="shared" si="4"/>
        <v>79.077493637570484</v>
      </c>
      <c r="P29" s="18">
        <f t="shared" si="113"/>
        <v>62.394788820674535</v>
      </c>
      <c r="Q29" s="6">
        <v>29</v>
      </c>
      <c r="R29" s="22">
        <f t="shared" si="5"/>
        <v>0.48333333333333334</v>
      </c>
      <c r="S29" s="18">
        <f t="shared" si="6"/>
        <v>267.85576516388699</v>
      </c>
      <c r="T29">
        <f t="shared" si="7"/>
        <v>-0.31575325248468755</v>
      </c>
      <c r="U29">
        <f t="shared" si="8"/>
        <v>2.4279009982986421</v>
      </c>
      <c r="Y29" s="6">
        <v>904</v>
      </c>
      <c r="Z29" s="6">
        <v>573</v>
      </c>
      <c r="AA29" s="6">
        <v>614</v>
      </c>
      <c r="AB29" s="6">
        <v>577</v>
      </c>
      <c r="AC29" s="6">
        <f t="shared" si="9"/>
        <v>759</v>
      </c>
      <c r="AD29" s="6">
        <f t="shared" si="9"/>
        <v>575</v>
      </c>
      <c r="AE29" s="18">
        <f t="shared" si="10"/>
        <v>96.5</v>
      </c>
      <c r="AF29" s="18">
        <f t="shared" si="11"/>
        <v>4.5</v>
      </c>
      <c r="AG29" s="18">
        <f t="shared" si="12"/>
        <v>96.604865301909101</v>
      </c>
      <c r="AH29" s="6">
        <f t="shared" si="13"/>
        <v>952.21111104628471</v>
      </c>
      <c r="AI29" s="6">
        <f t="shared" si="114"/>
        <v>77.924830700996495</v>
      </c>
      <c r="AJ29" s="6">
        <v>30</v>
      </c>
      <c r="AK29" s="22">
        <f t="shared" si="14"/>
        <v>0.5</v>
      </c>
      <c r="AL29" s="18">
        <f t="shared" si="15"/>
        <v>293.66645228839025</v>
      </c>
      <c r="AM29">
        <f t="shared" si="16"/>
        <v>-0.3010299956639812</v>
      </c>
      <c r="AN29">
        <f t="shared" si="17"/>
        <v>2.4678543366549173</v>
      </c>
      <c r="AR29" s="6">
        <v>1103</v>
      </c>
      <c r="AS29" s="6">
        <v>580</v>
      </c>
      <c r="AT29" s="6">
        <v>726</v>
      </c>
      <c r="AU29" s="6">
        <v>580</v>
      </c>
      <c r="AV29" s="6">
        <f t="shared" si="18"/>
        <v>914.5</v>
      </c>
      <c r="AW29" s="6">
        <f t="shared" si="18"/>
        <v>580</v>
      </c>
      <c r="AX29" s="18">
        <f t="shared" si="19"/>
        <v>83</v>
      </c>
      <c r="AY29" s="18">
        <f t="shared" si="20"/>
        <v>-1</v>
      </c>
      <c r="AZ29" s="18">
        <f t="shared" si="21"/>
        <v>83.006023877788536</v>
      </c>
      <c r="BA29" s="6">
        <f t="shared" si="22"/>
        <v>1082.9174714630842</v>
      </c>
      <c r="BB29" s="6">
        <f t="shared" si="23"/>
        <v>68.544142752199832</v>
      </c>
      <c r="BC29" s="6">
        <v>32</v>
      </c>
      <c r="BD29" s="22">
        <f t="shared" si="24"/>
        <v>0.53333333333333333</v>
      </c>
      <c r="BE29" s="18">
        <f t="shared" si="25"/>
        <v>290.15393865780266</v>
      </c>
      <c r="BF29">
        <f t="shared" si="26"/>
        <v>-0.27300127206373764</v>
      </c>
      <c r="BG29">
        <f t="shared" si="27"/>
        <v>2.4626284702158689</v>
      </c>
      <c r="BK29">
        <v>771</v>
      </c>
      <c r="BL29">
        <v>584</v>
      </c>
      <c r="BM29">
        <v>588</v>
      </c>
      <c r="BN29">
        <v>584</v>
      </c>
      <c r="BO29" s="6">
        <f t="shared" si="28"/>
        <v>679.5</v>
      </c>
      <c r="BP29" s="6">
        <f t="shared" si="28"/>
        <v>584</v>
      </c>
      <c r="BQ29" s="18">
        <f t="shared" si="29"/>
        <v>201</v>
      </c>
      <c r="BR29" s="18">
        <f t="shared" si="124"/>
        <v>-5.5</v>
      </c>
      <c r="BS29" s="18">
        <f t="shared" si="31"/>
        <v>201.07523467597892</v>
      </c>
      <c r="BT29" s="6">
        <f t="shared" si="32"/>
        <v>895.97781780577577</v>
      </c>
      <c r="BU29" s="6">
        <f t="shared" si="33"/>
        <v>136.71995647011602</v>
      </c>
      <c r="BV29" s="6">
        <v>40</v>
      </c>
      <c r="BW29" s="22">
        <f t="shared" si="34"/>
        <v>0.66666666666666663</v>
      </c>
      <c r="BX29" s="18">
        <f t="shared" si="35"/>
        <v>68.931770358508658</v>
      </c>
      <c r="BY29">
        <f t="shared" si="36"/>
        <v>-0.17609125905568127</v>
      </c>
      <c r="BZ29">
        <f t="shared" si="37"/>
        <v>1.8384194325208518</v>
      </c>
      <c r="CD29">
        <v>818</v>
      </c>
      <c r="CE29">
        <v>575</v>
      </c>
      <c r="CF29">
        <v>590</v>
      </c>
      <c r="CG29">
        <v>579</v>
      </c>
      <c r="CH29" s="6">
        <f t="shared" si="38"/>
        <v>704</v>
      </c>
      <c r="CI29" s="6">
        <f t="shared" si="38"/>
        <v>577</v>
      </c>
      <c r="CJ29" s="18">
        <f t="shared" si="120"/>
        <v>171.5</v>
      </c>
      <c r="CK29" s="18">
        <f t="shared" si="125"/>
        <v>-11</v>
      </c>
      <c r="CL29" s="18">
        <f t="shared" si="40"/>
        <v>171.85240760606177</v>
      </c>
      <c r="CM29" s="6">
        <f t="shared" si="41"/>
        <v>910.2444726555608</v>
      </c>
      <c r="CN29" s="6">
        <f t="shared" si="42"/>
        <v>116.96000287186462</v>
      </c>
      <c r="CO29" s="6">
        <v>29</v>
      </c>
      <c r="CP29" s="22">
        <f t="shared" si="43"/>
        <v>0.48333333333333334</v>
      </c>
      <c r="CQ29" s="18">
        <f t="shared" si="44"/>
        <v>73.157384656932052</v>
      </c>
      <c r="CR29">
        <f t="shared" si="45"/>
        <v>-0.31575325248468755</v>
      </c>
      <c r="CS29">
        <f t="shared" si="46"/>
        <v>1.8642581712526414</v>
      </c>
      <c r="CW29">
        <v>906</v>
      </c>
      <c r="CX29">
        <v>570</v>
      </c>
      <c r="CY29">
        <v>659</v>
      </c>
      <c r="CZ29">
        <v>585</v>
      </c>
      <c r="DA29" s="6">
        <f t="shared" si="47"/>
        <v>782.5</v>
      </c>
      <c r="DB29" s="6">
        <f t="shared" si="47"/>
        <v>577.5</v>
      </c>
      <c r="DC29" s="18">
        <f t="shared" si="121"/>
        <v>240.5</v>
      </c>
      <c r="DD29" s="18">
        <f t="shared" si="126"/>
        <v>-7</v>
      </c>
      <c r="DE29" s="18">
        <f t="shared" si="49"/>
        <v>240.60184953570078</v>
      </c>
      <c r="DF29" s="6">
        <f t="shared" si="50"/>
        <v>972.52891987847852</v>
      </c>
      <c r="DG29" s="6">
        <f t="shared" si="51"/>
        <v>175.40643870008398</v>
      </c>
      <c r="DH29" s="6">
        <v>29</v>
      </c>
      <c r="DI29" s="22">
        <f t="shared" si="52"/>
        <v>0.48333333333333334</v>
      </c>
      <c r="DJ29" s="18">
        <f t="shared" si="53"/>
        <v>80.376256305726457</v>
      </c>
      <c r="DK29">
        <f t="shared" si="54"/>
        <v>-0.31575325248468755</v>
      </c>
      <c r="DL29">
        <f t="shared" si="55"/>
        <v>1.9051277741423009</v>
      </c>
      <c r="DP29">
        <v>917</v>
      </c>
      <c r="DQ29">
        <v>598</v>
      </c>
      <c r="DR29">
        <v>698</v>
      </c>
      <c r="DS29">
        <v>602</v>
      </c>
      <c r="DT29" s="6">
        <f t="shared" si="56"/>
        <v>807.5</v>
      </c>
      <c r="DU29" s="6">
        <f t="shared" si="56"/>
        <v>600</v>
      </c>
      <c r="DV29" s="18">
        <f t="shared" si="57"/>
        <v>202</v>
      </c>
      <c r="DW29" s="18">
        <f t="shared" si="58"/>
        <v>-6</v>
      </c>
      <c r="DX29" s="18">
        <f t="shared" si="59"/>
        <v>202.08908926510605</v>
      </c>
      <c r="DY29" s="6">
        <f t="shared" si="60"/>
        <v>1006.0100645619804</v>
      </c>
      <c r="DZ29" s="6">
        <f t="shared" si="61"/>
        <v>149.35012619670351</v>
      </c>
      <c r="EA29" s="6">
        <v>32</v>
      </c>
      <c r="EB29" s="22">
        <f t="shared" si="62"/>
        <v>0.53333333333333333</v>
      </c>
      <c r="EC29" s="18">
        <f t="shared" si="63"/>
        <v>107.08941782303992</v>
      </c>
      <c r="ED29">
        <f t="shared" si="64"/>
        <v>-0.27300127206373764</v>
      </c>
      <c r="EE29">
        <f t="shared" si="65"/>
        <v>2.0297465575907561</v>
      </c>
      <c r="EI29">
        <v>1024</v>
      </c>
      <c r="EJ29">
        <v>599</v>
      </c>
      <c r="EK29">
        <v>744</v>
      </c>
      <c r="EL29">
        <v>604</v>
      </c>
      <c r="EM29" s="6">
        <f t="shared" si="66"/>
        <v>884</v>
      </c>
      <c r="EN29" s="6">
        <f t="shared" si="66"/>
        <v>601.5</v>
      </c>
      <c r="EO29" s="18">
        <f t="shared" si="67"/>
        <v>268</v>
      </c>
      <c r="EP29" s="18">
        <f t="shared" si="68"/>
        <v>-8</v>
      </c>
      <c r="EQ29" s="18">
        <f t="shared" si="69"/>
        <v>268.11937639790227</v>
      </c>
      <c r="ER29" s="6">
        <f t="shared" si="70"/>
        <v>1069.2325518800856</v>
      </c>
      <c r="ES29" s="6">
        <f t="shared" si="71"/>
        <v>202.66100261251358</v>
      </c>
      <c r="ET29" s="6">
        <v>32</v>
      </c>
      <c r="EU29" s="22">
        <f t="shared" si="72"/>
        <v>0.53333333333333333</v>
      </c>
      <c r="EV29" s="18">
        <f t="shared" si="73"/>
        <v>111.36549721491198</v>
      </c>
      <c r="EW29">
        <f t="shared" si="74"/>
        <v>-0.27300127206373764</v>
      </c>
      <c r="EX29">
        <f t="shared" si="75"/>
        <v>2.0467506604056531</v>
      </c>
      <c r="FB29">
        <v>1051</v>
      </c>
      <c r="FC29">
        <v>601</v>
      </c>
      <c r="FD29">
        <v>721</v>
      </c>
      <c r="FE29">
        <v>604</v>
      </c>
      <c r="FF29" s="6">
        <f t="shared" si="76"/>
        <v>886</v>
      </c>
      <c r="FG29" s="6">
        <f t="shared" si="76"/>
        <v>602.5</v>
      </c>
      <c r="FH29" s="18">
        <f t="shared" si="122"/>
        <v>274</v>
      </c>
      <c r="FI29" s="18">
        <f t="shared" si="127"/>
        <v>-8.5</v>
      </c>
      <c r="FJ29" s="18">
        <f t="shared" si="78"/>
        <v>274.13181136088531</v>
      </c>
      <c r="FK29" s="6">
        <f t="shared" si="79"/>
        <v>1071.4486688591292</v>
      </c>
      <c r="FL29" s="6">
        <f t="shared" si="80"/>
        <v>206.65678638103839</v>
      </c>
      <c r="FM29" s="6">
        <v>36</v>
      </c>
      <c r="FN29" s="22">
        <f t="shared" si="81"/>
        <v>0.6</v>
      </c>
      <c r="FO29" s="18">
        <f t="shared" si="82"/>
        <v>112.5827338265555</v>
      </c>
      <c r="FP29">
        <f t="shared" si="83"/>
        <v>-0.22184874961635639</v>
      </c>
      <c r="FQ29">
        <f t="shared" si="84"/>
        <v>2.0514717903480961</v>
      </c>
      <c r="FU29">
        <v>484</v>
      </c>
      <c r="FV29">
        <v>591</v>
      </c>
      <c r="FW29">
        <v>285</v>
      </c>
      <c r="FX29">
        <v>600</v>
      </c>
      <c r="FY29">
        <f t="shared" si="85"/>
        <v>384.5</v>
      </c>
      <c r="FZ29">
        <f t="shared" si="86"/>
        <v>595.5</v>
      </c>
      <c r="GA29" s="18">
        <f t="shared" si="123"/>
        <v>158.5</v>
      </c>
      <c r="GB29" s="18">
        <f t="shared" si="128"/>
        <v>-6.5</v>
      </c>
      <c r="GC29" s="18">
        <f t="shared" si="88"/>
        <v>158.63322476707077</v>
      </c>
      <c r="GD29">
        <f t="shared" si="89"/>
        <v>708.84448223852314</v>
      </c>
      <c r="GE29">
        <v>28</v>
      </c>
      <c r="GF29" s="22">
        <f t="shared" si="90"/>
        <v>0.46666666666666667</v>
      </c>
      <c r="GG29" s="18">
        <f t="shared" si="115"/>
        <v>77.63859734910281</v>
      </c>
      <c r="GH29">
        <f t="shared" si="91"/>
        <v>-0.33099321904142442</v>
      </c>
      <c r="GI29">
        <f t="shared" si="92"/>
        <v>1.8900776806441026</v>
      </c>
      <c r="GN29">
        <v>572</v>
      </c>
      <c r="GO29">
        <v>588</v>
      </c>
      <c r="GP29">
        <v>401</v>
      </c>
      <c r="GQ29">
        <v>596</v>
      </c>
      <c r="GR29">
        <f t="shared" si="93"/>
        <v>486.5</v>
      </c>
      <c r="GS29">
        <f t="shared" si="94"/>
        <v>592</v>
      </c>
      <c r="GT29" s="18">
        <f t="shared" si="95"/>
        <v>241.5</v>
      </c>
      <c r="GU29" s="18">
        <f t="shared" si="96"/>
        <v>-12.5</v>
      </c>
      <c r="GV29" s="18">
        <f t="shared" si="97"/>
        <v>241.82328258461797</v>
      </c>
      <c r="GW29">
        <f t="shared" si="98"/>
        <v>766.25469003458636</v>
      </c>
      <c r="GX29">
        <v>30</v>
      </c>
      <c r="GY29" s="22">
        <f t="shared" si="99"/>
        <v>0.5</v>
      </c>
      <c r="GZ29" s="18">
        <f t="shared" si="100"/>
        <v>99.347994284871987</v>
      </c>
      <c r="HA29">
        <f t="shared" si="101"/>
        <v>-0.3010299956639812</v>
      </c>
      <c r="HB29">
        <f t="shared" si="102"/>
        <v>1.9971591036571552</v>
      </c>
      <c r="HG29">
        <v>578</v>
      </c>
      <c r="HH29">
        <v>588</v>
      </c>
      <c r="HI29">
        <v>412</v>
      </c>
      <c r="HJ29">
        <v>594</v>
      </c>
      <c r="HK29">
        <f t="shared" si="103"/>
        <v>495</v>
      </c>
      <c r="HL29">
        <f t="shared" si="104"/>
        <v>591</v>
      </c>
      <c r="HM29" s="18">
        <f t="shared" si="105"/>
        <v>240</v>
      </c>
      <c r="HN29" s="18">
        <f t="shared" si="106"/>
        <v>-10.5</v>
      </c>
      <c r="HO29" s="18">
        <f t="shared" si="107"/>
        <v>240.22957769600313</v>
      </c>
      <c r="HP29">
        <f t="shared" si="108"/>
        <v>770.91244639063905</v>
      </c>
      <c r="HQ29">
        <v>29</v>
      </c>
      <c r="HR29" s="22">
        <f t="shared" si="109"/>
        <v>0.48333333333333334</v>
      </c>
      <c r="HS29" s="18">
        <f t="shared" si="110"/>
        <v>96.165751745264046</v>
      </c>
      <c r="HT29">
        <f t="shared" si="111"/>
        <v>-0.31575325248468755</v>
      </c>
      <c r="HU29">
        <f t="shared" si="112"/>
        <v>1.9830204309120527</v>
      </c>
    </row>
    <row r="30" spans="1:229" x14ac:dyDescent="0.25">
      <c r="G30" s="6">
        <v>989</v>
      </c>
      <c r="H30" s="6">
        <v>576</v>
      </c>
      <c r="I30" s="6">
        <v>732</v>
      </c>
      <c r="J30" s="6">
        <v>578</v>
      </c>
      <c r="K30" s="6">
        <f t="shared" si="0"/>
        <v>860.5</v>
      </c>
      <c r="L30" s="6">
        <f t="shared" si="1"/>
        <v>577</v>
      </c>
      <c r="M30" s="18">
        <f t="shared" si="2"/>
        <v>84</v>
      </c>
      <c r="N30" s="18">
        <f t="shared" si="3"/>
        <v>-3.5</v>
      </c>
      <c r="O30" s="18">
        <f t="shared" si="4"/>
        <v>84.072885046250192</v>
      </c>
      <c r="P30" s="18">
        <f t="shared" si="113"/>
        <v>66.543843457510889</v>
      </c>
      <c r="Q30" s="6">
        <v>30</v>
      </c>
      <c r="R30" s="22">
        <f t="shared" si="5"/>
        <v>0.5</v>
      </c>
      <c r="S30" s="18">
        <f t="shared" si="6"/>
        <v>268.26959926285804</v>
      </c>
      <c r="T30">
        <f t="shared" si="7"/>
        <v>-0.3010299956639812</v>
      </c>
      <c r="U30">
        <f t="shared" si="8"/>
        <v>2.4285714605197084</v>
      </c>
      <c r="Y30" s="6">
        <v>907</v>
      </c>
      <c r="Z30" s="6">
        <v>573</v>
      </c>
      <c r="AA30" s="6">
        <v>618</v>
      </c>
      <c r="AB30" s="6">
        <v>575</v>
      </c>
      <c r="AC30" s="6">
        <f t="shared" si="9"/>
        <v>762.5</v>
      </c>
      <c r="AD30" s="6">
        <f t="shared" si="9"/>
        <v>574</v>
      </c>
      <c r="AE30" s="18">
        <f t="shared" si="10"/>
        <v>100</v>
      </c>
      <c r="AF30" s="18">
        <f t="shared" si="11"/>
        <v>3.5</v>
      </c>
      <c r="AG30" s="18">
        <f t="shared" si="12"/>
        <v>100.06123125366787</v>
      </c>
      <c r="AH30" s="6">
        <f t="shared" si="13"/>
        <v>954.40151403903383</v>
      </c>
      <c r="AI30" s="6">
        <f t="shared" si="114"/>
        <v>80.115233693745608</v>
      </c>
      <c r="AJ30" s="6">
        <v>31</v>
      </c>
      <c r="AK30" s="22">
        <f t="shared" si="14"/>
        <v>0.51666666666666661</v>
      </c>
      <c r="AL30" s="18">
        <f t="shared" si="15"/>
        <v>293.98974907557186</v>
      </c>
      <c r="AM30">
        <f t="shared" si="16"/>
        <v>-0.28678955654937099</v>
      </c>
      <c r="AN30">
        <f t="shared" si="17"/>
        <v>2.4683321875634223</v>
      </c>
      <c r="AR30" s="6">
        <v>1108</v>
      </c>
      <c r="AS30" s="6">
        <v>580</v>
      </c>
      <c r="AT30" s="6">
        <v>733</v>
      </c>
      <c r="AU30" s="6">
        <v>580</v>
      </c>
      <c r="AV30" s="6">
        <f t="shared" si="18"/>
        <v>920.5</v>
      </c>
      <c r="AW30" s="6">
        <f t="shared" si="18"/>
        <v>580</v>
      </c>
      <c r="AX30" s="18">
        <f t="shared" si="19"/>
        <v>89</v>
      </c>
      <c r="AY30" s="18">
        <f t="shared" si="20"/>
        <v>-1</v>
      </c>
      <c r="AZ30" s="18">
        <f t="shared" si="21"/>
        <v>89.005617800226517</v>
      </c>
      <c r="BA30" s="6">
        <f t="shared" si="22"/>
        <v>1087.9890854231949</v>
      </c>
      <c r="BB30" s="6">
        <f t="shared" si="23"/>
        <v>73.615756712310485</v>
      </c>
      <c r="BC30" s="6">
        <v>33</v>
      </c>
      <c r="BD30" s="22">
        <f t="shared" si="24"/>
        <v>0.55000000000000004</v>
      </c>
      <c r="BE30" s="18">
        <f t="shared" si="25"/>
        <v>290.64797636551333</v>
      </c>
      <c r="BF30">
        <f t="shared" si="26"/>
        <v>-0.25963731050575611</v>
      </c>
      <c r="BG30">
        <f t="shared" si="27"/>
        <v>2.4633673035306645</v>
      </c>
      <c r="BK30">
        <v>778</v>
      </c>
      <c r="BL30">
        <v>583</v>
      </c>
      <c r="BM30">
        <v>600</v>
      </c>
      <c r="BN30">
        <v>584</v>
      </c>
      <c r="BO30" s="6">
        <f t="shared" si="28"/>
        <v>689</v>
      </c>
      <c r="BP30" s="6">
        <f t="shared" si="28"/>
        <v>583.5</v>
      </c>
      <c r="BQ30" s="18">
        <f t="shared" si="29"/>
        <v>210.5</v>
      </c>
      <c r="BR30" s="18">
        <f t="shared" si="124"/>
        <v>-6</v>
      </c>
      <c r="BS30" s="18">
        <f t="shared" si="31"/>
        <v>210.58549332753194</v>
      </c>
      <c r="BT30" s="6">
        <f t="shared" si="32"/>
        <v>902.88052919530833</v>
      </c>
      <c r="BU30" s="6">
        <f t="shared" si="33"/>
        <v>143.62266785964857</v>
      </c>
      <c r="BV30" s="6">
        <v>41</v>
      </c>
      <c r="BW30" s="22">
        <f t="shared" si="34"/>
        <v>0.68333333333333335</v>
      </c>
      <c r="BX30" s="18">
        <f t="shared" si="35"/>
        <v>69.840972906458276</v>
      </c>
      <c r="BY30">
        <f t="shared" si="36"/>
        <v>-0.16536739366390812</v>
      </c>
      <c r="BZ30">
        <f t="shared" si="37"/>
        <v>1.844110280596758</v>
      </c>
      <c r="CD30">
        <v>826</v>
      </c>
      <c r="CE30">
        <v>574</v>
      </c>
      <c r="CF30">
        <v>599</v>
      </c>
      <c r="CG30">
        <v>579</v>
      </c>
      <c r="CH30" s="6">
        <f t="shared" si="38"/>
        <v>712.5</v>
      </c>
      <c r="CI30" s="6">
        <f t="shared" si="38"/>
        <v>576.5</v>
      </c>
      <c r="CJ30" s="18">
        <f t="shared" si="120"/>
        <v>180</v>
      </c>
      <c r="CK30" s="18">
        <f t="shared" si="125"/>
        <v>-11.5</v>
      </c>
      <c r="CL30" s="18">
        <f t="shared" si="40"/>
        <v>180.36698700150203</v>
      </c>
      <c r="CM30" s="6">
        <f t="shared" si="41"/>
        <v>916.51977610960478</v>
      </c>
      <c r="CN30" s="6">
        <f t="shared" si="42"/>
        <v>123.2353063259086</v>
      </c>
      <c r="CO30" s="6">
        <v>30</v>
      </c>
      <c r="CP30" s="22">
        <f t="shared" si="43"/>
        <v>0.5</v>
      </c>
      <c r="CQ30" s="18">
        <f t="shared" si="44"/>
        <v>73.984605039273475</v>
      </c>
      <c r="CR30">
        <f t="shared" si="45"/>
        <v>-0.3010299956639812</v>
      </c>
      <c r="CS30">
        <f t="shared" si="46"/>
        <v>1.8691413597031208</v>
      </c>
      <c r="CW30">
        <v>919</v>
      </c>
      <c r="CX30">
        <v>571</v>
      </c>
      <c r="CY30">
        <v>674</v>
      </c>
      <c r="CZ30">
        <v>585</v>
      </c>
      <c r="DA30" s="6">
        <f t="shared" si="47"/>
        <v>796.5</v>
      </c>
      <c r="DB30" s="6">
        <f t="shared" si="47"/>
        <v>578</v>
      </c>
      <c r="DC30" s="18">
        <f t="shared" si="121"/>
        <v>254.5</v>
      </c>
      <c r="DD30" s="18">
        <f t="shared" si="126"/>
        <v>-6.5</v>
      </c>
      <c r="DE30" s="18">
        <f t="shared" si="49"/>
        <v>254.58299236201935</v>
      </c>
      <c r="DF30" s="6">
        <f t="shared" si="50"/>
        <v>984.12207068025862</v>
      </c>
      <c r="DG30" s="6">
        <f t="shared" si="51"/>
        <v>186.99958950186408</v>
      </c>
      <c r="DH30" s="6">
        <v>30</v>
      </c>
      <c r="DI30" s="22">
        <f t="shared" si="52"/>
        <v>0.5</v>
      </c>
      <c r="DJ30" s="18">
        <f t="shared" si="53"/>
        <v>81.70614718619052</v>
      </c>
      <c r="DK30">
        <f t="shared" si="54"/>
        <v>-0.3010299956639812</v>
      </c>
      <c r="DL30">
        <f t="shared" si="55"/>
        <v>1.9122547320356202</v>
      </c>
      <c r="DP30">
        <v>928</v>
      </c>
      <c r="DQ30">
        <v>595</v>
      </c>
      <c r="DR30">
        <v>711</v>
      </c>
      <c r="DS30">
        <v>601</v>
      </c>
      <c r="DT30" s="6">
        <f t="shared" si="56"/>
        <v>819.5</v>
      </c>
      <c r="DU30" s="6">
        <f t="shared" si="56"/>
        <v>598</v>
      </c>
      <c r="DV30" s="18">
        <f t="shared" si="57"/>
        <v>214</v>
      </c>
      <c r="DW30" s="18">
        <f t="shared" si="58"/>
        <v>-8</v>
      </c>
      <c r="DX30" s="18">
        <f t="shared" si="59"/>
        <v>214.14948050368929</v>
      </c>
      <c r="DY30" s="6">
        <f t="shared" si="60"/>
        <v>1014.4871857248863</v>
      </c>
      <c r="DZ30" s="6">
        <f t="shared" si="61"/>
        <v>157.82724735960949</v>
      </c>
      <c r="EA30" s="6">
        <v>33</v>
      </c>
      <c r="EB30" s="22">
        <f t="shared" si="62"/>
        <v>0.55000000000000004</v>
      </c>
      <c r="EC30" s="18">
        <f t="shared" si="63"/>
        <v>108.23912146828141</v>
      </c>
      <c r="ED30">
        <f t="shared" si="64"/>
        <v>-0.25963731050575611</v>
      </c>
      <c r="EE30">
        <f t="shared" si="65"/>
        <v>2.0343842586170431</v>
      </c>
      <c r="EI30">
        <v>1042</v>
      </c>
      <c r="EJ30">
        <v>598</v>
      </c>
      <c r="EK30">
        <v>762</v>
      </c>
      <c r="EL30">
        <v>603</v>
      </c>
      <c r="EM30" s="6">
        <f t="shared" si="66"/>
        <v>902</v>
      </c>
      <c r="EN30" s="6">
        <f t="shared" si="66"/>
        <v>600.5</v>
      </c>
      <c r="EO30" s="18">
        <f t="shared" si="67"/>
        <v>286</v>
      </c>
      <c r="EP30" s="18">
        <f t="shared" si="68"/>
        <v>-9</v>
      </c>
      <c r="EQ30" s="18">
        <f t="shared" si="69"/>
        <v>286.14157335137446</v>
      </c>
      <c r="ER30" s="6">
        <f t="shared" si="70"/>
        <v>1083.607055163448</v>
      </c>
      <c r="ES30" s="6">
        <f t="shared" si="71"/>
        <v>217.03550589587599</v>
      </c>
      <c r="ET30" s="6">
        <v>33</v>
      </c>
      <c r="EU30" s="22">
        <f t="shared" si="72"/>
        <v>0.55000000000000004</v>
      </c>
      <c r="EV30" s="18">
        <f t="shared" si="73"/>
        <v>112.93811475011898</v>
      </c>
      <c r="EW30">
        <f t="shared" si="74"/>
        <v>-0.25963731050575611</v>
      </c>
      <c r="EX30">
        <f t="shared" si="75"/>
        <v>2.0528405338838254</v>
      </c>
      <c r="FB30">
        <v>1069</v>
      </c>
      <c r="FC30">
        <v>600</v>
      </c>
      <c r="FD30">
        <v>737</v>
      </c>
      <c r="FE30">
        <v>604</v>
      </c>
      <c r="FF30" s="6">
        <f t="shared" si="76"/>
        <v>903</v>
      </c>
      <c r="FG30" s="6">
        <f t="shared" si="76"/>
        <v>602</v>
      </c>
      <c r="FH30" s="18">
        <f t="shared" si="122"/>
        <v>291</v>
      </c>
      <c r="FI30" s="18">
        <f t="shared" si="127"/>
        <v>-9</v>
      </c>
      <c r="FJ30" s="18">
        <f t="shared" si="78"/>
        <v>291.13914199227833</v>
      </c>
      <c r="FK30" s="6">
        <f t="shared" si="79"/>
        <v>1085.2709339146609</v>
      </c>
      <c r="FL30" s="6">
        <f t="shared" si="80"/>
        <v>220.4790514365701</v>
      </c>
      <c r="FM30" s="6">
        <v>37</v>
      </c>
      <c r="FN30" s="22">
        <f t="shared" si="81"/>
        <v>0.6166666666666667</v>
      </c>
      <c r="FO30" s="18">
        <f t="shared" si="82"/>
        <v>114.09705406797595</v>
      </c>
      <c r="FP30">
        <f t="shared" si="83"/>
        <v>-0.20994952631664862</v>
      </c>
      <c r="FQ30">
        <f t="shared" si="84"/>
        <v>2.0572744312846587</v>
      </c>
      <c r="FU30">
        <v>491</v>
      </c>
      <c r="FV30">
        <v>592</v>
      </c>
      <c r="FW30">
        <v>298</v>
      </c>
      <c r="FX30">
        <v>600</v>
      </c>
      <c r="FY30">
        <f t="shared" si="85"/>
        <v>394.5</v>
      </c>
      <c r="FZ30">
        <f t="shared" si="86"/>
        <v>596</v>
      </c>
      <c r="GA30" s="18">
        <f t="shared" si="123"/>
        <v>168.5</v>
      </c>
      <c r="GB30" s="18">
        <f t="shared" si="128"/>
        <v>-6</v>
      </c>
      <c r="GC30" s="18">
        <f t="shared" si="88"/>
        <v>168.60679108505684</v>
      </c>
      <c r="GD30">
        <f t="shared" si="89"/>
        <v>714.73509078539018</v>
      </c>
      <c r="GE30">
        <v>29</v>
      </c>
      <c r="GF30" s="22">
        <f t="shared" si="90"/>
        <v>0.48333333333333334</v>
      </c>
      <c r="GG30" s="18">
        <f t="shared" si="115"/>
        <v>78.883115232555028</v>
      </c>
      <c r="GH30">
        <f t="shared" si="91"/>
        <v>-0.31575325248468755</v>
      </c>
      <c r="GI30">
        <f t="shared" si="92"/>
        <v>1.8969840533225233</v>
      </c>
      <c r="GN30">
        <v>584</v>
      </c>
      <c r="GO30">
        <v>588</v>
      </c>
      <c r="GP30">
        <v>418</v>
      </c>
      <c r="GQ30">
        <v>594</v>
      </c>
      <c r="GR30">
        <f t="shared" si="93"/>
        <v>501</v>
      </c>
      <c r="GS30">
        <f t="shared" si="94"/>
        <v>591</v>
      </c>
      <c r="GT30" s="18">
        <f t="shared" si="95"/>
        <v>256</v>
      </c>
      <c r="GU30" s="18">
        <f t="shared" si="96"/>
        <v>-13.5</v>
      </c>
      <c r="GV30" s="18">
        <f t="shared" si="97"/>
        <v>256.35570990325141</v>
      </c>
      <c r="GW30">
        <f t="shared" si="98"/>
        <v>774.77867807522944</v>
      </c>
      <c r="GX30">
        <v>31</v>
      </c>
      <c r="GY30" s="22">
        <f t="shared" si="99"/>
        <v>0.51666666666666661</v>
      </c>
      <c r="GZ30" s="18">
        <f t="shared" si="100"/>
        <v>101.15463376555094</v>
      </c>
      <c r="HA30">
        <f t="shared" si="101"/>
        <v>-0.28678955654937099</v>
      </c>
      <c r="HB30">
        <f t="shared" si="102"/>
        <v>2.0049857820422199</v>
      </c>
      <c r="HG30">
        <v>591</v>
      </c>
      <c r="HH30">
        <v>588</v>
      </c>
      <c r="HI30">
        <v>429</v>
      </c>
      <c r="HJ30">
        <v>593</v>
      </c>
      <c r="HK30">
        <f t="shared" si="103"/>
        <v>510</v>
      </c>
      <c r="HL30">
        <f t="shared" si="104"/>
        <v>590.5</v>
      </c>
      <c r="HM30" s="18">
        <f t="shared" si="105"/>
        <v>255</v>
      </c>
      <c r="HN30" s="18">
        <f t="shared" si="106"/>
        <v>-11</v>
      </c>
      <c r="HO30" s="18">
        <f t="shared" si="107"/>
        <v>255.23714463220279</v>
      </c>
      <c r="HP30">
        <f t="shared" si="108"/>
        <v>780.25012015378763</v>
      </c>
      <c r="HQ30">
        <v>30</v>
      </c>
      <c r="HR30" s="22">
        <f t="shared" si="109"/>
        <v>0.5</v>
      </c>
      <c r="HS30" s="18">
        <f t="shared" si="110"/>
        <v>98.035900152227413</v>
      </c>
      <c r="HT30">
        <f t="shared" si="111"/>
        <v>-0.3010299956639812</v>
      </c>
      <c r="HU30">
        <f t="shared" si="112"/>
        <v>1.9913851408246879</v>
      </c>
    </row>
    <row r="31" spans="1:229" x14ac:dyDescent="0.25">
      <c r="G31" s="6">
        <v>991</v>
      </c>
      <c r="H31" s="6">
        <v>575</v>
      </c>
      <c r="I31" s="6">
        <v>736</v>
      </c>
      <c r="J31" s="6">
        <v>578</v>
      </c>
      <c r="K31" s="6">
        <f t="shared" si="0"/>
        <v>863.5</v>
      </c>
      <c r="L31" s="6">
        <f t="shared" si="1"/>
        <v>576.5</v>
      </c>
      <c r="M31" s="18">
        <f t="shared" si="2"/>
        <v>87</v>
      </c>
      <c r="N31" s="18">
        <f t="shared" si="3"/>
        <v>-4</v>
      </c>
      <c r="O31" s="18">
        <f t="shared" si="4"/>
        <v>87.091905479212016</v>
      </c>
      <c r="P31" s="18">
        <f t="shared" si="113"/>
        <v>68.759163419680704</v>
      </c>
      <c r="Q31" s="6">
        <v>31</v>
      </c>
      <c r="R31" s="22">
        <f t="shared" si="5"/>
        <v>0.51666666666666661</v>
      </c>
      <c r="S31" s="18">
        <f t="shared" si="6"/>
        <v>268.51970450956185</v>
      </c>
      <c r="T31">
        <f t="shared" si="7"/>
        <v>-0.28678955654937099</v>
      </c>
      <c r="U31">
        <f t="shared" si="8"/>
        <v>2.4289761605971321</v>
      </c>
      <c r="Y31" s="6">
        <v>914</v>
      </c>
      <c r="Z31" s="6">
        <v>573</v>
      </c>
      <c r="AA31" s="6">
        <v>623</v>
      </c>
      <c r="AB31" s="6">
        <v>575</v>
      </c>
      <c r="AC31" s="6">
        <f t="shared" si="9"/>
        <v>768.5</v>
      </c>
      <c r="AD31" s="6">
        <f t="shared" si="9"/>
        <v>574</v>
      </c>
      <c r="AE31" s="18">
        <f t="shared" si="10"/>
        <v>106</v>
      </c>
      <c r="AF31" s="18">
        <f t="shared" si="11"/>
        <v>3.5</v>
      </c>
      <c r="AG31" s="18">
        <f t="shared" si="12"/>
        <v>106.05776727802636</v>
      </c>
      <c r="AH31" s="6">
        <f t="shared" si="13"/>
        <v>959.20188177463456</v>
      </c>
      <c r="AI31" s="6">
        <f t="shared" si="114"/>
        <v>84.915601429346339</v>
      </c>
      <c r="AJ31" s="6">
        <v>32</v>
      </c>
      <c r="AK31" s="22">
        <f t="shared" si="14"/>
        <v>0.53333333333333333</v>
      </c>
      <c r="AL31" s="18">
        <f t="shared" si="15"/>
        <v>294.55064478451942</v>
      </c>
      <c r="AM31">
        <f t="shared" si="16"/>
        <v>-0.27300127206373764</v>
      </c>
      <c r="AN31">
        <f t="shared" si="17"/>
        <v>2.4691599777630739</v>
      </c>
      <c r="AR31" s="6">
        <v>1111</v>
      </c>
      <c r="AS31" s="6">
        <v>580</v>
      </c>
      <c r="AT31" s="6">
        <v>736</v>
      </c>
      <c r="AU31" s="6">
        <v>580</v>
      </c>
      <c r="AV31" s="6">
        <f t="shared" si="18"/>
        <v>923.5</v>
      </c>
      <c r="AW31" s="6">
        <f t="shared" si="18"/>
        <v>580</v>
      </c>
      <c r="AX31" s="18">
        <f t="shared" si="19"/>
        <v>92</v>
      </c>
      <c r="AY31" s="18">
        <f t="shared" si="20"/>
        <v>-1</v>
      </c>
      <c r="AZ31" s="18">
        <f t="shared" si="21"/>
        <v>92.005434622091755</v>
      </c>
      <c r="BA31" s="6">
        <f t="shared" si="22"/>
        <v>1090.5284269563999</v>
      </c>
      <c r="BB31" s="6">
        <f t="shared" si="23"/>
        <v>76.155098245515546</v>
      </c>
      <c r="BC31" s="6">
        <v>34</v>
      </c>
      <c r="BD31" s="22">
        <f t="shared" si="24"/>
        <v>0.56666666666666665</v>
      </c>
      <c r="BE31" s="18">
        <f t="shared" si="25"/>
        <v>290.89499685479734</v>
      </c>
      <c r="BF31">
        <f t="shared" si="26"/>
        <v>-0.24667233334138852</v>
      </c>
      <c r="BG31">
        <f t="shared" si="27"/>
        <v>2.4637362518175676</v>
      </c>
      <c r="BK31">
        <v>788</v>
      </c>
      <c r="BL31">
        <v>583</v>
      </c>
      <c r="BM31">
        <v>612</v>
      </c>
      <c r="BN31">
        <v>584</v>
      </c>
      <c r="BO31" s="6">
        <f t="shared" si="28"/>
        <v>700</v>
      </c>
      <c r="BP31" s="6">
        <f t="shared" si="28"/>
        <v>583.5</v>
      </c>
      <c r="BQ31" s="18">
        <f t="shared" si="29"/>
        <v>221.5</v>
      </c>
      <c r="BR31" s="18">
        <f t="shared" si="124"/>
        <v>-6</v>
      </c>
      <c r="BS31" s="18">
        <f t="shared" si="31"/>
        <v>221.58124920669619</v>
      </c>
      <c r="BT31" s="6">
        <f t="shared" si="32"/>
        <v>911.30250191689913</v>
      </c>
      <c r="BU31" s="6">
        <f t="shared" si="33"/>
        <v>152.04464058123938</v>
      </c>
      <c r="BV31" s="6">
        <v>42</v>
      </c>
      <c r="BW31" s="22">
        <f t="shared" si="34"/>
        <v>0.7</v>
      </c>
      <c r="BX31" s="18">
        <f t="shared" si="35"/>
        <v>70.892192397774181</v>
      </c>
      <c r="BY31">
        <f t="shared" si="36"/>
        <v>-0.15490195998574319</v>
      </c>
      <c r="BZ31">
        <f t="shared" si="37"/>
        <v>1.8505984074640693</v>
      </c>
      <c r="CD31">
        <v>833</v>
      </c>
      <c r="CE31">
        <v>574</v>
      </c>
      <c r="CF31">
        <v>609</v>
      </c>
      <c r="CG31">
        <v>580</v>
      </c>
      <c r="CH31" s="6">
        <f t="shared" si="38"/>
        <v>721</v>
      </c>
      <c r="CI31" s="6">
        <f t="shared" si="38"/>
        <v>577</v>
      </c>
      <c r="CJ31" s="18">
        <f t="shared" si="120"/>
        <v>188.5</v>
      </c>
      <c r="CK31" s="18">
        <f t="shared" si="125"/>
        <v>-11</v>
      </c>
      <c r="CL31" s="18">
        <f t="shared" si="40"/>
        <v>188.82068212989805</v>
      </c>
      <c r="CM31" s="6">
        <f t="shared" si="41"/>
        <v>923.45546725329427</v>
      </c>
      <c r="CN31" s="6">
        <f t="shared" si="42"/>
        <v>130.17099746959809</v>
      </c>
      <c r="CO31" s="6">
        <v>31</v>
      </c>
      <c r="CP31" s="22">
        <f t="shared" si="43"/>
        <v>0.51666666666666661</v>
      </c>
      <c r="CQ31" s="18">
        <f t="shared" si="44"/>
        <v>74.805910307746814</v>
      </c>
      <c r="CR31">
        <f t="shared" si="45"/>
        <v>-0.28678955654937099</v>
      </c>
      <c r="CS31">
        <f t="shared" si="46"/>
        <v>1.8739359122045411</v>
      </c>
      <c r="CW31">
        <v>932</v>
      </c>
      <c r="CX31">
        <v>571</v>
      </c>
      <c r="CY31">
        <v>690</v>
      </c>
      <c r="CZ31">
        <v>583</v>
      </c>
      <c r="DA31" s="6">
        <f t="shared" si="47"/>
        <v>811</v>
      </c>
      <c r="DB31" s="6">
        <f t="shared" si="47"/>
        <v>577</v>
      </c>
      <c r="DC31" s="18">
        <f t="shared" si="121"/>
        <v>269</v>
      </c>
      <c r="DD31" s="18">
        <f t="shared" si="126"/>
        <v>-7.5</v>
      </c>
      <c r="DE31" s="18">
        <f t="shared" si="49"/>
        <v>269.10453359243132</v>
      </c>
      <c r="DF31" s="6">
        <f t="shared" si="50"/>
        <v>995.31402079946611</v>
      </c>
      <c r="DG31" s="6">
        <f t="shared" si="51"/>
        <v>198.19153962107157</v>
      </c>
      <c r="DH31" s="6">
        <v>31</v>
      </c>
      <c r="DI31" s="22">
        <f t="shared" si="52"/>
        <v>0.51666666666666661</v>
      </c>
      <c r="DJ31" s="18">
        <f t="shared" si="53"/>
        <v>83.087440939677805</v>
      </c>
      <c r="DK31">
        <f t="shared" si="54"/>
        <v>-0.28678955654937099</v>
      </c>
      <c r="DL31">
        <f t="shared" si="55"/>
        <v>1.9195353830765418</v>
      </c>
      <c r="DP31">
        <v>940</v>
      </c>
      <c r="DQ31">
        <v>595</v>
      </c>
      <c r="DR31">
        <v>724</v>
      </c>
      <c r="DS31">
        <v>601</v>
      </c>
      <c r="DT31" s="6">
        <f t="shared" si="56"/>
        <v>832</v>
      </c>
      <c r="DU31" s="6">
        <f t="shared" si="56"/>
        <v>598</v>
      </c>
      <c r="DV31" s="18">
        <f t="shared" si="57"/>
        <v>226.5</v>
      </c>
      <c r="DW31" s="18">
        <f t="shared" si="58"/>
        <v>-8</v>
      </c>
      <c r="DX31" s="18">
        <f t="shared" si="59"/>
        <v>226.64123631854818</v>
      </c>
      <c r="DY31" s="6">
        <f t="shared" si="60"/>
        <v>1024.6111457523775</v>
      </c>
      <c r="DZ31" s="6">
        <f t="shared" si="61"/>
        <v>167.95120738710068</v>
      </c>
      <c r="EA31" s="6">
        <v>34</v>
      </c>
      <c r="EB31" s="22">
        <f t="shared" si="62"/>
        <v>0.56666666666666665</v>
      </c>
      <c r="EC31" s="18">
        <f t="shared" si="63"/>
        <v>109.42994661745766</v>
      </c>
      <c r="ED31">
        <f t="shared" si="64"/>
        <v>-0.24667233334138852</v>
      </c>
      <c r="EE31">
        <f t="shared" si="65"/>
        <v>2.039136187362923</v>
      </c>
      <c r="EI31">
        <v>1056</v>
      </c>
      <c r="EJ31">
        <v>597</v>
      </c>
      <c r="EK31">
        <v>781</v>
      </c>
      <c r="EL31">
        <v>603</v>
      </c>
      <c r="EM31" s="6">
        <f t="shared" si="66"/>
        <v>918.5</v>
      </c>
      <c r="EN31" s="6">
        <f t="shared" si="66"/>
        <v>600</v>
      </c>
      <c r="EO31" s="18">
        <f t="shared" si="67"/>
        <v>302.5</v>
      </c>
      <c r="EP31" s="18">
        <f t="shared" si="68"/>
        <v>-9.5</v>
      </c>
      <c r="EQ31" s="18">
        <f t="shared" si="69"/>
        <v>302.64913679044253</v>
      </c>
      <c r="ER31" s="6">
        <f t="shared" si="70"/>
        <v>1097.1063075199231</v>
      </c>
      <c r="ES31" s="6">
        <f t="shared" si="71"/>
        <v>230.53475825235114</v>
      </c>
      <c r="ET31" s="6">
        <v>34</v>
      </c>
      <c r="EU31" s="22">
        <f t="shared" si="72"/>
        <v>0.56666666666666665</v>
      </c>
      <c r="EV31" s="18">
        <f t="shared" si="73"/>
        <v>114.37856531199229</v>
      </c>
      <c r="EW31">
        <f t="shared" si="74"/>
        <v>-0.24667233334138852</v>
      </c>
      <c r="EX31">
        <f t="shared" si="75"/>
        <v>2.0583446447461253</v>
      </c>
      <c r="FB31">
        <v>1085</v>
      </c>
      <c r="FC31">
        <v>600</v>
      </c>
      <c r="FD31">
        <v>758</v>
      </c>
      <c r="FE31">
        <v>605</v>
      </c>
      <c r="FF31" s="6">
        <f t="shared" si="76"/>
        <v>921.5</v>
      </c>
      <c r="FG31" s="6">
        <f t="shared" si="76"/>
        <v>602.5</v>
      </c>
      <c r="FH31" s="18">
        <f t="shared" si="122"/>
        <v>309.5</v>
      </c>
      <c r="FI31" s="18">
        <f t="shared" si="127"/>
        <v>-8.5</v>
      </c>
      <c r="FJ31" s="18">
        <f t="shared" si="78"/>
        <v>309.61669851608457</v>
      </c>
      <c r="FK31" s="6">
        <f t="shared" si="79"/>
        <v>1100.9852405913532</v>
      </c>
      <c r="FL31" s="6">
        <f t="shared" si="80"/>
        <v>236.19335811326243</v>
      </c>
      <c r="FM31" s="6">
        <v>38</v>
      </c>
      <c r="FN31" s="22">
        <f t="shared" si="81"/>
        <v>0.6333333333333333</v>
      </c>
      <c r="FO31" s="18">
        <f t="shared" si="82"/>
        <v>115.7422821441763</v>
      </c>
      <c r="FP31">
        <f t="shared" si="83"/>
        <v>-0.19836765376683349</v>
      </c>
      <c r="FQ31">
        <f t="shared" si="84"/>
        <v>2.0634920412973692</v>
      </c>
      <c r="FU31">
        <v>497</v>
      </c>
      <c r="FV31">
        <v>591</v>
      </c>
      <c r="FW31">
        <v>312</v>
      </c>
      <c r="FX31">
        <v>599</v>
      </c>
      <c r="FY31">
        <f t="shared" si="85"/>
        <v>404.5</v>
      </c>
      <c r="FZ31">
        <f t="shared" si="86"/>
        <v>595</v>
      </c>
      <c r="GA31" s="18">
        <f t="shared" si="123"/>
        <v>178.5</v>
      </c>
      <c r="GB31" s="18">
        <f t="shared" si="128"/>
        <v>-7</v>
      </c>
      <c r="GC31" s="18">
        <f t="shared" si="88"/>
        <v>178.63720217244784</v>
      </c>
      <c r="GD31">
        <f t="shared" si="89"/>
        <v>719.47567714273703</v>
      </c>
      <c r="GE31">
        <v>30</v>
      </c>
      <c r="GF31" s="22">
        <f t="shared" si="90"/>
        <v>0.5</v>
      </c>
      <c r="GG31" s="18">
        <f t="shared" si="115"/>
        <v>80.13472629911243</v>
      </c>
      <c r="GH31">
        <f t="shared" si="91"/>
        <v>-0.3010299956639812</v>
      </c>
      <c r="GI31">
        <f t="shared" si="92"/>
        <v>1.9038207579300086</v>
      </c>
      <c r="GN31">
        <v>596</v>
      </c>
      <c r="GO31">
        <v>588</v>
      </c>
      <c r="GP31">
        <v>433</v>
      </c>
      <c r="GQ31">
        <v>595</v>
      </c>
      <c r="GR31">
        <f t="shared" si="93"/>
        <v>514.5</v>
      </c>
      <c r="GS31">
        <f t="shared" si="94"/>
        <v>591.5</v>
      </c>
      <c r="GT31" s="18">
        <f t="shared" si="95"/>
        <v>269.5</v>
      </c>
      <c r="GU31" s="18">
        <f t="shared" si="96"/>
        <v>-13</v>
      </c>
      <c r="GV31" s="18">
        <f t="shared" si="97"/>
        <v>269.81336141859248</v>
      </c>
      <c r="GW31">
        <f t="shared" si="98"/>
        <v>783.95312359859884</v>
      </c>
      <c r="GX31">
        <v>32</v>
      </c>
      <c r="GY31" s="22">
        <f t="shared" si="99"/>
        <v>0.53333333333333333</v>
      </c>
      <c r="GZ31" s="18">
        <f t="shared" si="100"/>
        <v>102.8276594763804</v>
      </c>
      <c r="HA31">
        <f t="shared" si="101"/>
        <v>-0.27300127206373764</v>
      </c>
      <c r="HB31">
        <f t="shared" si="102"/>
        <v>2.0121099506731217</v>
      </c>
      <c r="HG31">
        <v>606</v>
      </c>
      <c r="HH31">
        <v>587</v>
      </c>
      <c r="HI31">
        <v>446</v>
      </c>
      <c r="HJ31">
        <v>595</v>
      </c>
      <c r="HK31">
        <f t="shared" si="103"/>
        <v>526</v>
      </c>
      <c r="HL31">
        <f t="shared" si="104"/>
        <v>591</v>
      </c>
      <c r="HM31" s="18">
        <f t="shared" si="105"/>
        <v>271</v>
      </c>
      <c r="HN31" s="18">
        <f t="shared" si="106"/>
        <v>-10.5</v>
      </c>
      <c r="HO31" s="18">
        <f t="shared" si="107"/>
        <v>271.20333700011878</v>
      </c>
      <c r="HP31">
        <f t="shared" si="108"/>
        <v>791.17444346995944</v>
      </c>
      <c r="HQ31">
        <v>31</v>
      </c>
      <c r="HR31" s="22">
        <f t="shared" si="109"/>
        <v>0.51666666666666661</v>
      </c>
      <c r="HS31" s="18">
        <f t="shared" si="110"/>
        <v>100.02550641879057</v>
      </c>
      <c r="HT31">
        <f t="shared" si="111"/>
        <v>-0.28678955654937099</v>
      </c>
      <c r="HU31">
        <f t="shared" si="112"/>
        <v>2.0001107588446314</v>
      </c>
    </row>
    <row r="32" spans="1:229" x14ac:dyDescent="0.25">
      <c r="G32" s="6">
        <v>999</v>
      </c>
      <c r="H32" s="6">
        <v>576</v>
      </c>
      <c r="I32" s="6">
        <v>741</v>
      </c>
      <c r="J32" s="6">
        <v>579</v>
      </c>
      <c r="K32" s="6">
        <f t="shared" si="0"/>
        <v>870</v>
      </c>
      <c r="L32" s="6">
        <f t="shared" si="1"/>
        <v>577.5</v>
      </c>
      <c r="M32" s="18">
        <f t="shared" si="2"/>
        <v>93.5</v>
      </c>
      <c r="N32" s="18">
        <f t="shared" si="3"/>
        <v>-3</v>
      </c>
      <c r="O32" s="18">
        <f t="shared" si="4"/>
        <v>93.548115961787275</v>
      </c>
      <c r="P32" s="18">
        <f t="shared" si="113"/>
        <v>74.724030839060674</v>
      </c>
      <c r="Q32" s="6">
        <v>32</v>
      </c>
      <c r="R32" s="22">
        <f t="shared" si="5"/>
        <v>0.53333333333333333</v>
      </c>
      <c r="S32" s="18">
        <f t="shared" si="6"/>
        <v>269.05455750289923</v>
      </c>
      <c r="T32">
        <f t="shared" si="7"/>
        <v>-0.27300127206373764</v>
      </c>
      <c r="U32">
        <f t="shared" si="8"/>
        <v>2.4298403529392743</v>
      </c>
      <c r="Y32" s="6">
        <v>920</v>
      </c>
      <c r="Z32" s="6">
        <v>573</v>
      </c>
      <c r="AA32" s="6">
        <v>629</v>
      </c>
      <c r="AB32" s="6">
        <v>575</v>
      </c>
      <c r="AC32" s="6">
        <f t="shared" si="9"/>
        <v>774.5</v>
      </c>
      <c r="AD32" s="6">
        <f t="shared" si="9"/>
        <v>574</v>
      </c>
      <c r="AE32" s="18">
        <f t="shared" si="10"/>
        <v>112</v>
      </c>
      <c r="AF32" s="18">
        <f t="shared" si="11"/>
        <v>3.5</v>
      </c>
      <c r="AG32" s="18">
        <f t="shared" si="12"/>
        <v>112.05467415507485</v>
      </c>
      <c r="AH32" s="6">
        <f t="shared" si="13"/>
        <v>964.01568970634503</v>
      </c>
      <c r="AI32" s="6">
        <f t="shared" si="114"/>
        <v>89.72940936105681</v>
      </c>
      <c r="AJ32" s="6">
        <v>33</v>
      </c>
      <c r="AK32" s="22">
        <f t="shared" si="14"/>
        <v>0.55000000000000004</v>
      </c>
      <c r="AL32" s="18">
        <f t="shared" si="15"/>
        <v>295.11157518177396</v>
      </c>
      <c r="AM32">
        <f t="shared" si="16"/>
        <v>-0.25963731050575611</v>
      </c>
      <c r="AN32">
        <f t="shared" si="17"/>
        <v>2.4699862441966123</v>
      </c>
      <c r="AR32" s="6">
        <v>1116</v>
      </c>
      <c r="AS32" s="6">
        <v>580</v>
      </c>
      <c r="AT32" s="6">
        <v>739</v>
      </c>
      <c r="AU32" s="6">
        <v>581</v>
      </c>
      <c r="AV32" s="6">
        <f t="shared" si="18"/>
        <v>927.5</v>
      </c>
      <c r="AW32" s="6">
        <f t="shared" si="18"/>
        <v>580.5</v>
      </c>
      <c r="AX32" s="18">
        <f t="shared" si="19"/>
        <v>96</v>
      </c>
      <c r="AY32" s="18">
        <f t="shared" si="20"/>
        <v>-0.5</v>
      </c>
      <c r="AZ32" s="18">
        <f t="shared" si="21"/>
        <v>96.00130207450313</v>
      </c>
      <c r="BA32" s="6">
        <f t="shared" si="22"/>
        <v>1094.1830285651483</v>
      </c>
      <c r="BB32" s="6">
        <f t="shared" si="23"/>
        <v>79.809699854263954</v>
      </c>
      <c r="BC32" s="6">
        <v>35</v>
      </c>
      <c r="BD32" s="22">
        <f t="shared" si="24"/>
        <v>0.58333333333333337</v>
      </c>
      <c r="BE32" s="18">
        <f t="shared" si="25"/>
        <v>291.22403732354002</v>
      </c>
      <c r="BF32">
        <f t="shared" si="26"/>
        <v>-0.23408320603336796</v>
      </c>
      <c r="BG32">
        <f t="shared" si="27"/>
        <v>2.4642272183269127</v>
      </c>
      <c r="BK32">
        <v>800</v>
      </c>
      <c r="BL32">
        <v>583</v>
      </c>
      <c r="BM32">
        <v>623</v>
      </c>
      <c r="BN32">
        <v>583</v>
      </c>
      <c r="BO32" s="6">
        <f t="shared" si="28"/>
        <v>711.5</v>
      </c>
      <c r="BP32" s="6">
        <f t="shared" si="28"/>
        <v>583</v>
      </c>
      <c r="BQ32" s="18">
        <f t="shared" si="29"/>
        <v>233</v>
      </c>
      <c r="BR32" s="18">
        <f t="shared" si="124"/>
        <v>-6.5</v>
      </c>
      <c r="BS32" s="18">
        <f t="shared" si="31"/>
        <v>233.09064760303019</v>
      </c>
      <c r="BT32" s="6">
        <f t="shared" si="32"/>
        <v>919.84849295957429</v>
      </c>
      <c r="BU32" s="6">
        <f t="shared" si="33"/>
        <v>160.59063162391453</v>
      </c>
      <c r="BV32" s="6">
        <v>43</v>
      </c>
      <c r="BW32" s="22">
        <f t="shared" si="34"/>
        <v>0.71666666666666667</v>
      </c>
      <c r="BX32" s="18">
        <f t="shared" si="35"/>
        <v>71.992517292261169</v>
      </c>
      <c r="BY32">
        <f t="shared" si="36"/>
        <v>-0.1446827948040571</v>
      </c>
      <c r="BZ32">
        <f t="shared" si="37"/>
        <v>1.857287359381862</v>
      </c>
      <c r="CD32">
        <v>842</v>
      </c>
      <c r="CE32">
        <v>574</v>
      </c>
      <c r="CF32">
        <v>622</v>
      </c>
      <c r="CG32">
        <v>581</v>
      </c>
      <c r="CH32" s="6">
        <f t="shared" si="38"/>
        <v>732</v>
      </c>
      <c r="CI32" s="6">
        <f t="shared" si="38"/>
        <v>577.5</v>
      </c>
      <c r="CJ32" s="18">
        <f t="shared" si="120"/>
        <v>199.5</v>
      </c>
      <c r="CK32" s="18">
        <f t="shared" si="125"/>
        <v>-10.5</v>
      </c>
      <c r="CL32" s="18">
        <f t="shared" si="40"/>
        <v>199.77612469962472</v>
      </c>
      <c r="CM32" s="6">
        <f t="shared" si="41"/>
        <v>932.37881250058444</v>
      </c>
      <c r="CN32" s="6">
        <f t="shared" si="42"/>
        <v>139.09434271688826</v>
      </c>
      <c r="CO32" s="6">
        <v>32</v>
      </c>
      <c r="CP32" s="22">
        <f t="shared" si="43"/>
        <v>0.53333333333333333</v>
      </c>
      <c r="CQ32" s="18">
        <f t="shared" si="44"/>
        <v>75.870268859162977</v>
      </c>
      <c r="CR32">
        <f t="shared" si="45"/>
        <v>-0.27300127206373764</v>
      </c>
      <c r="CS32">
        <f t="shared" si="46"/>
        <v>1.8800716230629337</v>
      </c>
      <c r="CW32">
        <v>947</v>
      </c>
      <c r="CX32">
        <v>572</v>
      </c>
      <c r="CY32">
        <v>705</v>
      </c>
      <c r="CZ32">
        <v>584</v>
      </c>
      <c r="DA32" s="6">
        <f t="shared" si="47"/>
        <v>826</v>
      </c>
      <c r="DB32" s="6">
        <f t="shared" si="47"/>
        <v>578</v>
      </c>
      <c r="DC32" s="18">
        <f t="shared" si="121"/>
        <v>284</v>
      </c>
      <c r="DD32" s="18">
        <f t="shared" si="126"/>
        <v>-6.5</v>
      </c>
      <c r="DE32" s="18">
        <f t="shared" si="49"/>
        <v>284.07437406425805</v>
      </c>
      <c r="DF32" s="6">
        <f t="shared" si="50"/>
        <v>1008.1468147050805</v>
      </c>
      <c r="DG32" s="6">
        <f t="shared" si="51"/>
        <v>211.02433352668595</v>
      </c>
      <c r="DH32" s="6">
        <v>32</v>
      </c>
      <c r="DI32" s="22">
        <f t="shared" si="52"/>
        <v>0.53333333333333333</v>
      </c>
      <c r="DJ32" s="18">
        <f t="shared" si="53"/>
        <v>84.511377063698234</v>
      </c>
      <c r="DK32">
        <f t="shared" si="54"/>
        <v>-0.27300127206373764</v>
      </c>
      <c r="DL32">
        <f t="shared" si="55"/>
        <v>1.9269151783388863</v>
      </c>
      <c r="DP32">
        <v>952</v>
      </c>
      <c r="DQ32">
        <v>596</v>
      </c>
      <c r="DR32">
        <v>739</v>
      </c>
      <c r="DS32">
        <v>600</v>
      </c>
      <c r="DT32" s="6">
        <f t="shared" si="56"/>
        <v>845.5</v>
      </c>
      <c r="DU32" s="6">
        <f t="shared" si="56"/>
        <v>598</v>
      </c>
      <c r="DV32" s="18">
        <f t="shared" si="57"/>
        <v>240</v>
      </c>
      <c r="DW32" s="18">
        <f t="shared" si="58"/>
        <v>-8</v>
      </c>
      <c r="DX32" s="18">
        <f t="shared" si="59"/>
        <v>240.13329631685815</v>
      </c>
      <c r="DY32" s="6">
        <f t="shared" si="60"/>
        <v>1035.603326568624</v>
      </c>
      <c r="DZ32" s="6">
        <f t="shared" si="61"/>
        <v>178.94338820334713</v>
      </c>
      <c r="EA32" s="6">
        <v>35</v>
      </c>
      <c r="EB32" s="22">
        <f t="shared" si="62"/>
        <v>0.58333333333333337</v>
      </c>
      <c r="EC32" s="18">
        <f t="shared" si="63"/>
        <v>110.71612964875509</v>
      </c>
      <c r="ED32">
        <f t="shared" si="64"/>
        <v>-0.23408320603336796</v>
      </c>
      <c r="EE32">
        <f t="shared" si="65"/>
        <v>2.0442108955595049</v>
      </c>
      <c r="EI32">
        <v>1072</v>
      </c>
      <c r="EJ32">
        <v>597</v>
      </c>
      <c r="EK32">
        <v>800</v>
      </c>
      <c r="EL32">
        <v>603</v>
      </c>
      <c r="EM32" s="6">
        <f t="shared" si="66"/>
        <v>936</v>
      </c>
      <c r="EN32" s="6">
        <f t="shared" si="66"/>
        <v>600</v>
      </c>
      <c r="EO32" s="18">
        <f t="shared" si="67"/>
        <v>320</v>
      </c>
      <c r="EP32" s="18">
        <f t="shared" si="68"/>
        <v>-9.5</v>
      </c>
      <c r="EQ32" s="18">
        <f t="shared" si="69"/>
        <v>320.14098456773695</v>
      </c>
      <c r="ER32" s="6">
        <f t="shared" si="70"/>
        <v>1111.798542902445</v>
      </c>
      <c r="ES32" s="6">
        <f t="shared" si="71"/>
        <v>245.226993634873</v>
      </c>
      <c r="ET32" s="6">
        <v>35</v>
      </c>
      <c r="EU32" s="22">
        <f t="shared" si="72"/>
        <v>0.58333333333333337</v>
      </c>
      <c r="EV32" s="18">
        <f t="shared" si="73"/>
        <v>115.9049045595747</v>
      </c>
      <c r="EW32">
        <f t="shared" si="74"/>
        <v>-0.23408320603336796</v>
      </c>
      <c r="EX32">
        <f t="shared" si="75"/>
        <v>2.0641018136865679</v>
      </c>
      <c r="FB32">
        <v>1103</v>
      </c>
      <c r="FC32">
        <v>600</v>
      </c>
      <c r="FD32">
        <v>778</v>
      </c>
      <c r="FE32">
        <v>605</v>
      </c>
      <c r="FF32" s="6">
        <f t="shared" si="76"/>
        <v>940.5</v>
      </c>
      <c r="FG32" s="6">
        <f t="shared" si="76"/>
        <v>602.5</v>
      </c>
      <c r="FH32" s="18">
        <f t="shared" si="122"/>
        <v>328.5</v>
      </c>
      <c r="FI32" s="18">
        <f t="shared" si="127"/>
        <v>-8.5</v>
      </c>
      <c r="FJ32" s="18">
        <f t="shared" si="78"/>
        <v>328.60995115790394</v>
      </c>
      <c r="FK32" s="6">
        <f t="shared" si="79"/>
        <v>1116.9362112493266</v>
      </c>
      <c r="FL32" s="6">
        <f t="shared" si="80"/>
        <v>252.14432877123579</v>
      </c>
      <c r="FM32" s="6">
        <v>39</v>
      </c>
      <c r="FN32" s="22">
        <f t="shared" si="81"/>
        <v>0.65</v>
      </c>
      <c r="FO32" s="18">
        <f t="shared" si="82"/>
        <v>117.43342742436678</v>
      </c>
      <c r="FP32">
        <f t="shared" si="83"/>
        <v>-0.18708664335714442</v>
      </c>
      <c r="FQ32">
        <f t="shared" si="84"/>
        <v>2.0697917364309264</v>
      </c>
      <c r="FU32">
        <v>503</v>
      </c>
      <c r="FV32">
        <v>591</v>
      </c>
      <c r="FW32">
        <v>325</v>
      </c>
      <c r="FX32">
        <v>600</v>
      </c>
      <c r="FY32">
        <f t="shared" si="85"/>
        <v>414</v>
      </c>
      <c r="FZ32">
        <f t="shared" si="86"/>
        <v>595.5</v>
      </c>
      <c r="GA32" s="18">
        <f t="shared" si="123"/>
        <v>188</v>
      </c>
      <c r="GB32" s="18">
        <f t="shared" si="128"/>
        <v>-6.5</v>
      </c>
      <c r="GC32" s="18">
        <f t="shared" si="88"/>
        <v>188.11233346062133</v>
      </c>
      <c r="GD32">
        <f t="shared" si="89"/>
        <v>725.26977739321251</v>
      </c>
      <c r="GE32">
        <v>31</v>
      </c>
      <c r="GF32" s="22">
        <f t="shared" si="90"/>
        <v>0.51666666666666661</v>
      </c>
      <c r="GG32" s="18">
        <f t="shared" si="115"/>
        <v>81.317048646027004</v>
      </c>
      <c r="GH32">
        <f t="shared" si="91"/>
        <v>-0.28678955654937099</v>
      </c>
      <c r="GI32">
        <f t="shared" si="92"/>
        <v>1.910181607791817</v>
      </c>
      <c r="GN32">
        <v>611</v>
      </c>
      <c r="GO32">
        <v>587</v>
      </c>
      <c r="GP32">
        <v>447</v>
      </c>
      <c r="GQ32">
        <v>594</v>
      </c>
      <c r="GR32">
        <f t="shared" si="93"/>
        <v>529</v>
      </c>
      <c r="GS32">
        <f t="shared" si="94"/>
        <v>590.5</v>
      </c>
      <c r="GT32" s="18">
        <f t="shared" si="95"/>
        <v>284</v>
      </c>
      <c r="GU32" s="18">
        <f t="shared" si="96"/>
        <v>-14</v>
      </c>
      <c r="GV32" s="18">
        <f t="shared" si="97"/>
        <v>284.3448610402516</v>
      </c>
      <c r="GW32">
        <f t="shared" si="98"/>
        <v>792.79962790102263</v>
      </c>
      <c r="GX32">
        <v>33</v>
      </c>
      <c r="GY32" s="22">
        <f t="shared" si="99"/>
        <v>0.55000000000000004</v>
      </c>
      <c r="GZ32" s="18">
        <f t="shared" si="100"/>
        <v>104.63418362780683</v>
      </c>
      <c r="HA32">
        <f t="shared" si="101"/>
        <v>-0.25963731050575611</v>
      </c>
      <c r="HB32">
        <f t="shared" si="102"/>
        <v>2.019673590225656</v>
      </c>
      <c r="HG32">
        <v>621</v>
      </c>
      <c r="HH32">
        <v>585</v>
      </c>
      <c r="HI32">
        <v>464</v>
      </c>
      <c r="HJ32">
        <v>593</v>
      </c>
      <c r="HK32">
        <f t="shared" si="103"/>
        <v>542.5</v>
      </c>
      <c r="HL32">
        <f t="shared" si="104"/>
        <v>589</v>
      </c>
      <c r="HM32" s="18">
        <f t="shared" si="105"/>
        <v>287.5</v>
      </c>
      <c r="HN32" s="18">
        <f t="shared" si="106"/>
        <v>-12.5</v>
      </c>
      <c r="HO32" s="18">
        <f t="shared" si="107"/>
        <v>287.77161083053346</v>
      </c>
      <c r="HP32">
        <f t="shared" si="108"/>
        <v>800.76666389154832</v>
      </c>
      <c r="HQ32">
        <v>32</v>
      </c>
      <c r="HR32" s="22">
        <f t="shared" si="109"/>
        <v>0.53333333333333333</v>
      </c>
      <c r="HS32" s="18">
        <f t="shared" si="110"/>
        <v>102.09014028261456</v>
      </c>
      <c r="HT32">
        <f t="shared" si="111"/>
        <v>-0.27300127206373764</v>
      </c>
      <c r="HU32">
        <f t="shared" si="112"/>
        <v>2.0089838005822811</v>
      </c>
    </row>
    <row r="33" spans="7:229" x14ac:dyDescent="0.25">
      <c r="G33" s="6">
        <v>1002</v>
      </c>
      <c r="H33" s="6">
        <v>577</v>
      </c>
      <c r="I33" s="6">
        <v>744</v>
      </c>
      <c r="J33" s="6">
        <v>578</v>
      </c>
      <c r="K33" s="6">
        <f t="shared" si="0"/>
        <v>873</v>
      </c>
      <c r="L33" s="6">
        <f t="shared" si="1"/>
        <v>577.5</v>
      </c>
      <c r="M33" s="18">
        <f t="shared" si="2"/>
        <v>96.5</v>
      </c>
      <c r="N33" s="18">
        <f t="shared" si="3"/>
        <v>-3</v>
      </c>
      <c r="O33" s="18">
        <f t="shared" si="4"/>
        <v>96.546620862669243</v>
      </c>
      <c r="P33" s="18">
        <f t="shared" si="113"/>
        <v>77.224806612520638</v>
      </c>
      <c r="Q33" s="6">
        <v>33</v>
      </c>
      <c r="R33" s="22">
        <f t="shared" si="5"/>
        <v>0.55000000000000004</v>
      </c>
      <c r="S33" s="18">
        <f t="shared" si="6"/>
        <v>269.30296317772996</v>
      </c>
      <c r="T33">
        <f t="shared" si="7"/>
        <v>-0.25963731050575611</v>
      </c>
      <c r="U33">
        <f t="shared" si="8"/>
        <v>2.4302411320400181</v>
      </c>
      <c r="Y33" s="6">
        <v>926</v>
      </c>
      <c r="Z33" s="6">
        <v>572</v>
      </c>
      <c r="AA33" s="6">
        <v>635</v>
      </c>
      <c r="AB33" s="6">
        <v>574</v>
      </c>
      <c r="AC33" s="6">
        <f t="shared" si="9"/>
        <v>780.5</v>
      </c>
      <c r="AD33" s="6">
        <f t="shared" si="9"/>
        <v>573</v>
      </c>
      <c r="AE33" s="18">
        <f t="shared" si="10"/>
        <v>118</v>
      </c>
      <c r="AF33" s="18">
        <f t="shared" si="11"/>
        <v>2.5</v>
      </c>
      <c r="AG33" s="18">
        <f t="shared" si="12"/>
        <v>118.02648007968381</v>
      </c>
      <c r="AH33" s="6">
        <f t="shared" si="13"/>
        <v>968.25061321953217</v>
      </c>
      <c r="AI33" s="6">
        <f t="shared" si="114"/>
        <v>93.964332874243951</v>
      </c>
      <c r="AJ33" s="6">
        <v>34</v>
      </c>
      <c r="AK33" s="22">
        <f t="shared" si="14"/>
        <v>0.56666666666666665</v>
      </c>
      <c r="AL33" s="18">
        <f t="shared" si="15"/>
        <v>295.67015772078895</v>
      </c>
      <c r="AM33">
        <f t="shared" si="16"/>
        <v>-0.24667233334138852</v>
      </c>
      <c r="AN33">
        <f t="shared" si="17"/>
        <v>2.4708074929697545</v>
      </c>
      <c r="AR33" s="6">
        <v>1121</v>
      </c>
      <c r="AS33" s="6">
        <v>580</v>
      </c>
      <c r="AT33" s="6">
        <v>743</v>
      </c>
      <c r="AU33" s="6">
        <v>581</v>
      </c>
      <c r="AV33" s="6">
        <f t="shared" si="18"/>
        <v>932</v>
      </c>
      <c r="AW33" s="6">
        <f t="shared" si="18"/>
        <v>580.5</v>
      </c>
      <c r="AX33" s="18">
        <f t="shared" si="19"/>
        <v>100.5</v>
      </c>
      <c r="AY33" s="18">
        <f t="shared" si="20"/>
        <v>-0.5</v>
      </c>
      <c r="AZ33" s="18">
        <f t="shared" si="21"/>
        <v>100.50124377339814</v>
      </c>
      <c r="BA33" s="6">
        <f t="shared" si="22"/>
        <v>1098.0001138433456</v>
      </c>
      <c r="BB33" s="6">
        <f t="shared" si="23"/>
        <v>83.626785132461237</v>
      </c>
      <c r="BC33" s="6">
        <v>36</v>
      </c>
      <c r="BD33" s="22">
        <f t="shared" si="24"/>
        <v>0.6</v>
      </c>
      <c r="BE33" s="18">
        <f t="shared" si="25"/>
        <v>291.59458588240818</v>
      </c>
      <c r="BF33">
        <f t="shared" si="26"/>
        <v>-0.22184874961635639</v>
      </c>
      <c r="BG33">
        <f t="shared" si="27"/>
        <v>2.4647794560546368</v>
      </c>
      <c r="BK33">
        <v>811</v>
      </c>
      <c r="BL33">
        <v>583</v>
      </c>
      <c r="BM33">
        <v>635</v>
      </c>
      <c r="BN33">
        <v>583</v>
      </c>
      <c r="BO33" s="6">
        <f t="shared" si="28"/>
        <v>723</v>
      </c>
      <c r="BP33" s="6">
        <f t="shared" si="28"/>
        <v>583</v>
      </c>
      <c r="BQ33" s="18">
        <f t="shared" si="29"/>
        <v>244.5</v>
      </c>
      <c r="BR33" s="18">
        <f t="shared" si="124"/>
        <v>-6.5</v>
      </c>
      <c r="BS33" s="18">
        <f t="shared" si="31"/>
        <v>244.58638555733228</v>
      </c>
      <c r="BT33" s="6">
        <f t="shared" si="32"/>
        <v>928.77230794204888</v>
      </c>
      <c r="BU33" s="6">
        <f t="shared" si="33"/>
        <v>169.51444660638913</v>
      </c>
      <c r="BV33" s="6">
        <v>44</v>
      </c>
      <c r="BW33" s="22">
        <f t="shared" si="34"/>
        <v>0.73333333333333328</v>
      </c>
      <c r="BX33" s="18">
        <f t="shared" si="35"/>
        <v>73.091536217146654</v>
      </c>
      <c r="BY33">
        <f t="shared" si="36"/>
        <v>-0.13469857389745624</v>
      </c>
      <c r="BZ33">
        <f t="shared" si="37"/>
        <v>1.8638670898579577</v>
      </c>
      <c r="CD33">
        <v>851</v>
      </c>
      <c r="CE33">
        <v>574</v>
      </c>
      <c r="CF33">
        <v>633</v>
      </c>
      <c r="CG33">
        <v>581</v>
      </c>
      <c r="CH33" s="6">
        <f t="shared" si="38"/>
        <v>742</v>
      </c>
      <c r="CI33" s="6">
        <f t="shared" si="38"/>
        <v>577.5</v>
      </c>
      <c r="CJ33" s="18">
        <f t="shared" si="120"/>
        <v>209.5</v>
      </c>
      <c r="CK33" s="18">
        <f t="shared" si="125"/>
        <v>-10.5</v>
      </c>
      <c r="CL33" s="18">
        <f t="shared" si="40"/>
        <v>209.76296145888102</v>
      </c>
      <c r="CM33" s="6">
        <f t="shared" si="41"/>
        <v>940.25009970751933</v>
      </c>
      <c r="CN33" s="6">
        <f t="shared" si="42"/>
        <v>146.96562992382314</v>
      </c>
      <c r="CO33" s="6">
        <v>33</v>
      </c>
      <c r="CP33" s="22">
        <f t="shared" si="43"/>
        <v>0.55000000000000004</v>
      </c>
      <c r="CQ33" s="18">
        <f t="shared" si="44"/>
        <v>76.840524057769443</v>
      </c>
      <c r="CR33">
        <f t="shared" si="45"/>
        <v>-0.25963731050575611</v>
      </c>
      <c r="CS33">
        <f t="shared" si="46"/>
        <v>1.8855903181186169</v>
      </c>
      <c r="CW33">
        <v>959</v>
      </c>
      <c r="CX33">
        <v>572</v>
      </c>
      <c r="CY33">
        <v>720</v>
      </c>
      <c r="CZ33">
        <v>581</v>
      </c>
      <c r="DA33" s="6">
        <f t="shared" si="47"/>
        <v>839.5</v>
      </c>
      <c r="DB33" s="6">
        <f t="shared" si="47"/>
        <v>576.5</v>
      </c>
      <c r="DC33" s="18">
        <f t="shared" si="121"/>
        <v>297.5</v>
      </c>
      <c r="DD33" s="18">
        <f t="shared" si="126"/>
        <v>-8</v>
      </c>
      <c r="DE33" s="18">
        <f t="shared" si="49"/>
        <v>297.60754358718799</v>
      </c>
      <c r="DF33" s="6">
        <f t="shared" si="50"/>
        <v>1018.3872053398943</v>
      </c>
      <c r="DG33" s="6">
        <f t="shared" si="51"/>
        <v>221.26472416149977</v>
      </c>
      <c r="DH33" s="6">
        <v>33</v>
      </c>
      <c r="DI33" s="22">
        <f t="shared" si="52"/>
        <v>0.55000000000000004</v>
      </c>
      <c r="DJ33" s="18">
        <f t="shared" si="53"/>
        <v>85.798656576960866</v>
      </c>
      <c r="DK33">
        <f t="shared" si="54"/>
        <v>-0.25963731050575611</v>
      </c>
      <c r="DL33">
        <f t="shared" si="55"/>
        <v>1.9334804877813343</v>
      </c>
      <c r="DP33">
        <v>964</v>
      </c>
      <c r="DQ33">
        <v>596</v>
      </c>
      <c r="DR33">
        <v>753</v>
      </c>
      <c r="DS33">
        <v>599</v>
      </c>
      <c r="DT33" s="6">
        <f t="shared" si="56"/>
        <v>858.5</v>
      </c>
      <c r="DU33" s="6">
        <f t="shared" si="56"/>
        <v>597.5</v>
      </c>
      <c r="DV33" s="18">
        <f t="shared" si="57"/>
        <v>253</v>
      </c>
      <c r="DW33" s="18">
        <f t="shared" si="58"/>
        <v>-8.5</v>
      </c>
      <c r="DX33" s="18">
        <f t="shared" si="59"/>
        <v>253.1427462914946</v>
      </c>
      <c r="DY33" s="6">
        <f t="shared" si="60"/>
        <v>1045.9581731599021</v>
      </c>
      <c r="DZ33" s="6">
        <f t="shared" si="61"/>
        <v>189.29823479462527</v>
      </c>
      <c r="EA33" s="6">
        <v>36</v>
      </c>
      <c r="EB33" s="22">
        <f t="shared" si="62"/>
        <v>0.6</v>
      </c>
      <c r="EC33" s="18">
        <f t="shared" si="63"/>
        <v>111.95630600477382</v>
      </c>
      <c r="ED33">
        <f t="shared" si="64"/>
        <v>-0.22184874961635639</v>
      </c>
      <c r="EE33">
        <f t="shared" si="65"/>
        <v>2.0490485604960789</v>
      </c>
      <c r="EI33">
        <v>1089</v>
      </c>
      <c r="EJ33">
        <v>599</v>
      </c>
      <c r="EK33">
        <v>819</v>
      </c>
      <c r="EL33">
        <v>602</v>
      </c>
      <c r="EM33" s="6">
        <f t="shared" si="66"/>
        <v>954</v>
      </c>
      <c r="EN33" s="6">
        <f t="shared" si="66"/>
        <v>600.5</v>
      </c>
      <c r="EO33" s="18">
        <f t="shared" si="67"/>
        <v>338</v>
      </c>
      <c r="EP33" s="18">
        <f t="shared" si="68"/>
        <v>-9</v>
      </c>
      <c r="EQ33" s="18">
        <f t="shared" si="69"/>
        <v>338.11980125393427</v>
      </c>
      <c r="ER33" s="6">
        <f t="shared" si="70"/>
        <v>1127.2605067152845</v>
      </c>
      <c r="ES33" s="6">
        <f t="shared" si="71"/>
        <v>260.68895744771248</v>
      </c>
      <c r="ET33" s="6">
        <v>36</v>
      </c>
      <c r="EU33" s="22">
        <f t="shared" si="72"/>
        <v>0.6</v>
      </c>
      <c r="EV33" s="18">
        <f t="shared" si="73"/>
        <v>117.47373673114515</v>
      </c>
      <c r="EW33">
        <f t="shared" si="74"/>
        <v>-0.22184874961635639</v>
      </c>
      <c r="EX33">
        <f t="shared" si="75"/>
        <v>2.0699407834788355</v>
      </c>
      <c r="FB33">
        <v>1118</v>
      </c>
      <c r="FC33">
        <v>599</v>
      </c>
      <c r="FD33">
        <v>799</v>
      </c>
      <c r="FE33">
        <v>605</v>
      </c>
      <c r="FF33" s="6">
        <f t="shared" si="76"/>
        <v>958.5</v>
      </c>
      <c r="FG33" s="6">
        <f t="shared" si="76"/>
        <v>602</v>
      </c>
      <c r="FH33" s="18">
        <f t="shared" si="122"/>
        <v>346.5</v>
      </c>
      <c r="FI33" s="18">
        <f t="shared" si="127"/>
        <v>-9</v>
      </c>
      <c r="FJ33" s="18">
        <f t="shared" si="78"/>
        <v>346.61686340973085</v>
      </c>
      <c r="FK33" s="6">
        <f t="shared" si="79"/>
        <v>1131.8684773417801</v>
      </c>
      <c r="FL33" s="6">
        <f t="shared" si="80"/>
        <v>267.07659486368937</v>
      </c>
      <c r="FM33" s="6">
        <v>40</v>
      </c>
      <c r="FN33" s="22">
        <f t="shared" si="81"/>
        <v>0.66666666666666663</v>
      </c>
      <c r="FO33" s="18">
        <f t="shared" si="82"/>
        <v>119.03674967989407</v>
      </c>
      <c r="FP33">
        <f t="shared" si="83"/>
        <v>-0.17609125905568127</v>
      </c>
      <c r="FQ33">
        <f t="shared" si="84"/>
        <v>2.0756810598738618</v>
      </c>
      <c r="FU33">
        <v>510</v>
      </c>
      <c r="FV33">
        <v>591</v>
      </c>
      <c r="FW33">
        <v>337</v>
      </c>
      <c r="FX33">
        <v>598</v>
      </c>
      <c r="FY33">
        <f t="shared" si="85"/>
        <v>423.5</v>
      </c>
      <c r="FZ33">
        <f t="shared" si="86"/>
        <v>594.5</v>
      </c>
      <c r="GA33" s="18">
        <f t="shared" si="123"/>
        <v>197.5</v>
      </c>
      <c r="GB33" s="18">
        <f t="shared" si="128"/>
        <v>-7.5</v>
      </c>
      <c r="GC33" s="18">
        <f t="shared" si="88"/>
        <v>197.64235376052372</v>
      </c>
      <c r="GD33">
        <f t="shared" si="89"/>
        <v>729.9195161111943</v>
      </c>
      <c r="GE33">
        <v>32</v>
      </c>
      <c r="GF33" s="22">
        <f t="shared" si="90"/>
        <v>0.53333333333333333</v>
      </c>
      <c r="GG33" s="18">
        <f t="shared" si="115"/>
        <v>82.506220133411887</v>
      </c>
      <c r="GH33">
        <f t="shared" si="91"/>
        <v>-0.27300127206373764</v>
      </c>
      <c r="GI33">
        <f t="shared" si="92"/>
        <v>1.9164866911897671</v>
      </c>
      <c r="GN33">
        <v>628</v>
      </c>
      <c r="GO33">
        <v>587</v>
      </c>
      <c r="GP33">
        <v>467</v>
      </c>
      <c r="GQ33">
        <v>593</v>
      </c>
      <c r="GR33">
        <f t="shared" si="93"/>
        <v>547.5</v>
      </c>
      <c r="GS33">
        <f t="shared" si="94"/>
        <v>590</v>
      </c>
      <c r="GT33" s="18">
        <f t="shared" si="95"/>
        <v>302.5</v>
      </c>
      <c r="GU33" s="18">
        <f t="shared" si="96"/>
        <v>-14.5</v>
      </c>
      <c r="GV33" s="18">
        <f t="shared" si="97"/>
        <v>302.8473212693155</v>
      </c>
      <c r="GW33">
        <f t="shared" si="98"/>
        <v>804.89517951097207</v>
      </c>
      <c r="GX33">
        <v>34</v>
      </c>
      <c r="GY33" s="22">
        <f t="shared" si="99"/>
        <v>0.56666666666666665</v>
      </c>
      <c r="GZ33" s="18">
        <f t="shared" si="100"/>
        <v>106.93436888981455</v>
      </c>
      <c r="HA33">
        <f t="shared" si="101"/>
        <v>-0.24667233334138852</v>
      </c>
      <c r="HB33">
        <f t="shared" si="102"/>
        <v>2.0291173106370506</v>
      </c>
      <c r="HG33">
        <v>637</v>
      </c>
      <c r="HH33">
        <v>584</v>
      </c>
      <c r="HI33">
        <v>480</v>
      </c>
      <c r="HJ33">
        <v>593</v>
      </c>
      <c r="HK33">
        <f t="shared" si="103"/>
        <v>558.5</v>
      </c>
      <c r="HL33">
        <f t="shared" si="104"/>
        <v>588.5</v>
      </c>
      <c r="HM33" s="18">
        <f t="shared" si="105"/>
        <v>303.5</v>
      </c>
      <c r="HN33" s="18">
        <f t="shared" si="106"/>
        <v>-13</v>
      </c>
      <c r="HO33" s="18">
        <f t="shared" si="107"/>
        <v>303.77829086358361</v>
      </c>
      <c r="HP33">
        <f t="shared" si="108"/>
        <v>811.32884824835367</v>
      </c>
      <c r="HQ33">
        <v>33</v>
      </c>
      <c r="HR33" s="22">
        <f t="shared" si="109"/>
        <v>0.55000000000000004</v>
      </c>
      <c r="HS33" s="18">
        <f t="shared" si="110"/>
        <v>104.08479186683473</v>
      </c>
      <c r="HT33">
        <f t="shared" si="111"/>
        <v>-0.25963731050575611</v>
      </c>
      <c r="HU33">
        <f t="shared" si="112"/>
        <v>2.0173872781098239</v>
      </c>
    </row>
    <row r="34" spans="7:229" x14ac:dyDescent="0.25">
      <c r="G34" s="6">
        <v>1007</v>
      </c>
      <c r="H34" s="6">
        <v>576</v>
      </c>
      <c r="I34" s="6">
        <v>748</v>
      </c>
      <c r="J34" s="6">
        <v>578</v>
      </c>
      <c r="K34" s="6">
        <f t="shared" si="0"/>
        <v>877.5</v>
      </c>
      <c r="L34" s="6">
        <f t="shared" si="1"/>
        <v>577</v>
      </c>
      <c r="M34" s="18">
        <f t="shared" si="2"/>
        <v>101</v>
      </c>
      <c r="N34" s="18">
        <f t="shared" si="3"/>
        <v>-3.5</v>
      </c>
      <c r="O34" s="18">
        <f t="shared" si="4"/>
        <v>101.06062536913177</v>
      </c>
      <c r="P34" s="18">
        <f t="shared" si="113"/>
        <v>80.706081061587497</v>
      </c>
      <c r="Q34" s="6">
        <v>34</v>
      </c>
      <c r="R34" s="22">
        <f t="shared" si="5"/>
        <v>0.56666666666666665</v>
      </c>
      <c r="S34" s="18">
        <f t="shared" si="6"/>
        <v>269.67691765593912</v>
      </c>
      <c r="T34">
        <f t="shared" si="7"/>
        <v>-0.24667233334138852</v>
      </c>
      <c r="U34">
        <f t="shared" si="8"/>
        <v>2.4308437756569856</v>
      </c>
      <c r="Y34" s="6">
        <v>932</v>
      </c>
      <c r="Z34" s="6">
        <v>572</v>
      </c>
      <c r="AA34" s="6">
        <v>639</v>
      </c>
      <c r="AB34" s="6">
        <v>575</v>
      </c>
      <c r="AC34" s="6">
        <f t="shared" si="9"/>
        <v>785.5</v>
      </c>
      <c r="AD34" s="6">
        <f t="shared" si="9"/>
        <v>573.5</v>
      </c>
      <c r="AE34" s="18">
        <f t="shared" si="10"/>
        <v>123</v>
      </c>
      <c r="AF34" s="18">
        <f t="shared" si="11"/>
        <v>3</v>
      </c>
      <c r="AG34" s="18">
        <f t="shared" si="12"/>
        <v>123.03657992645927</v>
      </c>
      <c r="AH34" s="6">
        <f t="shared" si="13"/>
        <v>972.58033087246838</v>
      </c>
      <c r="AI34" s="6">
        <f t="shared" si="114"/>
        <v>98.294050527180161</v>
      </c>
      <c r="AJ34" s="6">
        <v>35</v>
      </c>
      <c r="AK34" s="22">
        <f t="shared" si="14"/>
        <v>0.58333333333333337</v>
      </c>
      <c r="AL34" s="18">
        <f t="shared" si="15"/>
        <v>296.13878552424751</v>
      </c>
      <c r="AM34">
        <f t="shared" si="16"/>
        <v>-0.23408320603336796</v>
      </c>
      <c r="AN34">
        <f t="shared" si="17"/>
        <v>2.4714952909963652</v>
      </c>
      <c r="AR34" s="6">
        <v>1127</v>
      </c>
      <c r="AS34" s="6">
        <v>579</v>
      </c>
      <c r="AT34" s="6">
        <v>748</v>
      </c>
      <c r="AU34" s="6">
        <v>581</v>
      </c>
      <c r="AV34" s="6">
        <f t="shared" si="18"/>
        <v>937.5</v>
      </c>
      <c r="AW34" s="6">
        <f t="shared" si="18"/>
        <v>580</v>
      </c>
      <c r="AX34" s="18">
        <f t="shared" si="19"/>
        <v>106</v>
      </c>
      <c r="AY34" s="18">
        <f t="shared" si="20"/>
        <v>-1</v>
      </c>
      <c r="AZ34" s="18">
        <f t="shared" si="21"/>
        <v>106.00471687618433</v>
      </c>
      <c r="BA34" s="6">
        <f t="shared" si="22"/>
        <v>1102.4092933207703</v>
      </c>
      <c r="BB34" s="6">
        <f t="shared" si="23"/>
        <v>88.035964609885923</v>
      </c>
      <c r="BC34" s="6">
        <v>37</v>
      </c>
      <c r="BD34" s="22">
        <f t="shared" si="24"/>
        <v>0.6166666666666667</v>
      </c>
      <c r="BE34" s="18">
        <f t="shared" si="25"/>
        <v>292.04777042644525</v>
      </c>
      <c r="BF34">
        <f t="shared" si="26"/>
        <v>-0.20994952631664862</v>
      </c>
      <c r="BG34">
        <f t="shared" si="27"/>
        <v>2.465453895064027</v>
      </c>
      <c r="BK34">
        <v>823</v>
      </c>
      <c r="BL34">
        <v>582</v>
      </c>
      <c r="BM34">
        <v>646</v>
      </c>
      <c r="BN34">
        <v>582</v>
      </c>
      <c r="BO34" s="6">
        <f t="shared" si="28"/>
        <v>734.5</v>
      </c>
      <c r="BP34" s="6">
        <f t="shared" si="28"/>
        <v>582</v>
      </c>
      <c r="BQ34" s="18">
        <f t="shared" si="29"/>
        <v>256</v>
      </c>
      <c r="BR34" s="18">
        <f t="shared" si="124"/>
        <v>-7.5</v>
      </c>
      <c r="BS34" s="18">
        <f t="shared" si="31"/>
        <v>256.10983971725881</v>
      </c>
      <c r="BT34" s="6">
        <f t="shared" si="32"/>
        <v>937.13086065927848</v>
      </c>
      <c r="BU34" s="6">
        <f t="shared" si="33"/>
        <v>177.87299932361873</v>
      </c>
      <c r="BV34" s="6">
        <v>45</v>
      </c>
      <c r="BW34" s="22">
        <f t="shared" si="34"/>
        <v>0.75</v>
      </c>
      <c r="BX34" s="18">
        <f t="shared" si="35"/>
        <v>74.193204874883406</v>
      </c>
      <c r="BY34">
        <f t="shared" si="36"/>
        <v>-0.12493873660829995</v>
      </c>
      <c r="BZ34">
        <f t="shared" si="37"/>
        <v>1.8703641314181345</v>
      </c>
      <c r="CD34">
        <v>860</v>
      </c>
      <c r="CE34">
        <v>573</v>
      </c>
      <c r="CF34">
        <v>647</v>
      </c>
      <c r="CG34">
        <v>582</v>
      </c>
      <c r="CH34" s="6">
        <f t="shared" si="38"/>
        <v>753.5</v>
      </c>
      <c r="CI34" s="6">
        <f t="shared" si="38"/>
        <v>577.5</v>
      </c>
      <c r="CJ34" s="18">
        <f t="shared" si="120"/>
        <v>221</v>
      </c>
      <c r="CK34" s="18">
        <f t="shared" si="125"/>
        <v>-10.5</v>
      </c>
      <c r="CL34" s="18">
        <f t="shared" si="40"/>
        <v>221.24929378418364</v>
      </c>
      <c r="CM34" s="6">
        <f t="shared" si="41"/>
        <v>949.35162084445824</v>
      </c>
      <c r="CN34" s="6">
        <f t="shared" si="42"/>
        <v>156.06715106076206</v>
      </c>
      <c r="CO34" s="6">
        <v>34</v>
      </c>
      <c r="CP34" s="22">
        <f t="shared" si="43"/>
        <v>0.56666666666666665</v>
      </c>
      <c r="CQ34" s="18">
        <f t="shared" si="44"/>
        <v>77.956460356739868</v>
      </c>
      <c r="CR34">
        <f t="shared" si="45"/>
        <v>-0.24667233334138852</v>
      </c>
      <c r="CS34">
        <f t="shared" si="46"/>
        <v>1.8918521115841818</v>
      </c>
      <c r="CW34">
        <v>967</v>
      </c>
      <c r="CX34">
        <v>573</v>
      </c>
      <c r="CY34">
        <v>736</v>
      </c>
      <c r="CZ34">
        <v>581</v>
      </c>
      <c r="DA34" s="6">
        <f t="shared" si="47"/>
        <v>851.5</v>
      </c>
      <c r="DB34" s="6">
        <f t="shared" si="47"/>
        <v>577</v>
      </c>
      <c r="DC34" s="18">
        <f t="shared" si="121"/>
        <v>309.5</v>
      </c>
      <c r="DD34" s="18">
        <f t="shared" si="126"/>
        <v>-7.5</v>
      </c>
      <c r="DE34" s="18">
        <f t="shared" si="49"/>
        <v>309.59085903818283</v>
      </c>
      <c r="DF34" s="6">
        <f t="shared" si="50"/>
        <v>1028.5821552020043</v>
      </c>
      <c r="DG34" s="6">
        <f t="shared" si="51"/>
        <v>231.45967402360975</v>
      </c>
      <c r="DH34" s="6">
        <v>34</v>
      </c>
      <c r="DI34" s="22">
        <f t="shared" si="52"/>
        <v>0.56666666666666665</v>
      </c>
      <c r="DJ34" s="18">
        <f t="shared" si="53"/>
        <v>86.93851346376718</v>
      </c>
      <c r="DK34">
        <f t="shared" si="54"/>
        <v>-0.24667233334138852</v>
      </c>
      <c r="DL34">
        <f t="shared" si="55"/>
        <v>1.939212210043886</v>
      </c>
      <c r="DP34">
        <v>976</v>
      </c>
      <c r="DQ34">
        <v>595</v>
      </c>
      <c r="DR34">
        <v>767</v>
      </c>
      <c r="DS34">
        <v>600</v>
      </c>
      <c r="DT34" s="6">
        <f t="shared" si="56"/>
        <v>871.5</v>
      </c>
      <c r="DU34" s="6">
        <f t="shared" si="56"/>
        <v>597.5</v>
      </c>
      <c r="DV34" s="18">
        <f t="shared" si="57"/>
        <v>266</v>
      </c>
      <c r="DW34" s="18">
        <f t="shared" si="58"/>
        <v>-8.5</v>
      </c>
      <c r="DX34" s="18">
        <f t="shared" si="59"/>
        <v>266.13577361940651</v>
      </c>
      <c r="DY34" s="6">
        <f t="shared" si="60"/>
        <v>1056.6543900443512</v>
      </c>
      <c r="DZ34" s="6">
        <f t="shared" si="61"/>
        <v>199.99445167907436</v>
      </c>
      <c r="EA34" s="6">
        <v>37</v>
      </c>
      <c r="EB34" s="22">
        <f t="shared" si="62"/>
        <v>0.6166666666666667</v>
      </c>
      <c r="EC34" s="18">
        <f t="shared" si="63"/>
        <v>113.19491680819726</v>
      </c>
      <c r="ED34">
        <f t="shared" si="64"/>
        <v>-0.20994952631664862</v>
      </c>
      <c r="EE34">
        <f t="shared" si="65"/>
        <v>2.0538269246285994</v>
      </c>
      <c r="EI34">
        <v>1104</v>
      </c>
      <c r="EJ34">
        <v>599</v>
      </c>
      <c r="EK34">
        <v>839</v>
      </c>
      <c r="EL34">
        <v>601</v>
      </c>
      <c r="EM34" s="6">
        <f t="shared" si="66"/>
        <v>971.5</v>
      </c>
      <c r="EN34" s="6">
        <f t="shared" si="66"/>
        <v>600</v>
      </c>
      <c r="EO34" s="18">
        <f t="shared" si="67"/>
        <v>355.5</v>
      </c>
      <c r="EP34" s="18">
        <f t="shared" si="68"/>
        <v>-9.5</v>
      </c>
      <c r="EQ34" s="18">
        <f t="shared" si="69"/>
        <v>355.62691124266735</v>
      </c>
      <c r="ER34" s="6">
        <f t="shared" si="70"/>
        <v>1141.8459834846378</v>
      </c>
      <c r="ES34" s="6">
        <f t="shared" si="71"/>
        <v>275.27443421706585</v>
      </c>
      <c r="ET34" s="6">
        <v>37</v>
      </c>
      <c r="EU34" s="22">
        <f t="shared" si="72"/>
        <v>0.6166666666666667</v>
      </c>
      <c r="EV34" s="18">
        <f t="shared" si="73"/>
        <v>119.00140775983041</v>
      </c>
      <c r="EW34">
        <f t="shared" si="74"/>
        <v>-0.20994952631664862</v>
      </c>
      <c r="EX34">
        <f t="shared" si="75"/>
        <v>2.0755520990287484</v>
      </c>
      <c r="FB34">
        <v>1136</v>
      </c>
      <c r="FC34">
        <v>595</v>
      </c>
      <c r="FD34">
        <v>819</v>
      </c>
      <c r="FE34">
        <v>605</v>
      </c>
      <c r="FF34" s="6">
        <f t="shared" si="76"/>
        <v>977.5</v>
      </c>
      <c r="FG34" s="6">
        <f t="shared" si="76"/>
        <v>600</v>
      </c>
      <c r="FH34" s="18">
        <f t="shared" si="122"/>
        <v>365.5</v>
      </c>
      <c r="FI34" s="18">
        <f t="shared" si="127"/>
        <v>-11</v>
      </c>
      <c r="FJ34" s="18">
        <f t="shared" si="78"/>
        <v>365.66548921110945</v>
      </c>
      <c r="FK34" s="6">
        <f t="shared" si="79"/>
        <v>1146.955208366918</v>
      </c>
      <c r="FL34" s="6">
        <f t="shared" si="80"/>
        <v>282.16332588882722</v>
      </c>
      <c r="FM34" s="6">
        <v>41</v>
      </c>
      <c r="FN34" s="22">
        <f t="shared" si="81"/>
        <v>0.68333333333333335</v>
      </c>
      <c r="FO34" s="18">
        <f t="shared" si="82"/>
        <v>120.73282534558534</v>
      </c>
      <c r="FP34">
        <f t="shared" si="83"/>
        <v>-0.16536739366390812</v>
      </c>
      <c r="FQ34">
        <f t="shared" si="84"/>
        <v>2.0818253639524138</v>
      </c>
      <c r="FU34">
        <v>518</v>
      </c>
      <c r="FV34">
        <v>590</v>
      </c>
      <c r="FW34">
        <v>348</v>
      </c>
      <c r="FX34">
        <v>597</v>
      </c>
      <c r="FY34">
        <f t="shared" si="85"/>
        <v>433</v>
      </c>
      <c r="FZ34">
        <f t="shared" si="86"/>
        <v>593.5</v>
      </c>
      <c r="GA34" s="18">
        <f t="shared" si="123"/>
        <v>207</v>
      </c>
      <c r="GB34" s="18">
        <f t="shared" si="128"/>
        <v>-8.5</v>
      </c>
      <c r="GC34" s="18">
        <f t="shared" si="88"/>
        <v>207.17444340458599</v>
      </c>
      <c r="GD34">
        <f t="shared" si="89"/>
        <v>734.66403886402384</v>
      </c>
      <c r="GE34">
        <v>33</v>
      </c>
      <c r="GF34" s="22">
        <f t="shared" si="90"/>
        <v>0.55000000000000004</v>
      </c>
      <c r="GG34" s="18">
        <f t="shared" si="115"/>
        <v>83.6956498369385</v>
      </c>
      <c r="GH34">
        <f t="shared" si="91"/>
        <v>-0.25963731050575611</v>
      </c>
      <c r="GI34">
        <f t="shared" si="92"/>
        <v>1.9227028857004285</v>
      </c>
      <c r="GN34">
        <v>644</v>
      </c>
      <c r="GO34">
        <v>587</v>
      </c>
      <c r="GP34">
        <v>488</v>
      </c>
      <c r="GQ34">
        <v>593</v>
      </c>
      <c r="GR34">
        <f t="shared" si="93"/>
        <v>566</v>
      </c>
      <c r="GS34">
        <f t="shared" si="94"/>
        <v>590</v>
      </c>
      <c r="GT34" s="18">
        <f t="shared" si="95"/>
        <v>321</v>
      </c>
      <c r="GU34" s="18">
        <f t="shared" si="96"/>
        <v>-14.5</v>
      </c>
      <c r="GV34" s="18">
        <f t="shared" si="97"/>
        <v>321.32732532419334</v>
      </c>
      <c r="GW34">
        <f t="shared" si="98"/>
        <v>817.59158508389748</v>
      </c>
      <c r="GX34">
        <v>35</v>
      </c>
      <c r="GY34" s="22">
        <f t="shared" si="99"/>
        <v>0.58333333333333337</v>
      </c>
      <c r="GZ34" s="18">
        <f t="shared" si="100"/>
        <v>109.23176244951543</v>
      </c>
      <c r="HA34">
        <f t="shared" si="101"/>
        <v>-0.23408320603336796</v>
      </c>
      <c r="HB34">
        <f t="shared" si="102"/>
        <v>2.0383489410318369</v>
      </c>
      <c r="HG34">
        <v>654</v>
      </c>
      <c r="HH34">
        <v>584</v>
      </c>
      <c r="HI34">
        <v>496</v>
      </c>
      <c r="HJ34">
        <v>591</v>
      </c>
      <c r="HK34">
        <f t="shared" si="103"/>
        <v>575</v>
      </c>
      <c r="HL34">
        <f t="shared" si="104"/>
        <v>587.5</v>
      </c>
      <c r="HM34" s="18">
        <f t="shared" si="105"/>
        <v>320</v>
      </c>
      <c r="HN34" s="18">
        <f t="shared" si="106"/>
        <v>-14</v>
      </c>
      <c r="HO34" s="18">
        <f t="shared" si="107"/>
        <v>320.30610359467084</v>
      </c>
      <c r="HP34">
        <f t="shared" si="108"/>
        <v>822.05915237286911</v>
      </c>
      <c r="HQ34">
        <v>34</v>
      </c>
      <c r="HR34" s="22">
        <f t="shared" si="109"/>
        <v>0.56666666666666665</v>
      </c>
      <c r="HS34" s="18">
        <f t="shared" si="110"/>
        <v>106.14438372346508</v>
      </c>
      <c r="HT34">
        <f t="shared" si="111"/>
        <v>-0.24667233334138852</v>
      </c>
      <c r="HU34">
        <f t="shared" si="112"/>
        <v>2.0258970198639044</v>
      </c>
    </row>
    <row r="35" spans="7:229" x14ac:dyDescent="0.25">
      <c r="G35" s="6">
        <v>1012</v>
      </c>
      <c r="H35" s="6">
        <v>579</v>
      </c>
      <c r="I35" s="6">
        <v>753</v>
      </c>
      <c r="J35" s="6">
        <v>578</v>
      </c>
      <c r="K35" s="6">
        <f t="shared" si="0"/>
        <v>882.5</v>
      </c>
      <c r="L35" s="6">
        <f t="shared" si="1"/>
        <v>578.5</v>
      </c>
      <c r="M35" s="18">
        <f t="shared" si="2"/>
        <v>106</v>
      </c>
      <c r="N35" s="18">
        <f t="shared" si="3"/>
        <v>-2</v>
      </c>
      <c r="O35" s="18">
        <f t="shared" si="4"/>
        <v>106.01886624558857</v>
      </c>
      <c r="P35" s="18">
        <f t="shared" si="113"/>
        <v>85.709008248143959</v>
      </c>
      <c r="Q35" s="6">
        <v>35</v>
      </c>
      <c r="R35" s="22">
        <f t="shared" si="5"/>
        <v>0.58333333333333337</v>
      </c>
      <c r="S35" s="18">
        <f t="shared" si="6"/>
        <v>270.08767408676147</v>
      </c>
      <c r="T35">
        <f t="shared" si="7"/>
        <v>-0.23408320603336796</v>
      </c>
      <c r="U35">
        <f t="shared" si="8"/>
        <v>2.431504764867753</v>
      </c>
      <c r="Y35" s="6">
        <v>937</v>
      </c>
      <c r="Z35" s="6">
        <v>574</v>
      </c>
      <c r="AA35" s="6">
        <v>642</v>
      </c>
      <c r="AB35" s="6">
        <v>575</v>
      </c>
      <c r="AC35" s="6">
        <f t="shared" si="9"/>
        <v>789.5</v>
      </c>
      <c r="AD35" s="6">
        <f t="shared" si="9"/>
        <v>574.5</v>
      </c>
      <c r="AE35" s="18">
        <f t="shared" si="10"/>
        <v>127</v>
      </c>
      <c r="AF35" s="18">
        <f t="shared" si="11"/>
        <v>4</v>
      </c>
      <c r="AG35" s="18">
        <f t="shared" si="12"/>
        <v>127.06297651164952</v>
      </c>
      <c r="AH35" s="6">
        <f t="shared" si="13"/>
        <v>976.40181277996408</v>
      </c>
      <c r="AI35" s="6">
        <f t="shared" si="114"/>
        <v>102.11553243467586</v>
      </c>
      <c r="AJ35" s="6">
        <v>36</v>
      </c>
      <c r="AK35" s="22">
        <f t="shared" si="14"/>
        <v>0.6</v>
      </c>
      <c r="AL35" s="18">
        <f t="shared" si="15"/>
        <v>296.51540104994109</v>
      </c>
      <c r="AM35">
        <f t="shared" si="16"/>
        <v>-0.22184874961635639</v>
      </c>
      <c r="AN35">
        <f t="shared" si="17"/>
        <v>2.4720472556001085</v>
      </c>
      <c r="AR35" s="6">
        <v>1131</v>
      </c>
      <c r="AS35" s="6">
        <v>579</v>
      </c>
      <c r="AT35" s="6">
        <v>754</v>
      </c>
      <c r="AU35" s="6">
        <v>581</v>
      </c>
      <c r="AV35" s="6">
        <f t="shared" si="18"/>
        <v>942.5</v>
      </c>
      <c r="AW35" s="6">
        <f t="shared" si="18"/>
        <v>580</v>
      </c>
      <c r="AX35" s="18">
        <f t="shared" si="19"/>
        <v>111</v>
      </c>
      <c r="AY35" s="18">
        <f t="shared" si="20"/>
        <v>-1</v>
      </c>
      <c r="AZ35" s="18">
        <f t="shared" si="21"/>
        <v>111.00450441310929</v>
      </c>
      <c r="BA35" s="6">
        <f t="shared" si="22"/>
        <v>1106.6644703793468</v>
      </c>
      <c r="BB35" s="6">
        <f t="shared" si="23"/>
        <v>92.291141668462387</v>
      </c>
      <c r="BC35" s="6">
        <v>38</v>
      </c>
      <c r="BD35" s="22">
        <f t="shared" si="24"/>
        <v>0.6333333333333333</v>
      </c>
      <c r="BE35" s="18">
        <f t="shared" si="25"/>
        <v>292.45947888633697</v>
      </c>
      <c r="BF35">
        <f t="shared" si="26"/>
        <v>-0.19836765376683349</v>
      </c>
      <c r="BG35">
        <f t="shared" si="27"/>
        <v>2.4660657018194234</v>
      </c>
      <c r="BK35">
        <v>835</v>
      </c>
      <c r="BL35">
        <v>582</v>
      </c>
      <c r="BM35">
        <v>657</v>
      </c>
      <c r="BN35">
        <v>582</v>
      </c>
      <c r="BO35" s="6">
        <f t="shared" si="28"/>
        <v>746</v>
      </c>
      <c r="BP35" s="6">
        <f t="shared" si="28"/>
        <v>582</v>
      </c>
      <c r="BQ35" s="18">
        <f t="shared" si="29"/>
        <v>267.5</v>
      </c>
      <c r="BR35" s="18">
        <f t="shared" si="124"/>
        <v>-7.5</v>
      </c>
      <c r="BS35" s="18">
        <f t="shared" si="31"/>
        <v>267.60511953249323</v>
      </c>
      <c r="BT35" s="6">
        <f t="shared" si="32"/>
        <v>946.17123186028016</v>
      </c>
      <c r="BU35" s="6">
        <f t="shared" si="33"/>
        <v>186.9133705246204</v>
      </c>
      <c r="BV35" s="6">
        <v>46</v>
      </c>
      <c r="BW35" s="22">
        <f t="shared" si="34"/>
        <v>0.76666666666666661</v>
      </c>
      <c r="BX35" s="18">
        <f t="shared" si="35"/>
        <v>75.292180000622835</v>
      </c>
      <c r="BY35">
        <f t="shared" si="36"/>
        <v>-0.11539341870206959</v>
      </c>
      <c r="BZ35">
        <f t="shared" si="37"/>
        <v>1.8767498718323192</v>
      </c>
      <c r="CD35">
        <v>868</v>
      </c>
      <c r="CE35">
        <v>573</v>
      </c>
      <c r="CF35">
        <v>658</v>
      </c>
      <c r="CG35">
        <v>582</v>
      </c>
      <c r="CH35" s="6">
        <f t="shared" si="38"/>
        <v>763</v>
      </c>
      <c r="CI35" s="6">
        <f t="shared" si="38"/>
        <v>577.5</v>
      </c>
      <c r="CJ35" s="18">
        <f t="shared" si="120"/>
        <v>230.5</v>
      </c>
      <c r="CK35" s="18">
        <f t="shared" si="125"/>
        <v>-10.5</v>
      </c>
      <c r="CL35" s="18">
        <f t="shared" si="40"/>
        <v>230.73903007510455</v>
      </c>
      <c r="CM35" s="6">
        <f t="shared" si="41"/>
        <v>956.90921721969005</v>
      </c>
      <c r="CN35" s="6">
        <f t="shared" si="42"/>
        <v>163.62474743599387</v>
      </c>
      <c r="CO35" s="6">
        <v>35</v>
      </c>
      <c r="CP35" s="22">
        <f t="shared" si="43"/>
        <v>0.58333333333333337</v>
      </c>
      <c r="CQ35" s="18">
        <f t="shared" si="44"/>
        <v>78.878420552107684</v>
      </c>
      <c r="CR35">
        <f t="shared" si="45"/>
        <v>-0.23408320603336796</v>
      </c>
      <c r="CS35">
        <f t="shared" si="46"/>
        <v>1.8969582057823984</v>
      </c>
      <c r="CW35">
        <v>978</v>
      </c>
      <c r="CX35">
        <v>572</v>
      </c>
      <c r="CY35">
        <v>754</v>
      </c>
      <c r="CZ35">
        <v>581</v>
      </c>
      <c r="DA35" s="6">
        <f t="shared" si="47"/>
        <v>866</v>
      </c>
      <c r="DB35" s="6">
        <f t="shared" si="47"/>
        <v>576.5</v>
      </c>
      <c r="DC35" s="18">
        <f t="shared" si="121"/>
        <v>324</v>
      </c>
      <c r="DD35" s="18">
        <f t="shared" si="126"/>
        <v>-8</v>
      </c>
      <c r="DE35" s="18">
        <f t="shared" si="49"/>
        <v>324.09875038327436</v>
      </c>
      <c r="DF35" s="6">
        <f t="shared" si="50"/>
        <v>1040.3404490838564</v>
      </c>
      <c r="DG35" s="6">
        <f t="shared" si="51"/>
        <v>243.21796790546182</v>
      </c>
      <c r="DH35" s="6">
        <v>35</v>
      </c>
      <c r="DI35" s="22">
        <f t="shared" si="52"/>
        <v>0.58333333333333337</v>
      </c>
      <c r="DJ35" s="18">
        <f t="shared" si="53"/>
        <v>88.318508835696363</v>
      </c>
      <c r="DK35">
        <f t="shared" si="54"/>
        <v>-0.23408320603336796</v>
      </c>
      <c r="DL35">
        <f t="shared" si="55"/>
        <v>1.9460517278455436</v>
      </c>
      <c r="DP35">
        <v>988</v>
      </c>
      <c r="DQ35">
        <v>595</v>
      </c>
      <c r="DR35">
        <v>782</v>
      </c>
      <c r="DS35">
        <v>600</v>
      </c>
      <c r="DT35" s="6">
        <f t="shared" si="56"/>
        <v>885</v>
      </c>
      <c r="DU35" s="6">
        <f t="shared" si="56"/>
        <v>597.5</v>
      </c>
      <c r="DV35" s="18">
        <f t="shared" si="57"/>
        <v>279.5</v>
      </c>
      <c r="DW35" s="18">
        <f t="shared" si="58"/>
        <v>-8.5</v>
      </c>
      <c r="DX35" s="18">
        <f t="shared" si="59"/>
        <v>279.62921878802291</v>
      </c>
      <c r="DY35" s="6">
        <f t="shared" si="60"/>
        <v>1067.8161124463331</v>
      </c>
      <c r="DZ35" s="6">
        <f t="shared" si="61"/>
        <v>211.15617408105629</v>
      </c>
      <c r="EA35" s="6">
        <v>38</v>
      </c>
      <c r="EB35" s="22">
        <f t="shared" si="62"/>
        <v>0.6333333333333333</v>
      </c>
      <c r="EC35" s="18">
        <f t="shared" si="63"/>
        <v>114.48123188623505</v>
      </c>
      <c r="ED35">
        <f t="shared" si="64"/>
        <v>-0.19836765376683349</v>
      </c>
      <c r="EE35">
        <f t="shared" si="65"/>
        <v>2.0587342940441355</v>
      </c>
      <c r="EI35">
        <v>1119</v>
      </c>
      <c r="EJ35">
        <v>598</v>
      </c>
      <c r="EK35">
        <v>859</v>
      </c>
      <c r="EL35">
        <v>603</v>
      </c>
      <c r="EM35" s="6">
        <f t="shared" si="66"/>
        <v>989</v>
      </c>
      <c r="EN35" s="6">
        <f t="shared" si="66"/>
        <v>600.5</v>
      </c>
      <c r="EO35" s="18">
        <f t="shared" si="67"/>
        <v>373</v>
      </c>
      <c r="EP35" s="18">
        <f t="shared" si="68"/>
        <v>-9</v>
      </c>
      <c r="EQ35" s="18">
        <f t="shared" si="69"/>
        <v>373.10856328956055</v>
      </c>
      <c r="ER35" s="6">
        <f t="shared" si="70"/>
        <v>1157.0312225692096</v>
      </c>
      <c r="ES35" s="6">
        <f t="shared" si="71"/>
        <v>290.45967330163762</v>
      </c>
      <c r="ET35" s="6">
        <v>38</v>
      </c>
      <c r="EU35" s="22">
        <f t="shared" si="72"/>
        <v>0.6333333333333333</v>
      </c>
      <c r="EV35" s="18">
        <f t="shared" si="73"/>
        <v>120.52685732762214</v>
      </c>
      <c r="EW35">
        <f t="shared" si="74"/>
        <v>-0.19836765376683349</v>
      </c>
      <c r="EX35">
        <f t="shared" si="75"/>
        <v>2.0810838327161085</v>
      </c>
      <c r="FB35">
        <v>1155</v>
      </c>
      <c r="FC35">
        <v>596</v>
      </c>
      <c r="FD35">
        <v>841</v>
      </c>
      <c r="FE35">
        <v>604</v>
      </c>
      <c r="FF35" s="6">
        <f t="shared" si="76"/>
        <v>998</v>
      </c>
      <c r="FG35" s="6">
        <f t="shared" si="76"/>
        <v>600</v>
      </c>
      <c r="FH35" s="18">
        <f t="shared" si="122"/>
        <v>386</v>
      </c>
      <c r="FI35" s="18">
        <f t="shared" si="127"/>
        <v>-11</v>
      </c>
      <c r="FJ35" s="18">
        <f t="shared" si="78"/>
        <v>386.15670394284234</v>
      </c>
      <c r="FK35" s="6">
        <f t="shared" si="79"/>
        <v>1164.4758477529708</v>
      </c>
      <c r="FL35" s="6">
        <f t="shared" si="80"/>
        <v>299.68396527488005</v>
      </c>
      <c r="FM35" s="6">
        <v>42</v>
      </c>
      <c r="FN35" s="22">
        <f t="shared" si="81"/>
        <v>0.7</v>
      </c>
      <c r="FO35" s="18">
        <f t="shared" si="82"/>
        <v>122.55734807123157</v>
      </c>
      <c r="FP35">
        <f t="shared" si="83"/>
        <v>-0.15490195998574319</v>
      </c>
      <c r="FQ35">
        <f t="shared" si="84"/>
        <v>2.088339355009718</v>
      </c>
      <c r="FU35">
        <v>529</v>
      </c>
      <c r="FV35">
        <v>589</v>
      </c>
      <c r="FW35">
        <v>361</v>
      </c>
      <c r="FX35">
        <v>596</v>
      </c>
      <c r="FY35">
        <f t="shared" si="85"/>
        <v>445</v>
      </c>
      <c r="FZ35">
        <f t="shared" si="86"/>
        <v>592.5</v>
      </c>
      <c r="GA35" s="18">
        <f t="shared" si="123"/>
        <v>219</v>
      </c>
      <c r="GB35" s="18">
        <f t="shared" si="128"/>
        <v>-9.5</v>
      </c>
      <c r="GC35" s="18">
        <f t="shared" si="88"/>
        <v>219.20595338630747</v>
      </c>
      <c r="GD35">
        <f t="shared" si="89"/>
        <v>741.00016869093895</v>
      </c>
      <c r="GE35">
        <v>34</v>
      </c>
      <c r="GF35" s="22">
        <f t="shared" si="90"/>
        <v>0.56666666666666665</v>
      </c>
      <c r="GG35" s="18">
        <f t="shared" si="115"/>
        <v>85.196961289611508</v>
      </c>
      <c r="GH35">
        <f t="shared" si="91"/>
        <v>-0.24667233334138852</v>
      </c>
      <c r="GI35">
        <f t="shared" si="92"/>
        <v>1.9304241051107347</v>
      </c>
      <c r="GN35">
        <v>661</v>
      </c>
      <c r="GO35">
        <v>585</v>
      </c>
      <c r="GP35">
        <v>506</v>
      </c>
      <c r="GQ35">
        <v>591</v>
      </c>
      <c r="GR35">
        <f t="shared" si="93"/>
        <v>583.5</v>
      </c>
      <c r="GS35">
        <f t="shared" si="94"/>
        <v>588</v>
      </c>
      <c r="GT35" s="18">
        <f t="shared" si="95"/>
        <v>338.5</v>
      </c>
      <c r="GU35" s="18">
        <f t="shared" si="96"/>
        <v>-16.5</v>
      </c>
      <c r="GV35" s="18">
        <f t="shared" si="97"/>
        <v>338.90190321094394</v>
      </c>
      <c r="GW35">
        <f t="shared" si="98"/>
        <v>828.38170549572135</v>
      </c>
      <c r="GX35">
        <v>36</v>
      </c>
      <c r="GY35" s="22">
        <f t="shared" si="99"/>
        <v>0.6</v>
      </c>
      <c r="GZ35" s="18">
        <f t="shared" si="100"/>
        <v>111.4165954144641</v>
      </c>
      <c r="HA35">
        <f t="shared" si="101"/>
        <v>-0.22184874961635639</v>
      </c>
      <c r="HB35">
        <f t="shared" si="102"/>
        <v>2.0469498834780997</v>
      </c>
      <c r="HG35">
        <v>670</v>
      </c>
      <c r="HH35">
        <v>583</v>
      </c>
      <c r="HI35">
        <v>511</v>
      </c>
      <c r="HJ35">
        <v>590</v>
      </c>
      <c r="HK35">
        <f t="shared" si="103"/>
        <v>590.5</v>
      </c>
      <c r="HL35">
        <f t="shared" si="104"/>
        <v>586.5</v>
      </c>
      <c r="HM35" s="18">
        <f t="shared" si="105"/>
        <v>335.5</v>
      </c>
      <c r="HN35" s="18">
        <f t="shared" si="106"/>
        <v>-15</v>
      </c>
      <c r="HO35" s="18">
        <f t="shared" si="107"/>
        <v>335.83515301409409</v>
      </c>
      <c r="HP35">
        <f t="shared" si="108"/>
        <v>832.26948760602772</v>
      </c>
      <c r="HQ35">
        <v>35</v>
      </c>
      <c r="HR35" s="22">
        <f t="shared" si="109"/>
        <v>0.58333333333333337</v>
      </c>
      <c r="HS35" s="18">
        <f t="shared" si="110"/>
        <v>108.07951599086405</v>
      </c>
      <c r="HT35">
        <f t="shared" si="111"/>
        <v>-0.23408320603336796</v>
      </c>
      <c r="HU35">
        <f t="shared" si="112"/>
        <v>2.0337433911308542</v>
      </c>
    </row>
    <row r="36" spans="7:229" x14ac:dyDescent="0.25">
      <c r="G36" s="6">
        <v>1016</v>
      </c>
      <c r="H36" s="6">
        <v>581</v>
      </c>
      <c r="I36" s="6">
        <v>758</v>
      </c>
      <c r="J36" s="6">
        <v>578</v>
      </c>
      <c r="K36" s="6">
        <f t="shared" si="0"/>
        <v>887</v>
      </c>
      <c r="L36" s="6">
        <f t="shared" si="1"/>
        <v>579.5</v>
      </c>
      <c r="M36" s="18">
        <f t="shared" si="2"/>
        <v>110.5</v>
      </c>
      <c r="N36" s="18">
        <f t="shared" si="3"/>
        <v>-1</v>
      </c>
      <c r="O36" s="18">
        <f t="shared" si="4"/>
        <v>110.50452479423636</v>
      </c>
      <c r="P36" s="18">
        <f t="shared" si="113"/>
        <v>90.021963471546201</v>
      </c>
      <c r="Q36" s="6">
        <v>36</v>
      </c>
      <c r="R36" s="22">
        <f t="shared" si="5"/>
        <v>0.6</v>
      </c>
      <c r="S36" s="18">
        <f t="shared" si="6"/>
        <v>270.45928029574566</v>
      </c>
      <c r="T36">
        <f t="shared" si="7"/>
        <v>-0.22184874961635639</v>
      </c>
      <c r="U36">
        <f t="shared" si="8"/>
        <v>2.4321018880228031</v>
      </c>
      <c r="Y36" s="6">
        <v>941</v>
      </c>
      <c r="Z36" s="6">
        <v>573</v>
      </c>
      <c r="AA36" s="6">
        <v>648</v>
      </c>
      <c r="AB36" s="6">
        <v>574</v>
      </c>
      <c r="AC36" s="6">
        <f t="shared" si="9"/>
        <v>794.5</v>
      </c>
      <c r="AD36" s="6">
        <f t="shared" si="9"/>
        <v>573.5</v>
      </c>
      <c r="AE36" s="18">
        <f t="shared" si="10"/>
        <v>132</v>
      </c>
      <c r="AF36" s="18">
        <f t="shared" si="11"/>
        <v>3</v>
      </c>
      <c r="AG36" s="18">
        <f t="shared" si="12"/>
        <v>132.03408650799233</v>
      </c>
      <c r="AH36" s="6">
        <f t="shared" si="13"/>
        <v>979.86351090343192</v>
      </c>
      <c r="AI36" s="6">
        <f t="shared" si="114"/>
        <v>105.5772305581437</v>
      </c>
      <c r="AJ36" s="6">
        <v>37</v>
      </c>
      <c r="AK36" s="22">
        <f t="shared" si="14"/>
        <v>0.6166666666666667</v>
      </c>
      <c r="AL36" s="18">
        <f t="shared" si="15"/>
        <v>296.98038187459201</v>
      </c>
      <c r="AM36">
        <f t="shared" si="16"/>
        <v>-0.20994952631664862</v>
      </c>
      <c r="AN36">
        <f t="shared" si="17"/>
        <v>2.4727277613541987</v>
      </c>
      <c r="AR36" s="6">
        <v>1136</v>
      </c>
      <c r="AS36" s="6">
        <v>579</v>
      </c>
      <c r="AT36" s="6">
        <v>759</v>
      </c>
      <c r="AU36" s="6">
        <v>580</v>
      </c>
      <c r="AV36" s="6">
        <f t="shared" si="18"/>
        <v>947.5</v>
      </c>
      <c r="AW36" s="6">
        <f t="shared" si="18"/>
        <v>579.5</v>
      </c>
      <c r="AX36" s="18">
        <f t="shared" si="19"/>
        <v>116</v>
      </c>
      <c r="AY36" s="18">
        <f t="shared" si="20"/>
        <v>-1.5</v>
      </c>
      <c r="AZ36" s="18">
        <f t="shared" si="21"/>
        <v>116.00969787047978</v>
      </c>
      <c r="BA36" s="6">
        <f t="shared" si="22"/>
        <v>1110.6648909549631</v>
      </c>
      <c r="BB36" s="6">
        <f t="shared" si="23"/>
        <v>96.291562244078705</v>
      </c>
      <c r="BC36" s="6">
        <v>39</v>
      </c>
      <c r="BD36" s="22">
        <f t="shared" si="24"/>
        <v>0.65</v>
      </c>
      <c r="BE36" s="18">
        <f t="shared" si="25"/>
        <v>292.87163249778052</v>
      </c>
      <c r="BF36">
        <f t="shared" si="26"/>
        <v>-0.18708664335714442</v>
      </c>
      <c r="BG36">
        <f t="shared" si="27"/>
        <v>2.4666773080205902</v>
      </c>
      <c r="BK36">
        <v>847</v>
      </c>
      <c r="BL36">
        <v>582</v>
      </c>
      <c r="BM36">
        <v>667</v>
      </c>
      <c r="BN36">
        <v>581</v>
      </c>
      <c r="BO36" s="6">
        <f t="shared" si="28"/>
        <v>757</v>
      </c>
      <c r="BP36" s="6">
        <f t="shared" si="28"/>
        <v>581.5</v>
      </c>
      <c r="BQ36" s="18">
        <f t="shared" si="29"/>
        <v>278.5</v>
      </c>
      <c r="BR36" s="18">
        <f t="shared" si="124"/>
        <v>-8</v>
      </c>
      <c r="BS36" s="18">
        <f t="shared" si="31"/>
        <v>278.61487756399515</v>
      </c>
      <c r="BT36" s="6">
        <f t="shared" si="32"/>
        <v>954.56338186628545</v>
      </c>
      <c r="BU36" s="6">
        <f t="shared" si="33"/>
        <v>195.3055205306257</v>
      </c>
      <c r="BV36" s="6">
        <v>47</v>
      </c>
      <c r="BW36" s="22">
        <f t="shared" si="34"/>
        <v>0.78333333333333333</v>
      </c>
      <c r="BX36" s="18">
        <f t="shared" si="35"/>
        <v>76.344738129829523</v>
      </c>
      <c r="BY36">
        <f t="shared" si="36"/>
        <v>-0.10605339244792618</v>
      </c>
      <c r="BZ36">
        <f t="shared" si="37"/>
        <v>1.8827791097627267</v>
      </c>
      <c r="CD36">
        <v>878</v>
      </c>
      <c r="CE36">
        <v>572</v>
      </c>
      <c r="CF36">
        <v>667</v>
      </c>
      <c r="CG36">
        <v>581</v>
      </c>
      <c r="CH36" s="6">
        <f t="shared" si="38"/>
        <v>772.5</v>
      </c>
      <c r="CI36" s="6">
        <f t="shared" si="38"/>
        <v>576.5</v>
      </c>
      <c r="CJ36" s="18">
        <f t="shared" si="120"/>
        <v>240</v>
      </c>
      <c r="CK36" s="18">
        <f t="shared" si="125"/>
        <v>-11.5</v>
      </c>
      <c r="CL36" s="18">
        <f t="shared" si="40"/>
        <v>240.27536286519265</v>
      </c>
      <c r="CM36" s="6">
        <f t="shared" si="41"/>
        <v>963.90274405668129</v>
      </c>
      <c r="CN36" s="6">
        <f t="shared" si="42"/>
        <v>170.6182742729851</v>
      </c>
      <c r="CO36" s="6">
        <v>36</v>
      </c>
      <c r="CP36" s="22">
        <f t="shared" si="43"/>
        <v>0.6</v>
      </c>
      <c r="CQ36" s="18">
        <f t="shared" si="44"/>
        <v>79.804907756041246</v>
      </c>
      <c r="CR36">
        <f t="shared" si="45"/>
        <v>-0.22184874961635639</v>
      </c>
      <c r="CS36">
        <f t="shared" si="46"/>
        <v>1.9020295999450687</v>
      </c>
      <c r="CW36">
        <v>991</v>
      </c>
      <c r="CX36">
        <v>572</v>
      </c>
      <c r="CY36">
        <v>769</v>
      </c>
      <c r="CZ36">
        <v>581</v>
      </c>
      <c r="DA36" s="6">
        <f t="shared" si="47"/>
        <v>880</v>
      </c>
      <c r="DB36" s="6">
        <f t="shared" si="47"/>
        <v>576.5</v>
      </c>
      <c r="DC36" s="18">
        <f t="shared" si="121"/>
        <v>338</v>
      </c>
      <c r="DD36" s="18">
        <f t="shared" si="126"/>
        <v>-8</v>
      </c>
      <c r="DE36" s="18">
        <f t="shared" si="49"/>
        <v>338.09466130064817</v>
      </c>
      <c r="DF36" s="6">
        <f t="shared" si="50"/>
        <v>1052.0229322595587</v>
      </c>
      <c r="DG36" s="6">
        <f t="shared" si="51"/>
        <v>254.90045108116419</v>
      </c>
      <c r="DH36" s="6">
        <v>36</v>
      </c>
      <c r="DI36" s="22">
        <f t="shared" si="52"/>
        <v>0.6</v>
      </c>
      <c r="DJ36" s="18">
        <f t="shared" si="53"/>
        <v>89.649804461813915</v>
      </c>
      <c r="DK36">
        <f t="shared" si="54"/>
        <v>-0.22184874961635639</v>
      </c>
      <c r="DL36">
        <f t="shared" si="55"/>
        <v>1.952549346645019</v>
      </c>
      <c r="DP36">
        <v>1001</v>
      </c>
      <c r="DQ36">
        <v>594</v>
      </c>
      <c r="DR36">
        <v>796</v>
      </c>
      <c r="DS36">
        <v>600</v>
      </c>
      <c r="DT36" s="6">
        <f t="shared" si="56"/>
        <v>898.5</v>
      </c>
      <c r="DU36" s="6">
        <f t="shared" si="56"/>
        <v>597</v>
      </c>
      <c r="DV36" s="18">
        <f t="shared" si="57"/>
        <v>293</v>
      </c>
      <c r="DW36" s="18">
        <f t="shared" si="58"/>
        <v>-9</v>
      </c>
      <c r="DX36" s="18">
        <f t="shared" si="59"/>
        <v>293.1381926668717</v>
      </c>
      <c r="DY36" s="6">
        <f t="shared" si="60"/>
        <v>1078.7544901412925</v>
      </c>
      <c r="DZ36" s="6">
        <f t="shared" si="61"/>
        <v>222.09455177601569</v>
      </c>
      <c r="EA36" s="6">
        <v>39</v>
      </c>
      <c r="EB36" s="22">
        <f t="shared" si="62"/>
        <v>0.65</v>
      </c>
      <c r="EC36" s="18">
        <f t="shared" si="63"/>
        <v>115.76902729889937</v>
      </c>
      <c r="ED36">
        <f t="shared" si="64"/>
        <v>-0.18708664335714442</v>
      </c>
      <c r="EE36">
        <f t="shared" si="65"/>
        <v>2.0635923843276385</v>
      </c>
      <c r="EI36">
        <v>1137</v>
      </c>
      <c r="EJ36">
        <v>597</v>
      </c>
      <c r="EK36">
        <v>879</v>
      </c>
      <c r="EL36">
        <v>602</v>
      </c>
      <c r="EM36" s="6">
        <f t="shared" si="66"/>
        <v>1008</v>
      </c>
      <c r="EN36" s="6">
        <f t="shared" si="66"/>
        <v>599.5</v>
      </c>
      <c r="EO36" s="18">
        <f t="shared" si="67"/>
        <v>392</v>
      </c>
      <c r="EP36" s="18">
        <f t="shared" si="68"/>
        <v>-10</v>
      </c>
      <c r="EQ36" s="18">
        <f t="shared" si="69"/>
        <v>392.12753027554697</v>
      </c>
      <c r="ER36" s="6">
        <f t="shared" si="70"/>
        <v>1172.8018801144549</v>
      </c>
      <c r="ES36" s="6">
        <f t="shared" si="71"/>
        <v>306.23033084688291</v>
      </c>
      <c r="ET36" s="6">
        <v>39</v>
      </c>
      <c r="EU36" s="22">
        <f t="shared" si="72"/>
        <v>0.65</v>
      </c>
      <c r="EV36" s="18">
        <f t="shared" si="73"/>
        <v>122.1864530506576</v>
      </c>
      <c r="EW36">
        <f t="shared" si="74"/>
        <v>-0.18708664335714442</v>
      </c>
      <c r="EX36">
        <f t="shared" si="75"/>
        <v>2.0870230578584041</v>
      </c>
      <c r="FB36">
        <v>1172</v>
      </c>
      <c r="FC36">
        <v>598</v>
      </c>
      <c r="FD36">
        <v>862</v>
      </c>
      <c r="FE36">
        <v>603</v>
      </c>
      <c r="FF36" s="6">
        <f t="shared" si="76"/>
        <v>1017</v>
      </c>
      <c r="FG36" s="6">
        <f t="shared" si="76"/>
        <v>600.5</v>
      </c>
      <c r="FH36" s="18">
        <f t="shared" si="122"/>
        <v>405</v>
      </c>
      <c r="FI36" s="18">
        <f t="shared" si="127"/>
        <v>-10.5</v>
      </c>
      <c r="FJ36" s="18">
        <f t="shared" si="78"/>
        <v>405.13608824690004</v>
      </c>
      <c r="FK36" s="6">
        <f t="shared" si="79"/>
        <v>1181.0542959576414</v>
      </c>
      <c r="FL36" s="6">
        <f t="shared" si="80"/>
        <v>316.26241347955067</v>
      </c>
      <c r="FM36" s="6">
        <v>43</v>
      </c>
      <c r="FN36" s="22">
        <f t="shared" si="81"/>
        <v>0.71666666666666667</v>
      </c>
      <c r="FO36" s="18">
        <f t="shared" si="82"/>
        <v>124.24725852480273</v>
      </c>
      <c r="FP36">
        <f t="shared" si="83"/>
        <v>-0.1446827948040571</v>
      </c>
      <c r="FQ36">
        <f t="shared" si="84"/>
        <v>2.0942868149451241</v>
      </c>
      <c r="FU36">
        <v>541</v>
      </c>
      <c r="FV36">
        <v>588</v>
      </c>
      <c r="FW36">
        <v>371</v>
      </c>
      <c r="FX36">
        <v>597</v>
      </c>
      <c r="FY36">
        <f t="shared" si="85"/>
        <v>456</v>
      </c>
      <c r="FZ36">
        <f t="shared" si="86"/>
        <v>592.5</v>
      </c>
      <c r="GA36" s="18">
        <f t="shared" si="123"/>
        <v>230</v>
      </c>
      <c r="GB36" s="18">
        <f t="shared" si="128"/>
        <v>-9.5</v>
      </c>
      <c r="GC36" s="18">
        <f t="shared" si="88"/>
        <v>230.19611204362249</v>
      </c>
      <c r="GD36">
        <f t="shared" si="89"/>
        <v>747.65784286664177</v>
      </c>
      <c r="GE36">
        <v>35</v>
      </c>
      <c r="GF36" s="22">
        <f t="shared" si="90"/>
        <v>0.58333333333333337</v>
      </c>
      <c r="GG36" s="18">
        <f t="shared" si="115"/>
        <v>86.568331224390022</v>
      </c>
      <c r="GH36">
        <f t="shared" si="91"/>
        <v>-0.23408320603336796</v>
      </c>
      <c r="GI36">
        <f t="shared" si="92"/>
        <v>1.9373590457138439</v>
      </c>
      <c r="GN36">
        <v>679</v>
      </c>
      <c r="GO36">
        <v>584</v>
      </c>
      <c r="GP36">
        <v>521</v>
      </c>
      <c r="GQ36">
        <v>590</v>
      </c>
      <c r="GR36">
        <f t="shared" si="93"/>
        <v>600</v>
      </c>
      <c r="GS36">
        <f t="shared" si="94"/>
        <v>587</v>
      </c>
      <c r="GT36" s="18">
        <f t="shared" si="95"/>
        <v>355</v>
      </c>
      <c r="GU36" s="18">
        <f t="shared" si="96"/>
        <v>-17.5</v>
      </c>
      <c r="GV36" s="18">
        <f t="shared" si="97"/>
        <v>355.43107630031454</v>
      </c>
      <c r="GW36">
        <f t="shared" si="98"/>
        <v>839.38608518368949</v>
      </c>
      <c r="GX36">
        <v>37</v>
      </c>
      <c r="GY36" s="22">
        <f t="shared" si="99"/>
        <v>0.6166666666666667</v>
      </c>
      <c r="GZ36" s="18">
        <f t="shared" si="100"/>
        <v>113.47146594857946</v>
      </c>
      <c r="HA36">
        <f t="shared" si="101"/>
        <v>-0.20994952631664862</v>
      </c>
      <c r="HB36">
        <f t="shared" si="102"/>
        <v>2.0548866655904203</v>
      </c>
      <c r="HG36">
        <v>685</v>
      </c>
      <c r="HH36">
        <v>584</v>
      </c>
      <c r="HI36">
        <v>527</v>
      </c>
      <c r="HJ36">
        <v>590</v>
      </c>
      <c r="HK36">
        <f t="shared" si="103"/>
        <v>606</v>
      </c>
      <c r="HL36">
        <f t="shared" si="104"/>
        <v>587</v>
      </c>
      <c r="HM36" s="18">
        <f t="shared" si="105"/>
        <v>351</v>
      </c>
      <c r="HN36" s="18">
        <f t="shared" si="106"/>
        <v>-14.5</v>
      </c>
      <c r="HO36" s="18">
        <f t="shared" si="107"/>
        <v>351.29937375406746</v>
      </c>
      <c r="HP36">
        <f t="shared" si="108"/>
        <v>843.68536789492805</v>
      </c>
      <c r="HQ36">
        <v>36</v>
      </c>
      <c r="HR36" s="22">
        <f t="shared" si="109"/>
        <v>0.6</v>
      </c>
      <c r="HS36" s="18">
        <f t="shared" si="110"/>
        <v>110.00656971681029</v>
      </c>
      <c r="HT36">
        <f t="shared" si="111"/>
        <v>-0.22184874961635639</v>
      </c>
      <c r="HU36">
        <f t="shared" si="112"/>
        <v>2.0414186224905775</v>
      </c>
    </row>
    <row r="37" spans="7:229" x14ac:dyDescent="0.25">
      <c r="G37" s="6">
        <v>1022</v>
      </c>
      <c r="H37" s="6">
        <v>580</v>
      </c>
      <c r="I37" s="6">
        <v>761</v>
      </c>
      <c r="J37" s="6">
        <v>578</v>
      </c>
      <c r="K37" s="6">
        <f t="shared" si="0"/>
        <v>891.5</v>
      </c>
      <c r="L37" s="6">
        <f t="shared" si="1"/>
        <v>579</v>
      </c>
      <c r="M37" s="18">
        <f t="shared" si="2"/>
        <v>115</v>
      </c>
      <c r="N37" s="18">
        <f t="shared" si="3"/>
        <v>-1.5</v>
      </c>
      <c r="O37" s="18">
        <f t="shared" si="4"/>
        <v>115.00978219264655</v>
      </c>
      <c r="P37" s="18">
        <f t="shared" si="113"/>
        <v>93.519653139688558</v>
      </c>
      <c r="Q37" s="6">
        <v>37</v>
      </c>
      <c r="R37" s="22">
        <f t="shared" si="5"/>
        <v>0.6166666666666667</v>
      </c>
      <c r="S37" s="18">
        <f t="shared" si="6"/>
        <v>270.83251013572658</v>
      </c>
      <c r="T37">
        <f t="shared" si="7"/>
        <v>-0.20994952631664862</v>
      </c>
      <c r="U37">
        <f t="shared" si="8"/>
        <v>2.4327007948916628</v>
      </c>
      <c r="Y37" s="6">
        <v>947</v>
      </c>
      <c r="Z37" s="6">
        <v>573</v>
      </c>
      <c r="AA37" s="6">
        <v>653</v>
      </c>
      <c r="AB37" s="6">
        <v>575</v>
      </c>
      <c r="AC37" s="6">
        <f t="shared" si="9"/>
        <v>800</v>
      </c>
      <c r="AD37" s="6">
        <f t="shared" si="9"/>
        <v>574</v>
      </c>
      <c r="AE37" s="18">
        <f t="shared" si="10"/>
        <v>137.5</v>
      </c>
      <c r="AF37" s="18">
        <f t="shared" si="11"/>
        <v>3.5</v>
      </c>
      <c r="AG37" s="18">
        <f t="shared" si="12"/>
        <v>137.5445382412548</v>
      </c>
      <c r="AH37" s="6">
        <f t="shared" si="13"/>
        <v>984.61972354813201</v>
      </c>
      <c r="AI37" s="6">
        <f t="shared" si="114"/>
        <v>110.3334432028438</v>
      </c>
      <c r="AJ37" s="6">
        <v>38</v>
      </c>
      <c r="AK37" s="22">
        <f t="shared" si="14"/>
        <v>0.6333333333333333</v>
      </c>
      <c r="AL37" s="18">
        <f t="shared" si="15"/>
        <v>297.49581090211632</v>
      </c>
      <c r="AM37">
        <f t="shared" si="16"/>
        <v>-0.19836765376683349</v>
      </c>
      <c r="AN37">
        <f t="shared" si="17"/>
        <v>2.4734808547203535</v>
      </c>
      <c r="AR37" s="6">
        <v>1142</v>
      </c>
      <c r="AS37" s="6">
        <v>578</v>
      </c>
      <c r="AT37" s="6">
        <v>766</v>
      </c>
      <c r="AU37" s="6">
        <v>580</v>
      </c>
      <c r="AV37" s="6">
        <f t="shared" si="18"/>
        <v>954</v>
      </c>
      <c r="AW37" s="6">
        <f t="shared" si="18"/>
        <v>579</v>
      </c>
      <c r="AX37" s="18">
        <f t="shared" si="19"/>
        <v>122.5</v>
      </c>
      <c r="AY37" s="18">
        <f t="shared" si="20"/>
        <v>-2</v>
      </c>
      <c r="AZ37" s="18">
        <f t="shared" si="21"/>
        <v>122.51632544277517</v>
      </c>
      <c r="BA37" s="6">
        <f t="shared" si="22"/>
        <v>1115.9556442798253</v>
      </c>
      <c r="BB37" s="6">
        <f t="shared" si="23"/>
        <v>101.58231556894088</v>
      </c>
      <c r="BC37" s="6">
        <v>40</v>
      </c>
      <c r="BD37" s="22">
        <f t="shared" si="24"/>
        <v>0.66666666666666663</v>
      </c>
      <c r="BE37" s="18">
        <f t="shared" si="25"/>
        <v>293.40742198825285</v>
      </c>
      <c r="BF37">
        <f t="shared" si="26"/>
        <v>-0.17609125905568127</v>
      </c>
      <c r="BG37">
        <f t="shared" si="27"/>
        <v>2.4674710954914976</v>
      </c>
      <c r="BK37">
        <v>858</v>
      </c>
      <c r="BL37">
        <v>582</v>
      </c>
      <c r="BM37">
        <v>678</v>
      </c>
      <c r="BN37">
        <v>580</v>
      </c>
      <c r="BO37" s="6">
        <f t="shared" si="28"/>
        <v>768</v>
      </c>
      <c r="BP37" s="6">
        <f t="shared" si="28"/>
        <v>581</v>
      </c>
      <c r="BQ37" s="18">
        <f t="shared" si="29"/>
        <v>289.5</v>
      </c>
      <c r="BR37" s="18">
        <f t="shared" si="124"/>
        <v>-8.5</v>
      </c>
      <c r="BS37" s="18">
        <f t="shared" si="31"/>
        <v>289.62475722907391</v>
      </c>
      <c r="BT37" s="6">
        <f t="shared" si="32"/>
        <v>963.00830733696171</v>
      </c>
      <c r="BU37" s="6">
        <f t="shared" si="33"/>
        <v>203.75044600130195</v>
      </c>
      <c r="BV37" s="6">
        <v>48</v>
      </c>
      <c r="BW37" s="22">
        <f t="shared" si="34"/>
        <v>0.8</v>
      </c>
      <c r="BX37" s="18">
        <f t="shared" si="35"/>
        <v>77.39730788748524</v>
      </c>
      <c r="BY37">
        <f t="shared" si="36"/>
        <v>-9.6910013008056392E-2</v>
      </c>
      <c r="BZ37">
        <f t="shared" si="37"/>
        <v>1.8887258548696728</v>
      </c>
      <c r="CD37">
        <v>884</v>
      </c>
      <c r="CE37">
        <v>572</v>
      </c>
      <c r="CF37">
        <v>678</v>
      </c>
      <c r="CG37">
        <v>578</v>
      </c>
      <c r="CH37" s="6">
        <f t="shared" si="38"/>
        <v>781</v>
      </c>
      <c r="CI37" s="6">
        <f t="shared" si="38"/>
        <v>575</v>
      </c>
      <c r="CJ37" s="18">
        <f t="shared" si="120"/>
        <v>248.5</v>
      </c>
      <c r="CK37" s="18">
        <f t="shared" si="125"/>
        <v>-13</v>
      </c>
      <c r="CL37" s="18">
        <f t="shared" si="40"/>
        <v>248.83980790862222</v>
      </c>
      <c r="CM37" s="6">
        <f t="shared" si="41"/>
        <v>969.83813082390202</v>
      </c>
      <c r="CN37" s="6">
        <f t="shared" si="42"/>
        <v>176.55366104020584</v>
      </c>
      <c r="CO37" s="6">
        <v>37</v>
      </c>
      <c r="CP37" s="22">
        <f t="shared" si="43"/>
        <v>0.6166666666666667</v>
      </c>
      <c r="CQ37" s="18">
        <f t="shared" si="44"/>
        <v>80.636972755888664</v>
      </c>
      <c r="CR37">
        <f t="shared" si="45"/>
        <v>-0.20994952631664862</v>
      </c>
      <c r="CS37">
        <f t="shared" si="46"/>
        <v>1.9065342152808784</v>
      </c>
      <c r="CW37">
        <v>1003</v>
      </c>
      <c r="CX37">
        <v>570</v>
      </c>
      <c r="CY37">
        <v>779</v>
      </c>
      <c r="CZ37">
        <v>582</v>
      </c>
      <c r="DA37" s="6">
        <f t="shared" si="47"/>
        <v>891</v>
      </c>
      <c r="DB37" s="6">
        <f t="shared" si="47"/>
        <v>576</v>
      </c>
      <c r="DC37" s="18">
        <f t="shared" si="121"/>
        <v>349</v>
      </c>
      <c r="DD37" s="18">
        <f t="shared" si="126"/>
        <v>-8.5</v>
      </c>
      <c r="DE37" s="18">
        <f t="shared" si="49"/>
        <v>349.10349468316701</v>
      </c>
      <c r="DF37" s="6">
        <f t="shared" si="50"/>
        <v>1060.9698393451154</v>
      </c>
      <c r="DG37" s="6">
        <f t="shared" si="51"/>
        <v>263.84735816672082</v>
      </c>
      <c r="DH37" s="6">
        <v>37</v>
      </c>
      <c r="DI37" s="22">
        <f t="shared" si="52"/>
        <v>0.6166666666666667</v>
      </c>
      <c r="DJ37" s="18">
        <f t="shared" si="53"/>
        <v>90.696968295402698</v>
      </c>
      <c r="DK37">
        <f t="shared" si="54"/>
        <v>-0.20994952631664862</v>
      </c>
      <c r="DL37">
        <f t="shared" si="55"/>
        <v>1.9575927702510232</v>
      </c>
      <c r="DP37">
        <v>1014</v>
      </c>
      <c r="DQ37">
        <v>593</v>
      </c>
      <c r="DR37">
        <v>811</v>
      </c>
      <c r="DS37">
        <v>600</v>
      </c>
      <c r="DT37" s="6">
        <f t="shared" si="56"/>
        <v>912.5</v>
      </c>
      <c r="DU37" s="6">
        <f t="shared" si="56"/>
        <v>596.5</v>
      </c>
      <c r="DV37" s="18">
        <f t="shared" si="57"/>
        <v>307</v>
      </c>
      <c r="DW37" s="18">
        <f t="shared" si="58"/>
        <v>-9.5</v>
      </c>
      <c r="DX37" s="18">
        <f t="shared" si="59"/>
        <v>307.14695179994868</v>
      </c>
      <c r="DY37" s="6">
        <f t="shared" si="60"/>
        <v>1090.1690235922135</v>
      </c>
      <c r="DZ37" s="6">
        <f t="shared" si="61"/>
        <v>233.50908522693669</v>
      </c>
      <c r="EA37" s="6">
        <v>40</v>
      </c>
      <c r="EB37" s="22">
        <f t="shared" si="62"/>
        <v>0.66666666666666663</v>
      </c>
      <c r="EC37" s="18">
        <f t="shared" si="63"/>
        <v>117.10446668241482</v>
      </c>
      <c r="ED37">
        <f t="shared" si="64"/>
        <v>-0.17609125905568127</v>
      </c>
      <c r="EE37">
        <f t="shared" si="65"/>
        <v>2.0685734605593744</v>
      </c>
      <c r="EI37">
        <v>1151</v>
      </c>
      <c r="EJ37">
        <v>596</v>
      </c>
      <c r="EK37">
        <v>898</v>
      </c>
      <c r="EL37">
        <v>602</v>
      </c>
      <c r="EM37" s="6">
        <f t="shared" si="66"/>
        <v>1024.5</v>
      </c>
      <c r="EN37" s="6">
        <f t="shared" si="66"/>
        <v>599</v>
      </c>
      <c r="EO37" s="18">
        <f t="shared" si="67"/>
        <v>408.5</v>
      </c>
      <c r="EP37" s="18">
        <f t="shared" si="68"/>
        <v>-10.5</v>
      </c>
      <c r="EQ37" s="18">
        <f t="shared" si="69"/>
        <v>408.63492263877788</v>
      </c>
      <c r="ER37" s="6">
        <f t="shared" si="70"/>
        <v>1186.7608225754675</v>
      </c>
      <c r="ES37" s="6">
        <f t="shared" si="71"/>
        <v>320.18927330789552</v>
      </c>
      <c r="ET37" s="6">
        <v>40</v>
      </c>
      <c r="EU37" s="22">
        <f t="shared" si="72"/>
        <v>0.66666666666666663</v>
      </c>
      <c r="EV37" s="18">
        <f t="shared" si="73"/>
        <v>123.62688868444738</v>
      </c>
      <c r="EW37">
        <f t="shared" si="74"/>
        <v>-0.17609125905568127</v>
      </c>
      <c r="EX37">
        <f t="shared" si="75"/>
        <v>2.0921129395008311</v>
      </c>
      <c r="FB37">
        <v>1190</v>
      </c>
      <c r="FC37">
        <v>598</v>
      </c>
      <c r="FD37">
        <v>882</v>
      </c>
      <c r="FE37">
        <v>603</v>
      </c>
      <c r="FF37" s="6">
        <f t="shared" si="76"/>
        <v>1036</v>
      </c>
      <c r="FG37" s="6">
        <f t="shared" si="76"/>
        <v>600.5</v>
      </c>
      <c r="FH37" s="18">
        <f t="shared" si="122"/>
        <v>424</v>
      </c>
      <c r="FI37" s="18">
        <f t="shared" si="127"/>
        <v>-10.5</v>
      </c>
      <c r="FJ37" s="18">
        <f t="shared" si="78"/>
        <v>424.12999186570147</v>
      </c>
      <c r="FK37" s="6">
        <f t="shared" si="79"/>
        <v>1197.4540701003943</v>
      </c>
      <c r="FL37" s="6">
        <f t="shared" si="80"/>
        <v>332.66218762230358</v>
      </c>
      <c r="FM37" s="6">
        <v>44</v>
      </c>
      <c r="FN37" s="22">
        <f t="shared" si="81"/>
        <v>0.73333333333333328</v>
      </c>
      <c r="FO37" s="18">
        <f t="shared" si="82"/>
        <v>125.9384617675061</v>
      </c>
      <c r="FP37">
        <f t="shared" si="83"/>
        <v>-0.13469857389745624</v>
      </c>
      <c r="FQ37">
        <f t="shared" si="84"/>
        <v>2.1001583844562477</v>
      </c>
      <c r="FU37">
        <v>555</v>
      </c>
      <c r="FV37">
        <v>588</v>
      </c>
      <c r="FW37">
        <v>382</v>
      </c>
      <c r="FX37">
        <v>595</v>
      </c>
      <c r="FY37">
        <f t="shared" si="85"/>
        <v>468.5</v>
      </c>
      <c r="FZ37">
        <f t="shared" si="86"/>
        <v>591.5</v>
      </c>
      <c r="GA37" s="18">
        <f t="shared" si="123"/>
        <v>242.5</v>
      </c>
      <c r="GB37" s="18">
        <f t="shared" si="128"/>
        <v>-10.5</v>
      </c>
      <c r="GC37" s="18">
        <f t="shared" si="88"/>
        <v>242.72721314265527</v>
      </c>
      <c r="GD37">
        <f t="shared" si="89"/>
        <v>754.56245599685121</v>
      </c>
      <c r="GE37">
        <v>36</v>
      </c>
      <c r="GF37" s="22">
        <f t="shared" si="90"/>
        <v>0.6</v>
      </c>
      <c r="GG37" s="18">
        <f t="shared" si="115"/>
        <v>88.131982472085653</v>
      </c>
      <c r="GH37">
        <f t="shared" si="91"/>
        <v>-0.22184874961635639</v>
      </c>
      <c r="GI37">
        <f t="shared" si="92"/>
        <v>1.9451335394061737</v>
      </c>
      <c r="GN37">
        <v>696</v>
      </c>
      <c r="GO37">
        <v>583</v>
      </c>
      <c r="GP37">
        <v>536</v>
      </c>
      <c r="GQ37">
        <v>588</v>
      </c>
      <c r="GR37">
        <f t="shared" si="93"/>
        <v>616</v>
      </c>
      <c r="GS37">
        <f t="shared" si="94"/>
        <v>585.5</v>
      </c>
      <c r="GT37" s="18">
        <f t="shared" si="95"/>
        <v>371</v>
      </c>
      <c r="GU37" s="18">
        <f t="shared" si="96"/>
        <v>-19</v>
      </c>
      <c r="GV37" s="18">
        <f t="shared" si="97"/>
        <v>371.48620431989127</v>
      </c>
      <c r="GW37">
        <f t="shared" si="98"/>
        <v>849.86248887687702</v>
      </c>
      <c r="GX37">
        <v>38</v>
      </c>
      <c r="GY37" s="22">
        <f t="shared" si="99"/>
        <v>0.6333333333333333</v>
      </c>
      <c r="GZ37" s="18">
        <f t="shared" si="100"/>
        <v>115.46740423965429</v>
      </c>
      <c r="HA37">
        <f t="shared" si="101"/>
        <v>-0.19836765376683349</v>
      </c>
      <c r="HB37">
        <f t="shared" si="102"/>
        <v>2.0624594027843255</v>
      </c>
      <c r="HG37">
        <v>701</v>
      </c>
      <c r="HH37">
        <v>583</v>
      </c>
      <c r="HI37">
        <v>542</v>
      </c>
      <c r="HJ37">
        <v>590</v>
      </c>
      <c r="HK37">
        <f t="shared" si="103"/>
        <v>621.5</v>
      </c>
      <c r="HL37">
        <f t="shared" si="104"/>
        <v>586.5</v>
      </c>
      <c r="HM37" s="18">
        <f t="shared" si="105"/>
        <v>366.5</v>
      </c>
      <c r="HN37" s="18">
        <f t="shared" si="106"/>
        <v>-15</v>
      </c>
      <c r="HO37" s="18">
        <f t="shared" si="107"/>
        <v>366.80682927121188</v>
      </c>
      <c r="HP37">
        <f t="shared" si="108"/>
        <v>854.5434453554717</v>
      </c>
      <c r="HQ37">
        <v>37</v>
      </c>
      <c r="HR37" s="22">
        <f t="shared" si="109"/>
        <v>0.6166666666666667</v>
      </c>
      <c r="HS37" s="18">
        <f t="shared" si="110"/>
        <v>111.93901108820202</v>
      </c>
      <c r="HT37">
        <f t="shared" si="111"/>
        <v>-0.20994952631664862</v>
      </c>
      <c r="HU37">
        <f t="shared" si="112"/>
        <v>2.0489814658650292</v>
      </c>
    </row>
    <row r="38" spans="7:229" x14ac:dyDescent="0.25">
      <c r="G38" s="6">
        <v>1027</v>
      </c>
      <c r="H38" s="6">
        <v>580</v>
      </c>
      <c r="I38" s="6">
        <v>767</v>
      </c>
      <c r="J38" s="6">
        <v>578</v>
      </c>
      <c r="K38" s="6">
        <f t="shared" ref="K38:K69" si="129">(G38+I38)/2</f>
        <v>897</v>
      </c>
      <c r="L38" s="6">
        <f t="shared" ref="L38:L69" si="130">(H38+J38)/2</f>
        <v>579</v>
      </c>
      <c r="M38" s="18">
        <f t="shared" si="2"/>
        <v>120.5</v>
      </c>
      <c r="N38" s="18">
        <f t="shared" si="3"/>
        <v>-1.5</v>
      </c>
      <c r="O38" s="18">
        <f t="shared" si="4"/>
        <v>120.5093357379419</v>
      </c>
      <c r="P38" s="18">
        <f t="shared" si="113"/>
        <v>98.136418565194504</v>
      </c>
      <c r="Q38" s="6">
        <v>38</v>
      </c>
      <c r="R38" s="22">
        <f t="shared" si="5"/>
        <v>0.6333333333333333</v>
      </c>
      <c r="S38" s="18">
        <f t="shared" si="6"/>
        <v>271.28811062825378</v>
      </c>
      <c r="T38">
        <f t="shared" si="7"/>
        <v>-0.19836765376683349</v>
      </c>
      <c r="U38">
        <f t="shared" si="8"/>
        <v>2.4334307609503627</v>
      </c>
      <c r="Y38" s="6">
        <v>952</v>
      </c>
      <c r="Z38" s="6">
        <v>573</v>
      </c>
      <c r="AA38" s="6">
        <v>659</v>
      </c>
      <c r="AB38" s="6">
        <v>576</v>
      </c>
      <c r="AC38" s="6">
        <f t="shared" si="9"/>
        <v>805.5</v>
      </c>
      <c r="AD38" s="6">
        <f t="shared" si="9"/>
        <v>574.5</v>
      </c>
      <c r="AE38" s="18">
        <f t="shared" si="10"/>
        <v>143</v>
      </c>
      <c r="AF38" s="18">
        <f t="shared" si="11"/>
        <v>4</v>
      </c>
      <c r="AG38" s="18">
        <f t="shared" si="12"/>
        <v>143.05593311708537</v>
      </c>
      <c r="AH38" s="6">
        <f t="shared" si="13"/>
        <v>989.38389920192253</v>
      </c>
      <c r="AI38" s="6">
        <f t="shared" si="114"/>
        <v>115.09761885663431</v>
      </c>
      <c r="AJ38" s="6">
        <v>39</v>
      </c>
      <c r="AK38" s="22">
        <f t="shared" si="14"/>
        <v>0.65</v>
      </c>
      <c r="AL38" s="18">
        <f t="shared" si="15"/>
        <v>298.01132814800826</v>
      </c>
      <c r="AM38">
        <f t="shared" si="16"/>
        <v>-0.18708664335714442</v>
      </c>
      <c r="AN38">
        <f t="shared" si="17"/>
        <v>2.4742327729979432</v>
      </c>
      <c r="AR38" s="6">
        <v>1146</v>
      </c>
      <c r="AS38" s="6">
        <v>579</v>
      </c>
      <c r="AT38" s="6">
        <v>769</v>
      </c>
      <c r="AU38" s="6">
        <v>580</v>
      </c>
      <c r="AV38" s="6">
        <f t="shared" si="18"/>
        <v>957.5</v>
      </c>
      <c r="AW38" s="6">
        <f t="shared" si="18"/>
        <v>579.5</v>
      </c>
      <c r="AX38" s="18">
        <f t="shared" si="19"/>
        <v>126</v>
      </c>
      <c r="AY38" s="18">
        <f t="shared" si="20"/>
        <v>-1.5</v>
      </c>
      <c r="AZ38" s="18">
        <f t="shared" si="21"/>
        <v>126.00892825510421</v>
      </c>
      <c r="BA38" s="6">
        <f t="shared" si="22"/>
        <v>1119.2079788850685</v>
      </c>
      <c r="BB38" s="6">
        <f t="shared" si="23"/>
        <v>104.83465017418416</v>
      </c>
      <c r="BC38" s="6">
        <v>41</v>
      </c>
      <c r="BD38" s="22">
        <f t="shared" si="24"/>
        <v>0.68333333333333335</v>
      </c>
      <c r="BE38" s="18">
        <f t="shared" si="25"/>
        <v>293.69502103406387</v>
      </c>
      <c r="BF38">
        <f t="shared" si="26"/>
        <v>-0.16536739366390812</v>
      </c>
      <c r="BG38">
        <f t="shared" si="27"/>
        <v>2.4678965840585154</v>
      </c>
      <c r="BK38">
        <v>868</v>
      </c>
      <c r="BL38">
        <v>582</v>
      </c>
      <c r="BM38">
        <v>691</v>
      </c>
      <c r="BN38">
        <v>579</v>
      </c>
      <c r="BO38" s="6">
        <f t="shared" si="28"/>
        <v>779.5</v>
      </c>
      <c r="BP38" s="6">
        <f t="shared" si="28"/>
        <v>580.5</v>
      </c>
      <c r="BQ38" s="18">
        <f t="shared" si="29"/>
        <v>301</v>
      </c>
      <c r="BR38" s="18">
        <f t="shared" si="124"/>
        <v>-9</v>
      </c>
      <c r="BS38" s="18">
        <f t="shared" si="31"/>
        <v>301.1345214351885</v>
      </c>
      <c r="BT38" s="6">
        <f t="shared" si="32"/>
        <v>971.90560241208607</v>
      </c>
      <c r="BU38" s="6">
        <f t="shared" si="33"/>
        <v>212.64774107642631</v>
      </c>
      <c r="BV38" s="6">
        <v>49</v>
      </c>
      <c r="BW38" s="22">
        <f t="shared" si="34"/>
        <v>0.81666666666666665</v>
      </c>
      <c r="BX38" s="18">
        <f t="shared" si="35"/>
        <v>78.497667754226597</v>
      </c>
      <c r="BY38">
        <f t="shared" si="36"/>
        <v>-8.795517035512998E-2</v>
      </c>
      <c r="BZ38">
        <f t="shared" si="37"/>
        <v>1.8948567536049143</v>
      </c>
      <c r="CD38">
        <v>892</v>
      </c>
      <c r="CE38">
        <v>572</v>
      </c>
      <c r="CF38">
        <v>689</v>
      </c>
      <c r="CG38">
        <v>578</v>
      </c>
      <c r="CH38" s="6">
        <f t="shared" si="38"/>
        <v>790.5</v>
      </c>
      <c r="CI38" s="6">
        <f t="shared" si="38"/>
        <v>575</v>
      </c>
      <c r="CJ38" s="18">
        <f t="shared" si="120"/>
        <v>258</v>
      </c>
      <c r="CK38" s="18">
        <f t="shared" si="125"/>
        <v>-13</v>
      </c>
      <c r="CL38" s="18">
        <f t="shared" si="40"/>
        <v>258.32731175777758</v>
      </c>
      <c r="CM38" s="6">
        <f t="shared" si="41"/>
        <v>977.50460356972235</v>
      </c>
      <c r="CN38" s="6">
        <f t="shared" si="42"/>
        <v>184.22013378602617</v>
      </c>
      <c r="CO38" s="6">
        <v>38</v>
      </c>
      <c r="CP38" s="22">
        <f t="shared" si="43"/>
        <v>0.6333333333333333</v>
      </c>
      <c r="CQ38" s="18">
        <f t="shared" si="44"/>
        <v>81.558716061936991</v>
      </c>
      <c r="CR38">
        <f t="shared" si="45"/>
        <v>-0.19836765376683349</v>
      </c>
      <c r="CS38">
        <f t="shared" si="46"/>
        <v>1.9114703802791662</v>
      </c>
      <c r="CW38">
        <v>1018</v>
      </c>
      <c r="CX38">
        <v>566</v>
      </c>
      <c r="CY38">
        <v>791</v>
      </c>
      <c r="CZ38">
        <v>575</v>
      </c>
      <c r="DA38" s="6">
        <f t="shared" si="47"/>
        <v>904.5</v>
      </c>
      <c r="DB38" s="6">
        <f t="shared" si="47"/>
        <v>570.5</v>
      </c>
      <c r="DC38" s="18">
        <f t="shared" si="121"/>
        <v>362.5</v>
      </c>
      <c r="DD38" s="18">
        <f t="shared" si="126"/>
        <v>-14</v>
      </c>
      <c r="DE38" s="18">
        <f t="shared" si="49"/>
        <v>362.77024409397194</v>
      </c>
      <c r="DF38" s="6">
        <f t="shared" si="50"/>
        <v>1069.387909039559</v>
      </c>
      <c r="DG38" s="6">
        <f t="shared" si="51"/>
        <v>272.26542786116443</v>
      </c>
      <c r="DH38" s="6">
        <v>38</v>
      </c>
      <c r="DI38" s="22">
        <f t="shared" si="52"/>
        <v>0.6333333333333333</v>
      </c>
      <c r="DJ38" s="18">
        <f t="shared" si="53"/>
        <v>91.996953971309182</v>
      </c>
      <c r="DK38">
        <f t="shared" si="54"/>
        <v>-0.19836765376683349</v>
      </c>
      <c r="DL38">
        <f t="shared" si="55"/>
        <v>1.9637734480482494</v>
      </c>
      <c r="DP38">
        <v>1028</v>
      </c>
      <c r="DQ38">
        <v>594</v>
      </c>
      <c r="DR38">
        <v>824</v>
      </c>
      <c r="DS38">
        <v>600</v>
      </c>
      <c r="DT38" s="6">
        <f t="shared" si="56"/>
        <v>926</v>
      </c>
      <c r="DU38" s="6">
        <f t="shared" si="56"/>
        <v>597</v>
      </c>
      <c r="DV38" s="18">
        <f t="shared" si="57"/>
        <v>320.5</v>
      </c>
      <c r="DW38" s="18">
        <f t="shared" si="58"/>
        <v>-9</v>
      </c>
      <c r="DX38" s="18">
        <f t="shared" si="59"/>
        <v>320.62634015314461</v>
      </c>
      <c r="DY38" s="6">
        <f t="shared" si="60"/>
        <v>1101.7644938915032</v>
      </c>
      <c r="DZ38" s="6">
        <f t="shared" si="61"/>
        <v>245.10455552622636</v>
      </c>
      <c r="EA38" s="6">
        <v>41</v>
      </c>
      <c r="EB38" s="22">
        <f t="shared" si="62"/>
        <v>0.68333333333333335</v>
      </c>
      <c r="EC38" s="18">
        <f t="shared" si="63"/>
        <v>118.3894417399168</v>
      </c>
      <c r="ED38">
        <f t="shared" si="64"/>
        <v>-0.16536739366390812</v>
      </c>
      <c r="EE38">
        <f t="shared" si="65"/>
        <v>2.0733129726693766</v>
      </c>
      <c r="EI38">
        <v>1170</v>
      </c>
      <c r="EJ38">
        <v>595</v>
      </c>
      <c r="EK38">
        <v>918</v>
      </c>
      <c r="EL38">
        <v>602</v>
      </c>
      <c r="EM38" s="6">
        <f t="shared" si="66"/>
        <v>1044</v>
      </c>
      <c r="EN38" s="6">
        <f t="shared" si="66"/>
        <v>598.5</v>
      </c>
      <c r="EO38" s="18">
        <f t="shared" si="67"/>
        <v>428</v>
      </c>
      <c r="EP38" s="18">
        <f t="shared" si="68"/>
        <v>-11</v>
      </c>
      <c r="EQ38" s="18">
        <f t="shared" si="69"/>
        <v>428.14133180528131</v>
      </c>
      <c r="ER38" s="6">
        <f t="shared" si="70"/>
        <v>1203.3861599669492</v>
      </c>
      <c r="ES38" s="6">
        <f t="shared" si="71"/>
        <v>336.81461069937723</v>
      </c>
      <c r="ET38" s="6">
        <v>41</v>
      </c>
      <c r="EU38" s="22">
        <f t="shared" si="72"/>
        <v>0.68333333333333335</v>
      </c>
      <c r="EV38" s="18">
        <f t="shared" si="73"/>
        <v>125.32901862916844</v>
      </c>
      <c r="EW38">
        <f t="shared" si="74"/>
        <v>-0.16536739366390812</v>
      </c>
      <c r="EX38">
        <f t="shared" si="75"/>
        <v>2.0980516390021604</v>
      </c>
      <c r="FB38">
        <v>1208</v>
      </c>
      <c r="FC38">
        <v>598</v>
      </c>
      <c r="FD38">
        <v>903</v>
      </c>
      <c r="FE38">
        <v>602</v>
      </c>
      <c r="FF38" s="6">
        <f t="shared" si="76"/>
        <v>1055.5</v>
      </c>
      <c r="FG38" s="6">
        <f t="shared" si="76"/>
        <v>600</v>
      </c>
      <c r="FH38" s="18">
        <f t="shared" si="122"/>
        <v>443.5</v>
      </c>
      <c r="FI38" s="18">
        <f t="shared" si="127"/>
        <v>-11</v>
      </c>
      <c r="FJ38" s="18">
        <f t="shared" si="78"/>
        <v>443.6363939083447</v>
      </c>
      <c r="FK38" s="6">
        <f t="shared" si="79"/>
        <v>1214.1170660195828</v>
      </c>
      <c r="FL38" s="6">
        <f t="shared" si="80"/>
        <v>349.32518354149204</v>
      </c>
      <c r="FM38" s="6">
        <v>45</v>
      </c>
      <c r="FN38" s="22">
        <f t="shared" si="81"/>
        <v>0.75</v>
      </c>
      <c r="FO38" s="18">
        <f t="shared" si="82"/>
        <v>127.67529749385666</v>
      </c>
      <c r="FP38">
        <f t="shared" si="83"/>
        <v>-0.12493873660829995</v>
      </c>
      <c r="FQ38">
        <f t="shared" si="84"/>
        <v>2.1061068784703214</v>
      </c>
      <c r="FU38">
        <v>566</v>
      </c>
      <c r="FV38">
        <v>587</v>
      </c>
      <c r="FW38">
        <v>393</v>
      </c>
      <c r="FX38">
        <v>595</v>
      </c>
      <c r="FY38">
        <f t="shared" si="85"/>
        <v>479.5</v>
      </c>
      <c r="FZ38">
        <f t="shared" si="86"/>
        <v>591</v>
      </c>
      <c r="GA38" s="18">
        <f t="shared" si="123"/>
        <v>253.5</v>
      </c>
      <c r="GB38" s="18">
        <f t="shared" si="128"/>
        <v>-11</v>
      </c>
      <c r="GC38" s="18">
        <f t="shared" si="88"/>
        <v>253.73854653954334</v>
      </c>
      <c r="GD38">
        <f t="shared" si="89"/>
        <v>761.05272484894238</v>
      </c>
      <c r="GE38">
        <v>37</v>
      </c>
      <c r="GF38" s="22">
        <f t="shared" si="90"/>
        <v>0.6166666666666667</v>
      </c>
      <c r="GG38" s="18">
        <f t="shared" si="115"/>
        <v>89.505994625428315</v>
      </c>
      <c r="GH38">
        <f t="shared" si="91"/>
        <v>-0.20994952631664862</v>
      </c>
      <c r="GI38">
        <f t="shared" si="92"/>
        <v>1.9518521229758086</v>
      </c>
      <c r="GN38">
        <v>712</v>
      </c>
      <c r="GO38">
        <v>583</v>
      </c>
      <c r="GP38">
        <v>550</v>
      </c>
      <c r="GQ38">
        <v>589</v>
      </c>
      <c r="GR38">
        <f t="shared" si="93"/>
        <v>631</v>
      </c>
      <c r="GS38">
        <f t="shared" si="94"/>
        <v>586</v>
      </c>
      <c r="GT38" s="18">
        <f t="shared" si="95"/>
        <v>386</v>
      </c>
      <c r="GU38" s="18">
        <f t="shared" si="96"/>
        <v>-18.5</v>
      </c>
      <c r="GV38" s="18">
        <f t="shared" si="97"/>
        <v>386.44307472123239</v>
      </c>
      <c r="GW38">
        <f t="shared" ref="GW38:GW69" si="131">SQRT(GR38^2+GS38^2)</f>
        <v>861.13703903618034</v>
      </c>
      <c r="GX38">
        <v>39</v>
      </c>
      <c r="GY38" s="22">
        <f t="shared" si="99"/>
        <v>0.65</v>
      </c>
      <c r="GZ38" s="18">
        <f t="shared" si="100"/>
        <v>117.32680955316403</v>
      </c>
      <c r="HA38">
        <f t="shared" si="101"/>
        <v>-0.18708664335714442</v>
      </c>
      <c r="HB38">
        <f t="shared" si="102"/>
        <v>2.0693972611406024</v>
      </c>
      <c r="HG38">
        <v>720</v>
      </c>
      <c r="HH38">
        <v>583</v>
      </c>
      <c r="HI38">
        <v>557</v>
      </c>
      <c r="HJ38">
        <v>590</v>
      </c>
      <c r="HK38">
        <f t="shared" si="103"/>
        <v>638.5</v>
      </c>
      <c r="HL38">
        <f t="shared" si="104"/>
        <v>586.5</v>
      </c>
      <c r="HM38" s="18">
        <f t="shared" si="105"/>
        <v>383.5</v>
      </c>
      <c r="HN38" s="18">
        <f t="shared" si="106"/>
        <v>-15</v>
      </c>
      <c r="HO38" s="18">
        <f t="shared" si="107"/>
        <v>383.79323860641421</v>
      </c>
      <c r="HP38">
        <f t="shared" si="108"/>
        <v>866.98587070378494</v>
      </c>
      <c r="HQ38">
        <v>38</v>
      </c>
      <c r="HR38" s="22">
        <f t="shared" si="109"/>
        <v>0.6333333333333333</v>
      </c>
      <c r="HS38" s="18">
        <f t="shared" si="110"/>
        <v>114.05575036334936</v>
      </c>
      <c r="HT38">
        <f t="shared" si="111"/>
        <v>-0.19836765376683349</v>
      </c>
      <c r="HU38">
        <f t="shared" si="112"/>
        <v>2.057117186045073</v>
      </c>
    </row>
    <row r="39" spans="7:229" x14ac:dyDescent="0.25">
      <c r="G39" s="6">
        <v>1030</v>
      </c>
      <c r="H39" s="6">
        <v>580</v>
      </c>
      <c r="I39" s="6">
        <v>772</v>
      </c>
      <c r="J39" s="6">
        <v>577</v>
      </c>
      <c r="K39" s="6">
        <f t="shared" si="129"/>
        <v>901</v>
      </c>
      <c r="L39" s="6">
        <f t="shared" si="130"/>
        <v>578.5</v>
      </c>
      <c r="M39" s="18">
        <f t="shared" si="2"/>
        <v>124.5</v>
      </c>
      <c r="N39" s="18">
        <f t="shared" si="3"/>
        <v>-2</v>
      </c>
      <c r="O39" s="18">
        <f t="shared" si="4"/>
        <v>124.51606322077485</v>
      </c>
      <c r="P39" s="18">
        <f t="shared" si="113"/>
        <v>101.2290810794849</v>
      </c>
      <c r="Q39" s="6">
        <v>39</v>
      </c>
      <c r="R39" s="22">
        <f t="shared" si="5"/>
        <v>0.65</v>
      </c>
      <c r="S39" s="18">
        <f t="shared" si="6"/>
        <v>271.62004066576787</v>
      </c>
      <c r="T39">
        <f t="shared" si="7"/>
        <v>-0.18708664335714442</v>
      </c>
      <c r="U39">
        <f t="shared" si="8"/>
        <v>2.4339618098995763</v>
      </c>
      <c r="Y39" s="6">
        <v>959</v>
      </c>
      <c r="Z39" s="6">
        <v>573</v>
      </c>
      <c r="AA39" s="6">
        <v>664</v>
      </c>
      <c r="AB39" s="6">
        <v>576</v>
      </c>
      <c r="AC39" s="6">
        <f t="shared" si="9"/>
        <v>811.5</v>
      </c>
      <c r="AD39" s="6">
        <f t="shared" si="9"/>
        <v>574.5</v>
      </c>
      <c r="AE39" s="18">
        <f t="shared" si="10"/>
        <v>149</v>
      </c>
      <c r="AF39" s="18">
        <f t="shared" si="11"/>
        <v>4</v>
      </c>
      <c r="AG39" s="18">
        <f t="shared" si="12"/>
        <v>149.05368160498418</v>
      </c>
      <c r="AH39" s="6">
        <f t="shared" si="13"/>
        <v>994.27486139397092</v>
      </c>
      <c r="AI39" s="6">
        <f t="shared" si="114"/>
        <v>119.9885810486827</v>
      </c>
      <c r="AJ39" s="6">
        <v>40</v>
      </c>
      <c r="AK39" s="22">
        <f t="shared" si="14"/>
        <v>0.66666666666666663</v>
      </c>
      <c r="AL39" s="18">
        <f t="shared" si="15"/>
        <v>298.57233726669676</v>
      </c>
      <c r="AM39">
        <f t="shared" si="16"/>
        <v>-0.17609125905568127</v>
      </c>
      <c r="AN39">
        <f t="shared" si="17"/>
        <v>2.4750495678600419</v>
      </c>
      <c r="AR39" s="6">
        <v>1152</v>
      </c>
      <c r="AS39" s="6">
        <v>579</v>
      </c>
      <c r="AT39" s="6">
        <v>776</v>
      </c>
      <c r="AU39" s="6">
        <v>580</v>
      </c>
      <c r="AV39" s="6">
        <f t="shared" si="18"/>
        <v>964</v>
      </c>
      <c r="AW39" s="6">
        <f t="shared" si="18"/>
        <v>579.5</v>
      </c>
      <c r="AX39" s="18">
        <f t="shared" si="19"/>
        <v>132.5</v>
      </c>
      <c r="AY39" s="18">
        <f t="shared" si="20"/>
        <v>-1.5</v>
      </c>
      <c r="AZ39" s="18">
        <f t="shared" si="21"/>
        <v>132.50849029401851</v>
      </c>
      <c r="BA39" s="6">
        <f t="shared" si="22"/>
        <v>1124.7738661615499</v>
      </c>
      <c r="BB39" s="6">
        <f t="shared" si="23"/>
        <v>110.40053745066552</v>
      </c>
      <c r="BC39" s="6">
        <v>42</v>
      </c>
      <c r="BD39" s="22">
        <f t="shared" si="24"/>
        <v>0.7</v>
      </c>
      <c r="BE39" s="18">
        <f t="shared" si="25"/>
        <v>294.23022871184008</v>
      </c>
      <c r="BF39">
        <f t="shared" si="26"/>
        <v>-0.15490195998574319</v>
      </c>
      <c r="BG39">
        <f t="shared" si="27"/>
        <v>2.4686872893580021</v>
      </c>
      <c r="BK39">
        <v>880</v>
      </c>
      <c r="BL39">
        <v>582</v>
      </c>
      <c r="BM39">
        <v>703</v>
      </c>
      <c r="BN39">
        <v>579</v>
      </c>
      <c r="BO39" s="6">
        <f t="shared" si="28"/>
        <v>791.5</v>
      </c>
      <c r="BP39" s="6">
        <f t="shared" si="28"/>
        <v>580.5</v>
      </c>
      <c r="BQ39" s="18">
        <f t="shared" si="29"/>
        <v>313</v>
      </c>
      <c r="BR39" s="18">
        <f t="shared" si="124"/>
        <v>-9</v>
      </c>
      <c r="BS39" s="18">
        <f t="shared" si="31"/>
        <v>313.12936623702353</v>
      </c>
      <c r="BT39" s="6">
        <f t="shared" si="32"/>
        <v>981.55616242780525</v>
      </c>
      <c r="BU39" s="6">
        <f t="shared" si="33"/>
        <v>222.29830109214549</v>
      </c>
      <c r="BV39" s="6">
        <v>50</v>
      </c>
      <c r="BW39" s="22">
        <f t="shared" si="34"/>
        <v>0.83333333333333337</v>
      </c>
      <c r="BX39" s="18">
        <f t="shared" si="35"/>
        <v>79.644402438914454</v>
      </c>
      <c r="BY39">
        <f t="shared" si="36"/>
        <v>-7.9181246047624804E-2</v>
      </c>
      <c r="BZ39">
        <f t="shared" si="37"/>
        <v>1.9011552581620483</v>
      </c>
      <c r="CD39">
        <v>901</v>
      </c>
      <c r="CE39">
        <v>572</v>
      </c>
      <c r="CF39">
        <v>701</v>
      </c>
      <c r="CG39">
        <v>579</v>
      </c>
      <c r="CH39" s="6">
        <f t="shared" si="38"/>
        <v>801</v>
      </c>
      <c r="CI39" s="6">
        <f t="shared" si="38"/>
        <v>575.5</v>
      </c>
      <c r="CJ39" s="18">
        <f t="shared" si="120"/>
        <v>268.5</v>
      </c>
      <c r="CK39" s="18">
        <f t="shared" si="125"/>
        <v>-12.5</v>
      </c>
      <c r="CL39" s="18">
        <f t="shared" si="40"/>
        <v>268.79081085483557</v>
      </c>
      <c r="CM39" s="6">
        <f t="shared" si="41"/>
        <v>986.30687415225896</v>
      </c>
      <c r="CN39" s="6">
        <f t="shared" si="42"/>
        <v>193.02240436856277</v>
      </c>
      <c r="CO39" s="6">
        <v>39</v>
      </c>
      <c r="CP39" s="22">
        <f t="shared" si="43"/>
        <v>0.65</v>
      </c>
      <c r="CQ39" s="18">
        <f t="shared" si="44"/>
        <v>82.575280629804269</v>
      </c>
      <c r="CR39">
        <f t="shared" si="45"/>
        <v>-0.18708664335714442</v>
      </c>
      <c r="CS39">
        <f t="shared" si="46"/>
        <v>1.9168500583037287</v>
      </c>
      <c r="CW39">
        <v>1033</v>
      </c>
      <c r="CX39">
        <v>563</v>
      </c>
      <c r="CY39">
        <v>803</v>
      </c>
      <c r="CZ39">
        <v>576</v>
      </c>
      <c r="DA39" s="6">
        <f t="shared" si="47"/>
        <v>918</v>
      </c>
      <c r="DB39" s="6">
        <f t="shared" si="47"/>
        <v>569.5</v>
      </c>
      <c r="DC39" s="18">
        <f t="shared" si="121"/>
        <v>376</v>
      </c>
      <c r="DD39" s="18">
        <f t="shared" si="126"/>
        <v>-15</v>
      </c>
      <c r="DE39" s="18">
        <f t="shared" si="49"/>
        <v>376.29908317719827</v>
      </c>
      <c r="DF39" s="6">
        <f t="shared" si="50"/>
        <v>1080.3028510561287</v>
      </c>
      <c r="DG39" s="6">
        <f t="shared" si="51"/>
        <v>283.18036987773417</v>
      </c>
      <c r="DH39" s="6">
        <v>39</v>
      </c>
      <c r="DI39" s="22">
        <f t="shared" si="52"/>
        <v>0.65</v>
      </c>
      <c r="DJ39" s="18">
        <f t="shared" si="53"/>
        <v>93.283821571730215</v>
      </c>
      <c r="DK39">
        <f t="shared" si="54"/>
        <v>-0.18708664335714442</v>
      </c>
      <c r="DL39">
        <f t="shared" si="55"/>
        <v>1.9698063295838695</v>
      </c>
      <c r="DP39">
        <v>1042</v>
      </c>
      <c r="DQ39">
        <v>594</v>
      </c>
      <c r="DR39">
        <v>839</v>
      </c>
      <c r="DS39">
        <v>600</v>
      </c>
      <c r="DT39" s="6">
        <f t="shared" si="56"/>
        <v>940.5</v>
      </c>
      <c r="DU39" s="6">
        <f t="shared" si="56"/>
        <v>597</v>
      </c>
      <c r="DV39" s="18">
        <f t="shared" si="57"/>
        <v>335</v>
      </c>
      <c r="DW39" s="18">
        <f t="shared" si="58"/>
        <v>-9</v>
      </c>
      <c r="DX39" s="18">
        <f t="shared" si="59"/>
        <v>335.12087371573858</v>
      </c>
      <c r="DY39" s="6">
        <f t="shared" si="60"/>
        <v>1113.9790168580375</v>
      </c>
      <c r="DZ39" s="6">
        <f t="shared" si="61"/>
        <v>257.3190784927607</v>
      </c>
      <c r="EA39" s="6">
        <v>42</v>
      </c>
      <c r="EB39" s="22">
        <f t="shared" si="62"/>
        <v>0.7</v>
      </c>
      <c r="EC39" s="18">
        <f t="shared" si="63"/>
        <v>119.7711894579906</v>
      </c>
      <c r="ED39">
        <f t="shared" si="64"/>
        <v>-0.15490195998574319</v>
      </c>
      <c r="EE39">
        <f t="shared" si="65"/>
        <v>2.0783523625926512</v>
      </c>
      <c r="EI39">
        <v>1188</v>
      </c>
      <c r="EJ39">
        <v>594</v>
      </c>
      <c r="EK39">
        <v>938</v>
      </c>
      <c r="EL39">
        <v>599</v>
      </c>
      <c r="EM39" s="6">
        <f t="shared" si="66"/>
        <v>1063</v>
      </c>
      <c r="EN39" s="6">
        <f t="shared" si="66"/>
        <v>596.5</v>
      </c>
      <c r="EO39" s="18">
        <f t="shared" si="67"/>
        <v>447</v>
      </c>
      <c r="EP39" s="18">
        <f t="shared" si="68"/>
        <v>-13</v>
      </c>
      <c r="EQ39" s="18">
        <f t="shared" si="69"/>
        <v>447.1889980757577</v>
      </c>
      <c r="ER39" s="6">
        <f t="shared" si="70"/>
        <v>1218.9262693042594</v>
      </c>
      <c r="ES39" s="6">
        <f t="shared" si="71"/>
        <v>352.35472003668747</v>
      </c>
      <c r="ET39" s="6">
        <v>42</v>
      </c>
      <c r="EU39" s="22">
        <f t="shared" si="72"/>
        <v>0.7</v>
      </c>
      <c r="EV39" s="18">
        <f t="shared" si="73"/>
        <v>126.99111865277024</v>
      </c>
      <c r="EW39">
        <f t="shared" si="74"/>
        <v>-0.15490195998574319</v>
      </c>
      <c r="EX39">
        <f t="shared" si="75"/>
        <v>2.1037733488695958</v>
      </c>
      <c r="FB39">
        <v>1225</v>
      </c>
      <c r="FC39">
        <v>598</v>
      </c>
      <c r="FD39">
        <v>924</v>
      </c>
      <c r="FE39">
        <v>602</v>
      </c>
      <c r="FF39" s="6">
        <f t="shared" si="76"/>
        <v>1074.5</v>
      </c>
      <c r="FG39" s="6">
        <f t="shared" si="76"/>
        <v>600</v>
      </c>
      <c r="FH39" s="18">
        <f t="shared" si="122"/>
        <v>462.5</v>
      </c>
      <c r="FI39" s="18">
        <f t="shared" si="127"/>
        <v>-11</v>
      </c>
      <c r="FJ39" s="18">
        <f t="shared" si="78"/>
        <v>462.63079231715653</v>
      </c>
      <c r="FK39" s="6">
        <f t="shared" si="79"/>
        <v>1230.6706504991496</v>
      </c>
      <c r="FL39" s="6">
        <f t="shared" si="80"/>
        <v>365.87876802105882</v>
      </c>
      <c r="FM39" s="6">
        <v>46</v>
      </c>
      <c r="FN39" s="22">
        <f t="shared" si="81"/>
        <v>0.76666666666666661</v>
      </c>
      <c r="FO39" s="18">
        <f t="shared" si="82"/>
        <v>129.36654479229952</v>
      </c>
      <c r="FP39">
        <f t="shared" si="83"/>
        <v>-0.11539341870206959</v>
      </c>
      <c r="FQ39">
        <f t="shared" si="84"/>
        <v>2.11182197887794</v>
      </c>
      <c r="FU39">
        <v>579</v>
      </c>
      <c r="FV39">
        <v>586</v>
      </c>
      <c r="FW39">
        <v>406</v>
      </c>
      <c r="FX39">
        <v>594</v>
      </c>
      <c r="FY39">
        <f t="shared" si="85"/>
        <v>492.5</v>
      </c>
      <c r="FZ39">
        <f t="shared" si="86"/>
        <v>590</v>
      </c>
      <c r="GA39" s="18">
        <f t="shared" si="123"/>
        <v>266.5</v>
      </c>
      <c r="GB39" s="18">
        <f t="shared" si="128"/>
        <v>-12</v>
      </c>
      <c r="GC39" s="18">
        <f t="shared" si="88"/>
        <v>266.77003205007867</v>
      </c>
      <c r="GD39">
        <f t="shared" si="89"/>
        <v>768.54163842956484</v>
      </c>
      <c r="GE39">
        <v>38</v>
      </c>
      <c r="GF39" s="22">
        <f t="shared" si="90"/>
        <v>0.6333333333333333</v>
      </c>
      <c r="GG39" s="18">
        <f t="shared" si="115"/>
        <v>91.132084656690523</v>
      </c>
      <c r="GH39">
        <f t="shared" si="91"/>
        <v>-0.19836765376683349</v>
      </c>
      <c r="GI39">
        <f t="shared" si="92"/>
        <v>1.9596713049222634</v>
      </c>
      <c r="GN39">
        <v>726</v>
      </c>
      <c r="GO39">
        <v>582</v>
      </c>
      <c r="GP39">
        <v>564</v>
      </c>
      <c r="GQ39">
        <v>588</v>
      </c>
      <c r="GR39">
        <f t="shared" si="93"/>
        <v>645</v>
      </c>
      <c r="GS39">
        <f t="shared" si="94"/>
        <v>585</v>
      </c>
      <c r="GT39" s="18">
        <f t="shared" si="95"/>
        <v>400</v>
      </c>
      <c r="GU39" s="18">
        <f t="shared" si="96"/>
        <v>-19.5</v>
      </c>
      <c r="GV39" s="18">
        <f t="shared" si="97"/>
        <v>400.47503043261014</v>
      </c>
      <c r="GW39">
        <f t="shared" si="131"/>
        <v>870.77551642199955</v>
      </c>
      <c r="GX39">
        <v>40</v>
      </c>
      <c r="GY39" s="22">
        <f t="shared" si="99"/>
        <v>0.66666666666666663</v>
      </c>
      <c r="GZ39" s="18">
        <f t="shared" si="100"/>
        <v>119.07123150164398</v>
      </c>
      <c r="HA39">
        <f t="shared" si="101"/>
        <v>-0.17609125905568127</v>
      </c>
      <c r="HB39">
        <f t="shared" si="102"/>
        <v>2.0758068453678407</v>
      </c>
      <c r="HG39">
        <v>737</v>
      </c>
      <c r="HH39">
        <v>583</v>
      </c>
      <c r="HI39">
        <v>574</v>
      </c>
      <c r="HJ39">
        <v>589</v>
      </c>
      <c r="HK39">
        <f t="shared" si="103"/>
        <v>655.5</v>
      </c>
      <c r="HL39">
        <f t="shared" si="104"/>
        <v>586</v>
      </c>
      <c r="HM39" s="18">
        <f t="shared" si="105"/>
        <v>400.5</v>
      </c>
      <c r="HN39" s="18">
        <f t="shared" si="106"/>
        <v>-15.5</v>
      </c>
      <c r="HO39" s="18">
        <f t="shared" si="107"/>
        <v>400.79982534926336</v>
      </c>
      <c r="HP39">
        <f t="shared" si="108"/>
        <v>879.24754762239741</v>
      </c>
      <c r="HQ39">
        <v>39</v>
      </c>
      <c r="HR39" s="22">
        <f t="shared" si="109"/>
        <v>0.65</v>
      </c>
      <c r="HS39" s="18">
        <f t="shared" si="110"/>
        <v>116.1750040198703</v>
      </c>
      <c r="HT39">
        <f t="shared" si="111"/>
        <v>-0.18708664335714442</v>
      </c>
      <c r="HU39">
        <f t="shared" si="112"/>
        <v>2.0651126961782995</v>
      </c>
    </row>
    <row r="40" spans="7:229" x14ac:dyDescent="0.25">
      <c r="G40" s="6">
        <v>1037</v>
      </c>
      <c r="H40" s="6">
        <v>581</v>
      </c>
      <c r="I40" s="6">
        <v>777</v>
      </c>
      <c r="J40" s="6">
        <v>577</v>
      </c>
      <c r="K40" s="6">
        <f t="shared" si="129"/>
        <v>907</v>
      </c>
      <c r="L40" s="6">
        <f t="shared" si="130"/>
        <v>579</v>
      </c>
      <c r="M40" s="18">
        <f t="shared" si="2"/>
        <v>130.5</v>
      </c>
      <c r="N40" s="18">
        <f t="shared" si="3"/>
        <v>-1.5</v>
      </c>
      <c r="O40" s="18">
        <f t="shared" si="4"/>
        <v>130.50862040493723</v>
      </c>
      <c r="P40" s="18">
        <f t="shared" si="113"/>
        <v>106.55181228248318</v>
      </c>
      <c r="Q40" s="6">
        <v>40</v>
      </c>
      <c r="R40" s="22">
        <f t="shared" si="5"/>
        <v>0.66666666666666663</v>
      </c>
      <c r="S40" s="18">
        <f t="shared" si="6"/>
        <v>272.11648314643747</v>
      </c>
      <c r="T40">
        <f t="shared" si="7"/>
        <v>-0.17609125905568127</v>
      </c>
      <c r="U40">
        <f t="shared" si="8"/>
        <v>2.4347548494707816</v>
      </c>
      <c r="Y40" s="6">
        <v>965</v>
      </c>
      <c r="Z40" s="6">
        <v>572</v>
      </c>
      <c r="AA40" s="6">
        <v>670</v>
      </c>
      <c r="AB40" s="6">
        <v>577</v>
      </c>
      <c r="AC40" s="6">
        <f t="shared" si="9"/>
        <v>817.5</v>
      </c>
      <c r="AD40" s="6">
        <f t="shared" si="9"/>
        <v>574.5</v>
      </c>
      <c r="AE40" s="18">
        <f t="shared" si="10"/>
        <v>155</v>
      </c>
      <c r="AF40" s="18">
        <f t="shared" si="11"/>
        <v>4</v>
      </c>
      <c r="AG40" s="18">
        <f t="shared" si="12"/>
        <v>155.05160431288675</v>
      </c>
      <c r="AH40" s="6">
        <f t="shared" si="13"/>
        <v>999.17791208573055</v>
      </c>
      <c r="AI40" s="6">
        <f t="shared" si="114"/>
        <v>124.89163174044234</v>
      </c>
      <c r="AJ40" s="6">
        <v>41</v>
      </c>
      <c r="AK40" s="22">
        <f t="shared" si="14"/>
        <v>0.68333333333333335</v>
      </c>
      <c r="AL40" s="18">
        <f t="shared" si="15"/>
        <v>299.13336268133548</v>
      </c>
      <c r="AM40">
        <f t="shared" si="16"/>
        <v>-0.16536739366390812</v>
      </c>
      <c r="AN40">
        <f t="shared" si="17"/>
        <v>2.4758648530860672</v>
      </c>
      <c r="AR40" s="6">
        <v>1157</v>
      </c>
      <c r="AS40" s="6">
        <v>578</v>
      </c>
      <c r="AT40" s="6">
        <v>782</v>
      </c>
      <c r="AU40" s="6">
        <v>580</v>
      </c>
      <c r="AV40" s="6">
        <f t="shared" si="18"/>
        <v>969.5</v>
      </c>
      <c r="AW40" s="6">
        <f t="shared" si="18"/>
        <v>579</v>
      </c>
      <c r="AX40" s="18">
        <f t="shared" si="19"/>
        <v>138</v>
      </c>
      <c r="AY40" s="18">
        <f t="shared" si="20"/>
        <v>-2</v>
      </c>
      <c r="AZ40" s="18">
        <f t="shared" si="21"/>
        <v>138.01449199268893</v>
      </c>
      <c r="BA40" s="6">
        <f t="shared" si="22"/>
        <v>1129.2348072920884</v>
      </c>
      <c r="BB40" s="6">
        <f t="shared" si="23"/>
        <v>114.86147858120398</v>
      </c>
      <c r="BC40" s="6">
        <v>43</v>
      </c>
      <c r="BD40" s="22">
        <f t="shared" si="24"/>
        <v>0.71666666666666667</v>
      </c>
      <c r="BE40" s="18">
        <f t="shared" si="25"/>
        <v>294.68362147358829</v>
      </c>
      <c r="BF40">
        <f t="shared" si="26"/>
        <v>-0.1446827948040571</v>
      </c>
      <c r="BG40">
        <f t="shared" si="27"/>
        <v>2.4693559984175808</v>
      </c>
      <c r="BK40">
        <v>891</v>
      </c>
      <c r="BL40">
        <v>582</v>
      </c>
      <c r="BM40">
        <v>716</v>
      </c>
      <c r="BN40">
        <v>579</v>
      </c>
      <c r="BO40" s="6">
        <f t="shared" si="28"/>
        <v>803.5</v>
      </c>
      <c r="BP40" s="6">
        <f t="shared" si="28"/>
        <v>580.5</v>
      </c>
      <c r="BQ40" s="18">
        <f t="shared" si="29"/>
        <v>325</v>
      </c>
      <c r="BR40" s="18">
        <f t="shared" si="124"/>
        <v>-9</v>
      </c>
      <c r="BS40" s="18">
        <f t="shared" si="31"/>
        <v>325.12459150301135</v>
      </c>
      <c r="BT40" s="6">
        <f t="shared" si="32"/>
        <v>991.25803905945702</v>
      </c>
      <c r="BU40" s="6">
        <f t="shared" si="33"/>
        <v>232.00017772379726</v>
      </c>
      <c r="BV40" s="6">
        <v>51</v>
      </c>
      <c r="BW40" s="22">
        <f t="shared" si="34"/>
        <v>0.85</v>
      </c>
      <c r="BX40" s="18">
        <f t="shared" si="35"/>
        <v>80.791173496848273</v>
      </c>
      <c r="BY40">
        <f t="shared" si="36"/>
        <v>-7.0581074285707285E-2</v>
      </c>
      <c r="BZ40">
        <f t="shared" si="37"/>
        <v>1.9073639163314999</v>
      </c>
      <c r="CD40">
        <v>910</v>
      </c>
      <c r="CE40">
        <v>572</v>
      </c>
      <c r="CF40">
        <v>708</v>
      </c>
      <c r="CG40">
        <v>579</v>
      </c>
      <c r="CH40" s="6">
        <f t="shared" si="38"/>
        <v>809</v>
      </c>
      <c r="CI40" s="6">
        <f t="shared" si="38"/>
        <v>575.5</v>
      </c>
      <c r="CJ40" s="18">
        <f t="shared" si="120"/>
        <v>276.5</v>
      </c>
      <c r="CK40" s="18">
        <f t="shared" si="125"/>
        <v>-12.5</v>
      </c>
      <c r="CL40" s="18">
        <f t="shared" si="40"/>
        <v>276.78240551017689</v>
      </c>
      <c r="CM40" s="6">
        <f t="shared" si="41"/>
        <v>992.81481153334937</v>
      </c>
      <c r="CN40" s="6">
        <f t="shared" si="42"/>
        <v>199.53034174965319</v>
      </c>
      <c r="CO40" s="6">
        <v>40</v>
      </c>
      <c r="CP40" s="22">
        <f t="shared" si="43"/>
        <v>0.66666666666666663</v>
      </c>
      <c r="CQ40" s="18">
        <f t="shared" si="44"/>
        <v>83.351691263763399</v>
      </c>
      <c r="CR40">
        <f t="shared" si="45"/>
        <v>-0.17609125905568127</v>
      </c>
      <c r="CS40">
        <f t="shared" si="46"/>
        <v>1.9209144163903951</v>
      </c>
      <c r="CW40">
        <v>1048</v>
      </c>
      <c r="CX40">
        <v>563</v>
      </c>
      <c r="CY40">
        <v>817</v>
      </c>
      <c r="CZ40">
        <v>576</v>
      </c>
      <c r="DA40" s="6">
        <f t="shared" si="47"/>
        <v>932.5</v>
      </c>
      <c r="DB40" s="6">
        <f t="shared" si="47"/>
        <v>569.5</v>
      </c>
      <c r="DC40" s="18">
        <f t="shared" si="121"/>
        <v>390.5</v>
      </c>
      <c r="DD40" s="18">
        <f t="shared" si="126"/>
        <v>-15</v>
      </c>
      <c r="DE40" s="18">
        <f t="shared" si="49"/>
        <v>390.7879859975227</v>
      </c>
      <c r="DF40" s="6">
        <f t="shared" si="50"/>
        <v>1092.6511337110303</v>
      </c>
      <c r="DG40" s="6">
        <f t="shared" si="51"/>
        <v>295.52865253263576</v>
      </c>
      <c r="DH40" s="6">
        <v>40</v>
      </c>
      <c r="DI40" s="22">
        <f t="shared" si="52"/>
        <v>0.66666666666666663</v>
      </c>
      <c r="DJ40" s="18">
        <f t="shared" si="53"/>
        <v>94.662010748970246</v>
      </c>
      <c r="DK40">
        <f t="shared" si="54"/>
        <v>-0.17609125905568127</v>
      </c>
      <c r="DL40">
        <f t="shared" si="55"/>
        <v>1.9761757252313585</v>
      </c>
      <c r="DP40">
        <v>1056</v>
      </c>
      <c r="DQ40">
        <v>594</v>
      </c>
      <c r="DR40">
        <v>853</v>
      </c>
      <c r="DS40">
        <v>598</v>
      </c>
      <c r="DT40" s="6">
        <f t="shared" si="56"/>
        <v>954.5</v>
      </c>
      <c r="DU40" s="6">
        <f t="shared" si="56"/>
        <v>596</v>
      </c>
      <c r="DV40" s="18">
        <f t="shared" si="57"/>
        <v>349</v>
      </c>
      <c r="DW40" s="18">
        <f t="shared" si="58"/>
        <v>-10</v>
      </c>
      <c r="DX40" s="18">
        <f t="shared" si="59"/>
        <v>349.14323708186015</v>
      </c>
      <c r="DY40" s="6">
        <f t="shared" si="60"/>
        <v>1125.2938505119453</v>
      </c>
      <c r="DZ40" s="6">
        <f t="shared" si="61"/>
        <v>268.63391214666842</v>
      </c>
      <c r="EA40" s="6">
        <v>43</v>
      </c>
      <c r="EB40" s="22">
        <f t="shared" si="62"/>
        <v>0.71666666666666667</v>
      </c>
      <c r="EC40" s="18">
        <f t="shared" si="63"/>
        <v>121.10792571786872</v>
      </c>
      <c r="ED40">
        <f t="shared" si="64"/>
        <v>-0.1446827948040571</v>
      </c>
      <c r="EE40">
        <f t="shared" si="65"/>
        <v>2.083172565792943</v>
      </c>
      <c r="EI40">
        <v>1207</v>
      </c>
      <c r="EJ40">
        <v>594</v>
      </c>
      <c r="EK40">
        <v>957</v>
      </c>
      <c r="EL40">
        <v>599</v>
      </c>
      <c r="EM40" s="6">
        <f t="shared" si="66"/>
        <v>1082</v>
      </c>
      <c r="EN40" s="6">
        <f t="shared" si="66"/>
        <v>596.5</v>
      </c>
      <c r="EO40" s="18">
        <f t="shared" si="67"/>
        <v>466</v>
      </c>
      <c r="EP40" s="18">
        <f t="shared" si="68"/>
        <v>-13</v>
      </c>
      <c r="EQ40" s="18">
        <f t="shared" si="69"/>
        <v>466.18129520606038</v>
      </c>
      <c r="ER40" s="6">
        <f t="shared" si="70"/>
        <v>1235.530756395809</v>
      </c>
      <c r="ES40" s="6">
        <f t="shared" si="71"/>
        <v>368.95920712823704</v>
      </c>
      <c r="ET40" s="6">
        <v>43</v>
      </c>
      <c r="EU40" s="22">
        <f t="shared" si="72"/>
        <v>0.71666666666666667</v>
      </c>
      <c r="EV40" s="18">
        <f t="shared" si="73"/>
        <v>128.64838716326784</v>
      </c>
      <c r="EW40">
        <f t="shared" si="74"/>
        <v>-0.1446827948040571</v>
      </c>
      <c r="EX40">
        <f t="shared" si="75"/>
        <v>2.1094043459254275</v>
      </c>
      <c r="FB40">
        <v>1240</v>
      </c>
      <c r="FC40">
        <v>596</v>
      </c>
      <c r="FD40">
        <v>945</v>
      </c>
      <c r="FE40">
        <v>600</v>
      </c>
      <c r="FF40" s="6">
        <f t="shared" si="76"/>
        <v>1092.5</v>
      </c>
      <c r="FG40" s="6">
        <f t="shared" si="76"/>
        <v>598</v>
      </c>
      <c r="FH40" s="18">
        <f t="shared" si="122"/>
        <v>480.5</v>
      </c>
      <c r="FI40" s="18">
        <f t="shared" si="127"/>
        <v>-13</v>
      </c>
      <c r="FJ40" s="18">
        <f t="shared" si="78"/>
        <v>480.67582631124691</v>
      </c>
      <c r="FK40" s="6">
        <f t="shared" si="79"/>
        <v>1245.4558402448479</v>
      </c>
      <c r="FL40" s="6">
        <f t="shared" si="80"/>
        <v>380.66395776675711</v>
      </c>
      <c r="FM40" s="6">
        <v>47</v>
      </c>
      <c r="FN40" s="22">
        <f t="shared" si="81"/>
        <v>0.78333333333333333</v>
      </c>
      <c r="FO40" s="18">
        <f t="shared" si="82"/>
        <v>130.97326137978865</v>
      </c>
      <c r="FP40">
        <f t="shared" si="83"/>
        <v>-0.10605339244792618</v>
      </c>
      <c r="FQ40">
        <f t="shared" si="84"/>
        <v>2.1171826420642437</v>
      </c>
      <c r="FU40">
        <v>592</v>
      </c>
      <c r="FV40">
        <v>587</v>
      </c>
      <c r="FW40">
        <v>418</v>
      </c>
      <c r="FX40">
        <v>595</v>
      </c>
      <c r="FY40">
        <f t="shared" si="85"/>
        <v>505</v>
      </c>
      <c r="FZ40">
        <f t="shared" si="86"/>
        <v>591</v>
      </c>
      <c r="GA40" s="18">
        <f t="shared" si="123"/>
        <v>279</v>
      </c>
      <c r="GB40" s="18">
        <f t="shared" si="128"/>
        <v>-11</v>
      </c>
      <c r="GC40" s="18">
        <f t="shared" si="88"/>
        <v>279.21676167450977</v>
      </c>
      <c r="GD40">
        <f t="shared" si="89"/>
        <v>777.3712111983566</v>
      </c>
      <c r="GE40">
        <v>39</v>
      </c>
      <c r="GF40" s="22">
        <f t="shared" si="90"/>
        <v>0.65</v>
      </c>
      <c r="GG40" s="18">
        <f t="shared" si="115"/>
        <v>92.685207894078971</v>
      </c>
      <c r="GH40">
        <f t="shared" si="91"/>
        <v>-0.18708664335714442</v>
      </c>
      <c r="GI40">
        <f t="shared" si="92"/>
        <v>1.9670104283992993</v>
      </c>
      <c r="GN40">
        <v>743</v>
      </c>
      <c r="GO40">
        <v>581</v>
      </c>
      <c r="GP40">
        <v>579</v>
      </c>
      <c r="GQ40">
        <v>587</v>
      </c>
      <c r="GR40">
        <f t="shared" si="93"/>
        <v>661</v>
      </c>
      <c r="GS40">
        <f t="shared" si="94"/>
        <v>584</v>
      </c>
      <c r="GT40" s="18">
        <f t="shared" si="95"/>
        <v>416</v>
      </c>
      <c r="GU40" s="18">
        <f t="shared" si="96"/>
        <v>-20.5</v>
      </c>
      <c r="GV40" s="18">
        <f t="shared" si="97"/>
        <v>416.5048018930874</v>
      </c>
      <c r="GW40">
        <f t="shared" si="131"/>
        <v>882.0300448397436</v>
      </c>
      <c r="GX40">
        <v>41</v>
      </c>
      <c r="GY40" s="22">
        <f t="shared" si="99"/>
        <v>0.68333333333333335</v>
      </c>
      <c r="GZ40" s="18">
        <f t="shared" si="100"/>
        <v>121.06401752092285</v>
      </c>
      <c r="HA40">
        <f t="shared" si="101"/>
        <v>-0.16536739366390812</v>
      </c>
      <c r="HB40">
        <f t="shared" si="102"/>
        <v>2.0830150819193132</v>
      </c>
      <c r="HG40">
        <v>755</v>
      </c>
      <c r="HH40">
        <v>582</v>
      </c>
      <c r="HI40">
        <v>589</v>
      </c>
      <c r="HJ40">
        <v>589</v>
      </c>
      <c r="HK40">
        <f t="shared" si="103"/>
        <v>672</v>
      </c>
      <c r="HL40">
        <f t="shared" si="104"/>
        <v>585.5</v>
      </c>
      <c r="HM40" s="18">
        <f t="shared" si="105"/>
        <v>417</v>
      </c>
      <c r="HN40" s="18">
        <f t="shared" si="106"/>
        <v>-16</v>
      </c>
      <c r="HO40" s="18">
        <f t="shared" si="107"/>
        <v>417.306841544684</v>
      </c>
      <c r="HP40">
        <f t="shared" si="108"/>
        <v>891.28797254310575</v>
      </c>
      <c r="HQ40">
        <v>40</v>
      </c>
      <c r="HR40" s="22">
        <f t="shared" si="109"/>
        <v>0.66666666666666663</v>
      </c>
      <c r="HS40" s="18">
        <f t="shared" si="110"/>
        <v>118.23200434329526</v>
      </c>
      <c r="HT40">
        <f t="shared" si="111"/>
        <v>-0.17609125905568127</v>
      </c>
      <c r="HU40">
        <f t="shared" si="112"/>
        <v>2.0727350520808629</v>
      </c>
    </row>
    <row r="41" spans="7:229" x14ac:dyDescent="0.25">
      <c r="G41" s="6">
        <v>1040</v>
      </c>
      <c r="H41" s="6">
        <v>581</v>
      </c>
      <c r="I41" s="6">
        <v>779</v>
      </c>
      <c r="J41" s="6">
        <v>577</v>
      </c>
      <c r="K41" s="6">
        <f t="shared" si="129"/>
        <v>909.5</v>
      </c>
      <c r="L41" s="6">
        <f t="shared" si="130"/>
        <v>579</v>
      </c>
      <c r="M41" s="18">
        <f t="shared" si="2"/>
        <v>133</v>
      </c>
      <c r="N41" s="18">
        <f t="shared" si="3"/>
        <v>-1.5</v>
      </c>
      <c r="O41" s="18">
        <f t="shared" si="4"/>
        <v>133.00845837765357</v>
      </c>
      <c r="P41" s="18">
        <f t="shared" si="113"/>
        <v>108.65988973065907</v>
      </c>
      <c r="Q41" s="6">
        <v>41</v>
      </c>
      <c r="R41" s="22">
        <f t="shared" si="5"/>
        <v>0.68333333333333335</v>
      </c>
      <c r="S41" s="18">
        <f t="shared" si="6"/>
        <v>272.32357766824316</v>
      </c>
      <c r="T41">
        <f t="shared" si="7"/>
        <v>-0.16536739366390812</v>
      </c>
      <c r="U41">
        <f t="shared" si="8"/>
        <v>2.4350852440132251</v>
      </c>
      <c r="Y41" s="6">
        <v>974</v>
      </c>
      <c r="Z41" s="6">
        <v>573</v>
      </c>
      <c r="AA41" s="6">
        <v>677</v>
      </c>
      <c r="AB41" s="6">
        <v>578</v>
      </c>
      <c r="AC41" s="6">
        <f t="shared" si="9"/>
        <v>825.5</v>
      </c>
      <c r="AD41" s="6">
        <f t="shared" si="9"/>
        <v>575.5</v>
      </c>
      <c r="AE41" s="18">
        <f t="shared" si="10"/>
        <v>163</v>
      </c>
      <c r="AF41" s="18">
        <f t="shared" si="11"/>
        <v>5</v>
      </c>
      <c r="AG41" s="18">
        <f t="shared" si="12"/>
        <v>163.07666908543356</v>
      </c>
      <c r="AH41" s="6">
        <f t="shared" si="13"/>
        <v>1006.305371147347</v>
      </c>
      <c r="AI41" s="6">
        <f t="shared" si="114"/>
        <v>132.01909080205883</v>
      </c>
      <c r="AJ41" s="6">
        <v>42</v>
      </c>
      <c r="AK41" s="22">
        <f t="shared" si="14"/>
        <v>0.7</v>
      </c>
      <c r="AL41" s="18">
        <f t="shared" si="15"/>
        <v>299.88400011212275</v>
      </c>
      <c r="AM41">
        <f t="shared" si="16"/>
        <v>-0.15490195998574319</v>
      </c>
      <c r="AN41">
        <f t="shared" si="17"/>
        <v>2.4769532952080735</v>
      </c>
      <c r="AR41" s="6">
        <v>1162</v>
      </c>
      <c r="AS41" s="6">
        <v>579</v>
      </c>
      <c r="AT41" s="6">
        <v>788</v>
      </c>
      <c r="AU41" s="6">
        <v>580</v>
      </c>
      <c r="AV41" s="6">
        <f t="shared" si="18"/>
        <v>975</v>
      </c>
      <c r="AW41" s="6">
        <f t="shared" si="18"/>
        <v>579.5</v>
      </c>
      <c r="AX41" s="18">
        <f t="shared" si="19"/>
        <v>143.5</v>
      </c>
      <c r="AY41" s="18">
        <f t="shared" si="20"/>
        <v>-1.5</v>
      </c>
      <c r="AZ41" s="18">
        <f t="shared" si="21"/>
        <v>143.50783950711542</v>
      </c>
      <c r="BA41" s="6">
        <f t="shared" si="22"/>
        <v>1134.215698180906</v>
      </c>
      <c r="BB41" s="6">
        <f t="shared" si="23"/>
        <v>119.84236947002159</v>
      </c>
      <c r="BC41" s="6">
        <v>44</v>
      </c>
      <c r="BD41" s="22">
        <f t="shared" si="24"/>
        <v>0.73333333333333328</v>
      </c>
      <c r="BE41" s="18">
        <f t="shared" si="25"/>
        <v>295.13597222411749</v>
      </c>
      <c r="BF41">
        <f t="shared" si="26"/>
        <v>-0.13469857389745624</v>
      </c>
      <c r="BG41">
        <f t="shared" si="27"/>
        <v>2.4700221460852934</v>
      </c>
      <c r="BK41">
        <v>901</v>
      </c>
      <c r="BL41">
        <v>582</v>
      </c>
      <c r="BM41">
        <v>729</v>
      </c>
      <c r="BN41">
        <v>577</v>
      </c>
      <c r="BO41" s="6">
        <f t="shared" si="28"/>
        <v>815</v>
      </c>
      <c r="BP41" s="6">
        <f t="shared" si="28"/>
        <v>579.5</v>
      </c>
      <c r="BQ41" s="18">
        <f t="shared" si="29"/>
        <v>336.5</v>
      </c>
      <c r="BR41" s="18">
        <f t="shared" si="124"/>
        <v>-10</v>
      </c>
      <c r="BS41" s="18">
        <f t="shared" si="31"/>
        <v>336.6485556184669</v>
      </c>
      <c r="BT41" s="6">
        <f t="shared" si="32"/>
        <v>1000.0226247440605</v>
      </c>
      <c r="BU41" s="6">
        <f t="shared" si="33"/>
        <v>240.76476340840077</v>
      </c>
      <c r="BV41" s="6">
        <v>52</v>
      </c>
      <c r="BW41" s="22">
        <f t="shared" si="34"/>
        <v>0.8666666666666667</v>
      </c>
      <c r="BX41" s="18">
        <f t="shared" si="35"/>
        <v>81.892890907503684</v>
      </c>
      <c r="BY41">
        <f t="shared" si="36"/>
        <v>-6.2147906748844461E-2</v>
      </c>
      <c r="BZ41">
        <f t="shared" si="37"/>
        <v>1.9132462024484724</v>
      </c>
      <c r="CD41">
        <v>921</v>
      </c>
      <c r="CE41">
        <v>572</v>
      </c>
      <c r="CF41">
        <v>722</v>
      </c>
      <c r="CG41">
        <v>578</v>
      </c>
      <c r="CH41" s="6">
        <f t="shared" si="38"/>
        <v>821.5</v>
      </c>
      <c r="CI41" s="6">
        <f t="shared" si="38"/>
        <v>575</v>
      </c>
      <c r="CJ41" s="18">
        <f t="shared" si="120"/>
        <v>289</v>
      </c>
      <c r="CK41" s="18">
        <f t="shared" si="125"/>
        <v>-13</v>
      </c>
      <c r="CL41" s="18">
        <f t="shared" si="40"/>
        <v>289.29223978530774</v>
      </c>
      <c r="CM41" s="6">
        <f t="shared" si="41"/>
        <v>1002.7398715519395</v>
      </c>
      <c r="CN41" s="6">
        <f t="shared" si="42"/>
        <v>209.45540176824329</v>
      </c>
      <c r="CO41" s="6">
        <v>41</v>
      </c>
      <c r="CP41" s="22">
        <f t="shared" si="43"/>
        <v>0.68333333333333335</v>
      </c>
      <c r="CQ41" s="18">
        <f t="shared" si="44"/>
        <v>84.567064262415968</v>
      </c>
      <c r="CR41">
        <f t="shared" si="45"/>
        <v>-0.16536739366390812</v>
      </c>
      <c r="CS41">
        <f t="shared" si="46"/>
        <v>1.9272012543613593</v>
      </c>
      <c r="CW41">
        <v>1062</v>
      </c>
      <c r="CX41">
        <v>564</v>
      </c>
      <c r="CY41">
        <v>832</v>
      </c>
      <c r="CZ41">
        <v>573</v>
      </c>
      <c r="DA41" s="6">
        <f t="shared" si="47"/>
        <v>947</v>
      </c>
      <c r="DB41" s="6">
        <f t="shared" si="47"/>
        <v>568.5</v>
      </c>
      <c r="DC41" s="18">
        <f t="shared" si="121"/>
        <v>405</v>
      </c>
      <c r="DD41" s="18">
        <f t="shared" si="126"/>
        <v>-16</v>
      </c>
      <c r="DE41" s="18">
        <f t="shared" si="49"/>
        <v>405.31592616130939</v>
      </c>
      <c r="DF41" s="6">
        <f t="shared" si="50"/>
        <v>1104.5366675669939</v>
      </c>
      <c r="DG41" s="6">
        <f t="shared" si="51"/>
        <v>307.41418638859932</v>
      </c>
      <c r="DH41" s="6">
        <v>41</v>
      </c>
      <c r="DI41" s="22">
        <f t="shared" si="52"/>
        <v>0.68333333333333335</v>
      </c>
      <c r="DJ41" s="18">
        <f t="shared" si="53"/>
        <v>96.043913171093976</v>
      </c>
      <c r="DK41">
        <f t="shared" si="54"/>
        <v>-0.16536739366390812</v>
      </c>
      <c r="DL41">
        <f t="shared" si="55"/>
        <v>1.9824698464494543</v>
      </c>
      <c r="DP41">
        <v>1071</v>
      </c>
      <c r="DQ41">
        <v>592</v>
      </c>
      <c r="DR41">
        <v>868</v>
      </c>
      <c r="DS41">
        <v>598</v>
      </c>
      <c r="DT41" s="6">
        <f t="shared" si="56"/>
        <v>969.5</v>
      </c>
      <c r="DU41" s="6">
        <f t="shared" si="56"/>
        <v>595</v>
      </c>
      <c r="DV41" s="18">
        <f t="shared" si="57"/>
        <v>364</v>
      </c>
      <c r="DW41" s="18">
        <f t="shared" si="58"/>
        <v>-11</v>
      </c>
      <c r="DX41" s="18">
        <f t="shared" si="59"/>
        <v>364.16617086159994</v>
      </c>
      <c r="DY41" s="6">
        <f t="shared" si="60"/>
        <v>1137.521538257628</v>
      </c>
      <c r="DZ41" s="6">
        <f t="shared" si="61"/>
        <v>280.86159989235114</v>
      </c>
      <c r="EA41" s="6">
        <v>44</v>
      </c>
      <c r="EB41" s="22">
        <f t="shared" si="62"/>
        <v>0.73333333333333328</v>
      </c>
      <c r="EC41" s="18">
        <f t="shared" si="63"/>
        <v>122.54004523929291</v>
      </c>
      <c r="ED41">
        <f t="shared" si="64"/>
        <v>-0.13469857389745624</v>
      </c>
      <c r="EE41">
        <f t="shared" si="65"/>
        <v>2.0882780363286564</v>
      </c>
      <c r="EI41">
        <v>1226</v>
      </c>
      <c r="EJ41">
        <v>594</v>
      </c>
      <c r="EK41">
        <v>977</v>
      </c>
      <c r="EL41">
        <v>599</v>
      </c>
      <c r="EM41" s="6">
        <f t="shared" si="66"/>
        <v>1101.5</v>
      </c>
      <c r="EN41" s="6">
        <f t="shared" si="66"/>
        <v>596.5</v>
      </c>
      <c r="EO41" s="18">
        <f t="shared" si="67"/>
        <v>485.5</v>
      </c>
      <c r="EP41" s="18">
        <f t="shared" si="68"/>
        <v>-13</v>
      </c>
      <c r="EQ41" s="18">
        <f t="shared" si="69"/>
        <v>485.67401618781298</v>
      </c>
      <c r="ER41" s="6">
        <f t="shared" si="70"/>
        <v>1252.6430058081194</v>
      </c>
      <c r="ES41" s="6">
        <f t="shared" si="71"/>
        <v>386.07145654054739</v>
      </c>
      <c r="ET41" s="6">
        <v>44</v>
      </c>
      <c r="EU41" s="22">
        <f t="shared" si="72"/>
        <v>0.73333333333333328</v>
      </c>
      <c r="EV41" s="18">
        <f t="shared" si="73"/>
        <v>130.34932267650979</v>
      </c>
      <c r="EW41">
        <f t="shared" si="74"/>
        <v>-0.13469857389745624</v>
      </c>
      <c r="EX41">
        <f t="shared" si="75"/>
        <v>2.1151087788214284</v>
      </c>
      <c r="FB41">
        <v>1254</v>
      </c>
      <c r="FC41">
        <v>596</v>
      </c>
      <c r="FD41">
        <v>967</v>
      </c>
      <c r="FE41">
        <v>599</v>
      </c>
      <c r="FF41" s="6">
        <f t="shared" si="76"/>
        <v>1110.5</v>
      </c>
      <c r="FG41" s="6">
        <f t="shared" si="76"/>
        <v>597.5</v>
      </c>
      <c r="FH41" s="18">
        <f t="shared" si="122"/>
        <v>498.5</v>
      </c>
      <c r="FI41" s="18">
        <f t="shared" si="127"/>
        <v>-13.5</v>
      </c>
      <c r="FJ41" s="18">
        <f t="shared" si="78"/>
        <v>498.68276489166936</v>
      </c>
      <c r="FK41" s="6">
        <f t="shared" si="79"/>
        <v>1261.0378662038663</v>
      </c>
      <c r="FL41" s="6">
        <f t="shared" si="80"/>
        <v>396.24598372577555</v>
      </c>
      <c r="FM41" s="6">
        <v>48</v>
      </c>
      <c r="FN41" s="22">
        <f t="shared" si="81"/>
        <v>0.8</v>
      </c>
      <c r="FO41" s="18">
        <f t="shared" si="82"/>
        <v>132.57658597959477</v>
      </c>
      <c r="FP41">
        <f t="shared" si="83"/>
        <v>-9.6910013008056392E-2</v>
      </c>
      <c r="FQ41">
        <f t="shared" si="84"/>
        <v>2.1224668311748474</v>
      </c>
      <c r="FU41">
        <v>605</v>
      </c>
      <c r="FV41">
        <v>585</v>
      </c>
      <c r="FW41">
        <v>433</v>
      </c>
      <c r="FX41">
        <v>592</v>
      </c>
      <c r="FY41">
        <f t="shared" si="85"/>
        <v>519</v>
      </c>
      <c r="FZ41">
        <f t="shared" si="86"/>
        <v>588.5</v>
      </c>
      <c r="GA41" s="18">
        <f t="shared" si="123"/>
        <v>293</v>
      </c>
      <c r="GB41" s="18">
        <f t="shared" si="128"/>
        <v>-13.5</v>
      </c>
      <c r="GC41" s="18">
        <f t="shared" si="88"/>
        <v>293.31084194076425</v>
      </c>
      <c r="GD41">
        <f t="shared" si="89"/>
        <v>784.66123263482314</v>
      </c>
      <c r="GE41">
        <v>40</v>
      </c>
      <c r="GF41" s="22">
        <f t="shared" si="90"/>
        <v>0.66666666666666663</v>
      </c>
      <c r="GG41" s="18">
        <f t="shared" si="115"/>
        <v>94.443890233267211</v>
      </c>
      <c r="GH41">
        <f t="shared" si="91"/>
        <v>-0.17609125905568127</v>
      </c>
      <c r="GI41">
        <f t="shared" si="92"/>
        <v>1.9751738677760731</v>
      </c>
      <c r="GN41">
        <v>761</v>
      </c>
      <c r="GO41">
        <v>582</v>
      </c>
      <c r="GP41">
        <v>595</v>
      </c>
      <c r="GQ41">
        <v>587</v>
      </c>
      <c r="GR41">
        <f t="shared" si="93"/>
        <v>678</v>
      </c>
      <c r="GS41">
        <f t="shared" si="94"/>
        <v>584.5</v>
      </c>
      <c r="GT41" s="18">
        <f t="shared" si="95"/>
        <v>433</v>
      </c>
      <c r="GU41" s="18">
        <f t="shared" si="96"/>
        <v>-20</v>
      </c>
      <c r="GV41" s="18">
        <f t="shared" si="97"/>
        <v>433.46164766908731</v>
      </c>
      <c r="GW41">
        <f t="shared" si="131"/>
        <v>895.16716316004351</v>
      </c>
      <c r="GX41">
        <v>42</v>
      </c>
      <c r="GY41" s="22">
        <f t="shared" si="99"/>
        <v>0.7</v>
      </c>
      <c r="GZ41" s="18">
        <f t="shared" si="100"/>
        <v>123.17205538514293</v>
      </c>
      <c r="HA41">
        <f t="shared" si="101"/>
        <v>-0.15490195998574319</v>
      </c>
      <c r="HB41">
        <f t="shared" si="102"/>
        <v>2.0905121886025602</v>
      </c>
      <c r="HG41">
        <v>771</v>
      </c>
      <c r="HH41">
        <v>582</v>
      </c>
      <c r="HI41">
        <v>608</v>
      </c>
      <c r="HJ41">
        <v>588</v>
      </c>
      <c r="HK41">
        <f t="shared" si="103"/>
        <v>689.5</v>
      </c>
      <c r="HL41">
        <f t="shared" si="104"/>
        <v>585</v>
      </c>
      <c r="HM41" s="18">
        <f t="shared" si="105"/>
        <v>434.5</v>
      </c>
      <c r="HN41" s="18">
        <f t="shared" si="106"/>
        <v>-16.5</v>
      </c>
      <c r="HO41" s="18">
        <f t="shared" si="107"/>
        <v>434.81317827315218</v>
      </c>
      <c r="HP41">
        <f t="shared" si="108"/>
        <v>904.23185632889533</v>
      </c>
      <c r="HQ41">
        <v>41</v>
      </c>
      <c r="HR41" s="22">
        <f t="shared" si="109"/>
        <v>0.68333333333333335</v>
      </c>
      <c r="HS41" s="18">
        <f t="shared" si="110"/>
        <v>120.41353369336855</v>
      </c>
      <c r="HT41">
        <f t="shared" si="111"/>
        <v>-0.16536739366390812</v>
      </c>
      <c r="HU41">
        <f t="shared" si="112"/>
        <v>2.0806753015234252</v>
      </c>
    </row>
    <row r="42" spans="7:229" x14ac:dyDescent="0.25">
      <c r="G42" s="6">
        <v>1044</v>
      </c>
      <c r="H42" s="6">
        <v>581</v>
      </c>
      <c r="I42" s="6">
        <v>786</v>
      </c>
      <c r="J42" s="6">
        <v>577</v>
      </c>
      <c r="K42" s="6">
        <f t="shared" si="129"/>
        <v>915</v>
      </c>
      <c r="L42" s="6">
        <f t="shared" si="130"/>
        <v>579</v>
      </c>
      <c r="M42" s="18">
        <f t="shared" si="2"/>
        <v>138.5</v>
      </c>
      <c r="N42" s="18">
        <f t="shared" si="3"/>
        <v>-1.5</v>
      </c>
      <c r="O42" s="18">
        <f t="shared" si="4"/>
        <v>138.50812250550507</v>
      </c>
      <c r="P42" s="18">
        <f t="shared" si="113"/>
        <v>113.30353113902686</v>
      </c>
      <c r="Q42" s="6">
        <v>42</v>
      </c>
      <c r="R42" s="22">
        <f t="shared" si="5"/>
        <v>0.7</v>
      </c>
      <c r="S42" s="18">
        <f t="shared" si="6"/>
        <v>272.77918732178068</v>
      </c>
      <c r="T42">
        <f t="shared" si="7"/>
        <v>-0.15490195998574319</v>
      </c>
      <c r="U42">
        <f t="shared" si="8"/>
        <v>2.4358112311746147</v>
      </c>
      <c r="Y42" s="6">
        <v>980</v>
      </c>
      <c r="Z42" s="6">
        <v>573</v>
      </c>
      <c r="AA42" s="6">
        <v>683</v>
      </c>
      <c r="AB42" s="6">
        <v>577</v>
      </c>
      <c r="AC42" s="6">
        <f t="shared" si="9"/>
        <v>831.5</v>
      </c>
      <c r="AD42" s="6">
        <f t="shared" si="9"/>
        <v>575</v>
      </c>
      <c r="AE42" s="18">
        <f t="shared" si="10"/>
        <v>169</v>
      </c>
      <c r="AF42" s="18">
        <f t="shared" si="11"/>
        <v>4.5</v>
      </c>
      <c r="AG42" s="18">
        <f t="shared" si="12"/>
        <v>169.05990062696713</v>
      </c>
      <c r="AH42" s="6">
        <f t="shared" si="13"/>
        <v>1010.9486881142881</v>
      </c>
      <c r="AI42" s="6">
        <f t="shared" si="114"/>
        <v>136.66240776899986</v>
      </c>
      <c r="AJ42" s="6">
        <v>43</v>
      </c>
      <c r="AK42" s="22">
        <f t="shared" si="14"/>
        <v>0.71666666666666667</v>
      </c>
      <c r="AL42" s="18">
        <f t="shared" si="15"/>
        <v>300.44365136472152</v>
      </c>
      <c r="AM42">
        <f t="shared" si="16"/>
        <v>-0.1446827948040571</v>
      </c>
      <c r="AN42">
        <f t="shared" si="17"/>
        <v>2.4777630314266426</v>
      </c>
      <c r="AR42" s="6">
        <v>1168</v>
      </c>
      <c r="AS42" s="6">
        <v>578</v>
      </c>
      <c r="AT42" s="6">
        <v>794</v>
      </c>
      <c r="AU42" s="6">
        <v>580</v>
      </c>
      <c r="AV42" s="6">
        <f t="shared" si="18"/>
        <v>981</v>
      </c>
      <c r="AW42" s="6">
        <f t="shared" si="18"/>
        <v>579</v>
      </c>
      <c r="AX42" s="18">
        <f t="shared" si="19"/>
        <v>149.5</v>
      </c>
      <c r="AY42" s="18">
        <f t="shared" si="20"/>
        <v>-2</v>
      </c>
      <c r="AZ42" s="18">
        <f t="shared" si="21"/>
        <v>149.51337732791671</v>
      </c>
      <c r="BA42" s="6">
        <f t="shared" si="22"/>
        <v>1139.1233471402472</v>
      </c>
      <c r="BB42" s="6">
        <f t="shared" si="23"/>
        <v>124.75001842936285</v>
      </c>
      <c r="BC42" s="6">
        <v>45</v>
      </c>
      <c r="BD42" s="22">
        <f t="shared" si="24"/>
        <v>0.75</v>
      </c>
      <c r="BE42" s="18">
        <f t="shared" si="25"/>
        <v>295.63049938327435</v>
      </c>
      <c r="BF42">
        <f t="shared" si="26"/>
        <v>-0.12493873660829995</v>
      </c>
      <c r="BG42">
        <f t="shared" si="27"/>
        <v>2.4707492369980661</v>
      </c>
      <c r="BK42">
        <v>913</v>
      </c>
      <c r="BL42">
        <v>576</v>
      </c>
      <c r="BM42">
        <v>742</v>
      </c>
      <c r="BN42">
        <v>577</v>
      </c>
      <c r="BO42" s="6">
        <f t="shared" si="28"/>
        <v>827.5</v>
      </c>
      <c r="BP42" s="6">
        <f t="shared" si="28"/>
        <v>576.5</v>
      </c>
      <c r="BQ42" s="18">
        <f t="shared" si="29"/>
        <v>349</v>
      </c>
      <c r="BR42" s="18">
        <f t="shared" si="124"/>
        <v>-13</v>
      </c>
      <c r="BS42" s="18">
        <f t="shared" si="31"/>
        <v>349.24203641600764</v>
      </c>
      <c r="BT42" s="6">
        <f t="shared" si="32"/>
        <v>1008.5179720758574</v>
      </c>
      <c r="BU42" s="6">
        <f t="shared" si="33"/>
        <v>249.26011074019766</v>
      </c>
      <c r="BV42" s="6">
        <v>53</v>
      </c>
      <c r="BW42" s="22">
        <f t="shared" si="34"/>
        <v>0.8833333333333333</v>
      </c>
      <c r="BX42" s="18">
        <f t="shared" si="35"/>
        <v>83.096856566924401</v>
      </c>
      <c r="BY42">
        <f t="shared" si="36"/>
        <v>-5.3875380782854601E-2</v>
      </c>
      <c r="BZ42">
        <f t="shared" si="37"/>
        <v>1.9195845953670239</v>
      </c>
      <c r="CD42">
        <v>935</v>
      </c>
      <c r="CE42">
        <v>572</v>
      </c>
      <c r="CF42">
        <v>730</v>
      </c>
      <c r="CG42">
        <v>577</v>
      </c>
      <c r="CH42" s="6">
        <f t="shared" si="38"/>
        <v>832.5</v>
      </c>
      <c r="CI42" s="6">
        <f t="shared" si="38"/>
        <v>574.5</v>
      </c>
      <c r="CJ42" s="18">
        <f t="shared" si="120"/>
        <v>300</v>
      </c>
      <c r="CK42" s="18">
        <f t="shared" si="125"/>
        <v>-13.5</v>
      </c>
      <c r="CL42" s="18">
        <f t="shared" si="40"/>
        <v>300.30359638206136</v>
      </c>
      <c r="CM42" s="6">
        <f t="shared" si="41"/>
        <v>1011.487271299051</v>
      </c>
      <c r="CN42" s="6">
        <f t="shared" si="42"/>
        <v>218.20280151535485</v>
      </c>
      <c r="CO42" s="6">
        <v>42</v>
      </c>
      <c r="CP42" s="22">
        <f t="shared" si="43"/>
        <v>0.7</v>
      </c>
      <c r="CQ42" s="18">
        <f t="shared" si="44"/>
        <v>85.636855051957752</v>
      </c>
      <c r="CR42">
        <f t="shared" si="45"/>
        <v>-0.15490195998574319</v>
      </c>
      <c r="CS42">
        <f t="shared" si="46"/>
        <v>1.9326607097823738</v>
      </c>
      <c r="CW42">
        <v>1078</v>
      </c>
      <c r="CX42">
        <v>565</v>
      </c>
      <c r="CY42">
        <v>848</v>
      </c>
      <c r="CZ42">
        <v>574</v>
      </c>
      <c r="DA42" s="6">
        <f t="shared" si="47"/>
        <v>963</v>
      </c>
      <c r="DB42" s="6">
        <f t="shared" si="47"/>
        <v>569.5</v>
      </c>
      <c r="DC42" s="18">
        <f t="shared" si="121"/>
        <v>421</v>
      </c>
      <c r="DD42" s="18">
        <f t="shared" si="126"/>
        <v>-15</v>
      </c>
      <c r="DE42" s="18">
        <f t="shared" si="49"/>
        <v>421.26713614997311</v>
      </c>
      <c r="DF42" s="6">
        <f t="shared" si="50"/>
        <v>1118.7936583660098</v>
      </c>
      <c r="DG42" s="6">
        <f t="shared" si="51"/>
        <v>321.67117718761529</v>
      </c>
      <c r="DH42" s="6">
        <v>42</v>
      </c>
      <c r="DI42" s="22">
        <f t="shared" si="52"/>
        <v>0.7</v>
      </c>
      <c r="DJ42" s="18">
        <f t="shared" si="53"/>
        <v>97.561197484673698</v>
      </c>
      <c r="DK42">
        <f t="shared" si="54"/>
        <v>-0.15490195998574319</v>
      </c>
      <c r="DL42">
        <f t="shared" si="55"/>
        <v>1.9892771222873908</v>
      </c>
      <c r="DP42">
        <v>1086</v>
      </c>
      <c r="DQ42">
        <v>593</v>
      </c>
      <c r="DR42">
        <v>884</v>
      </c>
      <c r="DS42">
        <v>598</v>
      </c>
      <c r="DT42" s="6">
        <f t="shared" si="56"/>
        <v>985</v>
      </c>
      <c r="DU42" s="6">
        <f t="shared" si="56"/>
        <v>595.5</v>
      </c>
      <c r="DV42" s="18">
        <f t="shared" si="57"/>
        <v>379.5</v>
      </c>
      <c r="DW42" s="18">
        <f t="shared" si="58"/>
        <v>-10.5</v>
      </c>
      <c r="DX42" s="18">
        <f t="shared" si="59"/>
        <v>379.64522912845882</v>
      </c>
      <c r="DY42" s="6">
        <f t="shared" si="60"/>
        <v>1151.0192222547805</v>
      </c>
      <c r="DZ42" s="6">
        <f t="shared" si="61"/>
        <v>294.35928388950367</v>
      </c>
      <c r="EA42" s="6">
        <v>45</v>
      </c>
      <c r="EB42" s="22">
        <f t="shared" si="62"/>
        <v>0.75</v>
      </c>
      <c r="EC42" s="18">
        <f t="shared" si="63"/>
        <v>124.01564659933666</v>
      </c>
      <c r="ED42">
        <f t="shared" si="64"/>
        <v>-0.12493873660829995</v>
      </c>
      <c r="EE42">
        <f t="shared" si="65"/>
        <v>2.0934764819611842</v>
      </c>
      <c r="EI42">
        <v>1246</v>
      </c>
      <c r="EJ42">
        <v>595</v>
      </c>
      <c r="EK42">
        <v>997</v>
      </c>
      <c r="EL42">
        <v>600</v>
      </c>
      <c r="EM42" s="6">
        <f t="shared" si="66"/>
        <v>1121.5</v>
      </c>
      <c r="EN42" s="6">
        <f t="shared" si="66"/>
        <v>597.5</v>
      </c>
      <c r="EO42" s="18">
        <f t="shared" si="67"/>
        <v>505.5</v>
      </c>
      <c r="EP42" s="18">
        <f t="shared" si="68"/>
        <v>-12</v>
      </c>
      <c r="EQ42" s="18">
        <f t="shared" si="69"/>
        <v>505.64241317357863</v>
      </c>
      <c r="ER42" s="6">
        <f t="shared" si="70"/>
        <v>1270.7354169928531</v>
      </c>
      <c r="ES42" s="6">
        <f t="shared" si="71"/>
        <v>404.16386772528108</v>
      </c>
      <c r="ET42" s="6">
        <v>45</v>
      </c>
      <c r="EU42" s="22">
        <f t="shared" si="72"/>
        <v>0.75</v>
      </c>
      <c r="EV42" s="18">
        <f t="shared" si="73"/>
        <v>132.0917656944649</v>
      </c>
      <c r="EW42">
        <f t="shared" si="74"/>
        <v>-0.12493873660829995</v>
      </c>
      <c r="EX42">
        <f t="shared" si="75"/>
        <v>2.1208757455106868</v>
      </c>
      <c r="FB42">
        <v>1272</v>
      </c>
      <c r="FC42">
        <v>596</v>
      </c>
      <c r="FD42">
        <v>988</v>
      </c>
      <c r="FE42">
        <v>599</v>
      </c>
      <c r="FF42" s="6">
        <f t="shared" si="76"/>
        <v>1130</v>
      </c>
      <c r="FG42" s="6">
        <f t="shared" si="76"/>
        <v>597.5</v>
      </c>
      <c r="FH42" s="18">
        <f t="shared" si="122"/>
        <v>518</v>
      </c>
      <c r="FI42" s="18">
        <f t="shared" si="127"/>
        <v>-13.5</v>
      </c>
      <c r="FJ42" s="18">
        <f t="shared" si="78"/>
        <v>518.17588712714144</v>
      </c>
      <c r="FK42" s="6">
        <f t="shared" si="79"/>
        <v>1278.243423609134</v>
      </c>
      <c r="FL42" s="6">
        <f t="shared" si="80"/>
        <v>413.4515411310432</v>
      </c>
      <c r="FM42" s="6">
        <v>49</v>
      </c>
      <c r="FN42" s="22">
        <f t="shared" si="81"/>
        <v>0.81666666666666665</v>
      </c>
      <c r="FO42" s="18">
        <f t="shared" si="82"/>
        <v>134.31223928165798</v>
      </c>
      <c r="FP42">
        <f t="shared" si="83"/>
        <v>-8.795517035512998E-2</v>
      </c>
      <c r="FQ42">
        <f t="shared" si="84"/>
        <v>2.1281155898116215</v>
      </c>
      <c r="FU42">
        <v>620</v>
      </c>
      <c r="FV42">
        <v>584</v>
      </c>
      <c r="FW42">
        <v>444</v>
      </c>
      <c r="FX42">
        <v>593</v>
      </c>
      <c r="FY42">
        <f t="shared" si="85"/>
        <v>532</v>
      </c>
      <c r="FZ42">
        <f t="shared" si="86"/>
        <v>588.5</v>
      </c>
      <c r="GA42" s="18">
        <f t="shared" si="123"/>
        <v>306</v>
      </c>
      <c r="GB42" s="18">
        <f t="shared" si="128"/>
        <v>-13.5</v>
      </c>
      <c r="GC42" s="18">
        <f t="shared" si="88"/>
        <v>306.29764935434946</v>
      </c>
      <c r="GD42">
        <f t="shared" si="89"/>
        <v>793.31976529013821</v>
      </c>
      <c r="GE42">
        <v>41</v>
      </c>
      <c r="GF42" s="22">
        <f t="shared" si="90"/>
        <v>0.68333333333333335</v>
      </c>
      <c r="GG42" s="18">
        <f t="shared" si="115"/>
        <v>96.064405258670902</v>
      </c>
      <c r="GH42">
        <f t="shared" si="91"/>
        <v>-0.16536739366390812</v>
      </c>
      <c r="GI42">
        <f t="shared" si="92"/>
        <v>1.982562498351921</v>
      </c>
      <c r="GN42">
        <v>781</v>
      </c>
      <c r="GO42">
        <v>580</v>
      </c>
      <c r="GP42">
        <v>615</v>
      </c>
      <c r="GQ42">
        <v>587</v>
      </c>
      <c r="GR42">
        <f t="shared" si="93"/>
        <v>698</v>
      </c>
      <c r="GS42">
        <f t="shared" si="94"/>
        <v>583.5</v>
      </c>
      <c r="GT42" s="18">
        <f t="shared" si="95"/>
        <v>453</v>
      </c>
      <c r="GU42" s="18">
        <f t="shared" si="96"/>
        <v>-21</v>
      </c>
      <c r="GV42" s="18">
        <f t="shared" si="97"/>
        <v>453.48649373492924</v>
      </c>
      <c r="GW42">
        <f t="shared" si="131"/>
        <v>909.76714053652211</v>
      </c>
      <c r="GX42">
        <v>43</v>
      </c>
      <c r="GY42" s="22">
        <f t="shared" si="99"/>
        <v>0.71666666666666667</v>
      </c>
      <c r="GZ42" s="18">
        <f t="shared" si="100"/>
        <v>125.66150031432429</v>
      </c>
      <c r="HA42">
        <f t="shared" si="101"/>
        <v>-0.1446827948040571</v>
      </c>
      <c r="HB42">
        <f t="shared" si="102"/>
        <v>2.0992022405967155</v>
      </c>
      <c r="HG42">
        <v>788</v>
      </c>
      <c r="HH42">
        <v>581</v>
      </c>
      <c r="HI42">
        <v>629</v>
      </c>
      <c r="HJ42">
        <v>585</v>
      </c>
      <c r="HK42">
        <f t="shared" si="103"/>
        <v>708.5</v>
      </c>
      <c r="HL42">
        <f t="shared" si="104"/>
        <v>583</v>
      </c>
      <c r="HM42" s="18">
        <f t="shared" si="105"/>
        <v>453.5</v>
      </c>
      <c r="HN42" s="18">
        <f t="shared" si="106"/>
        <v>-18.5</v>
      </c>
      <c r="HO42" s="18">
        <f t="shared" si="107"/>
        <v>453.87718603164006</v>
      </c>
      <c r="HP42">
        <f t="shared" si="108"/>
        <v>917.52997226248692</v>
      </c>
      <c r="HQ42">
        <v>42</v>
      </c>
      <c r="HR42" s="22">
        <f t="shared" si="109"/>
        <v>0.7</v>
      </c>
      <c r="HS42" s="18">
        <f t="shared" si="110"/>
        <v>122.78917019003985</v>
      </c>
      <c r="HT42">
        <f t="shared" si="111"/>
        <v>-0.15490195998574319</v>
      </c>
      <c r="HU42">
        <f t="shared" si="112"/>
        <v>2.0891600644100947</v>
      </c>
    </row>
    <row r="43" spans="7:229" x14ac:dyDescent="0.25">
      <c r="G43" s="6">
        <v>1050</v>
      </c>
      <c r="H43" s="6">
        <v>579</v>
      </c>
      <c r="I43" s="6">
        <v>792</v>
      </c>
      <c r="J43" s="6">
        <v>577</v>
      </c>
      <c r="K43" s="6">
        <f t="shared" si="129"/>
        <v>921</v>
      </c>
      <c r="L43" s="6">
        <f t="shared" si="130"/>
        <v>578</v>
      </c>
      <c r="M43" s="18">
        <f t="shared" si="2"/>
        <v>144.5</v>
      </c>
      <c r="N43" s="18">
        <f t="shared" si="3"/>
        <v>-2.5</v>
      </c>
      <c r="O43" s="18">
        <f t="shared" si="4"/>
        <v>144.52162467949216</v>
      </c>
      <c r="P43" s="18">
        <f t="shared" si="113"/>
        <v>117.84653009233114</v>
      </c>
      <c r="Q43" s="6">
        <v>43</v>
      </c>
      <c r="R43" s="22">
        <f t="shared" si="5"/>
        <v>0.71666666666666667</v>
      </c>
      <c r="S43" s="18">
        <f t="shared" si="6"/>
        <v>273.27736495196763</v>
      </c>
      <c r="T43">
        <f t="shared" si="7"/>
        <v>-0.1446827948040571</v>
      </c>
      <c r="U43">
        <f t="shared" si="8"/>
        <v>2.4366036613905808</v>
      </c>
      <c r="Y43" s="6">
        <v>985</v>
      </c>
      <c r="Z43" s="6">
        <v>573</v>
      </c>
      <c r="AA43" s="6">
        <v>691</v>
      </c>
      <c r="AB43" s="6">
        <v>577</v>
      </c>
      <c r="AC43" s="6">
        <f t="shared" si="9"/>
        <v>838</v>
      </c>
      <c r="AD43" s="6">
        <f t="shared" si="9"/>
        <v>575</v>
      </c>
      <c r="AE43" s="18">
        <f t="shared" si="10"/>
        <v>175.5</v>
      </c>
      <c r="AF43" s="18">
        <f t="shared" si="11"/>
        <v>4.5</v>
      </c>
      <c r="AG43" s="18">
        <f t="shared" si="12"/>
        <v>175.55768282818045</v>
      </c>
      <c r="AH43" s="6">
        <f t="shared" si="13"/>
        <v>1016.3016284548598</v>
      </c>
      <c r="AI43" s="6">
        <f t="shared" si="114"/>
        <v>142.01534810957162</v>
      </c>
      <c r="AJ43" s="6">
        <v>44</v>
      </c>
      <c r="AK43" s="22">
        <f t="shared" si="14"/>
        <v>0.73333333333333328</v>
      </c>
      <c r="AL43" s="18">
        <f t="shared" si="15"/>
        <v>301.05143194663276</v>
      </c>
      <c r="AM43">
        <f t="shared" si="16"/>
        <v>-0.13469857389745624</v>
      </c>
      <c r="AN43">
        <f t="shared" si="17"/>
        <v>2.4786406972632862</v>
      </c>
      <c r="AR43" s="6">
        <v>1175</v>
      </c>
      <c r="AS43" s="6">
        <v>579</v>
      </c>
      <c r="AT43" s="6">
        <v>800</v>
      </c>
      <c r="AU43" s="6">
        <v>581</v>
      </c>
      <c r="AV43" s="6">
        <f t="shared" si="18"/>
        <v>987.5</v>
      </c>
      <c r="AW43" s="6">
        <f t="shared" si="18"/>
        <v>580</v>
      </c>
      <c r="AX43" s="18">
        <f t="shared" si="19"/>
        <v>156</v>
      </c>
      <c r="AY43" s="18">
        <f t="shared" si="20"/>
        <v>-1</v>
      </c>
      <c r="AZ43" s="18">
        <f t="shared" si="21"/>
        <v>156.00320509528001</v>
      </c>
      <c r="BA43" s="6">
        <f t="shared" si="22"/>
        <v>1145.231963403048</v>
      </c>
      <c r="BB43" s="6">
        <f t="shared" si="23"/>
        <v>130.8586346921636</v>
      </c>
      <c r="BC43" s="6">
        <v>46</v>
      </c>
      <c r="BD43" s="22">
        <f t="shared" si="24"/>
        <v>0.76666666666666661</v>
      </c>
      <c r="BE43" s="18">
        <f t="shared" si="25"/>
        <v>296.16490549060006</v>
      </c>
      <c r="BF43">
        <f t="shared" si="26"/>
        <v>-0.11539341870206959</v>
      </c>
      <c r="BG43">
        <f t="shared" si="27"/>
        <v>2.4715335948510728</v>
      </c>
      <c r="BK43">
        <v>922</v>
      </c>
      <c r="BL43">
        <v>576</v>
      </c>
      <c r="BM43">
        <v>753</v>
      </c>
      <c r="BN43">
        <v>577</v>
      </c>
      <c r="BO43" s="6">
        <f t="shared" si="28"/>
        <v>837.5</v>
      </c>
      <c r="BP43" s="6">
        <f t="shared" si="28"/>
        <v>576.5</v>
      </c>
      <c r="BQ43" s="18">
        <f t="shared" si="29"/>
        <v>359</v>
      </c>
      <c r="BR43" s="18">
        <f t="shared" si="124"/>
        <v>-13</v>
      </c>
      <c r="BS43" s="18">
        <f>(BQ43^2+BR43^2)^(1/2)</f>
        <v>359.23529893372114</v>
      </c>
      <c r="BT43" s="6">
        <f t="shared" si="32"/>
        <v>1016.7391504215818</v>
      </c>
      <c r="BU43" s="6">
        <f t="shared" si="33"/>
        <v>257.48128908592207</v>
      </c>
      <c r="BV43" s="6">
        <v>54</v>
      </c>
      <c r="BW43" s="22">
        <f t="shared" si="34"/>
        <v>0.9</v>
      </c>
      <c r="BX43" s="18">
        <f t="shared" si="35"/>
        <v>84.052235392709633</v>
      </c>
      <c r="BY43">
        <f t="shared" si="36"/>
        <v>-4.5757490560675115E-2</v>
      </c>
      <c r="BZ43">
        <f t="shared" si="37"/>
        <v>1.9245492681123009</v>
      </c>
      <c r="CD43">
        <v>947</v>
      </c>
      <c r="CE43">
        <v>573</v>
      </c>
      <c r="CF43">
        <v>741</v>
      </c>
      <c r="CG43">
        <v>576</v>
      </c>
      <c r="CH43" s="6">
        <f t="shared" si="38"/>
        <v>844</v>
      </c>
      <c r="CI43" s="6">
        <f t="shared" si="38"/>
        <v>574.5</v>
      </c>
      <c r="CJ43" s="18">
        <f t="shared" si="120"/>
        <v>311.5</v>
      </c>
      <c r="CK43" s="18">
        <f t="shared" si="125"/>
        <v>-13.5</v>
      </c>
      <c r="CL43" s="18">
        <f t="shared" si="40"/>
        <v>311.79239888105036</v>
      </c>
      <c r="CM43" s="6">
        <f t="shared" si="41"/>
        <v>1020.9731876988739</v>
      </c>
      <c r="CN43" s="6">
        <f t="shared" si="42"/>
        <v>227.68871791517768</v>
      </c>
      <c r="CO43" s="6">
        <v>43</v>
      </c>
      <c r="CP43" s="22">
        <f t="shared" si="43"/>
        <v>0.71666666666666667</v>
      </c>
      <c r="CQ43" s="18">
        <f t="shared" si="44"/>
        <v>86.75303133671332</v>
      </c>
      <c r="CR43">
        <f t="shared" si="45"/>
        <v>-0.1446827948040571</v>
      </c>
      <c r="CS43">
        <f t="shared" si="46"/>
        <v>1.9382846589073677</v>
      </c>
      <c r="CW43">
        <v>1094</v>
      </c>
      <c r="CX43">
        <v>565</v>
      </c>
      <c r="CY43">
        <v>863</v>
      </c>
      <c r="CZ43">
        <v>575</v>
      </c>
      <c r="DA43" s="6">
        <f t="shared" si="47"/>
        <v>978.5</v>
      </c>
      <c r="DB43" s="6">
        <f t="shared" si="47"/>
        <v>570</v>
      </c>
      <c r="DC43" s="18">
        <f t="shared" si="121"/>
        <v>436.5</v>
      </c>
      <c r="DD43" s="18">
        <f t="shared" si="126"/>
        <v>-14.5</v>
      </c>
      <c r="DE43" s="18">
        <f t="shared" si="49"/>
        <v>436.74076979370727</v>
      </c>
      <c r="DF43" s="6">
        <f t="shared" si="50"/>
        <v>1132.4143455467172</v>
      </c>
      <c r="DG43" s="6">
        <f t="shared" si="51"/>
        <v>335.29186436832265</v>
      </c>
      <c r="DH43" s="6">
        <v>43</v>
      </c>
      <c r="DI43" s="22">
        <f t="shared" si="52"/>
        <v>0.71666666666666667</v>
      </c>
      <c r="DJ43" s="18">
        <f t="shared" si="53"/>
        <v>99.033054580054113</v>
      </c>
      <c r="DK43">
        <f t="shared" si="54"/>
        <v>-0.1446827948040571</v>
      </c>
      <c r="DL43">
        <f t="shared" si="55"/>
        <v>1.995780174655378</v>
      </c>
      <c r="DP43">
        <v>1100</v>
      </c>
      <c r="DQ43">
        <v>593</v>
      </c>
      <c r="DR43">
        <v>898</v>
      </c>
      <c r="DS43">
        <v>598</v>
      </c>
      <c r="DT43" s="6">
        <f t="shared" si="56"/>
        <v>999</v>
      </c>
      <c r="DU43" s="6">
        <f t="shared" si="56"/>
        <v>595.5</v>
      </c>
      <c r="DV43" s="18">
        <f t="shared" si="57"/>
        <v>393.5</v>
      </c>
      <c r="DW43" s="18">
        <f t="shared" si="58"/>
        <v>-10.5</v>
      </c>
      <c r="DX43" s="18">
        <f t="shared" si="59"/>
        <v>393.64006401787918</v>
      </c>
      <c r="DY43" s="6">
        <f t="shared" si="60"/>
        <v>1163.02246323964</v>
      </c>
      <c r="DZ43" s="6">
        <f t="shared" si="61"/>
        <v>306.3625248743632</v>
      </c>
      <c r="EA43" s="6">
        <v>46</v>
      </c>
      <c r="EB43" s="22">
        <f t="shared" si="62"/>
        <v>0.76666666666666661</v>
      </c>
      <c r="EC43" s="18">
        <f t="shared" si="63"/>
        <v>125.34975860023469</v>
      </c>
      <c r="ED43">
        <f t="shared" si="64"/>
        <v>-0.11539341870206959</v>
      </c>
      <c r="EE43">
        <f t="shared" si="65"/>
        <v>2.0981235019265689</v>
      </c>
      <c r="EI43">
        <v>1265</v>
      </c>
      <c r="EJ43">
        <v>595</v>
      </c>
      <c r="EK43">
        <v>1016</v>
      </c>
      <c r="EL43">
        <v>598</v>
      </c>
      <c r="EM43" s="6">
        <f t="shared" si="66"/>
        <v>1140.5</v>
      </c>
      <c r="EN43" s="6">
        <f t="shared" si="66"/>
        <v>596.5</v>
      </c>
      <c r="EO43" s="18">
        <f t="shared" si="67"/>
        <v>524.5</v>
      </c>
      <c r="EP43" s="18">
        <f t="shared" si="68"/>
        <v>-13</v>
      </c>
      <c r="EQ43" s="18">
        <f t="shared" si="69"/>
        <v>524.66108107996729</v>
      </c>
      <c r="ER43" s="6">
        <f t="shared" si="70"/>
        <v>1287.0712878469476</v>
      </c>
      <c r="ES43" s="6">
        <f t="shared" si="71"/>
        <v>420.49973857937562</v>
      </c>
      <c r="ET43" s="6">
        <v>46</v>
      </c>
      <c r="EU43" s="22">
        <f t="shared" si="72"/>
        <v>0.76666666666666661</v>
      </c>
      <c r="EV43" s="18">
        <f t="shared" si="73"/>
        <v>133.75133531980424</v>
      </c>
      <c r="EW43">
        <f t="shared" si="74"/>
        <v>-0.11539341870206959</v>
      </c>
      <c r="EX43">
        <f t="shared" si="75"/>
        <v>2.1262981265372116</v>
      </c>
      <c r="FB43">
        <v>1291</v>
      </c>
      <c r="FC43">
        <v>598</v>
      </c>
      <c r="FD43">
        <v>1010</v>
      </c>
      <c r="FE43">
        <v>599</v>
      </c>
      <c r="FF43" s="6">
        <f t="shared" si="76"/>
        <v>1150.5</v>
      </c>
      <c r="FG43" s="6">
        <f t="shared" si="76"/>
        <v>598.5</v>
      </c>
      <c r="FH43" s="18">
        <f t="shared" si="122"/>
        <v>538.5</v>
      </c>
      <c r="FI43" s="18">
        <f t="shared" si="127"/>
        <v>-12.5</v>
      </c>
      <c r="FJ43" s="18">
        <f t="shared" si="78"/>
        <v>538.64505938512048</v>
      </c>
      <c r="FK43" s="6">
        <f t="shared" si="79"/>
        <v>1296.8625601813017</v>
      </c>
      <c r="FL43" s="6">
        <f t="shared" si="80"/>
        <v>432.07067770321089</v>
      </c>
      <c r="FM43" s="6">
        <v>50</v>
      </c>
      <c r="FN43" s="22">
        <f t="shared" si="81"/>
        <v>0.83333333333333337</v>
      </c>
      <c r="FO43" s="18">
        <f t="shared" si="82"/>
        <v>136.13479936161337</v>
      </c>
      <c r="FP43">
        <f t="shared" si="83"/>
        <v>-7.9181246047624804E-2</v>
      </c>
      <c r="FQ43">
        <f t="shared" si="84"/>
        <v>2.1339691556141434</v>
      </c>
      <c r="FU43">
        <v>635</v>
      </c>
      <c r="FV43">
        <v>582</v>
      </c>
      <c r="FW43">
        <v>455</v>
      </c>
      <c r="FX43">
        <v>592</v>
      </c>
      <c r="FY43">
        <f t="shared" si="85"/>
        <v>545</v>
      </c>
      <c r="FZ43">
        <f t="shared" si="86"/>
        <v>587</v>
      </c>
      <c r="GA43" s="18">
        <f t="shared" si="123"/>
        <v>319</v>
      </c>
      <c r="GB43" s="18">
        <f t="shared" si="128"/>
        <v>-15</v>
      </c>
      <c r="GC43" s="18">
        <f t="shared" si="88"/>
        <v>319.35246985110354</v>
      </c>
      <c r="GD43">
        <f t="shared" si="89"/>
        <v>800.99563045000434</v>
      </c>
      <c r="GE43">
        <v>42</v>
      </c>
      <c r="GF43" s="22">
        <f t="shared" si="90"/>
        <v>0.7</v>
      </c>
      <c r="GG43" s="18">
        <f t="shared" si="115"/>
        <v>97.693407067599537</v>
      </c>
      <c r="GH43">
        <f t="shared" si="91"/>
        <v>-0.15490195998574319</v>
      </c>
      <c r="GI43">
        <f t="shared" si="92"/>
        <v>1.9898652559319328</v>
      </c>
      <c r="GN43">
        <v>799</v>
      </c>
      <c r="GO43">
        <v>580</v>
      </c>
      <c r="GP43">
        <v>635</v>
      </c>
      <c r="GQ43">
        <v>585</v>
      </c>
      <c r="GR43">
        <f t="shared" si="93"/>
        <v>717</v>
      </c>
      <c r="GS43">
        <f t="shared" si="94"/>
        <v>582.5</v>
      </c>
      <c r="GT43" s="18">
        <f t="shared" si="95"/>
        <v>472</v>
      </c>
      <c r="GU43" s="18">
        <f t="shared" si="96"/>
        <v>-22</v>
      </c>
      <c r="GV43" s="18">
        <f t="shared" si="97"/>
        <v>472.51243369883929</v>
      </c>
      <c r="GW43">
        <f t="shared" si="131"/>
        <v>923.79394347440928</v>
      </c>
      <c r="GX43">
        <v>44</v>
      </c>
      <c r="GY43" s="22">
        <f t="shared" si="99"/>
        <v>0.73333333333333328</v>
      </c>
      <c r="GZ43" s="18">
        <f t="shared" si="100"/>
        <v>128.02676342847414</v>
      </c>
      <c r="HA43">
        <f t="shared" si="101"/>
        <v>-0.13469857389745624</v>
      </c>
      <c r="HB43">
        <f t="shared" si="102"/>
        <v>2.1073007664785575</v>
      </c>
      <c r="HG43">
        <v>804</v>
      </c>
      <c r="HH43">
        <v>581</v>
      </c>
      <c r="HI43">
        <v>648</v>
      </c>
      <c r="HJ43">
        <v>584</v>
      </c>
      <c r="HK43">
        <f t="shared" si="103"/>
        <v>726</v>
      </c>
      <c r="HL43">
        <f t="shared" si="104"/>
        <v>582.5</v>
      </c>
      <c r="HM43" s="18">
        <f t="shared" si="105"/>
        <v>471</v>
      </c>
      <c r="HN43" s="18">
        <f t="shared" si="106"/>
        <v>-19</v>
      </c>
      <c r="HO43" s="18">
        <f t="shared" si="107"/>
        <v>471.38307139735088</v>
      </c>
      <c r="HP43">
        <f t="shared" si="108"/>
        <v>930.79656746251487</v>
      </c>
      <c r="HQ43">
        <v>43</v>
      </c>
      <c r="HR43" s="22">
        <f t="shared" si="109"/>
        <v>0.71666666666666667</v>
      </c>
      <c r="HS43" s="18">
        <f t="shared" si="110"/>
        <v>124.97064329413102</v>
      </c>
      <c r="HT43">
        <f t="shared" si="111"/>
        <v>-0.1446827948040571</v>
      </c>
      <c r="HU43">
        <f t="shared" si="112"/>
        <v>2.0968080053862304</v>
      </c>
    </row>
    <row r="44" spans="7:229" x14ac:dyDescent="0.25">
      <c r="G44" s="6">
        <v>1055</v>
      </c>
      <c r="H44" s="6">
        <v>579</v>
      </c>
      <c r="I44" s="6">
        <v>797</v>
      </c>
      <c r="J44" s="6">
        <v>577</v>
      </c>
      <c r="K44" s="6">
        <f t="shared" si="129"/>
        <v>926</v>
      </c>
      <c r="L44" s="6">
        <f t="shared" si="130"/>
        <v>578</v>
      </c>
      <c r="M44" s="18">
        <f t="shared" si="2"/>
        <v>149.5</v>
      </c>
      <c r="N44" s="18">
        <f t="shared" si="3"/>
        <v>-2.5</v>
      </c>
      <c r="O44" s="18">
        <f t="shared" si="4"/>
        <v>149.52090154891388</v>
      </c>
      <c r="P44" s="18">
        <f t="shared" si="113"/>
        <v>122.0848417175979</v>
      </c>
      <c r="Q44" s="6">
        <v>44</v>
      </c>
      <c r="R44" s="22">
        <f t="shared" si="5"/>
        <v>0.73333333333333328</v>
      </c>
      <c r="S44" s="18">
        <f t="shared" si="6"/>
        <v>273.69152093485405</v>
      </c>
      <c r="T44">
        <f t="shared" si="7"/>
        <v>-0.13469857389745624</v>
      </c>
      <c r="U44">
        <f t="shared" si="8"/>
        <v>2.4372613430139043</v>
      </c>
      <c r="Y44" s="6">
        <v>992</v>
      </c>
      <c r="Z44" s="6">
        <v>572</v>
      </c>
      <c r="AA44" s="6">
        <v>697</v>
      </c>
      <c r="AB44" s="6">
        <v>578</v>
      </c>
      <c r="AC44" s="6">
        <f t="shared" si="9"/>
        <v>844.5</v>
      </c>
      <c r="AD44" s="6">
        <f t="shared" si="9"/>
        <v>575</v>
      </c>
      <c r="AE44" s="18">
        <f t="shared" si="10"/>
        <v>182</v>
      </c>
      <c r="AF44" s="18">
        <f t="shared" si="11"/>
        <v>4.5</v>
      </c>
      <c r="AG44" s="18">
        <f t="shared" si="12"/>
        <v>182.05562336824426</v>
      </c>
      <c r="AH44" s="6">
        <f t="shared" si="13"/>
        <v>1021.6678765626333</v>
      </c>
      <c r="AI44" s="6">
        <f t="shared" si="114"/>
        <v>147.38159621734508</v>
      </c>
      <c r="AJ44" s="6">
        <v>45</v>
      </c>
      <c r="AK44" s="22">
        <f t="shared" si="14"/>
        <v>0.75</v>
      </c>
      <c r="AL44" s="18">
        <f t="shared" si="15"/>
        <v>301.65922733902488</v>
      </c>
      <c r="AM44">
        <f t="shared" si="16"/>
        <v>-0.12493873660829995</v>
      </c>
      <c r="AN44">
        <f t="shared" si="17"/>
        <v>2.4795166143238316</v>
      </c>
      <c r="AR44" s="6">
        <v>1182</v>
      </c>
      <c r="AS44" s="6">
        <v>578</v>
      </c>
      <c r="AT44" s="6">
        <v>805</v>
      </c>
      <c r="AU44" s="6">
        <v>581</v>
      </c>
      <c r="AV44" s="6">
        <f t="shared" si="18"/>
        <v>993.5</v>
      </c>
      <c r="AW44" s="6">
        <f t="shared" si="18"/>
        <v>579.5</v>
      </c>
      <c r="AX44" s="18">
        <f t="shared" si="19"/>
        <v>162</v>
      </c>
      <c r="AY44" s="18">
        <f t="shared" si="20"/>
        <v>-1.5</v>
      </c>
      <c r="AZ44" s="18">
        <f t="shared" si="21"/>
        <v>162.00694429560727</v>
      </c>
      <c r="BA44" s="6">
        <f t="shared" si="22"/>
        <v>1150.1575978969142</v>
      </c>
      <c r="BB44" s="6">
        <f t="shared" si="23"/>
        <v>135.78426918602986</v>
      </c>
      <c r="BC44" s="6">
        <v>47</v>
      </c>
      <c r="BD44" s="22">
        <f t="shared" si="24"/>
        <v>0.78333333333333333</v>
      </c>
      <c r="BE44" s="18">
        <f t="shared" si="25"/>
        <v>296.65928454201043</v>
      </c>
      <c r="BF44">
        <f t="shared" si="26"/>
        <v>-0.10605339244792618</v>
      </c>
      <c r="BG44">
        <f t="shared" si="27"/>
        <v>2.4722579449952766</v>
      </c>
      <c r="BK44">
        <v>933</v>
      </c>
      <c r="BL44">
        <v>576</v>
      </c>
      <c r="BM44">
        <v>767</v>
      </c>
      <c r="BN44">
        <v>576</v>
      </c>
      <c r="BO44" s="6">
        <f t="shared" si="28"/>
        <v>850</v>
      </c>
      <c r="BP44" s="6">
        <f t="shared" si="28"/>
        <v>576</v>
      </c>
      <c r="BQ44" s="18">
        <f t="shared" si="29"/>
        <v>371.5</v>
      </c>
      <c r="BR44" s="18">
        <f t="shared" si="124"/>
        <v>-13.5</v>
      </c>
      <c r="BS44" s="18">
        <f t="shared" si="31"/>
        <v>371.74520844255682</v>
      </c>
      <c r="BT44" s="6">
        <f t="shared" si="32"/>
        <v>1026.779431036676</v>
      </c>
      <c r="BU44" s="6">
        <f t="shared" si="33"/>
        <v>267.52156970101623</v>
      </c>
      <c r="BV44" s="6">
        <v>55</v>
      </c>
      <c r="BW44" s="22">
        <f t="shared" si="34"/>
        <v>0.91666666666666663</v>
      </c>
      <c r="BX44" s="18">
        <f t="shared" si="35"/>
        <v>85.248211445179578</v>
      </c>
      <c r="BY44">
        <f t="shared" si="36"/>
        <v>-3.7788560889399803E-2</v>
      </c>
      <c r="BZ44">
        <f t="shared" si="37"/>
        <v>1.9306852760206943</v>
      </c>
      <c r="CD44">
        <v>956</v>
      </c>
      <c r="CE44">
        <v>573</v>
      </c>
      <c r="CF44">
        <v>754</v>
      </c>
      <c r="CG44">
        <v>576</v>
      </c>
      <c r="CH44" s="6">
        <f t="shared" si="38"/>
        <v>855</v>
      </c>
      <c r="CI44" s="6">
        <f t="shared" si="38"/>
        <v>574.5</v>
      </c>
      <c r="CJ44" s="18">
        <f t="shared" si="120"/>
        <v>322.5</v>
      </c>
      <c r="CK44" s="18">
        <f t="shared" si="125"/>
        <v>-13.5</v>
      </c>
      <c r="CL44" s="18">
        <f t="shared" si="40"/>
        <v>322.78243446631353</v>
      </c>
      <c r="CM44" s="6">
        <f t="shared" si="41"/>
        <v>1030.0850693025309</v>
      </c>
      <c r="CN44" s="6">
        <f t="shared" si="42"/>
        <v>236.8005995188347</v>
      </c>
      <c r="CO44" s="6">
        <v>44</v>
      </c>
      <c r="CP44" s="22">
        <f t="shared" si="43"/>
        <v>0.73333333333333328</v>
      </c>
      <c r="CQ44" s="18">
        <f t="shared" si="44"/>
        <v>87.82075071738592</v>
      </c>
      <c r="CR44">
        <f t="shared" si="45"/>
        <v>-0.13469857389745624</v>
      </c>
      <c r="CS44">
        <f t="shared" si="46"/>
        <v>1.9435971452601095</v>
      </c>
      <c r="CW44">
        <v>1111</v>
      </c>
      <c r="CX44">
        <v>564</v>
      </c>
      <c r="CY44">
        <v>875</v>
      </c>
      <c r="CZ44">
        <v>577</v>
      </c>
      <c r="DA44" s="6">
        <f t="shared" si="47"/>
        <v>993</v>
      </c>
      <c r="DB44" s="6">
        <f t="shared" si="47"/>
        <v>570.5</v>
      </c>
      <c r="DC44" s="18">
        <f t="shared" si="121"/>
        <v>451</v>
      </c>
      <c r="DD44" s="18">
        <f t="shared" si="126"/>
        <v>-14</v>
      </c>
      <c r="DE44" s="18">
        <f t="shared" si="49"/>
        <v>451.21724257833944</v>
      </c>
      <c r="DF44" s="6">
        <f t="shared" si="50"/>
        <v>1145.2158093564724</v>
      </c>
      <c r="DG44" s="6">
        <f t="shared" si="51"/>
        <v>348.09332817807785</v>
      </c>
      <c r="DH44" s="6">
        <v>44</v>
      </c>
      <c r="DI44" s="22">
        <f t="shared" si="52"/>
        <v>0.73333333333333328</v>
      </c>
      <c r="DJ44" s="18">
        <f t="shared" si="53"/>
        <v>100.4100614082318</v>
      </c>
      <c r="DK44">
        <f t="shared" si="54"/>
        <v>-0.13469857389745624</v>
      </c>
      <c r="DL44">
        <f t="shared" si="55"/>
        <v>2.0017772326809458</v>
      </c>
      <c r="DP44">
        <v>1114</v>
      </c>
      <c r="DQ44">
        <v>594</v>
      </c>
      <c r="DR44">
        <v>913</v>
      </c>
      <c r="DS44">
        <v>597</v>
      </c>
      <c r="DT44" s="6">
        <f t="shared" si="56"/>
        <v>1013.5</v>
      </c>
      <c r="DU44" s="6">
        <f t="shared" si="56"/>
        <v>595.5</v>
      </c>
      <c r="DV44" s="18">
        <f t="shared" si="57"/>
        <v>408</v>
      </c>
      <c r="DW44" s="18">
        <f t="shared" si="58"/>
        <v>-10.5</v>
      </c>
      <c r="DX44" s="18">
        <f t="shared" si="59"/>
        <v>408.13508793045469</v>
      </c>
      <c r="DY44" s="6">
        <f t="shared" si="60"/>
        <v>1175.500957039168</v>
      </c>
      <c r="DZ44" s="6">
        <f t="shared" si="61"/>
        <v>318.8410186738912</v>
      </c>
      <c r="EA44" s="6">
        <v>47</v>
      </c>
      <c r="EB44" s="22">
        <f t="shared" si="62"/>
        <v>0.78333333333333333</v>
      </c>
      <c r="EC44" s="18">
        <f t="shared" si="63"/>
        <v>126.7315530628253</v>
      </c>
      <c r="ED44">
        <f t="shared" si="64"/>
        <v>-0.10605339244792618</v>
      </c>
      <c r="EE44">
        <f t="shared" si="65"/>
        <v>2.1028847570699796</v>
      </c>
      <c r="EI44">
        <v>1285</v>
      </c>
      <c r="EJ44">
        <v>595</v>
      </c>
      <c r="EK44">
        <v>1036</v>
      </c>
      <c r="EL44">
        <v>598</v>
      </c>
      <c r="EM44" s="6">
        <f t="shared" si="66"/>
        <v>1160.5</v>
      </c>
      <c r="EN44" s="6">
        <f t="shared" si="66"/>
        <v>596.5</v>
      </c>
      <c r="EO44" s="18">
        <f t="shared" si="67"/>
        <v>544.5</v>
      </c>
      <c r="EP44" s="18">
        <f t="shared" si="68"/>
        <v>-13</v>
      </c>
      <c r="EQ44" s="18">
        <f t="shared" si="69"/>
        <v>544.65516613725424</v>
      </c>
      <c r="ER44" s="6">
        <f t="shared" si="70"/>
        <v>1304.8266168345892</v>
      </c>
      <c r="ES44" s="6">
        <f t="shared" si="71"/>
        <v>438.25506756701725</v>
      </c>
      <c r="ET44" s="6">
        <v>47</v>
      </c>
      <c r="EU44" s="22">
        <f t="shared" si="72"/>
        <v>0.78333333333333333</v>
      </c>
      <c r="EV44" s="18">
        <f t="shared" si="73"/>
        <v>135.4960198797769</v>
      </c>
      <c r="EW44">
        <f t="shared" si="74"/>
        <v>-0.10605339244792618</v>
      </c>
      <c r="EX44">
        <f t="shared" si="75"/>
        <v>2.1319265382389303</v>
      </c>
      <c r="FB44">
        <v>1310</v>
      </c>
      <c r="FC44">
        <v>590</v>
      </c>
      <c r="FD44">
        <v>1032</v>
      </c>
      <c r="FE44">
        <v>598</v>
      </c>
      <c r="FF44" s="6">
        <f t="shared" si="76"/>
        <v>1171</v>
      </c>
      <c r="FG44" s="6">
        <f t="shared" si="76"/>
        <v>594</v>
      </c>
      <c r="FH44" s="18">
        <f t="shared" si="122"/>
        <v>559</v>
      </c>
      <c r="FI44" s="18">
        <f t="shared" si="127"/>
        <v>-17</v>
      </c>
      <c r="FJ44" s="18">
        <f t="shared" si="78"/>
        <v>559.25843757604582</v>
      </c>
      <c r="FK44" s="6">
        <f t="shared" si="79"/>
        <v>1313.0411265455473</v>
      </c>
      <c r="FL44" s="6">
        <f t="shared" si="80"/>
        <v>448.24924406745652</v>
      </c>
      <c r="FM44" s="6">
        <v>51</v>
      </c>
      <c r="FN44" s="22">
        <f t="shared" si="81"/>
        <v>0.85</v>
      </c>
      <c r="FO44" s="18">
        <f t="shared" si="82"/>
        <v>137.97019943203679</v>
      </c>
      <c r="FP44">
        <f t="shared" si="83"/>
        <v>-7.0581074285707285E-2</v>
      </c>
      <c r="FQ44">
        <f t="shared" si="84"/>
        <v>2.1397852920545937</v>
      </c>
      <c r="FU44">
        <v>648</v>
      </c>
      <c r="FV44">
        <v>584</v>
      </c>
      <c r="FW44">
        <v>468</v>
      </c>
      <c r="FX44">
        <v>590</v>
      </c>
      <c r="FY44">
        <f t="shared" si="85"/>
        <v>558</v>
      </c>
      <c r="FZ44">
        <f t="shared" si="86"/>
        <v>587</v>
      </c>
      <c r="GA44" s="18">
        <f t="shared" si="123"/>
        <v>332</v>
      </c>
      <c r="GB44" s="18">
        <f t="shared" si="128"/>
        <v>-15</v>
      </c>
      <c r="GC44" s="18">
        <f t="shared" si="88"/>
        <v>332.33868267175882</v>
      </c>
      <c r="GD44">
        <f t="shared" si="89"/>
        <v>809.89690701965276</v>
      </c>
      <c r="GE44">
        <v>43</v>
      </c>
      <c r="GF44" s="22">
        <f t="shared" si="90"/>
        <v>0.71666666666666667</v>
      </c>
      <c r="GG44" s="18">
        <f t="shared" si="115"/>
        <v>99.313847898726976</v>
      </c>
      <c r="GH44">
        <f t="shared" si="91"/>
        <v>-0.1446827948040571</v>
      </c>
      <c r="GI44">
        <f t="shared" si="92"/>
        <v>1.9970098088850665</v>
      </c>
      <c r="GN44">
        <v>816</v>
      </c>
      <c r="GO44">
        <v>579</v>
      </c>
      <c r="GP44">
        <v>656</v>
      </c>
      <c r="GQ44">
        <v>583</v>
      </c>
      <c r="GR44">
        <f t="shared" si="93"/>
        <v>736</v>
      </c>
      <c r="GS44">
        <f t="shared" si="94"/>
        <v>581</v>
      </c>
      <c r="GT44" s="18">
        <f t="shared" si="95"/>
        <v>491</v>
      </c>
      <c r="GU44" s="18">
        <f t="shared" si="96"/>
        <v>-23.5</v>
      </c>
      <c r="GV44" s="18">
        <f t="shared" si="97"/>
        <v>491.56205101695963</v>
      </c>
      <c r="GW44">
        <f t="shared" si="131"/>
        <v>937.68704800695627</v>
      </c>
      <c r="GX44">
        <v>45</v>
      </c>
      <c r="GY44" s="22">
        <f t="shared" si="99"/>
        <v>0.75</v>
      </c>
      <c r="GZ44" s="18">
        <f t="shared" si="100"/>
        <v>130.39497005935223</v>
      </c>
      <c r="HA44">
        <f t="shared" si="101"/>
        <v>-0.12493873660829995</v>
      </c>
      <c r="HB44">
        <f t="shared" si="102"/>
        <v>2.1152608389603205</v>
      </c>
      <c r="HG44">
        <v>819</v>
      </c>
      <c r="HH44">
        <v>580</v>
      </c>
      <c r="HI44">
        <v>668</v>
      </c>
      <c r="HJ44">
        <v>584</v>
      </c>
      <c r="HK44">
        <f t="shared" si="103"/>
        <v>743.5</v>
      </c>
      <c r="HL44">
        <f t="shared" si="104"/>
        <v>582</v>
      </c>
      <c r="HM44" s="18">
        <f t="shared" si="105"/>
        <v>488.5</v>
      </c>
      <c r="HN44" s="18">
        <f t="shared" si="106"/>
        <v>-19.5</v>
      </c>
      <c r="HO44" s="18">
        <f t="shared" si="107"/>
        <v>488.88904671714624</v>
      </c>
      <c r="HP44">
        <f t="shared" si="108"/>
        <v>944.20138212142012</v>
      </c>
      <c r="HQ44">
        <v>44</v>
      </c>
      <c r="HR44" s="22">
        <f t="shared" si="109"/>
        <v>0.73333333333333328</v>
      </c>
      <c r="HS44" s="18">
        <f t="shared" si="110"/>
        <v>127.15212760773328</v>
      </c>
      <c r="HT44">
        <f t="shared" si="111"/>
        <v>-0.13469857389745624</v>
      </c>
      <c r="HU44">
        <f t="shared" si="112"/>
        <v>2.1043236315236631</v>
      </c>
    </row>
    <row r="45" spans="7:229" x14ac:dyDescent="0.25">
      <c r="G45" s="6">
        <v>1058</v>
      </c>
      <c r="H45" s="6">
        <v>579</v>
      </c>
      <c r="I45" s="6">
        <v>805</v>
      </c>
      <c r="J45" s="6">
        <v>576</v>
      </c>
      <c r="K45" s="6">
        <f t="shared" si="129"/>
        <v>931.5</v>
      </c>
      <c r="L45" s="6">
        <f t="shared" si="130"/>
        <v>577.5</v>
      </c>
      <c r="M45" s="18">
        <f t="shared" si="2"/>
        <v>155</v>
      </c>
      <c r="N45" s="18">
        <f t="shared" si="3"/>
        <v>-3</v>
      </c>
      <c r="O45" s="18">
        <f t="shared" si="4"/>
        <v>155.02902953963169</v>
      </c>
      <c r="P45" s="18">
        <f t="shared" si="113"/>
        <v>126.49085600301999</v>
      </c>
      <c r="Q45" s="6">
        <v>45</v>
      </c>
      <c r="R45" s="22">
        <f t="shared" si="5"/>
        <v>0.75</v>
      </c>
      <c r="S45" s="18">
        <f t="shared" si="6"/>
        <v>274.14783176168845</v>
      </c>
      <c r="T45">
        <f t="shared" si="7"/>
        <v>-0.12493873660829995</v>
      </c>
      <c r="U45">
        <f t="shared" si="8"/>
        <v>2.4379848153930985</v>
      </c>
      <c r="Y45" s="6">
        <v>1001</v>
      </c>
      <c r="Z45" s="6">
        <v>572</v>
      </c>
      <c r="AA45" s="6">
        <v>704</v>
      </c>
      <c r="AB45" s="6">
        <v>575</v>
      </c>
      <c r="AC45" s="6">
        <f t="shared" si="9"/>
        <v>852.5</v>
      </c>
      <c r="AD45" s="6">
        <f t="shared" si="9"/>
        <v>573.5</v>
      </c>
      <c r="AE45" s="18">
        <f t="shared" si="10"/>
        <v>190</v>
      </c>
      <c r="AF45" s="18">
        <f t="shared" si="11"/>
        <v>3</v>
      </c>
      <c r="AG45" s="18">
        <f t="shared" si="12"/>
        <v>190.02368273454758</v>
      </c>
      <c r="AH45" s="6">
        <f t="shared" si="13"/>
        <v>1027.452431988946</v>
      </c>
      <c r="AI45" s="6">
        <f t="shared" si="114"/>
        <v>153.16615164365783</v>
      </c>
      <c r="AJ45" s="6">
        <v>46</v>
      </c>
      <c r="AK45" s="22">
        <f t="shared" si="14"/>
        <v>0.76666666666666661</v>
      </c>
      <c r="AL45" s="18">
        <f t="shared" si="15"/>
        <v>302.40453267681397</v>
      </c>
      <c r="AM45">
        <f t="shared" si="16"/>
        <v>-0.11539341870206959</v>
      </c>
      <c r="AN45">
        <f t="shared" si="17"/>
        <v>2.4805882964249877</v>
      </c>
      <c r="AR45" s="6">
        <v>1186</v>
      </c>
      <c r="AS45" s="6">
        <v>578</v>
      </c>
      <c r="AT45" s="6">
        <v>810</v>
      </c>
      <c r="AU45" s="6">
        <v>580</v>
      </c>
      <c r="AV45" s="6">
        <f t="shared" si="18"/>
        <v>998</v>
      </c>
      <c r="AW45" s="6">
        <f t="shared" si="18"/>
        <v>579</v>
      </c>
      <c r="AX45" s="18">
        <f t="shared" si="19"/>
        <v>166.5</v>
      </c>
      <c r="AY45" s="18">
        <f t="shared" si="20"/>
        <v>-2</v>
      </c>
      <c r="AZ45" s="18">
        <f t="shared" si="21"/>
        <v>166.51201157874468</v>
      </c>
      <c r="BA45" s="6">
        <f t="shared" si="22"/>
        <v>1153.795909162448</v>
      </c>
      <c r="BB45" s="6">
        <f t="shared" si="23"/>
        <v>139.42258045156359</v>
      </c>
      <c r="BC45" s="6">
        <v>48</v>
      </c>
      <c r="BD45" s="22">
        <f t="shared" si="24"/>
        <v>0.8</v>
      </c>
      <c r="BE45" s="18">
        <f t="shared" si="25"/>
        <v>297.0302551680922</v>
      </c>
      <c r="BF45">
        <f t="shared" si="26"/>
        <v>-9.6910013008056392E-2</v>
      </c>
      <c r="BG45">
        <f t="shared" si="27"/>
        <v>2.4728006883183355</v>
      </c>
      <c r="BK45">
        <v>947</v>
      </c>
      <c r="BL45">
        <v>574</v>
      </c>
      <c r="BM45">
        <v>778</v>
      </c>
      <c r="BN45">
        <v>578</v>
      </c>
      <c r="BO45" s="6">
        <f t="shared" si="28"/>
        <v>862.5</v>
      </c>
      <c r="BP45" s="6">
        <f t="shared" si="28"/>
        <v>576</v>
      </c>
      <c r="BQ45" s="18">
        <f t="shared" si="29"/>
        <v>384</v>
      </c>
      <c r="BR45" s="18">
        <f t="shared" si="124"/>
        <v>-13.5</v>
      </c>
      <c r="BS45" s="18">
        <f t="shared" si="31"/>
        <v>384.23723140788945</v>
      </c>
      <c r="BT45" s="6">
        <f t="shared" si="32"/>
        <v>1037.1510256466991</v>
      </c>
      <c r="BU45" s="6">
        <f t="shared" si="33"/>
        <v>277.8931643110393</v>
      </c>
      <c r="BV45" s="6">
        <v>56</v>
      </c>
      <c r="BW45" s="22">
        <f t="shared" si="34"/>
        <v>0.93333333333333335</v>
      </c>
      <c r="BX45" s="18">
        <f t="shared" si="35"/>
        <v>86.442477503050782</v>
      </c>
      <c r="BY45">
        <f t="shared" si="36"/>
        <v>-2.9963223377443209E-2</v>
      </c>
      <c r="BZ45">
        <f t="shared" si="37"/>
        <v>1.9367272055791438</v>
      </c>
      <c r="CD45">
        <v>966</v>
      </c>
      <c r="CE45">
        <v>574</v>
      </c>
      <c r="CF45">
        <v>764</v>
      </c>
      <c r="CG45">
        <v>573</v>
      </c>
      <c r="CH45" s="6">
        <f t="shared" si="38"/>
        <v>865</v>
      </c>
      <c r="CI45" s="6">
        <f t="shared" si="38"/>
        <v>573.5</v>
      </c>
      <c r="CJ45" s="18">
        <f t="shared" si="120"/>
        <v>332.5</v>
      </c>
      <c r="CK45" s="18">
        <f t="shared" si="125"/>
        <v>-14.5</v>
      </c>
      <c r="CL45" s="18">
        <f t="shared" si="40"/>
        <v>332.81601523965156</v>
      </c>
      <c r="CM45" s="6">
        <f t="shared" si="41"/>
        <v>1037.8474117133019</v>
      </c>
      <c r="CN45" s="6">
        <f t="shared" si="42"/>
        <v>244.5629419296057</v>
      </c>
      <c r="CO45" s="6">
        <v>45</v>
      </c>
      <c r="CP45" s="22">
        <f t="shared" si="43"/>
        <v>0.75</v>
      </c>
      <c r="CQ45" s="18">
        <f t="shared" si="44"/>
        <v>88.795547256134398</v>
      </c>
      <c r="CR45">
        <f t="shared" si="45"/>
        <v>-0.12493873660829995</v>
      </c>
      <c r="CS45">
        <f t="shared" si="46"/>
        <v>1.9483911881820291</v>
      </c>
      <c r="CW45">
        <v>1125</v>
      </c>
      <c r="CX45">
        <v>564</v>
      </c>
      <c r="CY45">
        <v>887</v>
      </c>
      <c r="CZ45">
        <v>576</v>
      </c>
      <c r="DA45" s="6">
        <f t="shared" si="47"/>
        <v>1006</v>
      </c>
      <c r="DB45" s="6">
        <f t="shared" si="47"/>
        <v>570</v>
      </c>
      <c r="DC45" s="18">
        <f t="shared" si="121"/>
        <v>464</v>
      </c>
      <c r="DD45" s="18">
        <f t="shared" si="126"/>
        <v>-14.5</v>
      </c>
      <c r="DE45" s="18">
        <f t="shared" si="49"/>
        <v>464.22650721388152</v>
      </c>
      <c r="DF45" s="6">
        <f t="shared" si="50"/>
        <v>1156.2594864475707</v>
      </c>
      <c r="DG45" s="6">
        <f t="shared" si="51"/>
        <v>359.13700526917614</v>
      </c>
      <c r="DH45" s="6">
        <v>45</v>
      </c>
      <c r="DI45" s="22">
        <f t="shared" si="52"/>
        <v>0.75</v>
      </c>
      <c r="DJ45" s="18">
        <f t="shared" si="53"/>
        <v>101.64750691717711</v>
      </c>
      <c r="DK45">
        <f t="shared" si="54"/>
        <v>-0.12493873660829995</v>
      </c>
      <c r="DL45">
        <f t="shared" si="55"/>
        <v>2.0070967312732138</v>
      </c>
      <c r="DP45">
        <v>1128</v>
      </c>
      <c r="DQ45">
        <v>594</v>
      </c>
      <c r="DR45">
        <v>927</v>
      </c>
      <c r="DS45">
        <v>596</v>
      </c>
      <c r="DT45" s="6">
        <f t="shared" si="56"/>
        <v>1027.5</v>
      </c>
      <c r="DU45" s="6">
        <f t="shared" si="56"/>
        <v>595</v>
      </c>
      <c r="DV45" s="18">
        <f t="shared" si="57"/>
        <v>422</v>
      </c>
      <c r="DW45" s="18">
        <f t="shared" si="58"/>
        <v>-11</v>
      </c>
      <c r="DX45" s="18">
        <f t="shared" si="59"/>
        <v>422.14334058468813</v>
      </c>
      <c r="DY45" s="6">
        <f t="shared" si="60"/>
        <v>1187.342094764605</v>
      </c>
      <c r="DZ45" s="6">
        <f t="shared" si="61"/>
        <v>330.68215639932816</v>
      </c>
      <c r="EA45" s="6">
        <v>48</v>
      </c>
      <c r="EB45" s="22">
        <f t="shared" si="62"/>
        <v>0.8</v>
      </c>
      <c r="EC45" s="18">
        <f t="shared" si="63"/>
        <v>128.06694416427749</v>
      </c>
      <c r="ED45">
        <f t="shared" si="64"/>
        <v>-9.6910013008056392E-2</v>
      </c>
      <c r="EE45">
        <f t="shared" si="65"/>
        <v>2.1074370468436272</v>
      </c>
      <c r="EI45">
        <v>1305</v>
      </c>
      <c r="EJ45">
        <v>593</v>
      </c>
      <c r="EK45">
        <v>1055</v>
      </c>
      <c r="EL45">
        <v>598</v>
      </c>
      <c r="EM45" s="6">
        <f t="shared" si="66"/>
        <v>1180</v>
      </c>
      <c r="EN45" s="6">
        <f t="shared" si="66"/>
        <v>595.5</v>
      </c>
      <c r="EO45" s="18">
        <f t="shared" si="67"/>
        <v>564</v>
      </c>
      <c r="EP45" s="18">
        <f t="shared" si="68"/>
        <v>-14</v>
      </c>
      <c r="EQ45" s="18">
        <f t="shared" si="69"/>
        <v>564.17373210740675</v>
      </c>
      <c r="ER45" s="6">
        <f t="shared" si="70"/>
        <v>1321.7489360691766</v>
      </c>
      <c r="ES45" s="6">
        <f t="shared" si="71"/>
        <v>455.1773868016046</v>
      </c>
      <c r="ET45" s="6">
        <v>48</v>
      </c>
      <c r="EU45" s="22">
        <f t="shared" si="72"/>
        <v>0.8</v>
      </c>
      <c r="EV45" s="18">
        <f t="shared" si="73"/>
        <v>137.19921062760872</v>
      </c>
      <c r="EW45">
        <f t="shared" si="74"/>
        <v>-9.6910013008056392E-2</v>
      </c>
      <c r="EX45">
        <f t="shared" si="75"/>
        <v>2.1373516126749612</v>
      </c>
      <c r="FB45">
        <v>1331</v>
      </c>
      <c r="FC45">
        <v>594</v>
      </c>
      <c r="FD45">
        <v>1053</v>
      </c>
      <c r="FE45">
        <v>599</v>
      </c>
      <c r="FF45" s="6">
        <f t="shared" si="76"/>
        <v>1192</v>
      </c>
      <c r="FG45" s="6">
        <f t="shared" si="76"/>
        <v>596.5</v>
      </c>
      <c r="FH45" s="18">
        <f t="shared" si="122"/>
        <v>580</v>
      </c>
      <c r="FI45" s="18">
        <f t="shared" si="127"/>
        <v>-14.5</v>
      </c>
      <c r="FJ45" s="18">
        <f t="shared" si="78"/>
        <v>580.18122168853415</v>
      </c>
      <c r="FK45" s="6">
        <f t="shared" si="79"/>
        <v>1332.9201964108729</v>
      </c>
      <c r="FL45" s="6">
        <f t="shared" si="80"/>
        <v>468.12831393278213</v>
      </c>
      <c r="FM45" s="6">
        <v>52</v>
      </c>
      <c r="FN45" s="22">
        <f t="shared" si="81"/>
        <v>0.8666666666666667</v>
      </c>
      <c r="FO45" s="18">
        <f t="shared" si="82"/>
        <v>139.83314877871015</v>
      </c>
      <c r="FP45">
        <f t="shared" si="83"/>
        <v>-6.2147906748844461E-2</v>
      </c>
      <c r="FQ45">
        <f t="shared" si="84"/>
        <v>2.1456101372547778</v>
      </c>
      <c r="FU45">
        <v>659</v>
      </c>
      <c r="FV45">
        <v>582</v>
      </c>
      <c r="FW45">
        <v>482</v>
      </c>
      <c r="FX45">
        <v>590</v>
      </c>
      <c r="FY45">
        <f t="shared" si="85"/>
        <v>570.5</v>
      </c>
      <c r="FZ45">
        <f t="shared" si="86"/>
        <v>586</v>
      </c>
      <c r="GA45" s="18">
        <f t="shared" si="123"/>
        <v>344.5</v>
      </c>
      <c r="GB45" s="18">
        <f t="shared" si="128"/>
        <v>-16</v>
      </c>
      <c r="GC45" s="18">
        <f t="shared" si="88"/>
        <v>344.87135282594869</v>
      </c>
      <c r="GD45">
        <f t="shared" si="89"/>
        <v>817.84243592516032</v>
      </c>
      <c r="GE45">
        <v>44</v>
      </c>
      <c r="GF45" s="22">
        <f t="shared" si="90"/>
        <v>0.73333333333333328</v>
      </c>
      <c r="GG45" s="18">
        <f t="shared" si="115"/>
        <v>100.87769493568604</v>
      </c>
      <c r="GH45">
        <f t="shared" si="91"/>
        <v>-0.13469857389745624</v>
      </c>
      <c r="GI45">
        <f t="shared" si="92"/>
        <v>2.0037951500108098</v>
      </c>
      <c r="GN45">
        <v>832</v>
      </c>
      <c r="GO45">
        <v>579</v>
      </c>
      <c r="GP45">
        <v>677</v>
      </c>
      <c r="GQ45">
        <v>583</v>
      </c>
      <c r="GR45">
        <f t="shared" si="93"/>
        <v>754.5</v>
      </c>
      <c r="GS45">
        <f t="shared" si="94"/>
        <v>581</v>
      </c>
      <c r="GT45" s="18">
        <f t="shared" si="95"/>
        <v>509.5</v>
      </c>
      <c r="GU45" s="18">
        <f t="shared" si="96"/>
        <v>-23.5</v>
      </c>
      <c r="GV45" s="18">
        <f t="shared" si="97"/>
        <v>510.04166496473601</v>
      </c>
      <c r="GW45">
        <f t="shared" si="131"/>
        <v>952.27687675381469</v>
      </c>
      <c r="GX45">
        <v>46</v>
      </c>
      <c r="GY45" s="22">
        <f t="shared" si="99"/>
        <v>0.76666666666666661</v>
      </c>
      <c r="GZ45" s="18">
        <f t="shared" si="100"/>
        <v>132.69231512179414</v>
      </c>
      <c r="HA45">
        <f t="shared" si="101"/>
        <v>-0.11539341870206959</v>
      </c>
      <c r="HB45">
        <f t="shared" si="102"/>
        <v>2.1228457714187479</v>
      </c>
      <c r="HG45">
        <v>836</v>
      </c>
      <c r="HH45">
        <v>579</v>
      </c>
      <c r="HI45">
        <v>686</v>
      </c>
      <c r="HJ45">
        <v>584</v>
      </c>
      <c r="HK45">
        <f t="shared" si="103"/>
        <v>761</v>
      </c>
      <c r="HL45">
        <f t="shared" si="104"/>
        <v>581.5</v>
      </c>
      <c r="HM45" s="18">
        <f t="shared" si="105"/>
        <v>506</v>
      </c>
      <c r="HN45" s="18">
        <f t="shared" si="106"/>
        <v>-20</v>
      </c>
      <c r="HO45" s="18">
        <f t="shared" si="107"/>
        <v>506.39510266194321</v>
      </c>
      <c r="HP45">
        <f t="shared" si="108"/>
        <v>957.73861256608006</v>
      </c>
      <c r="HQ45">
        <v>45</v>
      </c>
      <c r="HR45" s="22">
        <f t="shared" si="109"/>
        <v>0.75</v>
      </c>
      <c r="HS45" s="18">
        <f t="shared" si="110"/>
        <v>129.3336219683151</v>
      </c>
      <c r="HT45">
        <f t="shared" si="111"/>
        <v>-0.12493873660829995</v>
      </c>
      <c r="HU45">
        <f t="shared" si="112"/>
        <v>2.1117114400944414</v>
      </c>
    </row>
    <row r="46" spans="7:229" x14ac:dyDescent="0.25">
      <c r="G46" s="6">
        <v>1067</v>
      </c>
      <c r="H46" s="6">
        <v>580</v>
      </c>
      <c r="I46" s="6">
        <v>809</v>
      </c>
      <c r="J46" s="6">
        <v>578</v>
      </c>
      <c r="K46" s="6">
        <f t="shared" si="129"/>
        <v>938</v>
      </c>
      <c r="L46" s="6">
        <f t="shared" si="130"/>
        <v>579</v>
      </c>
      <c r="M46" s="18">
        <f t="shared" si="2"/>
        <v>161.5</v>
      </c>
      <c r="N46" s="18">
        <f t="shared" si="3"/>
        <v>-1.5</v>
      </c>
      <c r="O46" s="18">
        <f t="shared" si="4"/>
        <v>161.50696579404865</v>
      </c>
      <c r="P46" s="18">
        <f t="shared" si="113"/>
        <v>132.80777996983477</v>
      </c>
      <c r="Q46" s="6">
        <v>46</v>
      </c>
      <c r="R46" s="22">
        <f t="shared" si="5"/>
        <v>0.76666666666666661</v>
      </c>
      <c r="S46" s="18">
        <f t="shared" si="6"/>
        <v>274.68448458700669</v>
      </c>
      <c r="T46">
        <f t="shared" si="7"/>
        <v>-0.11539341870206959</v>
      </c>
      <c r="U46">
        <f t="shared" si="8"/>
        <v>2.4388341292110702</v>
      </c>
      <c r="Y46" s="6">
        <v>1006</v>
      </c>
      <c r="Z46" s="6">
        <v>572</v>
      </c>
      <c r="AA46" s="6">
        <v>712</v>
      </c>
      <c r="AB46" s="6">
        <v>575</v>
      </c>
      <c r="AC46" s="6">
        <f t="shared" si="9"/>
        <v>859</v>
      </c>
      <c r="AD46" s="6">
        <f t="shared" si="9"/>
        <v>573.5</v>
      </c>
      <c r="AE46" s="18">
        <f t="shared" si="10"/>
        <v>196.5</v>
      </c>
      <c r="AF46" s="18">
        <f t="shared" si="11"/>
        <v>3</v>
      </c>
      <c r="AG46" s="18">
        <f t="shared" si="12"/>
        <v>196.52289942904872</v>
      </c>
      <c r="AH46" s="6">
        <f t="shared" si="13"/>
        <v>1032.8519981100874</v>
      </c>
      <c r="AI46" s="6">
        <f t="shared" si="114"/>
        <v>158.56571776479916</v>
      </c>
      <c r="AJ46" s="6">
        <v>47</v>
      </c>
      <c r="AK46" s="22">
        <f t="shared" si="14"/>
        <v>0.78333333333333333</v>
      </c>
      <c r="AL46" s="18">
        <f t="shared" si="15"/>
        <v>303.01244743637824</v>
      </c>
      <c r="AM46">
        <f t="shared" si="16"/>
        <v>-0.10605339244792618</v>
      </c>
      <c r="AN46">
        <f t="shared" si="17"/>
        <v>2.4814604692346416</v>
      </c>
      <c r="AR46" s="6">
        <v>1191</v>
      </c>
      <c r="AS46" s="6">
        <v>578</v>
      </c>
      <c r="AT46" s="6">
        <v>817</v>
      </c>
      <c r="AU46" s="6">
        <v>580</v>
      </c>
      <c r="AV46" s="6">
        <f t="shared" si="18"/>
        <v>1004</v>
      </c>
      <c r="AW46" s="6">
        <f t="shared" si="18"/>
        <v>579</v>
      </c>
      <c r="AX46" s="18">
        <f t="shared" si="19"/>
        <v>172.5</v>
      </c>
      <c r="AY46" s="18">
        <f t="shared" si="20"/>
        <v>-2</v>
      </c>
      <c r="AZ46" s="18">
        <f t="shared" si="21"/>
        <v>172.51159381328549</v>
      </c>
      <c r="BA46" s="6">
        <f t="shared" si="22"/>
        <v>1158.9896462005172</v>
      </c>
      <c r="BB46" s="6">
        <f t="shared" si="23"/>
        <v>144.61631748963282</v>
      </c>
      <c r="BC46" s="6">
        <v>49</v>
      </c>
      <c r="BD46" s="22">
        <f t="shared" si="24"/>
        <v>0.81666666666666665</v>
      </c>
      <c r="BE46" s="18">
        <f t="shared" si="25"/>
        <v>297.52429191336074</v>
      </c>
      <c r="BF46">
        <f t="shared" si="26"/>
        <v>-8.795517035512998E-2</v>
      </c>
      <c r="BG46">
        <f t="shared" si="27"/>
        <v>2.4735224302771233</v>
      </c>
      <c r="BK46">
        <v>961</v>
      </c>
      <c r="BL46">
        <v>574</v>
      </c>
      <c r="BM46">
        <v>790</v>
      </c>
      <c r="BN46">
        <v>578</v>
      </c>
      <c r="BO46" s="6">
        <f t="shared" si="28"/>
        <v>875.5</v>
      </c>
      <c r="BP46" s="6">
        <f t="shared" si="28"/>
        <v>576</v>
      </c>
      <c r="BQ46" s="18">
        <f t="shared" si="29"/>
        <v>397</v>
      </c>
      <c r="BR46" s="18">
        <f t="shared" si="124"/>
        <v>-13.5</v>
      </c>
      <c r="BS46" s="18">
        <f t="shared" si="31"/>
        <v>397.2294676883879</v>
      </c>
      <c r="BT46" s="6">
        <f t="shared" si="32"/>
        <v>1047.9867604125541</v>
      </c>
      <c r="BU46" s="6">
        <f t="shared" si="33"/>
        <v>288.72889907689432</v>
      </c>
      <c r="BV46" s="6">
        <v>57</v>
      </c>
      <c r="BW46" s="22">
        <f t="shared" si="34"/>
        <v>0.95</v>
      </c>
      <c r="BX46" s="18">
        <f t="shared" si="35"/>
        <v>87.684565101568793</v>
      </c>
      <c r="BY46">
        <f t="shared" si="36"/>
        <v>-2.2276394711152253E-2</v>
      </c>
      <c r="BZ46">
        <f t="shared" si="37"/>
        <v>1.9429231523037289</v>
      </c>
      <c r="CD46">
        <v>977</v>
      </c>
      <c r="CE46">
        <v>573</v>
      </c>
      <c r="CF46">
        <v>773</v>
      </c>
      <c r="CG46">
        <v>573</v>
      </c>
      <c r="CH46" s="6">
        <f t="shared" si="38"/>
        <v>875</v>
      </c>
      <c r="CI46" s="6">
        <f t="shared" si="38"/>
        <v>573</v>
      </c>
      <c r="CJ46" s="18">
        <f t="shared" si="120"/>
        <v>342.5</v>
      </c>
      <c r="CK46" s="18">
        <f t="shared" si="125"/>
        <v>-15</v>
      </c>
      <c r="CL46" s="18">
        <f t="shared" si="40"/>
        <v>342.82830979952632</v>
      </c>
      <c r="CM46" s="6">
        <f t="shared" si="41"/>
        <v>1045.9225592748251</v>
      </c>
      <c r="CN46" s="6">
        <f t="shared" si="42"/>
        <v>252.63808949112888</v>
      </c>
      <c r="CO46" s="6">
        <v>46</v>
      </c>
      <c r="CP46" s="22">
        <f t="shared" si="43"/>
        <v>0.76666666666666661</v>
      </c>
      <c r="CQ46" s="18">
        <f t="shared" si="44"/>
        <v>89.768275766760524</v>
      </c>
      <c r="CR46">
        <f t="shared" si="45"/>
        <v>-0.11539341870206959</v>
      </c>
      <c r="CS46">
        <f t="shared" si="46"/>
        <v>1.9531228835083538</v>
      </c>
      <c r="CW46">
        <v>1137</v>
      </c>
      <c r="CX46">
        <v>562</v>
      </c>
      <c r="CY46">
        <v>901</v>
      </c>
      <c r="CZ46">
        <v>575</v>
      </c>
      <c r="DA46" s="6">
        <f t="shared" si="47"/>
        <v>1019</v>
      </c>
      <c r="DB46" s="6">
        <f t="shared" si="47"/>
        <v>568.5</v>
      </c>
      <c r="DC46" s="18">
        <f t="shared" si="121"/>
        <v>477</v>
      </c>
      <c r="DD46" s="18">
        <f t="shared" si="126"/>
        <v>-16</v>
      </c>
      <c r="DE46" s="18">
        <f t="shared" si="49"/>
        <v>477.26826837743988</v>
      </c>
      <c r="DF46" s="6">
        <f t="shared" si="50"/>
        <v>1166.85613937623</v>
      </c>
      <c r="DG46" s="6">
        <f t="shared" si="51"/>
        <v>369.73365819783544</v>
      </c>
      <c r="DH46" s="6">
        <v>46</v>
      </c>
      <c r="DI46" s="22">
        <f t="shared" si="52"/>
        <v>0.76666666666666661</v>
      </c>
      <c r="DJ46" s="18">
        <f t="shared" si="53"/>
        <v>102.88804350650065</v>
      </c>
      <c r="DK46">
        <f t="shared" si="54"/>
        <v>-0.11539341870206959</v>
      </c>
      <c r="DL46">
        <f t="shared" si="55"/>
        <v>2.0123649088649294</v>
      </c>
      <c r="DP46">
        <v>1143</v>
      </c>
      <c r="DQ46">
        <v>594</v>
      </c>
      <c r="DR46">
        <v>941</v>
      </c>
      <c r="DS46">
        <v>595</v>
      </c>
      <c r="DT46" s="6">
        <f t="shared" si="56"/>
        <v>1042</v>
      </c>
      <c r="DU46" s="6">
        <f t="shared" si="56"/>
        <v>594.5</v>
      </c>
      <c r="DV46" s="18">
        <f t="shared" si="57"/>
        <v>436.5</v>
      </c>
      <c r="DW46" s="18">
        <f t="shared" si="58"/>
        <v>-11.5</v>
      </c>
      <c r="DX46" s="18">
        <f t="shared" si="59"/>
        <v>436.65146283964287</v>
      </c>
      <c r="DY46" s="6">
        <f t="shared" si="60"/>
        <v>1199.6642238559921</v>
      </c>
      <c r="DZ46" s="6">
        <f t="shared" si="61"/>
        <v>343.00428549071523</v>
      </c>
      <c r="EA46" s="6">
        <v>49</v>
      </c>
      <c r="EB46" s="22">
        <f t="shared" si="62"/>
        <v>0.81666666666666665</v>
      </c>
      <c r="EC46" s="18">
        <f t="shared" si="63"/>
        <v>129.44998727723791</v>
      </c>
      <c r="ED46">
        <f t="shared" si="64"/>
        <v>-8.795517035512998E-2</v>
      </c>
      <c r="EE46">
        <f t="shared" si="65"/>
        <v>2.1121020120870311</v>
      </c>
      <c r="EI46">
        <v>1324</v>
      </c>
      <c r="EJ46">
        <v>594</v>
      </c>
      <c r="EK46">
        <v>1074</v>
      </c>
      <c r="EL46">
        <v>597</v>
      </c>
      <c r="EM46" s="6">
        <f t="shared" si="66"/>
        <v>1199</v>
      </c>
      <c r="EN46" s="6">
        <f t="shared" si="66"/>
        <v>595.5</v>
      </c>
      <c r="EO46" s="18">
        <f t="shared" si="67"/>
        <v>583</v>
      </c>
      <c r="EP46" s="18">
        <f t="shared" si="68"/>
        <v>-14</v>
      </c>
      <c r="EQ46" s="18">
        <f t="shared" si="69"/>
        <v>583.16807182835373</v>
      </c>
      <c r="ER46" s="6">
        <f t="shared" si="70"/>
        <v>1338.7386787569858</v>
      </c>
      <c r="ES46" s="6">
        <f t="shared" si="71"/>
        <v>472.16712948941381</v>
      </c>
      <c r="ET46" s="6">
        <v>49</v>
      </c>
      <c r="EU46" s="22">
        <f t="shared" si="72"/>
        <v>0.81666666666666665</v>
      </c>
      <c r="EV46" s="18">
        <f t="shared" si="73"/>
        <v>138.85665737463725</v>
      </c>
      <c r="EW46">
        <f t="shared" si="74"/>
        <v>-8.795517035512998E-2</v>
      </c>
      <c r="EX46">
        <f t="shared" si="75"/>
        <v>2.1425667064972105</v>
      </c>
      <c r="FB46">
        <v>1351</v>
      </c>
      <c r="FC46">
        <v>592</v>
      </c>
      <c r="FD46">
        <v>1074</v>
      </c>
      <c r="FE46">
        <v>599</v>
      </c>
      <c r="FF46" s="6">
        <f t="shared" si="76"/>
        <v>1212.5</v>
      </c>
      <c r="FG46" s="6">
        <f t="shared" si="76"/>
        <v>595.5</v>
      </c>
      <c r="FH46" s="18">
        <f t="shared" si="122"/>
        <v>600.5</v>
      </c>
      <c r="FI46" s="18">
        <f t="shared" si="127"/>
        <v>-15.5</v>
      </c>
      <c r="FJ46" s="18">
        <f t="shared" si="78"/>
        <v>600.70000832362234</v>
      </c>
      <c r="FK46" s="6">
        <f t="shared" si="79"/>
        <v>1350.8428850166106</v>
      </c>
      <c r="FL46" s="6">
        <f t="shared" si="80"/>
        <v>486.05100253851981</v>
      </c>
      <c r="FM46" s="6">
        <v>53</v>
      </c>
      <c r="FN46" s="22">
        <f t="shared" si="81"/>
        <v>0.8833333333333333</v>
      </c>
      <c r="FO46" s="18">
        <f t="shared" si="82"/>
        <v>141.66012648640208</v>
      </c>
      <c r="FP46">
        <f t="shared" si="83"/>
        <v>-5.3875380782854601E-2</v>
      </c>
      <c r="FQ46">
        <f t="shared" si="84"/>
        <v>2.1512476252381854</v>
      </c>
      <c r="FU46">
        <v>673</v>
      </c>
      <c r="FV46">
        <v>581</v>
      </c>
      <c r="FW46">
        <v>495</v>
      </c>
      <c r="FX46">
        <v>590</v>
      </c>
      <c r="FY46">
        <f t="shared" si="85"/>
        <v>584</v>
      </c>
      <c r="FZ46">
        <f t="shared" si="86"/>
        <v>585.5</v>
      </c>
      <c r="GA46" s="18">
        <f t="shared" si="123"/>
        <v>358</v>
      </c>
      <c r="GB46" s="18">
        <f t="shared" si="128"/>
        <v>-16.5</v>
      </c>
      <c r="GC46" s="18">
        <f t="shared" si="88"/>
        <v>358.38003571627701</v>
      </c>
      <c r="GD46">
        <f t="shared" si="89"/>
        <v>826.9620607984383</v>
      </c>
      <c r="GE46">
        <v>45</v>
      </c>
      <c r="GF46" s="22">
        <f t="shared" si="90"/>
        <v>0.75</v>
      </c>
      <c r="GG46" s="18">
        <f t="shared" si="115"/>
        <v>102.56333043485353</v>
      </c>
      <c r="GH46">
        <f t="shared" si="91"/>
        <v>-0.12493873660829995</v>
      </c>
      <c r="GI46">
        <f t="shared" si="92"/>
        <v>2.0109921148073027</v>
      </c>
      <c r="GN46">
        <v>847</v>
      </c>
      <c r="GO46">
        <v>578</v>
      </c>
      <c r="GP46">
        <v>696</v>
      </c>
      <c r="GQ46">
        <v>582</v>
      </c>
      <c r="GR46">
        <f t="shared" si="93"/>
        <v>771.5</v>
      </c>
      <c r="GS46">
        <f t="shared" si="94"/>
        <v>580</v>
      </c>
      <c r="GT46" s="18">
        <f t="shared" si="95"/>
        <v>526.5</v>
      </c>
      <c r="GU46" s="18">
        <f t="shared" si="96"/>
        <v>-24.5</v>
      </c>
      <c r="GV46" s="18">
        <f t="shared" si="97"/>
        <v>527.06972973222435</v>
      </c>
      <c r="GW46">
        <f t="shared" si="131"/>
        <v>965.20062681289221</v>
      </c>
      <c r="GX46">
        <v>47</v>
      </c>
      <c r="GY46" s="22">
        <f t="shared" si="99"/>
        <v>0.78333333333333333</v>
      </c>
      <c r="GZ46" s="18">
        <f t="shared" si="100"/>
        <v>134.8092067747844</v>
      </c>
      <c r="HA46">
        <f t="shared" si="101"/>
        <v>-0.10605339244792618</v>
      </c>
      <c r="HB46">
        <f t="shared" si="102"/>
        <v>2.129719553289398</v>
      </c>
      <c r="HG46">
        <v>852</v>
      </c>
      <c r="HH46">
        <v>578</v>
      </c>
      <c r="HI46">
        <v>705</v>
      </c>
      <c r="HJ46">
        <v>582</v>
      </c>
      <c r="HK46">
        <f t="shared" si="103"/>
        <v>778.5</v>
      </c>
      <c r="HL46">
        <f t="shared" si="104"/>
        <v>580</v>
      </c>
      <c r="HM46" s="18">
        <f t="shared" si="105"/>
        <v>523.5</v>
      </c>
      <c r="HN46" s="18">
        <f t="shared" si="106"/>
        <v>-21.5</v>
      </c>
      <c r="HO46" s="18">
        <f t="shared" si="107"/>
        <v>523.94131350753401</v>
      </c>
      <c r="HP46">
        <f t="shared" si="108"/>
        <v>970.80494951354672</v>
      </c>
      <c r="HQ46">
        <v>46</v>
      </c>
      <c r="HR46" s="22">
        <f t="shared" si="109"/>
        <v>0.76666666666666661</v>
      </c>
      <c r="HS46" s="18">
        <f t="shared" si="110"/>
        <v>131.52012017955909</v>
      </c>
      <c r="HT46">
        <f t="shared" si="111"/>
        <v>-0.11539341870206959</v>
      </c>
      <c r="HU46">
        <f t="shared" si="112"/>
        <v>2.1189921970428083</v>
      </c>
    </row>
    <row r="47" spans="7:229" x14ac:dyDescent="0.25">
      <c r="G47" s="6">
        <v>1069</v>
      </c>
      <c r="H47" s="6">
        <v>580</v>
      </c>
      <c r="I47" s="6">
        <v>816</v>
      </c>
      <c r="J47" s="6">
        <v>577</v>
      </c>
      <c r="K47" s="6">
        <f t="shared" si="129"/>
        <v>942.5</v>
      </c>
      <c r="L47" s="6">
        <f t="shared" si="130"/>
        <v>578.5</v>
      </c>
      <c r="M47" s="18">
        <f t="shared" si="2"/>
        <v>166</v>
      </c>
      <c r="N47" s="18">
        <f t="shared" si="3"/>
        <v>-2</v>
      </c>
      <c r="O47" s="18">
        <f t="shared" si="4"/>
        <v>166.01204775557707</v>
      </c>
      <c r="P47" s="18">
        <f t="shared" si="113"/>
        <v>136.37790171272957</v>
      </c>
      <c r="Q47" s="6">
        <v>47</v>
      </c>
      <c r="R47" s="22">
        <f t="shared" si="5"/>
        <v>0.78333333333333333</v>
      </c>
      <c r="S47" s="18">
        <f t="shared" si="6"/>
        <v>275.05769989323886</v>
      </c>
      <c r="T47">
        <f t="shared" si="7"/>
        <v>-0.10605339244792618</v>
      </c>
      <c r="U47">
        <f t="shared" si="8"/>
        <v>2.4394238069819805</v>
      </c>
      <c r="Y47" s="6">
        <v>1013</v>
      </c>
      <c r="Z47" s="6">
        <v>573</v>
      </c>
      <c r="AA47" s="6">
        <v>720</v>
      </c>
      <c r="AB47" s="6">
        <v>573</v>
      </c>
      <c r="AC47" s="6">
        <f t="shared" si="9"/>
        <v>866.5</v>
      </c>
      <c r="AD47" s="6">
        <f t="shared" si="9"/>
        <v>573</v>
      </c>
      <c r="AE47" s="18">
        <f t="shared" si="10"/>
        <v>204</v>
      </c>
      <c r="AF47" s="18">
        <f t="shared" si="11"/>
        <v>2.5</v>
      </c>
      <c r="AG47" s="18">
        <f t="shared" si="12"/>
        <v>204.01531805234626</v>
      </c>
      <c r="AH47" s="6">
        <f t="shared" si="13"/>
        <v>1038.8220492461642</v>
      </c>
      <c r="AI47" s="6">
        <f t="shared" si="114"/>
        <v>164.53576890087595</v>
      </c>
      <c r="AJ47" s="6">
        <v>48</v>
      </c>
      <c r="AK47" s="22">
        <f t="shared" si="14"/>
        <v>0.8</v>
      </c>
      <c r="AL47" s="18">
        <f t="shared" si="15"/>
        <v>303.71326294692892</v>
      </c>
      <c r="AM47">
        <f t="shared" si="16"/>
        <v>-9.6910013008056392E-2</v>
      </c>
      <c r="AN47">
        <f t="shared" si="17"/>
        <v>2.482463757670307</v>
      </c>
      <c r="AR47" s="6">
        <v>1197</v>
      </c>
      <c r="AS47" s="6">
        <v>578</v>
      </c>
      <c r="AT47" s="6">
        <v>821</v>
      </c>
      <c r="AU47" s="6">
        <v>579</v>
      </c>
      <c r="AV47" s="6">
        <f t="shared" si="18"/>
        <v>1009</v>
      </c>
      <c r="AW47" s="6">
        <f t="shared" si="18"/>
        <v>578.5</v>
      </c>
      <c r="AX47" s="18">
        <f t="shared" si="19"/>
        <v>177.5</v>
      </c>
      <c r="AY47" s="18">
        <f t="shared" si="20"/>
        <v>-2.5</v>
      </c>
      <c r="AZ47" s="18">
        <f t="shared" si="21"/>
        <v>177.51760476076731</v>
      </c>
      <c r="BA47" s="6">
        <f t="shared" si="22"/>
        <v>1163.0749116028596</v>
      </c>
      <c r="BB47" s="6">
        <f t="shared" si="23"/>
        <v>148.70158289197525</v>
      </c>
      <c r="BC47" s="6">
        <v>50</v>
      </c>
      <c r="BD47" s="22">
        <f t="shared" si="24"/>
        <v>0.83333333333333337</v>
      </c>
      <c r="BE47" s="18">
        <f t="shared" si="25"/>
        <v>297.93651284118368</v>
      </c>
      <c r="BF47">
        <f t="shared" si="26"/>
        <v>-7.9181246047624804E-2</v>
      </c>
      <c r="BG47">
        <f t="shared" si="27"/>
        <v>2.4741237303171859</v>
      </c>
      <c r="BK47">
        <v>971</v>
      </c>
      <c r="BL47">
        <v>574</v>
      </c>
      <c r="BM47">
        <v>801</v>
      </c>
      <c r="BN47">
        <v>578</v>
      </c>
      <c r="BO47" s="6">
        <f t="shared" si="28"/>
        <v>886</v>
      </c>
      <c r="BP47" s="6">
        <f t="shared" si="28"/>
        <v>576</v>
      </c>
      <c r="BQ47" s="18">
        <f t="shared" si="29"/>
        <v>407.5</v>
      </c>
      <c r="BR47" s="18">
        <f t="shared" si="124"/>
        <v>-13.5</v>
      </c>
      <c r="BS47" s="18">
        <f t="shared" si="31"/>
        <v>407.72355830881298</v>
      </c>
      <c r="BT47" s="6">
        <f t="shared" si="32"/>
        <v>1056.7743373114242</v>
      </c>
      <c r="BU47" s="6">
        <f t="shared" si="33"/>
        <v>297.51647597576448</v>
      </c>
      <c r="BV47" s="6">
        <v>58</v>
      </c>
      <c r="BW47" s="22">
        <f t="shared" si="34"/>
        <v>0.96666666666666667</v>
      </c>
      <c r="BX47" s="18">
        <f t="shared" si="35"/>
        <v>88.687824243100835</v>
      </c>
      <c r="BY47">
        <f t="shared" si="36"/>
        <v>-1.4723256820706347E-2</v>
      </c>
      <c r="BZ47">
        <f t="shared" si="37"/>
        <v>1.9478640005871117</v>
      </c>
      <c r="CD47">
        <v>987</v>
      </c>
      <c r="CE47">
        <v>573</v>
      </c>
      <c r="CF47">
        <v>780</v>
      </c>
      <c r="CG47">
        <v>573</v>
      </c>
      <c r="CH47" s="6">
        <f t="shared" si="38"/>
        <v>883.5</v>
      </c>
      <c r="CI47" s="6">
        <f t="shared" si="38"/>
        <v>573</v>
      </c>
      <c r="CJ47" s="18">
        <f t="shared" si="120"/>
        <v>351</v>
      </c>
      <c r="CK47" s="18">
        <f t="shared" si="125"/>
        <v>-15</v>
      </c>
      <c r="CL47" s="18">
        <f t="shared" si="40"/>
        <v>351.32036661713767</v>
      </c>
      <c r="CM47" s="6">
        <f t="shared" si="41"/>
        <v>1053.043802507759</v>
      </c>
      <c r="CN47" s="6">
        <f t="shared" si="42"/>
        <v>259.7593327240628</v>
      </c>
      <c r="CO47" s="6">
        <v>47</v>
      </c>
      <c r="CP47" s="22">
        <f t="shared" si="43"/>
        <v>0.78333333333333333</v>
      </c>
      <c r="CQ47" s="18">
        <f t="shared" si="44"/>
        <v>90.593308003971387</v>
      </c>
      <c r="CR47">
        <f t="shared" si="45"/>
        <v>-0.10605339244792618</v>
      </c>
      <c r="CS47">
        <f t="shared" si="46"/>
        <v>1.9570961181592914</v>
      </c>
      <c r="CW47">
        <v>1150</v>
      </c>
      <c r="CX47">
        <v>562</v>
      </c>
      <c r="CY47">
        <v>917</v>
      </c>
      <c r="CZ47">
        <v>572</v>
      </c>
      <c r="DA47" s="6">
        <f t="shared" si="47"/>
        <v>1033.5</v>
      </c>
      <c r="DB47" s="6">
        <f t="shared" si="47"/>
        <v>567</v>
      </c>
      <c r="DC47" s="18">
        <f t="shared" si="121"/>
        <v>491.5</v>
      </c>
      <c r="DD47" s="18">
        <f t="shared" si="126"/>
        <v>-17.5</v>
      </c>
      <c r="DE47" s="18">
        <f t="shared" si="49"/>
        <v>491.81144760975218</v>
      </c>
      <c r="DF47" s="6">
        <f t="shared" si="50"/>
        <v>1178.8177340030138</v>
      </c>
      <c r="DG47" s="6">
        <f t="shared" si="51"/>
        <v>381.69525282461927</v>
      </c>
      <c r="DH47" s="6">
        <v>47</v>
      </c>
      <c r="DI47" s="22">
        <f t="shared" si="52"/>
        <v>0.78333333333333333</v>
      </c>
      <c r="DJ47" s="18">
        <f t="shared" si="53"/>
        <v>104.27139547380898</v>
      </c>
      <c r="DK47">
        <f t="shared" si="54"/>
        <v>-0.10605339244792618</v>
      </c>
      <c r="DL47">
        <f t="shared" si="55"/>
        <v>2.0181651857833525</v>
      </c>
      <c r="DP47">
        <v>1157</v>
      </c>
      <c r="DQ47">
        <v>595</v>
      </c>
      <c r="DR47">
        <v>957</v>
      </c>
      <c r="DS47">
        <v>595</v>
      </c>
      <c r="DT47" s="6">
        <f t="shared" si="56"/>
        <v>1057</v>
      </c>
      <c r="DU47" s="6">
        <f t="shared" si="56"/>
        <v>595</v>
      </c>
      <c r="DV47" s="18">
        <f t="shared" si="57"/>
        <v>451.5</v>
      </c>
      <c r="DW47" s="18">
        <f t="shared" si="58"/>
        <v>-11</v>
      </c>
      <c r="DX47" s="18">
        <f t="shared" si="59"/>
        <v>451.63397790688867</v>
      </c>
      <c r="DY47" s="6">
        <f t="shared" si="60"/>
        <v>1212.9608402582501</v>
      </c>
      <c r="DZ47" s="6">
        <f t="shared" si="61"/>
        <v>356.30090189297323</v>
      </c>
      <c r="EA47" s="6">
        <v>50</v>
      </c>
      <c r="EB47" s="22">
        <f t="shared" si="62"/>
        <v>0.83333333333333337</v>
      </c>
      <c r="EC47" s="18">
        <f t="shared" si="63"/>
        <v>130.87825372788097</v>
      </c>
      <c r="ED47">
        <f t="shared" si="64"/>
        <v>-7.9181246047624804E-2</v>
      </c>
      <c r="EE47">
        <f t="shared" si="65"/>
        <v>2.1168674916954879</v>
      </c>
      <c r="EI47">
        <v>1343</v>
      </c>
      <c r="EJ47">
        <v>593</v>
      </c>
      <c r="EK47">
        <v>1093</v>
      </c>
      <c r="EL47">
        <v>598</v>
      </c>
      <c r="EM47" s="6">
        <f t="shared" si="66"/>
        <v>1218</v>
      </c>
      <c r="EN47" s="6">
        <f t="shared" si="66"/>
        <v>595.5</v>
      </c>
      <c r="EO47" s="18">
        <f t="shared" si="67"/>
        <v>602</v>
      </c>
      <c r="EP47" s="18">
        <f t="shared" si="68"/>
        <v>-14</v>
      </c>
      <c r="EQ47" s="18">
        <f t="shared" si="69"/>
        <v>602.16276869298383</v>
      </c>
      <c r="ER47" s="6">
        <f t="shared" si="70"/>
        <v>1355.7817855392511</v>
      </c>
      <c r="ES47" s="6">
        <f t="shared" si="71"/>
        <v>489.21023627167915</v>
      </c>
      <c r="ET47" s="6">
        <v>50</v>
      </c>
      <c r="EU47" s="22">
        <f t="shared" si="72"/>
        <v>0.83333333333333337</v>
      </c>
      <c r="EV47" s="18">
        <f t="shared" si="73"/>
        <v>140.51413528603604</v>
      </c>
      <c r="EW47">
        <f t="shared" si="74"/>
        <v>-7.9181246047624804E-2</v>
      </c>
      <c r="EX47">
        <f t="shared" si="75"/>
        <v>2.1477200151161111</v>
      </c>
      <c r="FB47">
        <v>1373</v>
      </c>
      <c r="FC47">
        <v>592</v>
      </c>
      <c r="FD47">
        <v>1097</v>
      </c>
      <c r="FE47">
        <v>600</v>
      </c>
      <c r="FF47" s="6">
        <f t="shared" si="76"/>
        <v>1235</v>
      </c>
      <c r="FG47" s="6">
        <f t="shared" si="76"/>
        <v>596</v>
      </c>
      <c r="FH47" s="18">
        <f t="shared" si="122"/>
        <v>623</v>
      </c>
      <c r="FI47" s="18">
        <f t="shared" si="127"/>
        <v>-15</v>
      </c>
      <c r="FJ47" s="18">
        <f t="shared" si="78"/>
        <v>623.18055168626688</v>
      </c>
      <c r="FK47" s="6">
        <f t="shared" si="79"/>
        <v>1371.2917268036003</v>
      </c>
      <c r="FL47" s="6">
        <f t="shared" si="80"/>
        <v>506.49984432550957</v>
      </c>
      <c r="FM47" s="6">
        <v>54</v>
      </c>
      <c r="FN47" s="22">
        <f t="shared" si="81"/>
        <v>0.9</v>
      </c>
      <c r="FO47" s="18">
        <f t="shared" si="82"/>
        <v>143.661777573807</v>
      </c>
      <c r="FP47">
        <f t="shared" si="83"/>
        <v>-4.5757490560675115E-2</v>
      </c>
      <c r="FQ47">
        <f t="shared" si="84"/>
        <v>2.1573412357971233</v>
      </c>
      <c r="FU47">
        <v>688</v>
      </c>
      <c r="FV47">
        <v>580</v>
      </c>
      <c r="FW47">
        <v>511</v>
      </c>
      <c r="FX47">
        <v>590</v>
      </c>
      <c r="FY47">
        <f t="shared" si="85"/>
        <v>599.5</v>
      </c>
      <c r="FZ47">
        <f t="shared" si="86"/>
        <v>585</v>
      </c>
      <c r="GA47" s="18">
        <f t="shared" si="123"/>
        <v>373.5</v>
      </c>
      <c r="GB47" s="18">
        <f t="shared" si="128"/>
        <v>-17</v>
      </c>
      <c r="GC47" s="18">
        <f t="shared" si="88"/>
        <v>373.88668069349569</v>
      </c>
      <c r="GD47">
        <f t="shared" si="89"/>
        <v>837.63073606452622</v>
      </c>
      <c r="GE47">
        <v>46</v>
      </c>
      <c r="GF47" s="22">
        <f t="shared" si="90"/>
        <v>0.76666666666666661</v>
      </c>
      <c r="GG47" s="18">
        <f t="shared" si="115"/>
        <v>104.49827490418453</v>
      </c>
      <c r="GH47">
        <f t="shared" si="91"/>
        <v>-0.11539341870206959</v>
      </c>
      <c r="GI47">
        <f t="shared" si="92"/>
        <v>2.0191091210137961</v>
      </c>
      <c r="GN47">
        <v>860</v>
      </c>
      <c r="GO47">
        <v>577</v>
      </c>
      <c r="GP47">
        <v>712</v>
      </c>
      <c r="GQ47">
        <v>580</v>
      </c>
      <c r="GR47">
        <f t="shared" si="93"/>
        <v>786</v>
      </c>
      <c r="GS47">
        <f t="shared" si="94"/>
        <v>578.5</v>
      </c>
      <c r="GT47" s="18">
        <f t="shared" si="95"/>
        <v>541</v>
      </c>
      <c r="GU47" s="18">
        <f t="shared" si="96"/>
        <v>-26</v>
      </c>
      <c r="GV47" s="18">
        <f t="shared" si="97"/>
        <v>541.62440860803167</v>
      </c>
      <c r="GW47">
        <f t="shared" si="131"/>
        <v>975.93967538982656</v>
      </c>
      <c r="GX47">
        <v>48</v>
      </c>
      <c r="GY47" s="22">
        <f t="shared" si="99"/>
        <v>0.8</v>
      </c>
      <c r="GZ47" s="18">
        <f t="shared" si="100"/>
        <v>136.61861252023215</v>
      </c>
      <c r="HA47">
        <f t="shared" si="101"/>
        <v>-9.6910013008056392E-2</v>
      </c>
      <c r="HB47">
        <f t="shared" si="102"/>
        <v>2.1355098703863815</v>
      </c>
      <c r="HG47">
        <v>866</v>
      </c>
      <c r="HH47">
        <v>577</v>
      </c>
      <c r="HI47">
        <v>726</v>
      </c>
      <c r="HJ47">
        <v>582</v>
      </c>
      <c r="HK47">
        <f t="shared" si="103"/>
        <v>796</v>
      </c>
      <c r="HL47">
        <f t="shared" si="104"/>
        <v>579.5</v>
      </c>
      <c r="HM47" s="18">
        <f t="shared" si="105"/>
        <v>541</v>
      </c>
      <c r="HN47" s="18">
        <f t="shared" si="106"/>
        <v>-22</v>
      </c>
      <c r="HO47" s="18">
        <f t="shared" si="107"/>
        <v>541.44713500026944</v>
      </c>
      <c r="HP47">
        <f t="shared" si="108"/>
        <v>984.59953788329597</v>
      </c>
      <c r="HQ47">
        <v>47</v>
      </c>
      <c r="HR47" s="22">
        <f t="shared" si="109"/>
        <v>0.78333333333333333</v>
      </c>
      <c r="HS47" s="18">
        <f t="shared" si="110"/>
        <v>133.70158532420263</v>
      </c>
      <c r="HT47">
        <f t="shared" si="111"/>
        <v>-0.10605339244792618</v>
      </c>
      <c r="HU47">
        <f t="shared" si="112"/>
        <v>2.1261365568017854</v>
      </c>
    </row>
    <row r="48" spans="7:229" x14ac:dyDescent="0.25">
      <c r="G48" s="6">
        <v>1072</v>
      </c>
      <c r="H48" s="6">
        <v>580</v>
      </c>
      <c r="I48" s="6">
        <v>821</v>
      </c>
      <c r="J48" s="6">
        <v>577</v>
      </c>
      <c r="K48" s="6">
        <f t="shared" si="129"/>
        <v>946.5</v>
      </c>
      <c r="L48" s="6">
        <f t="shared" si="130"/>
        <v>578.5</v>
      </c>
      <c r="M48" s="18">
        <f t="shared" si="2"/>
        <v>170</v>
      </c>
      <c r="N48" s="18">
        <f t="shared" si="3"/>
        <v>-2</v>
      </c>
      <c r="O48" s="18">
        <f t="shared" si="4"/>
        <v>170.01176429882727</v>
      </c>
      <c r="P48" s="18">
        <f t="shared" si="113"/>
        <v>139.78892790845941</v>
      </c>
      <c r="Q48" s="6">
        <v>48</v>
      </c>
      <c r="R48" s="22">
        <f t="shared" si="5"/>
        <v>0.8</v>
      </c>
      <c r="S48" s="18">
        <f t="shared" si="6"/>
        <v>275.38904912223813</v>
      </c>
      <c r="T48">
        <f t="shared" si="7"/>
        <v>-9.6910013008056392E-2</v>
      </c>
      <c r="U48">
        <f t="shared" si="8"/>
        <v>2.4399466664933729</v>
      </c>
      <c r="Y48" s="6">
        <v>1019</v>
      </c>
      <c r="Z48" s="6">
        <v>574</v>
      </c>
      <c r="AA48" s="6">
        <v>727</v>
      </c>
      <c r="AB48" s="6">
        <v>574</v>
      </c>
      <c r="AC48" s="6">
        <f t="shared" si="9"/>
        <v>873</v>
      </c>
      <c r="AD48" s="6">
        <f t="shared" si="9"/>
        <v>574</v>
      </c>
      <c r="AE48" s="18">
        <f t="shared" si="10"/>
        <v>210.5</v>
      </c>
      <c r="AF48" s="18">
        <f t="shared" si="11"/>
        <v>3.5</v>
      </c>
      <c r="AG48" s="18">
        <f t="shared" si="12"/>
        <v>210.52909537638735</v>
      </c>
      <c r="AH48" s="6">
        <f t="shared" si="13"/>
        <v>1044.7990237361441</v>
      </c>
      <c r="AI48" s="6">
        <f t="shared" si="114"/>
        <v>170.51274339085592</v>
      </c>
      <c r="AJ48" s="6">
        <v>49</v>
      </c>
      <c r="AK48" s="22">
        <f t="shared" si="14"/>
        <v>0.81666666666666665</v>
      </c>
      <c r="AL48" s="18">
        <f t="shared" si="15"/>
        <v>304.32253965855938</v>
      </c>
      <c r="AM48">
        <f t="shared" si="16"/>
        <v>-8.795517035512998E-2</v>
      </c>
      <c r="AN48">
        <f t="shared" si="17"/>
        <v>2.4833341195840024</v>
      </c>
      <c r="AR48" s="6">
        <v>1203</v>
      </c>
      <c r="AS48" s="6">
        <v>578</v>
      </c>
      <c r="AT48" s="6">
        <v>829</v>
      </c>
      <c r="AU48" s="6">
        <v>579</v>
      </c>
      <c r="AV48" s="6">
        <f t="shared" si="18"/>
        <v>1016</v>
      </c>
      <c r="AW48" s="6">
        <f t="shared" si="18"/>
        <v>578.5</v>
      </c>
      <c r="AX48" s="18">
        <f t="shared" si="19"/>
        <v>184.5</v>
      </c>
      <c r="AY48" s="18">
        <f t="shared" si="20"/>
        <v>-2.5</v>
      </c>
      <c r="AZ48" s="18">
        <f t="shared" si="21"/>
        <v>184.51693689198291</v>
      </c>
      <c r="BA48" s="6">
        <f t="shared" si="22"/>
        <v>1169.1527915546369</v>
      </c>
      <c r="BB48" s="6">
        <f t="shared" si="23"/>
        <v>154.77946284375253</v>
      </c>
      <c r="BC48" s="6">
        <v>51</v>
      </c>
      <c r="BD48" s="22">
        <f t="shared" si="24"/>
        <v>0.85</v>
      </c>
      <c r="BE48" s="18">
        <f t="shared" si="25"/>
        <v>298.51287418268691</v>
      </c>
      <c r="BF48">
        <f t="shared" si="26"/>
        <v>-7.0581074285707285E-2</v>
      </c>
      <c r="BG48">
        <f t="shared" si="27"/>
        <v>2.474963066004519</v>
      </c>
      <c r="BK48">
        <v>984</v>
      </c>
      <c r="BL48">
        <v>574</v>
      </c>
      <c r="BM48">
        <v>816</v>
      </c>
      <c r="BN48">
        <v>578</v>
      </c>
      <c r="BO48" s="6">
        <f t="shared" si="28"/>
        <v>900</v>
      </c>
      <c r="BP48" s="6">
        <f t="shared" si="28"/>
        <v>576</v>
      </c>
      <c r="BQ48" s="18">
        <f t="shared" si="29"/>
        <v>421.5</v>
      </c>
      <c r="BR48" s="18">
        <f t="shared" si="124"/>
        <v>-13.5</v>
      </c>
      <c r="BS48" s="18">
        <f t="shared" si="31"/>
        <v>421.71613675551947</v>
      </c>
      <c r="BT48" s="6">
        <f t="shared" si="32"/>
        <v>1068.5391897352197</v>
      </c>
      <c r="BU48" s="6">
        <f t="shared" si="33"/>
        <v>309.28132839955992</v>
      </c>
      <c r="BV48" s="6">
        <v>59</v>
      </c>
      <c r="BW48" s="22">
        <f t="shared" si="34"/>
        <v>0.98333333333333328</v>
      </c>
      <c r="BX48" s="18">
        <f t="shared" si="35"/>
        <v>90.025546847948476</v>
      </c>
      <c r="BY48">
        <f t="shared" si="36"/>
        <v>-7.2992387414994656E-3</v>
      </c>
      <c r="BZ48">
        <f t="shared" si="37"/>
        <v>1.9543657681141382</v>
      </c>
      <c r="CD48">
        <v>999</v>
      </c>
      <c r="CE48">
        <v>571</v>
      </c>
      <c r="CF48">
        <v>792</v>
      </c>
      <c r="CG48">
        <v>575</v>
      </c>
      <c r="CH48" s="6">
        <f t="shared" si="38"/>
        <v>895.5</v>
      </c>
      <c r="CI48" s="6">
        <f t="shared" si="38"/>
        <v>573</v>
      </c>
      <c r="CJ48" s="18">
        <f t="shared" si="120"/>
        <v>363</v>
      </c>
      <c r="CK48" s="18">
        <f t="shared" si="125"/>
        <v>-15</v>
      </c>
      <c r="CL48" s="18">
        <f t="shared" si="40"/>
        <v>363.30978516962625</v>
      </c>
      <c r="CM48" s="6">
        <f t="shared" si="41"/>
        <v>1063.1318121474872</v>
      </c>
      <c r="CN48" s="6">
        <f t="shared" si="42"/>
        <v>269.84734236379097</v>
      </c>
      <c r="CO48" s="6">
        <v>48</v>
      </c>
      <c r="CP48" s="22">
        <f t="shared" si="43"/>
        <v>0.8</v>
      </c>
      <c r="CQ48" s="18">
        <f t="shared" si="44"/>
        <v>91.75812084303567</v>
      </c>
      <c r="CR48">
        <f t="shared" si="45"/>
        <v>-9.6910013008056392E-2</v>
      </c>
      <c r="CS48">
        <f t="shared" si="46"/>
        <v>1.962644510866872</v>
      </c>
      <c r="CW48">
        <v>1162</v>
      </c>
      <c r="CX48">
        <v>562</v>
      </c>
      <c r="CY48">
        <v>933</v>
      </c>
      <c r="CZ48">
        <v>571</v>
      </c>
      <c r="DA48" s="6">
        <f t="shared" si="47"/>
        <v>1047.5</v>
      </c>
      <c r="DB48" s="6">
        <f t="shared" si="47"/>
        <v>566.5</v>
      </c>
      <c r="DC48" s="18">
        <f t="shared" si="121"/>
        <v>505.5</v>
      </c>
      <c r="DD48" s="18">
        <f t="shared" si="126"/>
        <v>-18</v>
      </c>
      <c r="DE48" s="18">
        <f t="shared" si="49"/>
        <v>505.82037325517052</v>
      </c>
      <c r="DF48" s="6">
        <f t="shared" si="50"/>
        <v>1190.872999106118</v>
      </c>
      <c r="DG48" s="6">
        <f t="shared" si="51"/>
        <v>393.75051792772342</v>
      </c>
      <c r="DH48" s="6">
        <v>48</v>
      </c>
      <c r="DI48" s="22">
        <f t="shared" si="52"/>
        <v>0.8</v>
      </c>
      <c r="DJ48" s="18">
        <f t="shared" si="53"/>
        <v>105.60392906511672</v>
      </c>
      <c r="DK48">
        <f t="shared" si="54"/>
        <v>-9.6910013008056392E-2</v>
      </c>
      <c r="DL48">
        <f t="shared" si="55"/>
        <v>2.0236800767163112</v>
      </c>
      <c r="DP48">
        <v>1172</v>
      </c>
      <c r="DQ48">
        <v>595</v>
      </c>
      <c r="DR48">
        <v>973</v>
      </c>
      <c r="DS48">
        <v>593</v>
      </c>
      <c r="DT48" s="6">
        <f t="shared" si="56"/>
        <v>1072.5</v>
      </c>
      <c r="DU48" s="6">
        <f t="shared" si="56"/>
        <v>594</v>
      </c>
      <c r="DV48" s="18">
        <f t="shared" si="57"/>
        <v>467</v>
      </c>
      <c r="DW48" s="18">
        <f t="shared" si="58"/>
        <v>-12</v>
      </c>
      <c r="DX48" s="18">
        <f t="shared" si="59"/>
        <v>467.15415014746469</v>
      </c>
      <c r="DY48" s="6">
        <f t="shared" si="60"/>
        <v>1226.0066272251549</v>
      </c>
      <c r="DZ48" s="6">
        <f t="shared" si="61"/>
        <v>369.3466888598781</v>
      </c>
      <c r="EA48" s="6">
        <v>51</v>
      </c>
      <c r="EB48" s="22">
        <f t="shared" si="62"/>
        <v>0.85</v>
      </c>
      <c r="EC48" s="18">
        <f t="shared" si="63"/>
        <v>132.3577744371828</v>
      </c>
      <c r="ED48">
        <f t="shared" si="64"/>
        <v>-7.0581074285707285E-2</v>
      </c>
      <c r="EE48">
        <f t="shared" si="65"/>
        <v>2.1217494559963019</v>
      </c>
      <c r="EI48">
        <v>1364</v>
      </c>
      <c r="EJ48">
        <v>593</v>
      </c>
      <c r="EK48">
        <v>1113</v>
      </c>
      <c r="EL48">
        <v>600</v>
      </c>
      <c r="EM48" s="6">
        <f t="shared" si="66"/>
        <v>1238.5</v>
      </c>
      <c r="EN48" s="6">
        <f t="shared" si="66"/>
        <v>596.5</v>
      </c>
      <c r="EO48" s="18">
        <f t="shared" si="67"/>
        <v>622.5</v>
      </c>
      <c r="EP48" s="18">
        <f t="shared" si="68"/>
        <v>-13</v>
      </c>
      <c r="EQ48" s="18">
        <f t="shared" si="69"/>
        <v>622.63572817498994</v>
      </c>
      <c r="ER48" s="6">
        <f t="shared" si="70"/>
        <v>1374.661594720679</v>
      </c>
      <c r="ES48" s="6">
        <f t="shared" si="71"/>
        <v>508.090045453107</v>
      </c>
      <c r="ET48" s="6">
        <v>51</v>
      </c>
      <c r="EU48" s="22">
        <f t="shared" si="72"/>
        <v>0.85</v>
      </c>
      <c r="EV48" s="18">
        <f t="shared" si="73"/>
        <v>142.30060644502436</v>
      </c>
      <c r="EW48">
        <f t="shared" si="74"/>
        <v>-7.0581074285707285E-2</v>
      </c>
      <c r="EX48">
        <f t="shared" si="75"/>
        <v>2.1532067509287427</v>
      </c>
      <c r="FB48">
        <v>1394</v>
      </c>
      <c r="FC48">
        <v>592</v>
      </c>
      <c r="FD48">
        <v>1118</v>
      </c>
      <c r="FE48">
        <v>599</v>
      </c>
      <c r="FF48" s="6">
        <f t="shared" si="76"/>
        <v>1256</v>
      </c>
      <c r="FG48" s="6">
        <f t="shared" si="76"/>
        <v>595.5</v>
      </c>
      <c r="FH48" s="18">
        <f t="shared" si="122"/>
        <v>644</v>
      </c>
      <c r="FI48" s="18">
        <f t="shared" si="127"/>
        <v>-15.5</v>
      </c>
      <c r="FJ48" s="18">
        <f t="shared" si="78"/>
        <v>644.18650249752977</v>
      </c>
      <c r="FK48" s="6">
        <f t="shared" si="79"/>
        <v>1390.020233665683</v>
      </c>
      <c r="FL48" s="6">
        <f t="shared" si="80"/>
        <v>525.22835118759224</v>
      </c>
      <c r="FM48" s="6">
        <v>55</v>
      </c>
      <c r="FN48" s="22">
        <f t="shared" si="81"/>
        <v>0.91666666666666663</v>
      </c>
      <c r="FO48" s="18">
        <f t="shared" si="82"/>
        <v>145.53213202232118</v>
      </c>
      <c r="FP48">
        <f t="shared" si="83"/>
        <v>-3.7788560889399803E-2</v>
      </c>
      <c r="FQ48">
        <f t="shared" si="84"/>
        <v>2.1629588917366216</v>
      </c>
      <c r="FU48">
        <v>702</v>
      </c>
      <c r="FV48">
        <v>580</v>
      </c>
      <c r="FW48">
        <v>526</v>
      </c>
      <c r="FX48">
        <v>589</v>
      </c>
      <c r="FY48">
        <f t="shared" si="85"/>
        <v>614</v>
      </c>
      <c r="FZ48">
        <f t="shared" si="86"/>
        <v>584.5</v>
      </c>
      <c r="GA48" s="18">
        <f t="shared" si="123"/>
        <v>388</v>
      </c>
      <c r="GB48" s="18">
        <f t="shared" si="128"/>
        <v>-17.5</v>
      </c>
      <c r="GC48" s="18">
        <f t="shared" si="88"/>
        <v>388.39445155666164</v>
      </c>
      <c r="GD48">
        <f t="shared" si="89"/>
        <v>847.72415914612225</v>
      </c>
      <c r="GE48">
        <v>47</v>
      </c>
      <c r="GF48" s="22">
        <f t="shared" si="90"/>
        <v>0.78333333333333333</v>
      </c>
      <c r="GG48" s="18">
        <f t="shared" si="115"/>
        <v>106.3085782312579</v>
      </c>
      <c r="GH48">
        <f t="shared" si="91"/>
        <v>-0.10605339244792618</v>
      </c>
      <c r="GI48">
        <f t="shared" si="92"/>
        <v>2.0265683099436913</v>
      </c>
      <c r="GN48">
        <v>876</v>
      </c>
      <c r="GO48">
        <v>576</v>
      </c>
      <c r="GP48">
        <v>729</v>
      </c>
      <c r="GQ48">
        <v>579</v>
      </c>
      <c r="GR48">
        <f t="shared" si="93"/>
        <v>802.5</v>
      </c>
      <c r="GS48">
        <f t="shared" si="94"/>
        <v>577.5</v>
      </c>
      <c r="GT48" s="18">
        <f t="shared" si="95"/>
        <v>557.5</v>
      </c>
      <c r="GU48" s="18">
        <f t="shared" si="96"/>
        <v>-27</v>
      </c>
      <c r="GV48" s="18">
        <f t="shared" si="97"/>
        <v>558.15342872726308</v>
      </c>
      <c r="GW48">
        <f t="shared" si="131"/>
        <v>988.69231816576792</v>
      </c>
      <c r="GX48">
        <v>49</v>
      </c>
      <c r="GY48" s="22">
        <f t="shared" si="99"/>
        <v>0.81666666666666665</v>
      </c>
      <c r="GZ48" s="18">
        <f t="shared" si="100"/>
        <v>138.67346403743545</v>
      </c>
      <c r="HA48">
        <f t="shared" si="101"/>
        <v>-8.795517035512998E-2</v>
      </c>
      <c r="HB48">
        <f t="shared" si="102"/>
        <v>2.1419933642839872</v>
      </c>
      <c r="HG48">
        <v>884</v>
      </c>
      <c r="HH48">
        <v>578</v>
      </c>
      <c r="HI48">
        <v>744</v>
      </c>
      <c r="HJ48">
        <v>581</v>
      </c>
      <c r="HK48">
        <f t="shared" si="103"/>
        <v>814</v>
      </c>
      <c r="HL48">
        <f t="shared" si="104"/>
        <v>579.5</v>
      </c>
      <c r="HM48" s="18">
        <f t="shared" si="105"/>
        <v>559</v>
      </c>
      <c r="HN48" s="18">
        <f t="shared" si="106"/>
        <v>-22</v>
      </c>
      <c r="HO48" s="18">
        <f t="shared" si="107"/>
        <v>559.4327484157501</v>
      </c>
      <c r="HP48">
        <f t="shared" si="108"/>
        <v>999.20781121846721</v>
      </c>
      <c r="HQ48">
        <v>48</v>
      </c>
      <c r="HR48" s="22">
        <f t="shared" si="109"/>
        <v>0.8</v>
      </c>
      <c r="HS48" s="18">
        <f t="shared" si="110"/>
        <v>135.94283911438814</v>
      </c>
      <c r="HT48">
        <f t="shared" si="111"/>
        <v>-9.6910013008056392E-2</v>
      </c>
      <c r="HU48">
        <f t="shared" si="112"/>
        <v>2.133356335755705</v>
      </c>
    </row>
    <row r="49" spans="7:229" x14ac:dyDescent="0.25">
      <c r="G49" s="6">
        <v>1079</v>
      </c>
      <c r="H49" s="6">
        <v>580</v>
      </c>
      <c r="I49" s="6">
        <v>825</v>
      </c>
      <c r="J49" s="6">
        <v>577</v>
      </c>
      <c r="K49" s="6">
        <f t="shared" si="129"/>
        <v>952</v>
      </c>
      <c r="L49" s="6">
        <f t="shared" si="130"/>
        <v>578.5</v>
      </c>
      <c r="M49" s="18">
        <f t="shared" si="2"/>
        <v>175.5</v>
      </c>
      <c r="N49" s="18">
        <f t="shared" si="3"/>
        <v>-2</v>
      </c>
      <c r="O49" s="18">
        <f t="shared" si="4"/>
        <v>175.51139564142267</v>
      </c>
      <c r="P49" s="18">
        <f t="shared" si="113"/>
        <v>144.48548674594861</v>
      </c>
      <c r="Q49" s="6">
        <v>49</v>
      </c>
      <c r="R49" s="22">
        <f t="shared" si="5"/>
        <v>0.81666666666666665</v>
      </c>
      <c r="S49" s="18">
        <f t="shared" si="6"/>
        <v>275.84465605974088</v>
      </c>
      <c r="T49">
        <f t="shared" si="7"/>
        <v>-8.795517035512998E-2</v>
      </c>
      <c r="U49">
        <f t="shared" si="8"/>
        <v>2.4406645747855227</v>
      </c>
      <c r="Y49" s="6">
        <v>1025</v>
      </c>
      <c r="Z49" s="6">
        <v>574</v>
      </c>
      <c r="AA49" s="6">
        <v>734</v>
      </c>
      <c r="AB49" s="6">
        <v>575</v>
      </c>
      <c r="AC49" s="6">
        <f t="shared" si="9"/>
        <v>879.5</v>
      </c>
      <c r="AD49" s="6">
        <f t="shared" si="9"/>
        <v>574.5</v>
      </c>
      <c r="AE49" s="18">
        <f t="shared" si="10"/>
        <v>217</v>
      </c>
      <c r="AF49" s="18">
        <f t="shared" si="11"/>
        <v>4</v>
      </c>
      <c r="AG49" s="18">
        <f t="shared" si="12"/>
        <v>217.03686322834653</v>
      </c>
      <c r="AH49" s="6">
        <f t="shared" si="13"/>
        <v>1050.5096382232769</v>
      </c>
      <c r="AI49" s="6">
        <f t="shared" si="114"/>
        <v>176.22335787798863</v>
      </c>
      <c r="AJ49" s="6">
        <v>50</v>
      </c>
      <c r="AK49" s="22">
        <f t="shared" si="14"/>
        <v>0.83333333333333337</v>
      </c>
      <c r="AL49" s="18">
        <f t="shared" si="15"/>
        <v>304.93125426448574</v>
      </c>
      <c r="AM49">
        <f t="shared" si="16"/>
        <v>-7.9181246047624804E-2</v>
      </c>
      <c r="AN49">
        <f t="shared" si="17"/>
        <v>2.4842019401376345</v>
      </c>
      <c r="AR49" s="6">
        <v>1209</v>
      </c>
      <c r="AS49" s="6">
        <v>578</v>
      </c>
      <c r="AT49" s="6">
        <v>836</v>
      </c>
      <c r="AU49" s="6">
        <v>579</v>
      </c>
      <c r="AV49" s="6">
        <f t="shared" si="18"/>
        <v>1022.5</v>
      </c>
      <c r="AW49" s="6">
        <f t="shared" si="18"/>
        <v>578.5</v>
      </c>
      <c r="AX49" s="18">
        <f t="shared" si="19"/>
        <v>191</v>
      </c>
      <c r="AY49" s="18">
        <f t="shared" si="20"/>
        <v>-2.5</v>
      </c>
      <c r="AZ49" s="18">
        <f t="shared" si="21"/>
        <v>191.01636055584348</v>
      </c>
      <c r="BA49" s="6">
        <f t="shared" si="22"/>
        <v>1174.805728620694</v>
      </c>
      <c r="BB49" s="6">
        <f t="shared" si="23"/>
        <v>160.43239990980965</v>
      </c>
      <c r="BC49" s="6">
        <v>52</v>
      </c>
      <c r="BD49" s="22">
        <f t="shared" si="24"/>
        <v>0.8666666666666667</v>
      </c>
      <c r="BE49" s="18">
        <f t="shared" si="25"/>
        <v>299.04807046594289</v>
      </c>
      <c r="BF49">
        <f t="shared" si="26"/>
        <v>-6.2147906748844461E-2</v>
      </c>
      <c r="BG49">
        <f t="shared" si="27"/>
        <v>2.475741004578933</v>
      </c>
      <c r="BK49">
        <v>996</v>
      </c>
      <c r="BL49">
        <v>574</v>
      </c>
      <c r="BM49">
        <v>827</v>
      </c>
      <c r="BN49">
        <v>578</v>
      </c>
      <c r="BO49" s="6">
        <f t="shared" si="28"/>
        <v>911.5</v>
      </c>
      <c r="BP49" s="6">
        <f t="shared" si="28"/>
        <v>576</v>
      </c>
      <c r="BQ49" s="18">
        <f t="shared" si="29"/>
        <v>433</v>
      </c>
      <c r="BR49" s="18">
        <f t="shared" si="124"/>
        <v>-13.5</v>
      </c>
      <c r="BS49" s="18">
        <f t="shared" si="31"/>
        <v>433.21039922882738</v>
      </c>
      <c r="BT49" s="6">
        <f t="shared" si="32"/>
        <v>1078.2431312092833</v>
      </c>
      <c r="BU49" s="6">
        <f t="shared" si="33"/>
        <v>318.98526987362357</v>
      </c>
      <c r="BV49" s="6">
        <v>60</v>
      </c>
      <c r="BW49" s="22">
        <f t="shared" si="34"/>
        <v>1</v>
      </c>
      <c r="BX49" s="18">
        <f t="shared" si="35"/>
        <v>91.124424713465487</v>
      </c>
      <c r="BY49">
        <f t="shared" si="36"/>
        <v>0</v>
      </c>
      <c r="BZ49">
        <f t="shared" si="37"/>
        <v>1.9596347995476375</v>
      </c>
      <c r="CD49">
        <v>1009</v>
      </c>
      <c r="CE49">
        <v>566</v>
      </c>
      <c r="CF49">
        <v>803</v>
      </c>
      <c r="CG49">
        <v>575</v>
      </c>
      <c r="CH49" s="6">
        <f t="shared" si="38"/>
        <v>906</v>
      </c>
      <c r="CI49" s="6">
        <f t="shared" si="38"/>
        <v>570.5</v>
      </c>
      <c r="CJ49" s="18">
        <f t="shared" si="120"/>
        <v>373.5</v>
      </c>
      <c r="CK49" s="18">
        <f t="shared" si="125"/>
        <v>-17.5</v>
      </c>
      <c r="CL49" s="18">
        <f t="shared" si="40"/>
        <v>373.90974846879828</v>
      </c>
      <c r="CM49" s="6">
        <f t="shared" si="41"/>
        <v>1070.656924509434</v>
      </c>
      <c r="CN49" s="6">
        <f t="shared" si="42"/>
        <v>277.37245472573784</v>
      </c>
      <c r="CO49" s="6">
        <v>49</v>
      </c>
      <c r="CP49" s="22">
        <f t="shared" si="43"/>
        <v>0.81666666666666665</v>
      </c>
      <c r="CQ49" s="18">
        <f t="shared" si="44"/>
        <v>92.787943372829886</v>
      </c>
      <c r="CR49">
        <f t="shared" si="45"/>
        <v>-8.795517035512998E-2</v>
      </c>
      <c r="CS49">
        <f t="shared" si="46"/>
        <v>1.9674915487746807</v>
      </c>
      <c r="CW49">
        <v>1174</v>
      </c>
      <c r="CX49">
        <v>562</v>
      </c>
      <c r="CY49">
        <v>951</v>
      </c>
      <c r="CZ49">
        <v>572</v>
      </c>
      <c r="DA49" s="6">
        <f t="shared" si="47"/>
        <v>1062.5</v>
      </c>
      <c r="DB49" s="6">
        <f t="shared" si="47"/>
        <v>567</v>
      </c>
      <c r="DC49" s="18">
        <f t="shared" si="121"/>
        <v>520.5</v>
      </c>
      <c r="DD49" s="18">
        <f t="shared" si="126"/>
        <v>-17.5</v>
      </c>
      <c r="DE49" s="18">
        <f t="shared" si="49"/>
        <v>520.79410518937323</v>
      </c>
      <c r="DF49" s="6">
        <f t="shared" si="50"/>
        <v>1204.3235653261959</v>
      </c>
      <c r="DG49" s="6">
        <f t="shared" si="51"/>
        <v>407.20108414780134</v>
      </c>
      <c r="DH49" s="6">
        <v>49</v>
      </c>
      <c r="DI49" s="22">
        <f t="shared" si="52"/>
        <v>0.81666666666666665</v>
      </c>
      <c r="DJ49" s="18">
        <f t="shared" si="53"/>
        <v>107.02823534631169</v>
      </c>
      <c r="DK49">
        <f t="shared" si="54"/>
        <v>-8.795517035512998E-2</v>
      </c>
      <c r="DL49">
        <f t="shared" si="55"/>
        <v>2.0294983649512224</v>
      </c>
      <c r="DP49">
        <v>1185</v>
      </c>
      <c r="DQ49">
        <v>595</v>
      </c>
      <c r="DR49">
        <v>990</v>
      </c>
      <c r="DS49">
        <v>593</v>
      </c>
      <c r="DT49" s="6">
        <f t="shared" si="56"/>
        <v>1087.5</v>
      </c>
      <c r="DU49" s="6">
        <f t="shared" si="56"/>
        <v>594</v>
      </c>
      <c r="DV49" s="18">
        <f t="shared" si="57"/>
        <v>482</v>
      </c>
      <c r="DW49" s="18">
        <f t="shared" si="58"/>
        <v>-12</v>
      </c>
      <c r="DX49" s="18">
        <f t="shared" si="59"/>
        <v>482.14935445357594</v>
      </c>
      <c r="DY49" s="6">
        <f t="shared" si="60"/>
        <v>1239.1498093451009</v>
      </c>
      <c r="DZ49" s="6">
        <f t="shared" si="61"/>
        <v>382.4898709798241</v>
      </c>
      <c r="EA49" s="6">
        <v>52</v>
      </c>
      <c r="EB49" s="22">
        <f t="shared" si="62"/>
        <v>0.8666666666666667</v>
      </c>
      <c r="EC49" s="18">
        <f t="shared" si="63"/>
        <v>133.78725053881399</v>
      </c>
      <c r="ED49">
        <f t="shared" si="64"/>
        <v>-6.2147906748844461E-2</v>
      </c>
      <c r="EE49">
        <f t="shared" si="65"/>
        <v>2.1264147286450976</v>
      </c>
      <c r="EI49">
        <v>1383</v>
      </c>
      <c r="EJ49">
        <v>593</v>
      </c>
      <c r="EK49">
        <v>1135</v>
      </c>
      <c r="EL49">
        <v>600</v>
      </c>
      <c r="EM49" s="6">
        <f t="shared" si="66"/>
        <v>1259</v>
      </c>
      <c r="EN49" s="6">
        <f t="shared" si="66"/>
        <v>596.5</v>
      </c>
      <c r="EO49" s="18">
        <f t="shared" si="67"/>
        <v>643</v>
      </c>
      <c r="EP49" s="18">
        <f t="shared" si="68"/>
        <v>-13</v>
      </c>
      <c r="EQ49" s="18">
        <f t="shared" si="69"/>
        <v>643.13140181459028</v>
      </c>
      <c r="ER49" s="6">
        <f t="shared" si="70"/>
        <v>1393.1594488786989</v>
      </c>
      <c r="ES49" s="6">
        <f t="shared" si="71"/>
        <v>526.58789961112689</v>
      </c>
      <c r="ET49" s="6">
        <v>52</v>
      </c>
      <c r="EU49" s="22">
        <f t="shared" si="72"/>
        <v>0.8666666666666667</v>
      </c>
      <c r="EV49" s="18">
        <f t="shared" si="73"/>
        <v>144.08905964219716</v>
      </c>
      <c r="EW49">
        <f t="shared" si="74"/>
        <v>-6.2147906748844461E-2</v>
      </c>
      <c r="EX49">
        <f t="shared" si="75"/>
        <v>2.1586310070638266</v>
      </c>
      <c r="FB49">
        <v>1414</v>
      </c>
      <c r="FC49">
        <v>593</v>
      </c>
      <c r="FD49">
        <v>1141</v>
      </c>
      <c r="FE49">
        <v>599</v>
      </c>
      <c r="FF49" s="6">
        <f t="shared" si="76"/>
        <v>1277.5</v>
      </c>
      <c r="FG49" s="6">
        <f t="shared" si="76"/>
        <v>596</v>
      </c>
      <c r="FH49" s="18">
        <f t="shared" si="122"/>
        <v>665.5</v>
      </c>
      <c r="FI49" s="18">
        <f t="shared" si="127"/>
        <v>-15</v>
      </c>
      <c r="FJ49" s="18">
        <f t="shared" si="78"/>
        <v>665.66902436571286</v>
      </c>
      <c r="FK49" s="6">
        <f t="shared" si="79"/>
        <v>1409.6887067718178</v>
      </c>
      <c r="FL49" s="6">
        <f t="shared" si="80"/>
        <v>544.89682429372704</v>
      </c>
      <c r="FM49" s="6">
        <v>56</v>
      </c>
      <c r="FN49" s="22">
        <f t="shared" si="81"/>
        <v>0.93333333333333335</v>
      </c>
      <c r="FO49" s="18">
        <f t="shared" si="82"/>
        <v>147.4449200080912</v>
      </c>
      <c r="FP49">
        <f t="shared" si="83"/>
        <v>-2.9963223377443209E-2</v>
      </c>
      <c r="FQ49">
        <f t="shared" si="84"/>
        <v>2.1686298141854805</v>
      </c>
      <c r="FU49">
        <v>715</v>
      </c>
      <c r="FV49">
        <v>580</v>
      </c>
      <c r="FW49">
        <v>543</v>
      </c>
      <c r="FX49">
        <v>588</v>
      </c>
      <c r="FY49">
        <f t="shared" si="85"/>
        <v>629</v>
      </c>
      <c r="FZ49">
        <f t="shared" si="86"/>
        <v>584</v>
      </c>
      <c r="GA49" s="18">
        <f t="shared" si="123"/>
        <v>403</v>
      </c>
      <c r="GB49" s="18">
        <f t="shared" si="128"/>
        <v>-18</v>
      </c>
      <c r="GC49" s="18">
        <f t="shared" si="88"/>
        <v>403.40178482500545</v>
      </c>
      <c r="GD49">
        <f t="shared" si="89"/>
        <v>858.31054985943172</v>
      </c>
      <c r="GE49">
        <v>48</v>
      </c>
      <c r="GF49" s="22">
        <f t="shared" si="90"/>
        <v>0.8</v>
      </c>
      <c r="GG49" s="18">
        <f t="shared" si="115"/>
        <v>108.18121777060702</v>
      </c>
      <c r="GH49">
        <f t="shared" si="91"/>
        <v>-9.6910013008056392E-2</v>
      </c>
      <c r="GI49">
        <f t="shared" si="92"/>
        <v>2.0341518658847306</v>
      </c>
      <c r="GN49">
        <v>893</v>
      </c>
      <c r="GO49">
        <v>576</v>
      </c>
      <c r="GP49">
        <v>750</v>
      </c>
      <c r="GQ49">
        <v>579</v>
      </c>
      <c r="GR49">
        <f t="shared" si="93"/>
        <v>821.5</v>
      </c>
      <c r="GS49">
        <f t="shared" si="94"/>
        <v>577.5</v>
      </c>
      <c r="GT49" s="18">
        <f t="shared" si="95"/>
        <v>576.5</v>
      </c>
      <c r="GU49" s="18">
        <f t="shared" si="96"/>
        <v>-27</v>
      </c>
      <c r="GV49" s="18">
        <f t="shared" si="97"/>
        <v>577.13191732913197</v>
      </c>
      <c r="GW49">
        <f t="shared" si="131"/>
        <v>1004.1755324643198</v>
      </c>
      <c r="GX49">
        <v>50</v>
      </c>
      <c r="GY49" s="22">
        <f t="shared" si="99"/>
        <v>0.83333333333333337</v>
      </c>
      <c r="GZ49" s="18">
        <f t="shared" si="100"/>
        <v>141.03282810236277</v>
      </c>
      <c r="HA49">
        <f t="shared" si="101"/>
        <v>-7.9181246047624804E-2</v>
      </c>
      <c r="HB49">
        <f t="shared" si="102"/>
        <v>2.1493202148133652</v>
      </c>
      <c r="HG49">
        <v>904</v>
      </c>
      <c r="HH49">
        <v>576</v>
      </c>
      <c r="HI49">
        <v>763</v>
      </c>
      <c r="HJ49">
        <v>580</v>
      </c>
      <c r="HK49">
        <f t="shared" si="103"/>
        <v>833.5</v>
      </c>
      <c r="HL49">
        <f t="shared" si="104"/>
        <v>578</v>
      </c>
      <c r="HM49" s="18">
        <f t="shared" si="105"/>
        <v>578.5</v>
      </c>
      <c r="HN49" s="18">
        <f t="shared" si="106"/>
        <v>-23.5</v>
      </c>
      <c r="HO49" s="18">
        <f t="shared" si="107"/>
        <v>578.97711526449814</v>
      </c>
      <c r="HP49">
        <f t="shared" si="108"/>
        <v>1014.3008675930431</v>
      </c>
      <c r="HQ49">
        <v>49</v>
      </c>
      <c r="HR49" s="22">
        <f t="shared" si="109"/>
        <v>0.81666666666666665</v>
      </c>
      <c r="HS49" s="18">
        <f t="shared" si="110"/>
        <v>138.37833493344255</v>
      </c>
      <c r="HT49">
        <f t="shared" si="111"/>
        <v>-8.795517035512998E-2</v>
      </c>
      <c r="HU49">
        <f t="shared" si="112"/>
        <v>2.1410681005587855</v>
      </c>
    </row>
    <row r="50" spans="7:229" x14ac:dyDescent="0.25">
      <c r="G50" s="6">
        <v>1084</v>
      </c>
      <c r="H50" s="6">
        <v>578</v>
      </c>
      <c r="I50" s="6">
        <v>833</v>
      </c>
      <c r="J50" s="6">
        <v>577</v>
      </c>
      <c r="K50" s="6">
        <f t="shared" si="129"/>
        <v>958.5</v>
      </c>
      <c r="L50" s="6">
        <f t="shared" si="130"/>
        <v>577.5</v>
      </c>
      <c r="M50" s="18">
        <f t="shared" si="2"/>
        <v>182</v>
      </c>
      <c r="N50" s="18">
        <f t="shared" si="3"/>
        <v>-3</v>
      </c>
      <c r="O50" s="18">
        <f t="shared" si="4"/>
        <v>182.02472359545007</v>
      </c>
      <c r="P50" s="18">
        <f t="shared" si="113"/>
        <v>149.5290000601907</v>
      </c>
      <c r="Q50" s="6">
        <v>50</v>
      </c>
      <c r="R50" s="22">
        <f t="shared" si="5"/>
        <v>0.83333333333333337</v>
      </c>
      <c r="S50" s="18">
        <f t="shared" si="6"/>
        <v>276.38424084592492</v>
      </c>
      <c r="T50">
        <f t="shared" si="7"/>
        <v>-7.9181246047624804E-2</v>
      </c>
      <c r="U50">
        <f t="shared" si="8"/>
        <v>2.4415132763694083</v>
      </c>
      <c r="Y50" s="6">
        <v>1030</v>
      </c>
      <c r="Z50" s="6">
        <v>574</v>
      </c>
      <c r="AA50" s="6">
        <v>741</v>
      </c>
      <c r="AB50" s="6">
        <v>576</v>
      </c>
      <c r="AC50" s="6">
        <f t="shared" si="9"/>
        <v>885.5</v>
      </c>
      <c r="AD50" s="6">
        <f t="shared" si="9"/>
        <v>575</v>
      </c>
      <c r="AE50" s="18">
        <f t="shared" si="10"/>
        <v>223</v>
      </c>
      <c r="AF50" s="18">
        <f t="shared" si="11"/>
        <v>4.5</v>
      </c>
      <c r="AG50" s="18">
        <f t="shared" si="12"/>
        <v>223.04539896621944</v>
      </c>
      <c r="AH50" s="6">
        <f t="shared" si="13"/>
        <v>1055.8102338962244</v>
      </c>
      <c r="AI50" s="6">
        <f t="shared" si="114"/>
        <v>181.5239535509362</v>
      </c>
      <c r="AJ50" s="6">
        <v>51</v>
      </c>
      <c r="AK50" s="22">
        <f t="shared" si="14"/>
        <v>0.85</v>
      </c>
      <c r="AL50" s="18">
        <f t="shared" si="15"/>
        <v>305.49327238607145</v>
      </c>
      <c r="AM50">
        <f t="shared" si="16"/>
        <v>-7.0581074285707285E-2</v>
      </c>
      <c r="AN50">
        <f t="shared" si="17"/>
        <v>2.485001650592396</v>
      </c>
      <c r="AR50" s="6">
        <v>1215</v>
      </c>
      <c r="AS50" s="6">
        <v>578</v>
      </c>
      <c r="AT50" s="6">
        <v>841</v>
      </c>
      <c r="AU50" s="6">
        <v>579</v>
      </c>
      <c r="AV50" s="6">
        <f t="shared" si="18"/>
        <v>1028</v>
      </c>
      <c r="AW50" s="6">
        <f t="shared" si="18"/>
        <v>578.5</v>
      </c>
      <c r="AX50" s="18">
        <f t="shared" si="19"/>
        <v>196.5</v>
      </c>
      <c r="AY50" s="18">
        <f t="shared" si="20"/>
        <v>-2.5</v>
      </c>
      <c r="AZ50" s="18">
        <f t="shared" si="21"/>
        <v>196.51590266438998</v>
      </c>
      <c r="BA50" s="6">
        <f t="shared" si="22"/>
        <v>1179.5957994160542</v>
      </c>
      <c r="BB50" s="6">
        <f t="shared" si="23"/>
        <v>165.22247070516983</v>
      </c>
      <c r="BC50" s="6">
        <v>53</v>
      </c>
      <c r="BD50" s="22">
        <f t="shared" si="24"/>
        <v>0.8833333333333333</v>
      </c>
      <c r="BE50" s="18">
        <f t="shared" si="25"/>
        <v>299.50093131150834</v>
      </c>
      <c r="BF50">
        <f t="shared" si="26"/>
        <v>-5.3875380782854601E-2</v>
      </c>
      <c r="BG50">
        <f t="shared" si="27"/>
        <v>2.4763981771854975</v>
      </c>
      <c r="BK50">
        <v>1007</v>
      </c>
      <c r="BL50">
        <v>576</v>
      </c>
      <c r="BM50">
        <v>837</v>
      </c>
      <c r="BN50">
        <v>578</v>
      </c>
      <c r="BO50" s="6">
        <f t="shared" si="28"/>
        <v>922</v>
      </c>
      <c r="BP50" s="6">
        <f t="shared" si="28"/>
        <v>577</v>
      </c>
      <c r="BQ50" s="18">
        <f t="shared" si="29"/>
        <v>443.5</v>
      </c>
      <c r="BR50" s="18">
        <f t="shared" si="124"/>
        <v>-12.5</v>
      </c>
      <c r="BS50" s="18">
        <f t="shared" si="31"/>
        <v>443.67612061051921</v>
      </c>
      <c r="BT50" s="6">
        <f t="shared" si="32"/>
        <v>1087.664010620927</v>
      </c>
      <c r="BU50" s="6">
        <f t="shared" si="33"/>
        <v>328.40614928526725</v>
      </c>
      <c r="BV50" s="6">
        <v>61</v>
      </c>
      <c r="BW50" s="22">
        <f t="shared" si="34"/>
        <v>1.0166666666666666</v>
      </c>
      <c r="BX50" s="18">
        <f t="shared" si="35"/>
        <v>92.124971690682685</v>
      </c>
      <c r="BY50">
        <f t="shared" si="36"/>
        <v>7.1785846271233758E-3</v>
      </c>
      <c r="BZ50">
        <f t="shared" si="37"/>
        <v>1.9643773674116702</v>
      </c>
      <c r="CD50">
        <v>1018</v>
      </c>
      <c r="CE50">
        <v>566</v>
      </c>
      <c r="CF50">
        <v>817</v>
      </c>
      <c r="CG50">
        <v>575</v>
      </c>
      <c r="CH50" s="6">
        <f t="shared" si="38"/>
        <v>917.5</v>
      </c>
      <c r="CI50" s="6">
        <f t="shared" si="38"/>
        <v>570.5</v>
      </c>
      <c r="CJ50" s="18">
        <f t="shared" si="120"/>
        <v>385</v>
      </c>
      <c r="CK50" s="18">
        <f t="shared" si="125"/>
        <v>-17.5</v>
      </c>
      <c r="CL50" s="18">
        <f t="shared" si="40"/>
        <v>385.39752204704172</v>
      </c>
      <c r="CM50" s="6">
        <f t="shared" si="41"/>
        <v>1080.4057108327409</v>
      </c>
      <c r="CN50" s="6">
        <f t="shared" si="42"/>
        <v>287.12124104904467</v>
      </c>
      <c r="CO50" s="6">
        <v>50</v>
      </c>
      <c r="CP50" s="22">
        <f t="shared" si="43"/>
        <v>0.83333333333333337</v>
      </c>
      <c r="CQ50" s="18">
        <f t="shared" si="44"/>
        <v>93.904019694431327</v>
      </c>
      <c r="CR50">
        <f t="shared" si="45"/>
        <v>-7.9181246047624804E-2</v>
      </c>
      <c r="CS50">
        <f t="shared" si="46"/>
        <v>1.9726841832538178</v>
      </c>
      <c r="CW50">
        <v>1188</v>
      </c>
      <c r="CX50">
        <v>562</v>
      </c>
      <c r="CY50">
        <v>964</v>
      </c>
      <c r="CZ50">
        <v>571</v>
      </c>
      <c r="DA50" s="6">
        <f t="shared" si="47"/>
        <v>1076</v>
      </c>
      <c r="DB50" s="6">
        <f t="shared" si="47"/>
        <v>566.5</v>
      </c>
      <c r="DC50" s="18">
        <f t="shared" si="121"/>
        <v>534</v>
      </c>
      <c r="DD50" s="18">
        <f t="shared" si="126"/>
        <v>-18</v>
      </c>
      <c r="DE50" s="18">
        <f t="shared" si="49"/>
        <v>534.30328466143646</v>
      </c>
      <c r="DF50" s="6">
        <f t="shared" si="50"/>
        <v>1216.017372408799</v>
      </c>
      <c r="DG50" s="6">
        <f t="shared" si="51"/>
        <v>418.89489123040448</v>
      </c>
      <c r="DH50" s="6">
        <v>50</v>
      </c>
      <c r="DI50" s="22">
        <f t="shared" si="52"/>
        <v>0.83333333333333337</v>
      </c>
      <c r="DJ50" s="18">
        <f t="shared" si="53"/>
        <v>108.31323291808599</v>
      </c>
      <c r="DK50">
        <f t="shared" si="54"/>
        <v>-7.9181246047624804E-2</v>
      </c>
      <c r="DL50">
        <f t="shared" si="55"/>
        <v>2.034681518788088</v>
      </c>
      <c r="DP50">
        <v>1200</v>
      </c>
      <c r="DQ50">
        <v>594</v>
      </c>
      <c r="DR50">
        <v>1008</v>
      </c>
      <c r="DS50">
        <v>593</v>
      </c>
      <c r="DT50" s="6">
        <f t="shared" si="56"/>
        <v>1104</v>
      </c>
      <c r="DU50" s="6">
        <f t="shared" si="56"/>
        <v>593.5</v>
      </c>
      <c r="DV50" s="18">
        <f t="shared" si="57"/>
        <v>498.5</v>
      </c>
      <c r="DW50" s="18">
        <f t="shared" si="58"/>
        <v>-12.5</v>
      </c>
      <c r="DX50" s="18">
        <f t="shared" si="59"/>
        <v>498.65669553310926</v>
      </c>
      <c r="DY50" s="6">
        <f t="shared" si="60"/>
        <v>1253.4186252006948</v>
      </c>
      <c r="DZ50" s="6">
        <f t="shared" si="61"/>
        <v>396.75868683541796</v>
      </c>
      <c r="EA50" s="6">
        <v>53</v>
      </c>
      <c r="EB50" s="22">
        <f t="shared" si="62"/>
        <v>0.8833333333333333</v>
      </c>
      <c r="EC50" s="18">
        <f t="shared" si="63"/>
        <v>135.36087695249685</v>
      </c>
      <c r="ED50">
        <f t="shared" si="64"/>
        <v>-5.3875380782854601E-2</v>
      </c>
      <c r="EE50">
        <f t="shared" si="65"/>
        <v>2.131493159335585</v>
      </c>
      <c r="EI50">
        <v>1404</v>
      </c>
      <c r="EJ50">
        <v>593</v>
      </c>
      <c r="EK50">
        <v>1154</v>
      </c>
      <c r="EL50">
        <v>594</v>
      </c>
      <c r="EM50" s="6">
        <f t="shared" si="66"/>
        <v>1279</v>
      </c>
      <c r="EN50" s="6">
        <f t="shared" si="66"/>
        <v>593.5</v>
      </c>
      <c r="EO50" s="18">
        <f t="shared" si="67"/>
        <v>663</v>
      </c>
      <c r="EP50" s="18">
        <f t="shared" si="68"/>
        <v>-16</v>
      </c>
      <c r="EQ50" s="18">
        <f t="shared" si="69"/>
        <v>663.19303373904643</v>
      </c>
      <c r="ER50" s="6">
        <f t="shared" si="70"/>
        <v>1409.9940602711772</v>
      </c>
      <c r="ES50" s="6">
        <f t="shared" si="71"/>
        <v>543.42251100360522</v>
      </c>
      <c r="ET50" s="6">
        <v>53</v>
      </c>
      <c r="EU50" s="22">
        <f t="shared" si="72"/>
        <v>0.8833333333333333</v>
      </c>
      <c r="EV50" s="18">
        <f t="shared" si="73"/>
        <v>145.8396383441567</v>
      </c>
      <c r="EW50">
        <f t="shared" si="74"/>
        <v>-5.3875380782854601E-2</v>
      </c>
      <c r="EX50">
        <f t="shared" si="75"/>
        <v>2.1638755786767345</v>
      </c>
      <c r="FB50">
        <v>1435</v>
      </c>
      <c r="FC50">
        <v>594</v>
      </c>
      <c r="FD50">
        <v>1161</v>
      </c>
      <c r="FE50">
        <v>600</v>
      </c>
      <c r="FF50" s="6">
        <f t="shared" si="76"/>
        <v>1298</v>
      </c>
      <c r="FG50" s="6">
        <f t="shared" si="76"/>
        <v>597</v>
      </c>
      <c r="FH50" s="18">
        <f t="shared" si="122"/>
        <v>686</v>
      </c>
      <c r="FI50" s="18">
        <f t="shared" si="127"/>
        <v>-14</v>
      </c>
      <c r="FJ50" s="18">
        <f t="shared" si="78"/>
        <v>686.14284227119936</v>
      </c>
      <c r="FK50" s="6">
        <f t="shared" si="79"/>
        <v>1428.7102575399954</v>
      </c>
      <c r="FL50" s="6">
        <f t="shared" si="80"/>
        <v>563.91837506190461</v>
      </c>
      <c r="FM50" s="6">
        <v>57</v>
      </c>
      <c r="FN50" s="22">
        <f t="shared" si="81"/>
        <v>0.95</v>
      </c>
      <c r="FO50" s="18">
        <f t="shared" si="82"/>
        <v>149.26789373309222</v>
      </c>
      <c r="FP50">
        <f t="shared" si="83"/>
        <v>-2.2276394711152253E-2</v>
      </c>
      <c r="FQ50">
        <f t="shared" si="84"/>
        <v>2.173966404684049</v>
      </c>
      <c r="FU50">
        <v>727</v>
      </c>
      <c r="FV50">
        <v>579</v>
      </c>
      <c r="FW50">
        <v>561</v>
      </c>
      <c r="FX50">
        <v>588</v>
      </c>
      <c r="FY50">
        <f t="shared" si="85"/>
        <v>644</v>
      </c>
      <c r="FZ50">
        <f t="shared" si="86"/>
        <v>583.5</v>
      </c>
      <c r="GA50" s="18">
        <f t="shared" si="123"/>
        <v>418</v>
      </c>
      <c r="GB50" s="18">
        <f t="shared" si="128"/>
        <v>-18.5</v>
      </c>
      <c r="GC50" s="18">
        <f t="shared" si="88"/>
        <v>418.40918966963432</v>
      </c>
      <c r="GD50">
        <f t="shared" si="89"/>
        <v>869.02718599592731</v>
      </c>
      <c r="GE50">
        <v>49</v>
      </c>
      <c r="GF50" s="22">
        <f t="shared" si="90"/>
        <v>0.81666666666666665</v>
      </c>
      <c r="GG50" s="18">
        <f t="shared" si="115"/>
        <v>110.05386624136179</v>
      </c>
      <c r="GH50">
        <f t="shared" si="91"/>
        <v>-8.795517035512998E-2</v>
      </c>
      <c r="GI50">
        <f t="shared" si="92"/>
        <v>2.0416053041160387</v>
      </c>
      <c r="GN50">
        <v>911</v>
      </c>
      <c r="GO50">
        <v>573</v>
      </c>
      <c r="GP50">
        <v>771</v>
      </c>
      <c r="GQ50">
        <v>580</v>
      </c>
      <c r="GR50">
        <f t="shared" si="93"/>
        <v>841</v>
      </c>
      <c r="GS50">
        <f t="shared" si="94"/>
        <v>576.5</v>
      </c>
      <c r="GT50" s="18">
        <f t="shared" si="95"/>
        <v>596</v>
      </c>
      <c r="GU50" s="18">
        <f t="shared" si="96"/>
        <v>-28</v>
      </c>
      <c r="GV50" s="18">
        <f t="shared" si="97"/>
        <v>596.65735560705195</v>
      </c>
      <c r="GW50">
        <f t="shared" si="131"/>
        <v>1019.6240728817655</v>
      </c>
      <c r="GX50">
        <v>51</v>
      </c>
      <c r="GY50" s="22">
        <f t="shared" si="99"/>
        <v>0.85</v>
      </c>
      <c r="GZ50" s="18">
        <f t="shared" si="100"/>
        <v>143.46018775103067</v>
      </c>
      <c r="HA50">
        <f t="shared" si="101"/>
        <v>-7.0581074285707285E-2</v>
      </c>
      <c r="HB50">
        <f t="shared" si="102"/>
        <v>2.1567313948751554</v>
      </c>
      <c r="HG50">
        <v>922</v>
      </c>
      <c r="HH50">
        <v>576</v>
      </c>
      <c r="HI50">
        <v>782</v>
      </c>
      <c r="HJ50">
        <v>580</v>
      </c>
      <c r="HK50">
        <f t="shared" si="103"/>
        <v>852</v>
      </c>
      <c r="HL50">
        <f t="shared" si="104"/>
        <v>578</v>
      </c>
      <c r="HM50" s="18">
        <f t="shared" si="105"/>
        <v>597</v>
      </c>
      <c r="HN50" s="18">
        <f t="shared" si="106"/>
        <v>-23.5</v>
      </c>
      <c r="HO50" s="18">
        <f t="shared" si="107"/>
        <v>597.46234190951316</v>
      </c>
      <c r="HP50">
        <f t="shared" si="108"/>
        <v>1029.5571863670323</v>
      </c>
      <c r="HQ50">
        <v>50</v>
      </c>
      <c r="HR50" s="22">
        <f t="shared" si="109"/>
        <v>0.83333333333333337</v>
      </c>
      <c r="HS50" s="18">
        <f t="shared" si="110"/>
        <v>140.68184737549907</v>
      </c>
      <c r="HT50">
        <f t="shared" si="111"/>
        <v>-7.9181246047624804E-2</v>
      </c>
      <c r="HU50">
        <f t="shared" si="112"/>
        <v>2.1482380626568287</v>
      </c>
    </row>
    <row r="51" spans="7:229" x14ac:dyDescent="0.25">
      <c r="G51" s="6">
        <v>1088</v>
      </c>
      <c r="H51" s="6">
        <v>576</v>
      </c>
      <c r="I51" s="6">
        <v>838</v>
      </c>
      <c r="J51" s="6">
        <v>579</v>
      </c>
      <c r="K51" s="6">
        <f t="shared" si="129"/>
        <v>963</v>
      </c>
      <c r="L51" s="6">
        <f t="shared" si="130"/>
        <v>577.5</v>
      </c>
      <c r="M51" s="18">
        <f t="shared" si="2"/>
        <v>186.5</v>
      </c>
      <c r="N51" s="18">
        <f t="shared" si="3"/>
        <v>-3</v>
      </c>
      <c r="O51" s="18">
        <f t="shared" si="4"/>
        <v>186.52412712568849</v>
      </c>
      <c r="P51" s="18">
        <f t="shared" si="113"/>
        <v>153.38585529642694</v>
      </c>
      <c r="Q51" s="6">
        <v>51</v>
      </c>
      <c r="R51" s="22">
        <f t="shared" si="5"/>
        <v>0.85</v>
      </c>
      <c r="S51" s="18">
        <f t="shared" si="6"/>
        <v>276.75698573286371</v>
      </c>
      <c r="T51">
        <f t="shared" si="7"/>
        <v>-7.0581074285707285E-2</v>
      </c>
      <c r="U51">
        <f t="shared" si="8"/>
        <v>2.4420985918884117</v>
      </c>
      <c r="Y51" s="6">
        <v>1036</v>
      </c>
      <c r="Z51" s="6">
        <v>574</v>
      </c>
      <c r="AA51" s="6">
        <v>747</v>
      </c>
      <c r="AB51" s="6">
        <v>577</v>
      </c>
      <c r="AC51" s="6">
        <f t="shared" si="9"/>
        <v>891.5</v>
      </c>
      <c r="AD51" s="6">
        <f t="shared" si="9"/>
        <v>575.5</v>
      </c>
      <c r="AE51" s="18">
        <f t="shared" si="10"/>
        <v>229</v>
      </c>
      <c r="AF51" s="18">
        <f t="shared" si="11"/>
        <v>5</v>
      </c>
      <c r="AG51" s="18">
        <f t="shared" si="12"/>
        <v>229.05457864884517</v>
      </c>
      <c r="AH51" s="6">
        <f t="shared" si="13"/>
        <v>1061.118513644918</v>
      </c>
      <c r="AI51" s="6">
        <f t="shared" si="114"/>
        <v>186.83223329962982</v>
      </c>
      <c r="AJ51" s="6">
        <v>52</v>
      </c>
      <c r="AK51" s="22">
        <f t="shared" si="14"/>
        <v>0.8666666666666667</v>
      </c>
      <c r="AL51" s="18">
        <f t="shared" si="15"/>
        <v>306.05535074007258</v>
      </c>
      <c r="AM51">
        <f t="shared" si="16"/>
        <v>-6.2147906748844461E-2</v>
      </c>
      <c r="AN51">
        <f t="shared" si="17"/>
        <v>2.4857999766356444</v>
      </c>
      <c r="AR51" s="6">
        <v>1221</v>
      </c>
      <c r="AS51" s="6">
        <v>579</v>
      </c>
      <c r="AT51" s="6">
        <v>847</v>
      </c>
      <c r="AU51" s="6">
        <v>578</v>
      </c>
      <c r="AV51" s="6">
        <f t="shared" si="18"/>
        <v>1034</v>
      </c>
      <c r="AW51" s="6">
        <f t="shared" si="18"/>
        <v>578.5</v>
      </c>
      <c r="AX51" s="18">
        <f t="shared" si="19"/>
        <v>202.5</v>
      </c>
      <c r="AY51" s="18">
        <f t="shared" si="20"/>
        <v>-2.5</v>
      </c>
      <c r="AZ51" s="18">
        <f t="shared" si="21"/>
        <v>202.51543151078636</v>
      </c>
      <c r="BA51" s="6">
        <f t="shared" si="22"/>
        <v>1184.8283630973729</v>
      </c>
      <c r="BB51" s="6">
        <f t="shared" si="23"/>
        <v>170.45503438648848</v>
      </c>
      <c r="BC51" s="6">
        <v>54</v>
      </c>
      <c r="BD51" s="22">
        <f t="shared" si="24"/>
        <v>0.9</v>
      </c>
      <c r="BE51" s="18">
        <f t="shared" si="25"/>
        <v>299.99496366051989</v>
      </c>
      <c r="BF51">
        <f t="shared" si="26"/>
        <v>-4.5757490560675115E-2</v>
      </c>
      <c r="BG51">
        <f t="shared" si="27"/>
        <v>2.4771139638103126</v>
      </c>
      <c r="BK51">
        <v>1017</v>
      </c>
      <c r="BL51">
        <v>576</v>
      </c>
      <c r="BM51">
        <v>848</v>
      </c>
      <c r="BN51">
        <v>576</v>
      </c>
      <c r="BO51" s="6">
        <f t="shared" si="28"/>
        <v>932.5</v>
      </c>
      <c r="BP51" s="6">
        <f t="shared" si="28"/>
        <v>576</v>
      </c>
      <c r="BQ51" s="18">
        <f t="shared" si="29"/>
        <v>454</v>
      </c>
      <c r="BR51" s="18">
        <f t="shared" si="124"/>
        <v>-13.5</v>
      </c>
      <c r="BS51" s="18">
        <f t="shared" si="31"/>
        <v>454.20067150985147</v>
      </c>
      <c r="BT51" s="6">
        <f t="shared" si="32"/>
        <v>1096.053032476075</v>
      </c>
      <c r="BU51" s="6">
        <f t="shared" si="33"/>
        <v>336.79517114041528</v>
      </c>
      <c r="BV51" s="6">
        <v>62</v>
      </c>
      <c r="BW51" s="22">
        <f t="shared" si="34"/>
        <v>1.0333333333333332</v>
      </c>
      <c r="BX51" s="18">
        <f t="shared" si="35"/>
        <v>93.131142904767984</v>
      </c>
      <c r="BY51">
        <f t="shared" si="36"/>
        <v>1.4240439114610193E-2</v>
      </c>
      <c r="BZ51">
        <f t="shared" si="37"/>
        <v>1.9690949326466258</v>
      </c>
      <c r="CD51">
        <v>1029</v>
      </c>
      <c r="CE51">
        <v>566</v>
      </c>
      <c r="CF51">
        <v>829</v>
      </c>
      <c r="CG51">
        <v>572</v>
      </c>
      <c r="CH51" s="6">
        <f t="shared" si="38"/>
        <v>929</v>
      </c>
      <c r="CI51" s="6">
        <f t="shared" si="38"/>
        <v>569</v>
      </c>
      <c r="CJ51" s="18">
        <f t="shared" si="120"/>
        <v>396.5</v>
      </c>
      <c r="CK51" s="18">
        <f t="shared" si="125"/>
        <v>-19</v>
      </c>
      <c r="CL51" s="18">
        <f t="shared" si="40"/>
        <v>396.95497225755969</v>
      </c>
      <c r="CM51" s="6">
        <f t="shared" si="41"/>
        <v>1089.4044244448432</v>
      </c>
      <c r="CN51" s="6">
        <f t="shared" si="42"/>
        <v>296.11995466114706</v>
      </c>
      <c r="CO51" s="6">
        <v>51</v>
      </c>
      <c r="CP51" s="22">
        <f t="shared" si="43"/>
        <v>0.85</v>
      </c>
      <c r="CQ51" s="18">
        <f t="shared" si="44"/>
        <v>95.026865338122946</v>
      </c>
      <c r="CR51">
        <f t="shared" si="45"/>
        <v>-7.0581074285707285E-2</v>
      </c>
      <c r="CS51">
        <f t="shared" si="46"/>
        <v>1.9778464033801411</v>
      </c>
      <c r="CW51">
        <v>1202</v>
      </c>
      <c r="CX51">
        <v>560</v>
      </c>
      <c r="CY51">
        <v>982</v>
      </c>
      <c r="CZ51">
        <v>572</v>
      </c>
      <c r="DA51" s="6">
        <f t="shared" si="47"/>
        <v>1092</v>
      </c>
      <c r="DB51" s="6">
        <f t="shared" si="47"/>
        <v>566</v>
      </c>
      <c r="DC51" s="18">
        <f t="shared" si="121"/>
        <v>550</v>
      </c>
      <c r="DD51" s="18">
        <f t="shared" si="126"/>
        <v>-18.5</v>
      </c>
      <c r="DE51" s="18">
        <f t="shared" si="49"/>
        <v>550.31104840807984</v>
      </c>
      <c r="DF51" s="6">
        <f t="shared" si="50"/>
        <v>1229.9674792448782</v>
      </c>
      <c r="DG51" s="6">
        <f t="shared" si="51"/>
        <v>432.84499806648364</v>
      </c>
      <c r="DH51" s="6">
        <v>51</v>
      </c>
      <c r="DI51" s="22">
        <f t="shared" si="52"/>
        <v>0.85</v>
      </c>
      <c r="DJ51" s="18">
        <f t="shared" si="53"/>
        <v>109.83589664362992</v>
      </c>
      <c r="DK51">
        <f t="shared" si="54"/>
        <v>-7.0581074285707285E-2</v>
      </c>
      <c r="DL51">
        <f t="shared" si="55"/>
        <v>2.0407442997356502</v>
      </c>
      <c r="DP51">
        <v>1216</v>
      </c>
      <c r="DQ51">
        <v>592</v>
      </c>
      <c r="DR51">
        <v>1023</v>
      </c>
      <c r="DS51">
        <v>593</v>
      </c>
      <c r="DT51" s="6">
        <f t="shared" si="56"/>
        <v>1119.5</v>
      </c>
      <c r="DU51" s="6">
        <f t="shared" si="56"/>
        <v>592.5</v>
      </c>
      <c r="DV51" s="18">
        <f t="shared" si="57"/>
        <v>514</v>
      </c>
      <c r="DW51" s="18">
        <f t="shared" si="58"/>
        <v>-13.5</v>
      </c>
      <c r="DX51" s="18">
        <f t="shared" si="59"/>
        <v>514.17725542851463</v>
      </c>
      <c r="DY51" s="6">
        <f t="shared" si="60"/>
        <v>1266.6240563008425</v>
      </c>
      <c r="DZ51" s="6">
        <f t="shared" si="61"/>
        <v>409.9641179355657</v>
      </c>
      <c r="EA51" s="6">
        <v>54</v>
      </c>
      <c r="EB51" s="22">
        <f t="shared" si="62"/>
        <v>0.9</v>
      </c>
      <c r="EC51" s="18">
        <f t="shared" si="63"/>
        <v>136.84043461650117</v>
      </c>
      <c r="ED51">
        <f t="shared" si="64"/>
        <v>-4.5757490560675115E-2</v>
      </c>
      <c r="EE51">
        <f t="shared" si="65"/>
        <v>2.1362144448702924</v>
      </c>
      <c r="EI51">
        <v>1423</v>
      </c>
      <c r="EJ51">
        <v>592</v>
      </c>
      <c r="EK51">
        <v>1175</v>
      </c>
      <c r="EL51">
        <v>591</v>
      </c>
      <c r="EM51" s="6">
        <f t="shared" si="66"/>
        <v>1299</v>
      </c>
      <c r="EN51" s="6">
        <f t="shared" si="66"/>
        <v>591.5</v>
      </c>
      <c r="EO51" s="18">
        <f t="shared" si="67"/>
        <v>683</v>
      </c>
      <c r="EP51" s="18">
        <f t="shared" si="68"/>
        <v>-18</v>
      </c>
      <c r="EQ51" s="18">
        <f t="shared" si="69"/>
        <v>683.23714770202594</v>
      </c>
      <c r="ER51" s="6">
        <f t="shared" si="70"/>
        <v>1427.3308130913449</v>
      </c>
      <c r="ES51" s="6">
        <f t="shared" si="71"/>
        <v>560.75926382377293</v>
      </c>
      <c r="ET51" s="6">
        <v>54</v>
      </c>
      <c r="EU51" s="22">
        <f t="shared" si="72"/>
        <v>0.9</v>
      </c>
      <c r="EV51" s="18">
        <f t="shared" si="73"/>
        <v>147.58868842818632</v>
      </c>
      <c r="EW51">
        <f t="shared" si="74"/>
        <v>-4.5757490560675115E-2</v>
      </c>
      <c r="EX51">
        <f t="shared" si="75"/>
        <v>2.1690530733307165</v>
      </c>
      <c r="FB51">
        <v>1456</v>
      </c>
      <c r="FC51">
        <v>592</v>
      </c>
      <c r="FD51">
        <v>1183</v>
      </c>
      <c r="FE51">
        <v>601</v>
      </c>
      <c r="FF51" s="6">
        <f t="shared" si="76"/>
        <v>1319.5</v>
      </c>
      <c r="FG51" s="6">
        <f t="shared" si="76"/>
        <v>596.5</v>
      </c>
      <c r="FH51" s="18">
        <f t="shared" si="122"/>
        <v>707.5</v>
      </c>
      <c r="FI51" s="18">
        <f t="shared" si="127"/>
        <v>-14.5</v>
      </c>
      <c r="FJ51" s="18">
        <f t="shared" si="78"/>
        <v>707.64857097290883</v>
      </c>
      <c r="FK51" s="6">
        <f t="shared" si="79"/>
        <v>1448.0650883161295</v>
      </c>
      <c r="FL51" s="6">
        <f t="shared" si="80"/>
        <v>583.27320583803873</v>
      </c>
      <c r="FM51" s="6">
        <v>58</v>
      </c>
      <c r="FN51" s="22">
        <f t="shared" si="81"/>
        <v>0.96666666666666667</v>
      </c>
      <c r="FO51" s="18">
        <f t="shared" si="82"/>
        <v>151.18274803829297</v>
      </c>
      <c r="FP51">
        <f t="shared" si="83"/>
        <v>-1.4723256820706347E-2</v>
      </c>
      <c r="FQ51">
        <f t="shared" si="84"/>
        <v>2.1795022352177793</v>
      </c>
      <c r="FU51">
        <v>739</v>
      </c>
      <c r="FV51">
        <v>579</v>
      </c>
      <c r="FW51">
        <v>581</v>
      </c>
      <c r="FX51">
        <v>587</v>
      </c>
      <c r="FY51">
        <f t="shared" si="85"/>
        <v>660</v>
      </c>
      <c r="FZ51">
        <f t="shared" si="86"/>
        <v>583</v>
      </c>
      <c r="GA51" s="18">
        <f t="shared" si="123"/>
        <v>434</v>
      </c>
      <c r="GB51" s="18">
        <f t="shared" si="128"/>
        <v>-19</v>
      </c>
      <c r="GC51" s="18">
        <f t="shared" si="88"/>
        <v>434.41569953214167</v>
      </c>
      <c r="GD51">
        <f t="shared" si="89"/>
        <v>880.61853262351906</v>
      </c>
      <c r="GE51">
        <v>50</v>
      </c>
      <c r="GF51" s="22">
        <f t="shared" si="90"/>
        <v>0.83333333333333337</v>
      </c>
      <c r="GG51" s="18">
        <f t="shared" si="115"/>
        <v>112.05118466693048</v>
      </c>
      <c r="GH51">
        <f t="shared" si="91"/>
        <v>-7.9181246047624804E-2</v>
      </c>
      <c r="GI51">
        <f t="shared" si="92"/>
        <v>2.0494164524961676</v>
      </c>
      <c r="GN51">
        <v>930</v>
      </c>
      <c r="GO51">
        <v>573</v>
      </c>
      <c r="GP51">
        <v>792</v>
      </c>
      <c r="GQ51">
        <v>580</v>
      </c>
      <c r="GR51">
        <f t="shared" si="93"/>
        <v>861</v>
      </c>
      <c r="GS51">
        <f t="shared" si="94"/>
        <v>576.5</v>
      </c>
      <c r="GT51" s="18">
        <f t="shared" si="95"/>
        <v>616</v>
      </c>
      <c r="GU51" s="18">
        <f t="shared" si="96"/>
        <v>-28</v>
      </c>
      <c r="GV51" s="18">
        <f t="shared" si="97"/>
        <v>616.63603527526675</v>
      </c>
      <c r="GW51">
        <f t="shared" si="131"/>
        <v>1036.1820544672639</v>
      </c>
      <c r="GX51">
        <v>52</v>
      </c>
      <c r="GY51" s="22">
        <f t="shared" si="99"/>
        <v>0.8666666666666667</v>
      </c>
      <c r="GZ51" s="18">
        <f t="shared" si="100"/>
        <v>145.9438933749463</v>
      </c>
      <c r="HA51">
        <f t="shared" si="101"/>
        <v>-6.2147906748844461E-2</v>
      </c>
      <c r="HB51">
        <f t="shared" si="102"/>
        <v>2.1641859278334712</v>
      </c>
      <c r="HG51">
        <v>940</v>
      </c>
      <c r="HH51">
        <v>575</v>
      </c>
      <c r="HI51">
        <v>799</v>
      </c>
      <c r="HJ51">
        <v>579</v>
      </c>
      <c r="HK51">
        <f t="shared" si="103"/>
        <v>869.5</v>
      </c>
      <c r="HL51">
        <f t="shared" si="104"/>
        <v>577</v>
      </c>
      <c r="HM51" s="18">
        <f t="shared" si="105"/>
        <v>614.5</v>
      </c>
      <c r="HN51" s="18">
        <f t="shared" si="106"/>
        <v>-24.5</v>
      </c>
      <c r="HO51" s="18">
        <f t="shared" si="107"/>
        <v>614.98821126912674</v>
      </c>
      <c r="HP51">
        <f t="shared" si="108"/>
        <v>1043.5321030040236</v>
      </c>
      <c r="HQ51">
        <v>51</v>
      </c>
      <c r="HR51" s="22">
        <f t="shared" si="109"/>
        <v>0.85</v>
      </c>
      <c r="HS51" s="18">
        <f t="shared" si="110"/>
        <v>142.86581075896203</v>
      </c>
      <c r="HT51">
        <f t="shared" si="111"/>
        <v>-7.0581074285707285E-2</v>
      </c>
      <c r="HU51">
        <f t="shared" si="112"/>
        <v>2.1549283101398578</v>
      </c>
    </row>
    <row r="52" spans="7:229" x14ac:dyDescent="0.25">
      <c r="G52" s="6">
        <v>1096</v>
      </c>
      <c r="H52" s="6">
        <v>576</v>
      </c>
      <c r="I52" s="6">
        <v>843</v>
      </c>
      <c r="J52" s="6">
        <v>579</v>
      </c>
      <c r="K52" s="6">
        <f t="shared" si="129"/>
        <v>969.5</v>
      </c>
      <c r="L52" s="6">
        <f t="shared" si="130"/>
        <v>577.5</v>
      </c>
      <c r="M52" s="18">
        <f t="shared" si="2"/>
        <v>193</v>
      </c>
      <c r="N52" s="18">
        <f t="shared" si="3"/>
        <v>-3</v>
      </c>
      <c r="O52" s="18">
        <f t="shared" si="4"/>
        <v>193.02331465395574</v>
      </c>
      <c r="P52" s="18">
        <f t="shared" si="113"/>
        <v>158.96527685886906</v>
      </c>
      <c r="Q52" s="6">
        <v>52</v>
      </c>
      <c r="R52" s="22">
        <f t="shared" si="5"/>
        <v>0.8666666666666667</v>
      </c>
      <c r="S52" s="18">
        <f t="shared" si="6"/>
        <v>277.29539908124138</v>
      </c>
      <c r="T52">
        <f t="shared" si="7"/>
        <v>-6.2147906748844461E-2</v>
      </c>
      <c r="U52">
        <f t="shared" si="8"/>
        <v>2.4429426637711353</v>
      </c>
      <c r="Y52" s="6">
        <v>1042</v>
      </c>
      <c r="Z52" s="6">
        <v>572</v>
      </c>
      <c r="AA52" s="6">
        <v>756</v>
      </c>
      <c r="AB52" s="6">
        <v>577</v>
      </c>
      <c r="AC52" s="6">
        <f t="shared" si="9"/>
        <v>899</v>
      </c>
      <c r="AD52" s="6">
        <f t="shared" si="9"/>
        <v>574.5</v>
      </c>
      <c r="AE52" s="18">
        <f t="shared" si="10"/>
        <v>236.5</v>
      </c>
      <c r="AF52" s="18">
        <f t="shared" si="11"/>
        <v>4</v>
      </c>
      <c r="AG52" s="18">
        <f t="shared" si="12"/>
        <v>236.53382421970858</v>
      </c>
      <c r="AH52" s="6">
        <f t="shared" si="13"/>
        <v>1066.8885836862255</v>
      </c>
      <c r="AI52" s="6">
        <f t="shared" si="114"/>
        <v>192.60230334093728</v>
      </c>
      <c r="AJ52" s="6">
        <v>53</v>
      </c>
      <c r="AK52" s="22">
        <f t="shared" si="14"/>
        <v>0.8833333333333333</v>
      </c>
      <c r="AL52" s="18">
        <f t="shared" si="15"/>
        <v>306.75493408782893</v>
      </c>
      <c r="AM52">
        <f t="shared" si="16"/>
        <v>-5.3875380782854601E-2</v>
      </c>
      <c r="AN52">
        <f t="shared" si="17"/>
        <v>2.4867915569895347</v>
      </c>
      <c r="AR52" s="6">
        <v>1226</v>
      </c>
      <c r="AS52" s="6">
        <v>580</v>
      </c>
      <c r="AT52" s="6">
        <v>853</v>
      </c>
      <c r="AU52" s="6">
        <v>579</v>
      </c>
      <c r="AV52" s="6">
        <f t="shared" si="18"/>
        <v>1039.5</v>
      </c>
      <c r="AW52" s="6">
        <f t="shared" si="18"/>
        <v>579.5</v>
      </c>
      <c r="AX52" s="18">
        <f t="shared" si="19"/>
        <v>208</v>
      </c>
      <c r="AY52" s="18">
        <f t="shared" si="20"/>
        <v>-1.5</v>
      </c>
      <c r="AZ52" s="18">
        <f t="shared" si="21"/>
        <v>208.00540858352699</v>
      </c>
      <c r="BA52" s="6">
        <f t="shared" si="22"/>
        <v>1190.117851307172</v>
      </c>
      <c r="BB52" s="6">
        <f t="shared" si="23"/>
        <v>175.74452259628765</v>
      </c>
      <c r="BC52" s="6">
        <v>55</v>
      </c>
      <c r="BD52" s="22">
        <f t="shared" si="24"/>
        <v>0.91666666666666663</v>
      </c>
      <c r="BE52" s="18">
        <f t="shared" si="25"/>
        <v>300.44703687138457</v>
      </c>
      <c r="BF52">
        <f t="shared" si="26"/>
        <v>-3.7788560889399803E-2</v>
      </c>
      <c r="BG52">
        <f t="shared" si="27"/>
        <v>2.4777679251848288</v>
      </c>
      <c r="BK52">
        <v>1030</v>
      </c>
      <c r="BL52">
        <v>574</v>
      </c>
      <c r="BM52">
        <v>864</v>
      </c>
      <c r="BN52">
        <v>574</v>
      </c>
      <c r="BO52" s="6">
        <f t="shared" si="28"/>
        <v>947</v>
      </c>
      <c r="BP52" s="6">
        <f t="shared" si="28"/>
        <v>574</v>
      </c>
      <c r="BQ52" s="18">
        <f t="shared" si="29"/>
        <v>468.5</v>
      </c>
      <c r="BR52" s="18">
        <f t="shared" si="124"/>
        <v>-15.5</v>
      </c>
      <c r="BS52" s="18">
        <f t="shared" si="31"/>
        <v>468.75633329054875</v>
      </c>
      <c r="BT52" s="6">
        <f t="shared" si="32"/>
        <v>1107.3775327321753</v>
      </c>
      <c r="BU52" s="6">
        <f t="shared" si="33"/>
        <v>348.11967139651551</v>
      </c>
      <c r="BV52" s="6">
        <v>63</v>
      </c>
      <c r="BW52" s="22">
        <f t="shared" si="34"/>
        <v>1.05</v>
      </c>
      <c r="BX52" s="18">
        <f t="shared" si="35"/>
        <v>94.52269756831457</v>
      </c>
      <c r="BY52">
        <f t="shared" si="36"/>
        <v>2.1189299069938092E-2</v>
      </c>
      <c r="BZ52">
        <f t="shared" si="37"/>
        <v>1.9755361073987172</v>
      </c>
      <c r="CD52">
        <v>1040</v>
      </c>
      <c r="CE52">
        <v>566</v>
      </c>
      <c r="CF52">
        <v>840</v>
      </c>
      <c r="CG52">
        <v>570</v>
      </c>
      <c r="CH52" s="6">
        <f t="shared" si="38"/>
        <v>940</v>
      </c>
      <c r="CI52" s="6">
        <f t="shared" si="38"/>
        <v>568</v>
      </c>
      <c r="CJ52" s="18">
        <f t="shared" si="120"/>
        <v>407.5</v>
      </c>
      <c r="CK52" s="18">
        <f t="shared" si="125"/>
        <v>-20</v>
      </c>
      <c r="CL52" s="18">
        <f t="shared" si="40"/>
        <v>407.99050234043438</v>
      </c>
      <c r="CM52" s="6">
        <f t="shared" si="41"/>
        <v>1098.282295222863</v>
      </c>
      <c r="CN52" s="6">
        <f t="shared" si="42"/>
        <v>304.99782543916683</v>
      </c>
      <c r="CO52" s="6">
        <v>52</v>
      </c>
      <c r="CP52" s="22">
        <f t="shared" si="43"/>
        <v>0.8666666666666667</v>
      </c>
      <c r="CQ52" s="18">
        <f t="shared" si="44"/>
        <v>96.099004664157604</v>
      </c>
      <c r="CR52">
        <f t="shared" si="45"/>
        <v>-6.2147906748844461E-2</v>
      </c>
      <c r="CS52">
        <f t="shared" si="46"/>
        <v>1.9827188895301211</v>
      </c>
      <c r="CW52">
        <v>1215</v>
      </c>
      <c r="CX52">
        <v>560</v>
      </c>
      <c r="CY52">
        <v>999</v>
      </c>
      <c r="CZ52">
        <v>571</v>
      </c>
      <c r="DA52" s="6">
        <f t="shared" si="47"/>
        <v>1107</v>
      </c>
      <c r="DB52" s="6">
        <f t="shared" si="47"/>
        <v>565.5</v>
      </c>
      <c r="DC52" s="18">
        <f t="shared" si="121"/>
        <v>565</v>
      </c>
      <c r="DD52" s="18">
        <f t="shared" si="126"/>
        <v>-19</v>
      </c>
      <c r="DE52" s="18">
        <f t="shared" si="49"/>
        <v>565.3193787585916</v>
      </c>
      <c r="DF52" s="6">
        <f t="shared" si="50"/>
        <v>1243.0765262042398</v>
      </c>
      <c r="DG52" s="6">
        <f t="shared" si="51"/>
        <v>445.95404502584529</v>
      </c>
      <c r="DH52" s="6">
        <v>52</v>
      </c>
      <c r="DI52" s="22">
        <f t="shared" si="52"/>
        <v>0.8666666666666667</v>
      </c>
      <c r="DJ52" s="18">
        <f t="shared" si="53"/>
        <v>111.26349393750529</v>
      </c>
      <c r="DK52">
        <f t="shared" si="54"/>
        <v>-6.2147906748844461E-2</v>
      </c>
      <c r="DL52">
        <f t="shared" si="55"/>
        <v>2.0463526936953489</v>
      </c>
      <c r="DP52">
        <v>1231</v>
      </c>
      <c r="DQ52">
        <v>591</v>
      </c>
      <c r="DR52">
        <v>1040</v>
      </c>
      <c r="DS52">
        <v>594</v>
      </c>
      <c r="DT52" s="6">
        <f t="shared" si="56"/>
        <v>1135.5</v>
      </c>
      <c r="DU52" s="6">
        <f t="shared" si="56"/>
        <v>592.5</v>
      </c>
      <c r="DV52" s="18">
        <f t="shared" si="57"/>
        <v>530</v>
      </c>
      <c r="DW52" s="18">
        <f t="shared" si="58"/>
        <v>-13.5</v>
      </c>
      <c r="DX52" s="18">
        <f t="shared" si="59"/>
        <v>530.17190608330054</v>
      </c>
      <c r="DY52" s="6">
        <f t="shared" si="60"/>
        <v>1280.7874530928229</v>
      </c>
      <c r="DZ52" s="6">
        <f t="shared" si="61"/>
        <v>424.1275147275461</v>
      </c>
      <c r="EA52" s="6">
        <v>55</v>
      </c>
      <c r="EB52" s="22">
        <f t="shared" si="62"/>
        <v>0.91666666666666663</v>
      </c>
      <c r="EC52" s="18">
        <f t="shared" si="63"/>
        <v>138.36518682382109</v>
      </c>
      <c r="ED52">
        <f t="shared" si="64"/>
        <v>-3.7788560889399803E-2</v>
      </c>
      <c r="EE52">
        <f t="shared" si="65"/>
        <v>2.1410268338189238</v>
      </c>
      <c r="EI52">
        <v>1442</v>
      </c>
      <c r="EJ52">
        <v>592</v>
      </c>
      <c r="EK52">
        <v>1197</v>
      </c>
      <c r="EL52">
        <v>592</v>
      </c>
      <c r="EM52" s="6">
        <f t="shared" si="66"/>
        <v>1319.5</v>
      </c>
      <c r="EN52" s="6">
        <f t="shared" si="66"/>
        <v>592</v>
      </c>
      <c r="EO52" s="18">
        <f t="shared" si="67"/>
        <v>703.5</v>
      </c>
      <c r="EP52" s="18">
        <f t="shared" si="68"/>
        <v>-17.5</v>
      </c>
      <c r="EQ52" s="18">
        <f t="shared" si="69"/>
        <v>703.71762802987962</v>
      </c>
      <c r="ER52" s="6">
        <f t="shared" si="70"/>
        <v>1446.2172208904167</v>
      </c>
      <c r="ES52" s="6">
        <f t="shared" si="71"/>
        <v>579.6456716228447</v>
      </c>
      <c r="ET52" s="6">
        <v>55</v>
      </c>
      <c r="EU52" s="22">
        <f t="shared" si="72"/>
        <v>0.91666666666666663</v>
      </c>
      <c r="EV52" s="18">
        <f t="shared" si="73"/>
        <v>149.3758158564458</v>
      </c>
      <c r="EW52">
        <f t="shared" si="74"/>
        <v>-3.7788560889399803E-2</v>
      </c>
      <c r="EX52">
        <f t="shared" si="75"/>
        <v>2.1742802903155423</v>
      </c>
      <c r="FB52">
        <v>1478</v>
      </c>
      <c r="FC52">
        <v>590</v>
      </c>
      <c r="FD52">
        <v>1203</v>
      </c>
      <c r="FE52">
        <v>601</v>
      </c>
      <c r="FF52" s="6">
        <f t="shared" si="76"/>
        <v>1340.5</v>
      </c>
      <c r="FG52" s="6">
        <f t="shared" si="76"/>
        <v>595.5</v>
      </c>
      <c r="FH52" s="18">
        <f t="shared" si="122"/>
        <v>728.5</v>
      </c>
      <c r="FI52" s="18">
        <f t="shared" si="127"/>
        <v>-15.5</v>
      </c>
      <c r="FJ52" s="18">
        <f t="shared" si="78"/>
        <v>728.66487495967579</v>
      </c>
      <c r="FK52" s="6">
        <f t="shared" si="79"/>
        <v>1466.8198594237808</v>
      </c>
      <c r="FL52" s="6">
        <f t="shared" si="80"/>
        <v>602.02797694569006</v>
      </c>
      <c r="FM52" s="6">
        <v>59</v>
      </c>
      <c r="FN52" s="22">
        <f t="shared" si="81"/>
        <v>0.98333333333333328</v>
      </c>
      <c r="FO52" s="18">
        <f t="shared" si="82"/>
        <v>153.0540243259581</v>
      </c>
      <c r="FP52">
        <f t="shared" si="83"/>
        <v>-7.2992387414994656E-3</v>
      </c>
      <c r="FQ52">
        <f t="shared" si="84"/>
        <v>2.1848447532053537</v>
      </c>
      <c r="FU52">
        <v>752</v>
      </c>
      <c r="FV52">
        <v>578</v>
      </c>
      <c r="FW52">
        <v>598</v>
      </c>
      <c r="FX52">
        <v>587</v>
      </c>
      <c r="FY52">
        <f t="shared" si="85"/>
        <v>675</v>
      </c>
      <c r="FZ52">
        <f t="shared" si="86"/>
        <v>582.5</v>
      </c>
      <c r="GA52" s="18">
        <f t="shared" si="123"/>
        <v>449</v>
      </c>
      <c r="GB52" s="18">
        <f t="shared" si="128"/>
        <v>-19.5</v>
      </c>
      <c r="GC52" s="18">
        <f t="shared" si="88"/>
        <v>449.42324149959131</v>
      </c>
      <c r="GD52">
        <f t="shared" si="89"/>
        <v>891.58917108722221</v>
      </c>
      <c r="GE52">
        <v>51</v>
      </c>
      <c r="GF52" s="22">
        <f t="shared" si="90"/>
        <v>0.85</v>
      </c>
      <c r="GG52" s="18">
        <f t="shared" si="115"/>
        <v>113.92385024809464</v>
      </c>
      <c r="GH52">
        <f t="shared" si="91"/>
        <v>-7.0581074285707285E-2</v>
      </c>
      <c r="GI52">
        <f t="shared" si="92"/>
        <v>2.0566146542531456</v>
      </c>
      <c r="GN52">
        <v>954</v>
      </c>
      <c r="GO52">
        <v>571</v>
      </c>
      <c r="GP52">
        <v>812</v>
      </c>
      <c r="GQ52">
        <v>579</v>
      </c>
      <c r="GR52">
        <f t="shared" si="93"/>
        <v>883</v>
      </c>
      <c r="GS52">
        <f t="shared" si="94"/>
        <v>575</v>
      </c>
      <c r="GT52" s="18">
        <f t="shared" si="95"/>
        <v>638</v>
      </c>
      <c r="GU52" s="18">
        <f t="shared" si="96"/>
        <v>-29.5</v>
      </c>
      <c r="GV52" s="18">
        <f t="shared" si="97"/>
        <v>638.68164996342273</v>
      </c>
      <c r="GW52">
        <f t="shared" si="131"/>
        <v>1053.7143825534508</v>
      </c>
      <c r="GX52">
        <v>53</v>
      </c>
      <c r="GY52" s="22">
        <f t="shared" si="99"/>
        <v>0.8833333333333333</v>
      </c>
      <c r="GZ52" s="18">
        <f t="shared" si="100"/>
        <v>148.68455582576692</v>
      </c>
      <c r="HA52">
        <f t="shared" si="101"/>
        <v>-5.3875380782854601E-2</v>
      </c>
      <c r="HB52">
        <f t="shared" si="102"/>
        <v>2.1722658597930602</v>
      </c>
      <c r="HG52">
        <v>960</v>
      </c>
      <c r="HH52">
        <v>574</v>
      </c>
      <c r="HI52">
        <v>817</v>
      </c>
      <c r="HJ52">
        <v>579</v>
      </c>
      <c r="HK52">
        <f t="shared" si="103"/>
        <v>888.5</v>
      </c>
      <c r="HL52">
        <f t="shared" si="104"/>
        <v>576.5</v>
      </c>
      <c r="HM52" s="18">
        <f t="shared" si="105"/>
        <v>633.5</v>
      </c>
      <c r="HN52" s="18">
        <f t="shared" si="106"/>
        <v>-25</v>
      </c>
      <c r="HO52" s="18">
        <f t="shared" si="107"/>
        <v>633.99309933153063</v>
      </c>
      <c r="HP52">
        <f t="shared" si="108"/>
        <v>1059.1432858683474</v>
      </c>
      <c r="HQ52">
        <v>52</v>
      </c>
      <c r="HR52" s="22">
        <f t="shared" si="109"/>
        <v>0.8666666666666667</v>
      </c>
      <c r="HS52" s="18">
        <f t="shared" si="110"/>
        <v>145.234080131707</v>
      </c>
      <c r="HT52">
        <f t="shared" si="111"/>
        <v>-6.2147906748844461E-2</v>
      </c>
      <c r="HU52">
        <f t="shared" si="112"/>
        <v>2.1620685383782141</v>
      </c>
    </row>
    <row r="53" spans="7:229" x14ac:dyDescent="0.25">
      <c r="G53" s="6">
        <v>1101</v>
      </c>
      <c r="H53" s="6">
        <v>576</v>
      </c>
      <c r="I53" s="6">
        <v>849</v>
      </c>
      <c r="J53" s="6">
        <v>578</v>
      </c>
      <c r="K53" s="6">
        <f t="shared" si="129"/>
        <v>975</v>
      </c>
      <c r="L53" s="6">
        <f t="shared" si="130"/>
        <v>577</v>
      </c>
      <c r="M53" s="18">
        <f t="shared" si="2"/>
        <v>198.5</v>
      </c>
      <c r="N53" s="18">
        <f t="shared" si="3"/>
        <v>-3.5</v>
      </c>
      <c r="O53" s="18">
        <f t="shared" si="4"/>
        <v>198.53085402526227</v>
      </c>
      <c r="P53" s="18">
        <f t="shared" si="113"/>
        <v>163.43926169632698</v>
      </c>
      <c r="Q53" s="6">
        <v>53</v>
      </c>
      <c r="R53" s="22">
        <f t="shared" si="5"/>
        <v>0.8833333333333333</v>
      </c>
      <c r="S53" s="18">
        <f t="shared" si="6"/>
        <v>277.75166114497318</v>
      </c>
      <c r="T53">
        <f t="shared" si="7"/>
        <v>-5.3875380782854601E-2</v>
      </c>
      <c r="U53">
        <f t="shared" si="8"/>
        <v>2.4436566649988212</v>
      </c>
      <c r="Y53" s="6">
        <v>1050</v>
      </c>
      <c r="Z53" s="6">
        <v>572</v>
      </c>
      <c r="AA53" s="6">
        <v>762</v>
      </c>
      <c r="AB53" s="6">
        <v>574</v>
      </c>
      <c r="AC53" s="6">
        <f t="shared" si="9"/>
        <v>906</v>
      </c>
      <c r="AD53" s="6">
        <f t="shared" si="9"/>
        <v>573</v>
      </c>
      <c r="AE53" s="18">
        <f t="shared" si="10"/>
        <v>243.5</v>
      </c>
      <c r="AF53" s="18">
        <f t="shared" si="11"/>
        <v>2.5</v>
      </c>
      <c r="AG53" s="18">
        <f t="shared" si="12"/>
        <v>243.51283333738286</v>
      </c>
      <c r="AH53" s="6">
        <f t="shared" si="13"/>
        <v>1071.9911380230715</v>
      </c>
      <c r="AI53" s="6">
        <f t="shared" si="114"/>
        <v>197.70485767778325</v>
      </c>
      <c r="AJ53" s="6">
        <v>54</v>
      </c>
      <c r="AK53" s="22">
        <f t="shared" si="14"/>
        <v>0.9</v>
      </c>
      <c r="AL53" s="18">
        <f t="shared" si="15"/>
        <v>307.40772700876005</v>
      </c>
      <c r="AM53">
        <f t="shared" si="16"/>
        <v>-4.5757490560675115E-2</v>
      </c>
      <c r="AN53">
        <f t="shared" si="17"/>
        <v>2.4877147797385151</v>
      </c>
      <c r="AR53" s="6">
        <v>1232</v>
      </c>
      <c r="AS53" s="6">
        <v>579</v>
      </c>
      <c r="AT53" s="6">
        <v>858</v>
      </c>
      <c r="AU53" s="6">
        <v>580</v>
      </c>
      <c r="AV53" s="6">
        <f t="shared" si="18"/>
        <v>1045</v>
      </c>
      <c r="AW53" s="6">
        <f t="shared" si="18"/>
        <v>579.5</v>
      </c>
      <c r="AX53" s="18">
        <f t="shared" si="19"/>
        <v>213.5</v>
      </c>
      <c r="AY53" s="18">
        <f t="shared" si="20"/>
        <v>-1.5</v>
      </c>
      <c r="AZ53" s="18">
        <f t="shared" si="21"/>
        <v>213.50526925581954</v>
      </c>
      <c r="BA53" s="6">
        <f t="shared" si="22"/>
        <v>1194.9247884281253</v>
      </c>
      <c r="BB53" s="6">
        <f t="shared" si="23"/>
        <v>180.55145971724096</v>
      </c>
      <c r="BC53" s="6">
        <v>56</v>
      </c>
      <c r="BD53" s="22">
        <f t="shared" si="24"/>
        <v>0.93333333333333335</v>
      </c>
      <c r="BE53" s="18">
        <f t="shared" si="25"/>
        <v>300.89992394914253</v>
      </c>
      <c r="BF53">
        <f t="shared" si="26"/>
        <v>-2.9963223377443209E-2</v>
      </c>
      <c r="BG53">
        <f t="shared" si="27"/>
        <v>2.478422077974471</v>
      </c>
      <c r="BK53">
        <v>1039</v>
      </c>
      <c r="BL53">
        <v>576</v>
      </c>
      <c r="BM53">
        <v>876</v>
      </c>
      <c r="BN53">
        <v>573</v>
      </c>
      <c r="BO53" s="6">
        <f t="shared" si="28"/>
        <v>957.5</v>
      </c>
      <c r="BP53" s="6">
        <f t="shared" si="28"/>
        <v>574.5</v>
      </c>
      <c r="BQ53" s="18">
        <f t="shared" si="29"/>
        <v>479</v>
      </c>
      <c r="BR53" s="18">
        <f t="shared" si="124"/>
        <v>-15</v>
      </c>
      <c r="BS53" s="18">
        <f t="shared" si="31"/>
        <v>479.23480674925941</v>
      </c>
      <c r="BT53" s="6">
        <f t="shared" si="32"/>
        <v>1116.6272878628749</v>
      </c>
      <c r="BU53" s="6">
        <f t="shared" si="33"/>
        <v>357.36942652721518</v>
      </c>
      <c r="BV53" s="6">
        <v>64</v>
      </c>
      <c r="BW53" s="22">
        <f t="shared" si="34"/>
        <v>1.0666666666666667</v>
      </c>
      <c r="BX53" s="18">
        <f t="shared" si="35"/>
        <v>95.524463673353836</v>
      </c>
      <c r="BY53">
        <f t="shared" si="36"/>
        <v>2.8028723600243534E-2</v>
      </c>
      <c r="BZ53">
        <f t="shared" si="37"/>
        <v>1.9801146080002601</v>
      </c>
      <c r="CD53">
        <v>1050</v>
      </c>
      <c r="CE53">
        <v>566</v>
      </c>
      <c r="CF53">
        <v>853</v>
      </c>
      <c r="CG53">
        <v>570</v>
      </c>
      <c r="CH53" s="6">
        <f t="shared" si="38"/>
        <v>951.5</v>
      </c>
      <c r="CI53" s="6">
        <f t="shared" si="38"/>
        <v>568</v>
      </c>
      <c r="CJ53" s="18">
        <f t="shared" si="120"/>
        <v>419</v>
      </c>
      <c r="CK53" s="18">
        <f t="shared" si="125"/>
        <v>-20</v>
      </c>
      <c r="CL53" s="18">
        <f t="shared" si="40"/>
        <v>419.47705539159114</v>
      </c>
      <c r="CM53" s="6">
        <f t="shared" si="41"/>
        <v>1108.1408980811059</v>
      </c>
      <c r="CN53" s="6">
        <f t="shared" si="42"/>
        <v>314.85642829740971</v>
      </c>
      <c r="CO53" s="6">
        <v>53</v>
      </c>
      <c r="CP53" s="22">
        <f t="shared" si="43"/>
        <v>0.8833333333333333</v>
      </c>
      <c r="CQ53" s="18">
        <f t="shared" si="44"/>
        <v>97.214962407396385</v>
      </c>
      <c r="CR53">
        <f t="shared" si="45"/>
        <v>-5.3875380782854601E-2</v>
      </c>
      <c r="CS53">
        <f t="shared" si="46"/>
        <v>1.9877331125690754</v>
      </c>
      <c r="CW53">
        <v>1227</v>
      </c>
      <c r="CX53">
        <v>558</v>
      </c>
      <c r="CY53">
        <v>1018</v>
      </c>
      <c r="CZ53">
        <v>568</v>
      </c>
      <c r="DA53" s="6">
        <f t="shared" si="47"/>
        <v>1122.5</v>
      </c>
      <c r="DB53" s="6">
        <f t="shared" si="47"/>
        <v>563</v>
      </c>
      <c r="DC53" s="18">
        <f t="shared" si="121"/>
        <v>580.5</v>
      </c>
      <c r="DD53" s="18">
        <f t="shared" si="126"/>
        <v>-21.5</v>
      </c>
      <c r="DE53" s="18">
        <f t="shared" si="49"/>
        <v>580.89801170257078</v>
      </c>
      <c r="DF53" s="6">
        <f t="shared" si="50"/>
        <v>1255.7767516561214</v>
      </c>
      <c r="DG53" s="6">
        <f t="shared" si="51"/>
        <v>458.65427047772687</v>
      </c>
      <c r="DH53" s="6">
        <v>53</v>
      </c>
      <c r="DI53" s="22">
        <f t="shared" si="52"/>
        <v>0.8833333333333333</v>
      </c>
      <c r="DJ53" s="18">
        <f t="shared" si="53"/>
        <v>112.74533860068223</v>
      </c>
      <c r="DK53">
        <f t="shared" si="54"/>
        <v>-5.3875380782854601E-2</v>
      </c>
      <c r="DL53">
        <f t="shared" si="55"/>
        <v>2.0520985952342521</v>
      </c>
      <c r="DP53">
        <v>1244</v>
      </c>
      <c r="DQ53">
        <v>591</v>
      </c>
      <c r="DR53">
        <v>1056</v>
      </c>
      <c r="DS53">
        <v>594</v>
      </c>
      <c r="DT53" s="6">
        <f t="shared" si="56"/>
        <v>1150</v>
      </c>
      <c r="DU53" s="6">
        <f t="shared" si="56"/>
        <v>592.5</v>
      </c>
      <c r="DV53" s="18">
        <f t="shared" si="57"/>
        <v>544.5</v>
      </c>
      <c r="DW53" s="18">
        <f t="shared" si="58"/>
        <v>-13.5</v>
      </c>
      <c r="DX53" s="18">
        <f t="shared" si="59"/>
        <v>544.66732966095924</v>
      </c>
      <c r="DY53" s="6">
        <f t="shared" si="60"/>
        <v>1293.660021025617</v>
      </c>
      <c r="DZ53" s="6">
        <f t="shared" si="61"/>
        <v>437.00008266034013</v>
      </c>
      <c r="EA53" s="6">
        <v>56</v>
      </c>
      <c r="EB53" s="22">
        <f t="shared" si="62"/>
        <v>0.93333333333333335</v>
      </c>
      <c r="EC53" s="18">
        <f t="shared" si="63"/>
        <v>139.74701938603832</v>
      </c>
      <c r="ED53">
        <f t="shared" si="64"/>
        <v>-2.9963223377443209E-2</v>
      </c>
      <c r="EE53">
        <f t="shared" si="65"/>
        <v>2.1453425537462913</v>
      </c>
      <c r="EI53">
        <v>1463</v>
      </c>
      <c r="EJ53">
        <v>591</v>
      </c>
      <c r="EK53">
        <v>1219</v>
      </c>
      <c r="EL53">
        <v>593</v>
      </c>
      <c r="EM53" s="6">
        <f t="shared" si="66"/>
        <v>1341</v>
      </c>
      <c r="EN53" s="6">
        <f t="shared" si="66"/>
        <v>592</v>
      </c>
      <c r="EO53" s="18">
        <f t="shared" si="67"/>
        <v>725</v>
      </c>
      <c r="EP53" s="18">
        <f t="shared" si="68"/>
        <v>-17.5</v>
      </c>
      <c r="EQ53" s="18">
        <f t="shared" si="69"/>
        <v>725.21117614112927</v>
      </c>
      <c r="ER53" s="6">
        <f t="shared" si="70"/>
        <v>1465.8598159442124</v>
      </c>
      <c r="ES53" s="6">
        <f t="shared" si="71"/>
        <v>599.28826667664043</v>
      </c>
      <c r="ET53" s="6">
        <v>56</v>
      </c>
      <c r="EU53" s="22">
        <f t="shared" si="72"/>
        <v>0.93333333333333335</v>
      </c>
      <c r="EV53" s="18">
        <f t="shared" si="73"/>
        <v>151.25134361484453</v>
      </c>
      <c r="EW53">
        <f t="shared" si="74"/>
        <v>-2.9963223377443209E-2</v>
      </c>
      <c r="EX53">
        <f t="shared" si="75"/>
        <v>2.1796992413206779</v>
      </c>
      <c r="FB53">
        <v>1498</v>
      </c>
      <c r="FC53">
        <v>589</v>
      </c>
      <c r="FD53">
        <v>1222</v>
      </c>
      <c r="FE53">
        <v>600</v>
      </c>
      <c r="FF53" s="6">
        <f t="shared" si="76"/>
        <v>1360</v>
      </c>
      <c r="FG53" s="6">
        <f t="shared" si="76"/>
        <v>594.5</v>
      </c>
      <c r="FH53" s="18">
        <f t="shared" si="122"/>
        <v>748</v>
      </c>
      <c r="FI53" s="18">
        <f t="shared" si="127"/>
        <v>-16.5</v>
      </c>
      <c r="FJ53" s="18">
        <f t="shared" si="78"/>
        <v>748.18196316136891</v>
      </c>
      <c r="FK53" s="6">
        <f t="shared" si="79"/>
        <v>1484.2608429787535</v>
      </c>
      <c r="FL53" s="6">
        <f t="shared" si="80"/>
        <v>619.46896050066277</v>
      </c>
      <c r="FM53" s="6">
        <v>60</v>
      </c>
      <c r="FN53" s="22">
        <f t="shared" si="81"/>
        <v>1</v>
      </c>
      <c r="FO53" s="18">
        <f t="shared" si="82"/>
        <v>154.7918115400702</v>
      </c>
      <c r="FP53">
        <f t="shared" si="83"/>
        <v>0</v>
      </c>
      <c r="FQ53">
        <f t="shared" si="84"/>
        <v>2.1897479828518969</v>
      </c>
      <c r="FU53">
        <v>764</v>
      </c>
      <c r="FV53">
        <v>579</v>
      </c>
      <c r="FW53">
        <v>613</v>
      </c>
      <c r="FX53">
        <v>585</v>
      </c>
      <c r="FY53">
        <f t="shared" si="85"/>
        <v>688.5</v>
      </c>
      <c r="FZ53">
        <f t="shared" si="86"/>
        <v>582</v>
      </c>
      <c r="GA53" s="18">
        <f t="shared" si="123"/>
        <v>462.5</v>
      </c>
      <c r="GB53" s="18">
        <f t="shared" si="128"/>
        <v>-20</v>
      </c>
      <c r="GC53" s="18">
        <f t="shared" si="88"/>
        <v>462.93223046143589</v>
      </c>
      <c r="GD53">
        <f t="shared" si="89"/>
        <v>901.52994958570287</v>
      </c>
      <c r="GE53">
        <v>52</v>
      </c>
      <c r="GF53" s="22">
        <f t="shared" si="90"/>
        <v>0.8666666666666667</v>
      </c>
      <c r="GG53" s="18">
        <f t="shared" si="115"/>
        <v>115.60952393936549</v>
      </c>
      <c r="GH53">
        <f t="shared" si="91"/>
        <v>-6.2147906748844461E-2</v>
      </c>
      <c r="GI53">
        <f t="shared" si="92"/>
        <v>2.062993612838294</v>
      </c>
      <c r="GN53">
        <v>972</v>
      </c>
      <c r="GO53">
        <v>573</v>
      </c>
      <c r="GP53">
        <v>828</v>
      </c>
      <c r="GQ53">
        <v>578</v>
      </c>
      <c r="GR53">
        <f t="shared" si="93"/>
        <v>900</v>
      </c>
      <c r="GS53">
        <f t="shared" si="94"/>
        <v>575.5</v>
      </c>
      <c r="GT53" s="18">
        <f t="shared" si="95"/>
        <v>655</v>
      </c>
      <c r="GU53" s="18">
        <f t="shared" si="96"/>
        <v>-29</v>
      </c>
      <c r="GV53" s="18">
        <f t="shared" si="97"/>
        <v>655.64167042676593</v>
      </c>
      <c r="GW53">
        <f t="shared" si="131"/>
        <v>1068.2697458975424</v>
      </c>
      <c r="GX53">
        <v>54</v>
      </c>
      <c r="GY53" s="22">
        <f t="shared" si="99"/>
        <v>0.9</v>
      </c>
      <c r="GZ53" s="18">
        <f t="shared" si="100"/>
        <v>150.79298836015238</v>
      </c>
      <c r="HA53">
        <f t="shared" si="101"/>
        <v>-4.5757490560675115E-2</v>
      </c>
      <c r="HB53">
        <f t="shared" si="102"/>
        <v>2.178381147984084</v>
      </c>
      <c r="HG53">
        <v>979</v>
      </c>
      <c r="HH53">
        <v>572</v>
      </c>
      <c r="HI53">
        <v>833</v>
      </c>
      <c r="HJ53">
        <v>578</v>
      </c>
      <c r="HK53">
        <f t="shared" si="103"/>
        <v>906</v>
      </c>
      <c r="HL53">
        <f t="shared" si="104"/>
        <v>575</v>
      </c>
      <c r="HM53" s="18">
        <f t="shared" si="105"/>
        <v>651</v>
      </c>
      <c r="HN53" s="18">
        <f t="shared" si="106"/>
        <v>-26.5</v>
      </c>
      <c r="HO53" s="18">
        <f t="shared" si="107"/>
        <v>651.53913926946859</v>
      </c>
      <c r="HP53">
        <f t="shared" si="108"/>
        <v>1073.0615080227228</v>
      </c>
      <c r="HQ53">
        <v>53</v>
      </c>
      <c r="HR53" s="22">
        <f t="shared" si="109"/>
        <v>0.8833333333333333</v>
      </c>
      <c r="HS53" s="18">
        <f t="shared" si="110"/>
        <v>147.42055704551643</v>
      </c>
      <c r="HT53">
        <f t="shared" si="111"/>
        <v>-5.3875380782854601E-2</v>
      </c>
      <c r="HU53">
        <f t="shared" si="112"/>
        <v>2.1685580478984341</v>
      </c>
    </row>
    <row r="54" spans="7:229" x14ac:dyDescent="0.25">
      <c r="G54" s="6">
        <v>1107</v>
      </c>
      <c r="H54" s="6">
        <v>577</v>
      </c>
      <c r="I54" s="6">
        <v>856</v>
      </c>
      <c r="J54" s="6">
        <v>577</v>
      </c>
      <c r="K54" s="6">
        <f t="shared" si="129"/>
        <v>981.5</v>
      </c>
      <c r="L54" s="6">
        <f t="shared" si="130"/>
        <v>577</v>
      </c>
      <c r="M54" s="18">
        <f t="shared" si="2"/>
        <v>205</v>
      </c>
      <c r="N54" s="18">
        <f t="shared" si="3"/>
        <v>-3.5</v>
      </c>
      <c r="O54" s="18">
        <f t="shared" si="4"/>
        <v>205.02987587178606</v>
      </c>
      <c r="P54" s="18">
        <f t="shared" si="113"/>
        <v>169.0379254551591</v>
      </c>
      <c r="Q54" s="6">
        <v>54</v>
      </c>
      <c r="R54" s="22">
        <f t="shared" si="5"/>
        <v>0.9</v>
      </c>
      <c r="S54" s="18">
        <f t="shared" si="6"/>
        <v>278.29006076774874</v>
      </c>
      <c r="T54">
        <f t="shared" si="7"/>
        <v>-4.5757490560675115E-2</v>
      </c>
      <c r="U54">
        <f t="shared" si="8"/>
        <v>2.4444976956232853</v>
      </c>
      <c r="Y54" s="6">
        <v>1056</v>
      </c>
      <c r="Z54" s="6">
        <v>573</v>
      </c>
      <c r="AA54" s="6">
        <v>771</v>
      </c>
      <c r="AB54" s="6">
        <v>574</v>
      </c>
      <c r="AC54" s="6">
        <f t="shared" si="9"/>
        <v>913.5</v>
      </c>
      <c r="AD54" s="6">
        <f t="shared" si="9"/>
        <v>573.5</v>
      </c>
      <c r="AE54" s="18">
        <f t="shared" si="10"/>
        <v>251</v>
      </c>
      <c r="AF54" s="18">
        <f t="shared" si="11"/>
        <v>3</v>
      </c>
      <c r="AG54" s="18">
        <f t="shared" si="12"/>
        <v>251.01792764661252</v>
      </c>
      <c r="AH54" s="6">
        <f t="shared" si="13"/>
        <v>1078.6030317035086</v>
      </c>
      <c r="AI54" s="6">
        <f t="shared" si="114"/>
        <v>204.31675135822036</v>
      </c>
      <c r="AJ54" s="6">
        <v>55</v>
      </c>
      <c r="AK54" s="22">
        <f t="shared" si="14"/>
        <v>0.91666666666666663</v>
      </c>
      <c r="AL54" s="18">
        <f t="shared" si="15"/>
        <v>308.10972816012378</v>
      </c>
      <c r="AM54">
        <f t="shared" si="16"/>
        <v>-3.7788560889399803E-2</v>
      </c>
      <c r="AN54">
        <f t="shared" si="17"/>
        <v>2.4887054108114635</v>
      </c>
      <c r="AR54" s="6">
        <v>1238</v>
      </c>
      <c r="AS54" s="6">
        <v>579</v>
      </c>
      <c r="AT54" s="6">
        <v>865</v>
      </c>
      <c r="AU54" s="6">
        <v>583</v>
      </c>
      <c r="AV54" s="6">
        <f t="shared" si="18"/>
        <v>1051.5</v>
      </c>
      <c r="AW54" s="6">
        <f t="shared" si="18"/>
        <v>581</v>
      </c>
      <c r="AX54" s="18">
        <f t="shared" si="19"/>
        <v>220</v>
      </c>
      <c r="AY54" s="18">
        <f t="shared" si="20"/>
        <v>0</v>
      </c>
      <c r="AZ54" s="18">
        <f t="shared" si="21"/>
        <v>220</v>
      </c>
      <c r="BA54" s="6">
        <f t="shared" si="22"/>
        <v>1201.3381081111179</v>
      </c>
      <c r="BB54" s="6">
        <f t="shared" si="23"/>
        <v>186.96477940023351</v>
      </c>
      <c r="BC54" s="6">
        <v>57</v>
      </c>
      <c r="BD54" s="22">
        <f t="shared" si="24"/>
        <v>0.95</v>
      </c>
      <c r="BE54" s="18">
        <f t="shared" si="25"/>
        <v>301.43473379303089</v>
      </c>
      <c r="BF54">
        <f t="shared" si="26"/>
        <v>-2.2276394711152253E-2</v>
      </c>
      <c r="BG54">
        <f t="shared" si="27"/>
        <v>2.4791932938496286</v>
      </c>
      <c r="BK54">
        <v>1050</v>
      </c>
      <c r="BL54">
        <v>576</v>
      </c>
      <c r="BM54">
        <v>887</v>
      </c>
      <c r="BN54">
        <v>570</v>
      </c>
      <c r="BO54" s="6">
        <f t="shared" si="28"/>
        <v>968.5</v>
      </c>
      <c r="BP54" s="6">
        <f t="shared" si="28"/>
        <v>573</v>
      </c>
      <c r="BQ54" s="18">
        <f t="shared" si="29"/>
        <v>490</v>
      </c>
      <c r="BR54" s="18">
        <f t="shared" si="124"/>
        <v>-16.5</v>
      </c>
      <c r="BS54" s="18">
        <f t="shared" si="31"/>
        <v>490.27772741579849</v>
      </c>
      <c r="BT54" s="6">
        <f t="shared" si="32"/>
        <v>1125.3094018979846</v>
      </c>
      <c r="BU54" s="6">
        <f t="shared" si="33"/>
        <v>366.05154056232482</v>
      </c>
      <c r="BV54" s="6">
        <v>65</v>
      </c>
      <c r="BW54" s="22">
        <f t="shared" si="34"/>
        <v>1.0833333333333333</v>
      </c>
      <c r="BX54" s="18">
        <f t="shared" si="35"/>
        <v>96.580192226560243</v>
      </c>
      <c r="BY54">
        <f t="shared" si="36"/>
        <v>3.476210625921191E-2</v>
      </c>
      <c r="BZ54">
        <f t="shared" si="37"/>
        <v>1.9848880654550018</v>
      </c>
      <c r="CD54">
        <v>1059</v>
      </c>
      <c r="CE54">
        <v>566</v>
      </c>
      <c r="CF54">
        <v>865</v>
      </c>
      <c r="CG54">
        <v>570</v>
      </c>
      <c r="CH54" s="6">
        <f t="shared" si="38"/>
        <v>962</v>
      </c>
      <c r="CI54" s="6">
        <f t="shared" si="38"/>
        <v>568</v>
      </c>
      <c r="CJ54" s="18">
        <f t="shared" si="120"/>
        <v>429.5</v>
      </c>
      <c r="CK54" s="18">
        <f t="shared" si="125"/>
        <v>-20</v>
      </c>
      <c r="CL54" s="18">
        <f t="shared" si="40"/>
        <v>429.96540558514704</v>
      </c>
      <c r="CM54" s="6">
        <f t="shared" si="41"/>
        <v>1117.1696379690954</v>
      </c>
      <c r="CN54" s="6">
        <f t="shared" si="42"/>
        <v>323.88516818539927</v>
      </c>
      <c r="CO54" s="6">
        <v>54</v>
      </c>
      <c r="CP54" s="22">
        <f t="shared" si="43"/>
        <v>0.9</v>
      </c>
      <c r="CQ54" s="18">
        <f t="shared" si="44"/>
        <v>98.233941343912065</v>
      </c>
      <c r="CR54">
        <f t="shared" si="45"/>
        <v>-4.5757490560675115E-2</v>
      </c>
      <c r="CS54">
        <f t="shared" si="46"/>
        <v>1.9922615691671353</v>
      </c>
      <c r="CW54">
        <v>1241</v>
      </c>
      <c r="CX54">
        <v>556</v>
      </c>
      <c r="CY54">
        <v>1037</v>
      </c>
      <c r="CZ54">
        <v>567</v>
      </c>
      <c r="DA54" s="6">
        <f t="shared" si="47"/>
        <v>1139</v>
      </c>
      <c r="DB54" s="6">
        <f t="shared" si="47"/>
        <v>561.5</v>
      </c>
      <c r="DC54" s="18">
        <f t="shared" si="121"/>
        <v>597</v>
      </c>
      <c r="DD54" s="18">
        <f t="shared" si="126"/>
        <v>-23</v>
      </c>
      <c r="DE54" s="18">
        <f t="shared" si="49"/>
        <v>597.4428842994115</v>
      </c>
      <c r="DF54" s="6">
        <f t="shared" si="50"/>
        <v>1269.8831639170589</v>
      </c>
      <c r="DG54" s="6">
        <f t="shared" si="51"/>
        <v>472.7606827386644</v>
      </c>
      <c r="DH54" s="6">
        <v>54</v>
      </c>
      <c r="DI54" s="22">
        <f t="shared" si="52"/>
        <v>0.9</v>
      </c>
      <c r="DJ54" s="18">
        <f t="shared" si="53"/>
        <v>114.31909229580643</v>
      </c>
      <c r="DK54">
        <f t="shared" si="54"/>
        <v>-4.5757490560675115E-2</v>
      </c>
      <c r="DL54">
        <f t="shared" si="55"/>
        <v>2.0581187674581458</v>
      </c>
      <c r="DP54">
        <v>1260</v>
      </c>
      <c r="DQ54">
        <v>590</v>
      </c>
      <c r="DR54">
        <v>1071</v>
      </c>
      <c r="DS54">
        <v>594</v>
      </c>
      <c r="DT54" s="6">
        <f t="shared" si="56"/>
        <v>1165.5</v>
      </c>
      <c r="DU54" s="6">
        <f t="shared" si="56"/>
        <v>592</v>
      </c>
      <c r="DV54" s="18">
        <f t="shared" si="57"/>
        <v>560</v>
      </c>
      <c r="DW54" s="18">
        <f t="shared" si="58"/>
        <v>-14</v>
      </c>
      <c r="DX54" s="18">
        <f t="shared" si="59"/>
        <v>560.17497266479154</v>
      </c>
      <c r="DY54" s="6">
        <f t="shared" si="60"/>
        <v>1307.2315211927839</v>
      </c>
      <c r="DZ54" s="6">
        <f t="shared" si="61"/>
        <v>450.57158282750709</v>
      </c>
      <c r="EA54" s="6">
        <v>57</v>
      </c>
      <c r="EB54" s="22">
        <f t="shared" si="62"/>
        <v>0.95</v>
      </c>
      <c r="EC54" s="18">
        <f t="shared" si="63"/>
        <v>141.22534569717581</v>
      </c>
      <c r="ED54">
        <f t="shared" si="64"/>
        <v>-2.2276394711152253E-2</v>
      </c>
      <c r="EE54">
        <f t="shared" si="65"/>
        <v>2.149912646493457</v>
      </c>
      <c r="EI54">
        <v>1482</v>
      </c>
      <c r="EJ54">
        <v>590</v>
      </c>
      <c r="EK54">
        <v>1243</v>
      </c>
      <c r="EL54">
        <v>593</v>
      </c>
      <c r="EM54" s="6">
        <f t="shared" si="66"/>
        <v>1362.5</v>
      </c>
      <c r="EN54" s="6">
        <f t="shared" si="66"/>
        <v>591.5</v>
      </c>
      <c r="EO54" s="18">
        <f t="shared" si="67"/>
        <v>746.5</v>
      </c>
      <c r="EP54" s="18">
        <f t="shared" si="68"/>
        <v>-18</v>
      </c>
      <c r="EQ54" s="18">
        <f t="shared" si="69"/>
        <v>746.71698119166945</v>
      </c>
      <c r="ER54" s="6">
        <f t="shared" si="70"/>
        <v>1485.3546714505596</v>
      </c>
      <c r="ES54" s="6">
        <f t="shared" si="71"/>
        <v>618.78312218298765</v>
      </c>
      <c r="ET54" s="6">
        <v>57</v>
      </c>
      <c r="EU54" s="22">
        <f t="shared" si="72"/>
        <v>0.95</v>
      </c>
      <c r="EV54" s="18">
        <f t="shared" si="73"/>
        <v>153.1279409141936</v>
      </c>
      <c r="EW54">
        <f t="shared" si="74"/>
        <v>-2.2276394711152253E-2</v>
      </c>
      <c r="EX54">
        <f t="shared" si="75"/>
        <v>2.1850544426754062</v>
      </c>
      <c r="FB54">
        <v>1519</v>
      </c>
      <c r="FC54">
        <v>590</v>
      </c>
      <c r="FD54">
        <v>1240</v>
      </c>
      <c r="FE54">
        <v>596</v>
      </c>
      <c r="FF54" s="6">
        <f t="shared" si="76"/>
        <v>1379.5</v>
      </c>
      <c r="FG54" s="6">
        <f t="shared" si="76"/>
        <v>593</v>
      </c>
      <c r="FH54" s="18">
        <f t="shared" si="122"/>
        <v>767.5</v>
      </c>
      <c r="FI54" s="18">
        <f t="shared" si="127"/>
        <v>-18</v>
      </c>
      <c r="FJ54" s="18">
        <f t="shared" si="78"/>
        <v>767.71104590203731</v>
      </c>
      <c r="FK54" s="6">
        <f t="shared" si="79"/>
        <v>1501.5556100258159</v>
      </c>
      <c r="FL54" s="6">
        <f t="shared" si="80"/>
        <v>636.76372754772513</v>
      </c>
      <c r="FM54" s="6">
        <v>61</v>
      </c>
      <c r="FN54" s="22">
        <f t="shared" si="81"/>
        <v>1.0166666666666666</v>
      </c>
      <c r="FO54" s="18">
        <f t="shared" si="82"/>
        <v>156.53066673913247</v>
      </c>
      <c r="FP54">
        <f t="shared" si="83"/>
        <v>7.1785846271233758E-3</v>
      </c>
      <c r="FQ54">
        <f t="shared" si="84"/>
        <v>2.1945994351147986</v>
      </c>
      <c r="FU54">
        <v>779</v>
      </c>
      <c r="FV54">
        <v>577</v>
      </c>
      <c r="FW54">
        <v>626</v>
      </c>
      <c r="FX54">
        <v>584</v>
      </c>
      <c r="FY54">
        <f t="shared" si="85"/>
        <v>702.5</v>
      </c>
      <c r="FZ54">
        <f t="shared" si="86"/>
        <v>580.5</v>
      </c>
      <c r="GA54" s="18">
        <f t="shared" si="123"/>
        <v>476.5</v>
      </c>
      <c r="GB54" s="18">
        <f t="shared" si="128"/>
        <v>-21.5</v>
      </c>
      <c r="GC54" s="18">
        <f t="shared" si="88"/>
        <v>476.98480059641315</v>
      </c>
      <c r="GD54">
        <f t="shared" si="89"/>
        <v>911.31032036293766</v>
      </c>
      <c r="GE54">
        <v>53</v>
      </c>
      <c r="GF54" s="22">
        <f t="shared" si="90"/>
        <v>0.8833333333333333</v>
      </c>
      <c r="GG54" s="18">
        <f t="shared" si="115"/>
        <v>117.36302657662245</v>
      </c>
      <c r="GH54">
        <f t="shared" si="91"/>
        <v>-5.3875380782854601E-2</v>
      </c>
      <c r="GI54">
        <f t="shared" si="92"/>
        <v>2.0695313006356502</v>
      </c>
      <c r="GN54">
        <v>988</v>
      </c>
      <c r="GO54">
        <v>573</v>
      </c>
      <c r="GP54">
        <v>843</v>
      </c>
      <c r="GQ54">
        <v>577</v>
      </c>
      <c r="GR54">
        <f t="shared" si="93"/>
        <v>915.5</v>
      </c>
      <c r="GS54">
        <f t="shared" si="94"/>
        <v>575</v>
      </c>
      <c r="GT54" s="18">
        <f t="shared" si="95"/>
        <v>670.5</v>
      </c>
      <c r="GU54" s="18">
        <f t="shared" si="96"/>
        <v>-29.5</v>
      </c>
      <c r="GV54" s="18">
        <f t="shared" si="97"/>
        <v>671.14864225445615</v>
      </c>
      <c r="GW54">
        <f t="shared" si="131"/>
        <v>1081.0944685826489</v>
      </c>
      <c r="GX54">
        <v>55</v>
      </c>
      <c r="GY54" s="22">
        <f t="shared" si="99"/>
        <v>0.91666666666666663</v>
      </c>
      <c r="GZ54" s="18">
        <f t="shared" si="100"/>
        <v>152.72078107608496</v>
      </c>
      <c r="HA54">
        <f t="shared" si="101"/>
        <v>-3.7788560889399803E-2</v>
      </c>
      <c r="HB54">
        <f t="shared" si="102"/>
        <v>2.1838981365496113</v>
      </c>
      <c r="HG54">
        <v>997</v>
      </c>
      <c r="HH54">
        <v>571</v>
      </c>
      <c r="HI54">
        <v>849</v>
      </c>
      <c r="HJ54">
        <v>577</v>
      </c>
      <c r="HK54">
        <f t="shared" si="103"/>
        <v>923</v>
      </c>
      <c r="HL54">
        <f t="shared" si="104"/>
        <v>574</v>
      </c>
      <c r="HM54" s="18">
        <f t="shared" si="105"/>
        <v>668</v>
      </c>
      <c r="HN54" s="18">
        <f t="shared" si="106"/>
        <v>-27.5</v>
      </c>
      <c r="HO54" s="18">
        <f t="shared" si="107"/>
        <v>668.56581575788039</v>
      </c>
      <c r="HP54">
        <f t="shared" si="108"/>
        <v>1086.9245603996626</v>
      </c>
      <c r="HQ54">
        <v>54</v>
      </c>
      <c r="HR54" s="22">
        <f t="shared" si="109"/>
        <v>0.9</v>
      </c>
      <c r="HS54" s="18">
        <f t="shared" si="110"/>
        <v>149.54231415951452</v>
      </c>
      <c r="HT54">
        <f t="shared" si="111"/>
        <v>-4.5757490560675115E-2</v>
      </c>
      <c r="HU54">
        <f t="shared" si="112"/>
        <v>2.1747640970471256</v>
      </c>
    </row>
    <row r="55" spans="7:229" x14ac:dyDescent="0.25">
      <c r="G55" s="6">
        <v>1112</v>
      </c>
      <c r="H55" s="6">
        <v>578</v>
      </c>
      <c r="I55" s="6">
        <v>860</v>
      </c>
      <c r="J55" s="6">
        <v>577</v>
      </c>
      <c r="K55" s="6">
        <f t="shared" si="129"/>
        <v>986</v>
      </c>
      <c r="L55" s="6">
        <f t="shared" si="130"/>
        <v>577.5</v>
      </c>
      <c r="M55" s="18">
        <f t="shared" si="2"/>
        <v>209.5</v>
      </c>
      <c r="N55" s="18">
        <f t="shared" si="3"/>
        <v>-3</v>
      </c>
      <c r="O55" s="18">
        <f t="shared" si="4"/>
        <v>209.52147861257566</v>
      </c>
      <c r="P55" s="18">
        <f t="shared" si="113"/>
        <v>173.1721306241551</v>
      </c>
      <c r="Q55" s="6">
        <v>55</v>
      </c>
      <c r="R55" s="22">
        <f t="shared" si="5"/>
        <v>0.91666666666666663</v>
      </c>
      <c r="S55" s="18">
        <f t="shared" si="6"/>
        <v>278.66215941249982</v>
      </c>
      <c r="T55">
        <f t="shared" si="7"/>
        <v>-3.7788560889399803E-2</v>
      </c>
      <c r="U55">
        <f t="shared" si="8"/>
        <v>2.4450779982285269</v>
      </c>
      <c r="Y55" s="6">
        <v>1064</v>
      </c>
      <c r="Z55" s="6">
        <v>573</v>
      </c>
      <c r="AA55" s="6">
        <v>779</v>
      </c>
      <c r="AB55" s="6">
        <v>574</v>
      </c>
      <c r="AC55" s="6">
        <f t="shared" si="9"/>
        <v>921.5</v>
      </c>
      <c r="AD55" s="6">
        <f t="shared" si="9"/>
        <v>573.5</v>
      </c>
      <c r="AE55" s="18">
        <f t="shared" si="10"/>
        <v>259</v>
      </c>
      <c r="AF55" s="18">
        <f t="shared" si="11"/>
        <v>3</v>
      </c>
      <c r="AG55" s="18">
        <f t="shared" si="12"/>
        <v>259.01737393464555</v>
      </c>
      <c r="AH55" s="6">
        <f t="shared" si="13"/>
        <v>1085.3867974137147</v>
      </c>
      <c r="AI55" s="6">
        <f t="shared" si="114"/>
        <v>211.10051706842648</v>
      </c>
      <c r="AJ55" s="6">
        <v>56</v>
      </c>
      <c r="AK55" s="22">
        <f t="shared" si="14"/>
        <v>0.93333333333333335</v>
      </c>
      <c r="AL55" s="18">
        <f t="shared" si="15"/>
        <v>308.85796932447067</v>
      </c>
      <c r="AM55">
        <f t="shared" si="16"/>
        <v>-2.9963223377443209E-2</v>
      </c>
      <c r="AN55">
        <f t="shared" si="17"/>
        <v>2.4897588117251614</v>
      </c>
      <c r="AR55" s="6">
        <v>1243</v>
      </c>
      <c r="AS55" s="6">
        <v>579</v>
      </c>
      <c r="AT55" s="6">
        <v>870</v>
      </c>
      <c r="AU55" s="6">
        <v>581</v>
      </c>
      <c r="AV55" s="6">
        <f t="shared" si="18"/>
        <v>1056.5</v>
      </c>
      <c r="AW55" s="6">
        <f t="shared" si="18"/>
        <v>580</v>
      </c>
      <c r="AX55" s="18">
        <f t="shared" si="19"/>
        <v>225</v>
      </c>
      <c r="AY55" s="18">
        <f t="shared" si="20"/>
        <v>-1</v>
      </c>
      <c r="AZ55" s="18">
        <f t="shared" si="21"/>
        <v>225.00222221124838</v>
      </c>
      <c r="BA55" s="6">
        <f t="shared" si="22"/>
        <v>1205.2353504606476</v>
      </c>
      <c r="BB55" s="6">
        <f t="shared" si="23"/>
        <v>190.86202174976324</v>
      </c>
      <c r="BC55" s="6">
        <v>58</v>
      </c>
      <c r="BD55" s="22">
        <f t="shared" si="24"/>
        <v>0.96666666666666667</v>
      </c>
      <c r="BE55" s="18">
        <f t="shared" si="25"/>
        <v>301.84664273664487</v>
      </c>
      <c r="BF55">
        <f t="shared" si="26"/>
        <v>-1.4723256820706347E-2</v>
      </c>
      <c r="BG55">
        <f t="shared" si="27"/>
        <v>2.4797863498132853</v>
      </c>
      <c r="BK55">
        <v>1061</v>
      </c>
      <c r="BL55">
        <v>574</v>
      </c>
      <c r="BM55">
        <v>900</v>
      </c>
      <c r="BN55">
        <v>569</v>
      </c>
      <c r="BO55" s="6">
        <f t="shared" si="28"/>
        <v>980.5</v>
      </c>
      <c r="BP55" s="6">
        <f t="shared" si="28"/>
        <v>571.5</v>
      </c>
      <c r="BQ55" s="18">
        <f t="shared" si="29"/>
        <v>502</v>
      </c>
      <c r="BR55" s="18">
        <f t="shared" si="124"/>
        <v>-18</v>
      </c>
      <c r="BS55" s="18">
        <f t="shared" si="31"/>
        <v>502.32260550367431</v>
      </c>
      <c r="BT55" s="6">
        <f t="shared" si="32"/>
        <v>1134.8975724707495</v>
      </c>
      <c r="BU55" s="6">
        <f t="shared" si="33"/>
        <v>375.63971113508978</v>
      </c>
      <c r="BV55" s="6">
        <v>66</v>
      </c>
      <c r="BW55" s="22">
        <f t="shared" si="34"/>
        <v>1.1000000000000001</v>
      </c>
      <c r="BX55" s="18">
        <f t="shared" si="35"/>
        <v>97.731710208192737</v>
      </c>
      <c r="BY55">
        <f t="shared" si="36"/>
        <v>4.1392685158225077E-2</v>
      </c>
      <c r="BZ55">
        <f t="shared" si="37"/>
        <v>1.9900354985603532</v>
      </c>
      <c r="CD55">
        <v>1067</v>
      </c>
      <c r="CE55">
        <v>566</v>
      </c>
      <c r="CF55">
        <v>877</v>
      </c>
      <c r="CG55">
        <v>570</v>
      </c>
      <c r="CH55" s="6">
        <f t="shared" si="38"/>
        <v>972</v>
      </c>
      <c r="CI55" s="6">
        <f t="shared" si="38"/>
        <v>568</v>
      </c>
      <c r="CJ55" s="18">
        <f t="shared" si="120"/>
        <v>439.5</v>
      </c>
      <c r="CK55" s="18">
        <f t="shared" si="125"/>
        <v>-20</v>
      </c>
      <c r="CL55" s="18">
        <f t="shared" si="40"/>
        <v>439.95482722661427</v>
      </c>
      <c r="CM55" s="6">
        <f t="shared" si="41"/>
        <v>1125.7921655438893</v>
      </c>
      <c r="CN55" s="6">
        <f t="shared" si="42"/>
        <v>332.50769576019309</v>
      </c>
      <c r="CO55" s="6">
        <v>55</v>
      </c>
      <c r="CP55" s="22">
        <f t="shared" si="43"/>
        <v>0.91666666666666663</v>
      </c>
      <c r="CQ55" s="18">
        <f t="shared" si="44"/>
        <v>99.204447672627424</v>
      </c>
      <c r="CR55">
        <f t="shared" si="45"/>
        <v>-3.7788560889399803E-2</v>
      </c>
      <c r="CS55">
        <f t="shared" si="46"/>
        <v>1.996531143488641</v>
      </c>
      <c r="CW55">
        <v>1252</v>
      </c>
      <c r="CX55">
        <v>556</v>
      </c>
      <c r="CY55">
        <v>1049</v>
      </c>
      <c r="CZ55">
        <v>563</v>
      </c>
      <c r="DA55" s="6">
        <f t="shared" si="47"/>
        <v>1150.5</v>
      </c>
      <c r="DB55" s="6">
        <f t="shared" si="47"/>
        <v>559.5</v>
      </c>
      <c r="DC55" s="18">
        <f t="shared" si="121"/>
        <v>608.5</v>
      </c>
      <c r="DD55" s="18">
        <f t="shared" si="126"/>
        <v>-25</v>
      </c>
      <c r="DE55" s="18">
        <f t="shared" si="49"/>
        <v>609.01334139737855</v>
      </c>
      <c r="DF55" s="6">
        <f t="shared" si="50"/>
        <v>1279.3320522835345</v>
      </c>
      <c r="DG55" s="6">
        <f t="shared" si="51"/>
        <v>482.20957110513996</v>
      </c>
      <c r="DH55" s="6">
        <v>55</v>
      </c>
      <c r="DI55" s="22">
        <f t="shared" si="52"/>
        <v>0.91666666666666663</v>
      </c>
      <c r="DJ55" s="18">
        <f t="shared" si="53"/>
        <v>115.41967796097975</v>
      </c>
      <c r="DK55">
        <f t="shared" si="54"/>
        <v>-3.7788560889399803E-2</v>
      </c>
      <c r="DL55">
        <f t="shared" si="55"/>
        <v>2.0622798582245538</v>
      </c>
      <c r="DP55">
        <v>1275</v>
      </c>
      <c r="DQ55">
        <v>591</v>
      </c>
      <c r="DR55">
        <v>1088</v>
      </c>
      <c r="DS55">
        <v>596</v>
      </c>
      <c r="DT55" s="6">
        <f t="shared" si="56"/>
        <v>1181.5</v>
      </c>
      <c r="DU55" s="6">
        <f t="shared" si="56"/>
        <v>593.5</v>
      </c>
      <c r="DV55" s="18">
        <f t="shared" si="57"/>
        <v>576</v>
      </c>
      <c r="DW55" s="18">
        <f t="shared" si="58"/>
        <v>-12.5</v>
      </c>
      <c r="DX55" s="18">
        <f t="shared" si="59"/>
        <v>576.1356177151348</v>
      </c>
      <c r="DY55" s="6">
        <f t="shared" si="60"/>
        <v>1322.1892829697267</v>
      </c>
      <c r="DZ55" s="6">
        <f t="shared" si="61"/>
        <v>465.52934460444988</v>
      </c>
      <c r="EA55" s="6">
        <v>58</v>
      </c>
      <c r="EB55" s="22">
        <f t="shared" si="62"/>
        <v>0.96666666666666667</v>
      </c>
      <c r="EC55" s="18">
        <f t="shared" si="63"/>
        <v>142.74685618815229</v>
      </c>
      <c r="ED55">
        <f t="shared" si="64"/>
        <v>-1.4723256820706347E-2</v>
      </c>
      <c r="EE55">
        <f t="shared" si="65"/>
        <v>2.1545665522581841</v>
      </c>
      <c r="EI55">
        <v>1501</v>
      </c>
      <c r="EJ55">
        <v>591</v>
      </c>
      <c r="EK55">
        <v>1264</v>
      </c>
      <c r="EL55">
        <v>594</v>
      </c>
      <c r="EM55" s="6">
        <f t="shared" si="66"/>
        <v>1382.5</v>
      </c>
      <c r="EN55" s="6">
        <f t="shared" si="66"/>
        <v>592.5</v>
      </c>
      <c r="EO55" s="18">
        <f t="shared" si="67"/>
        <v>766.5</v>
      </c>
      <c r="EP55" s="18">
        <f t="shared" si="68"/>
        <v>-17</v>
      </c>
      <c r="EQ55" s="18">
        <f t="shared" si="69"/>
        <v>766.6884960660359</v>
      </c>
      <c r="ER55" s="6">
        <f t="shared" si="70"/>
        <v>1504.1151884081219</v>
      </c>
      <c r="ES55" s="6">
        <f t="shared" si="71"/>
        <v>637.54363914054989</v>
      </c>
      <c r="ET55" s="6">
        <v>58</v>
      </c>
      <c r="EU55" s="22">
        <f t="shared" si="72"/>
        <v>0.96666666666666667</v>
      </c>
      <c r="EV55" s="18">
        <f t="shared" si="73"/>
        <v>154.87065599921686</v>
      </c>
      <c r="EW55">
        <f t="shared" si="74"/>
        <v>-1.4723256820706347E-2</v>
      </c>
      <c r="EX55">
        <f t="shared" si="75"/>
        <v>2.1899691379343849</v>
      </c>
      <c r="FB55">
        <v>1541</v>
      </c>
      <c r="FC55">
        <v>591</v>
      </c>
      <c r="FD55">
        <v>1261</v>
      </c>
      <c r="FE55">
        <v>595</v>
      </c>
      <c r="FF55" s="6">
        <f t="shared" si="76"/>
        <v>1401</v>
      </c>
      <c r="FG55" s="6">
        <f t="shared" si="76"/>
        <v>593</v>
      </c>
      <c r="FH55" s="18">
        <f t="shared" si="122"/>
        <v>789</v>
      </c>
      <c r="FI55" s="18">
        <f t="shared" si="127"/>
        <v>-18</v>
      </c>
      <c r="FJ55" s="18">
        <f t="shared" si="78"/>
        <v>789.20529648501474</v>
      </c>
      <c r="FK55" s="6">
        <f t="shared" si="79"/>
        <v>1521.3316535193765</v>
      </c>
      <c r="FL55" s="6">
        <f t="shared" si="80"/>
        <v>656.53977104128569</v>
      </c>
      <c r="FM55" s="6">
        <v>62</v>
      </c>
      <c r="FN55" s="22">
        <f t="shared" si="81"/>
        <v>1.0333333333333332</v>
      </c>
      <c r="FO55" s="18">
        <f t="shared" si="82"/>
        <v>158.44449904106261</v>
      </c>
      <c r="FP55">
        <f t="shared" si="83"/>
        <v>1.4240439114610193E-2</v>
      </c>
      <c r="FQ55">
        <f t="shared" si="84"/>
        <v>2.1998771657252267</v>
      </c>
      <c r="FU55">
        <v>794</v>
      </c>
      <c r="FV55">
        <v>577</v>
      </c>
      <c r="FW55">
        <v>642</v>
      </c>
      <c r="FX55">
        <v>583</v>
      </c>
      <c r="FY55">
        <f t="shared" si="85"/>
        <v>718</v>
      </c>
      <c r="FZ55">
        <f t="shared" si="86"/>
        <v>580</v>
      </c>
      <c r="GA55" s="18">
        <f t="shared" si="123"/>
        <v>492</v>
      </c>
      <c r="GB55" s="18">
        <f t="shared" si="128"/>
        <v>-22</v>
      </c>
      <c r="GC55" s="18">
        <f t="shared" si="88"/>
        <v>492.4916242942615</v>
      </c>
      <c r="GD55">
        <f t="shared" si="89"/>
        <v>922.99729143697925</v>
      </c>
      <c r="GE55">
        <v>54</v>
      </c>
      <c r="GF55" s="22">
        <f t="shared" si="90"/>
        <v>0.9</v>
      </c>
      <c r="GG55" s="18">
        <f t="shared" si="115"/>
        <v>119.29799334700532</v>
      </c>
      <c r="GH55">
        <f t="shared" si="91"/>
        <v>-4.5757490560675115E-2</v>
      </c>
      <c r="GI55">
        <f t="shared" si="92"/>
        <v>2.0766331386774501</v>
      </c>
      <c r="GN55">
        <v>1006</v>
      </c>
      <c r="GO55">
        <v>571</v>
      </c>
      <c r="GP55">
        <v>859</v>
      </c>
      <c r="GQ55">
        <v>575</v>
      </c>
      <c r="GR55">
        <f t="shared" si="93"/>
        <v>932.5</v>
      </c>
      <c r="GS55">
        <f t="shared" si="94"/>
        <v>573</v>
      </c>
      <c r="GT55" s="18">
        <f t="shared" si="95"/>
        <v>687.5</v>
      </c>
      <c r="GU55" s="18">
        <f t="shared" si="96"/>
        <v>-31.5</v>
      </c>
      <c r="GV55" s="18">
        <f t="shared" si="97"/>
        <v>688.22125802680637</v>
      </c>
      <c r="GW55">
        <f t="shared" si="131"/>
        <v>1094.4794424748234</v>
      </c>
      <c r="GX55">
        <v>56</v>
      </c>
      <c r="GY55" s="22">
        <f t="shared" si="99"/>
        <v>0.93333333333333335</v>
      </c>
      <c r="GZ55" s="18">
        <f t="shared" si="100"/>
        <v>154.84321121225651</v>
      </c>
      <c r="HA55">
        <f t="shared" si="101"/>
        <v>-2.9963223377443209E-2</v>
      </c>
      <c r="HB55">
        <f t="shared" si="102"/>
        <v>2.1898921693461042</v>
      </c>
      <c r="HG55">
        <v>1016</v>
      </c>
      <c r="HH55">
        <v>570</v>
      </c>
      <c r="HI55">
        <v>868</v>
      </c>
      <c r="HJ55">
        <v>577</v>
      </c>
      <c r="HK55">
        <f t="shared" si="103"/>
        <v>942</v>
      </c>
      <c r="HL55">
        <f t="shared" si="104"/>
        <v>573.5</v>
      </c>
      <c r="HM55" s="18">
        <f t="shared" si="105"/>
        <v>687</v>
      </c>
      <c r="HN55" s="18">
        <f t="shared" si="106"/>
        <v>-28</v>
      </c>
      <c r="HO55" s="18">
        <f t="shared" si="107"/>
        <v>687.57036003597477</v>
      </c>
      <c r="HP55">
        <f t="shared" si="108"/>
        <v>1102.8446173418993</v>
      </c>
      <c r="HQ55">
        <v>55</v>
      </c>
      <c r="HR55" s="22">
        <f t="shared" si="109"/>
        <v>0.91666666666666663</v>
      </c>
      <c r="HS55" s="18">
        <f t="shared" si="110"/>
        <v>151.91054069202553</v>
      </c>
      <c r="HT55">
        <f t="shared" si="111"/>
        <v>-3.7788560889399803E-2</v>
      </c>
      <c r="HU55">
        <f t="shared" si="112"/>
        <v>2.1815879095149171</v>
      </c>
    </row>
    <row r="56" spans="7:229" x14ac:dyDescent="0.25">
      <c r="G56" s="6">
        <v>1119</v>
      </c>
      <c r="H56" s="6">
        <v>578</v>
      </c>
      <c r="I56" s="6">
        <v>867</v>
      </c>
      <c r="J56" s="6">
        <v>576</v>
      </c>
      <c r="K56" s="6">
        <f t="shared" si="129"/>
        <v>993</v>
      </c>
      <c r="L56" s="6">
        <f t="shared" si="130"/>
        <v>577</v>
      </c>
      <c r="M56" s="18">
        <f t="shared" si="2"/>
        <v>216.5</v>
      </c>
      <c r="N56" s="18">
        <f t="shared" si="3"/>
        <v>-3.5</v>
      </c>
      <c r="O56" s="18">
        <f t="shared" si="4"/>
        <v>216.52828914485977</v>
      </c>
      <c r="P56" s="18">
        <f t="shared" si="113"/>
        <v>178.96651438239235</v>
      </c>
      <c r="Q56" s="6">
        <v>56</v>
      </c>
      <c r="R56" s="22">
        <f t="shared" si="5"/>
        <v>0.93333333333333335</v>
      </c>
      <c r="S56" s="18">
        <f t="shared" si="6"/>
        <v>279.24262586368729</v>
      </c>
      <c r="T56">
        <f t="shared" si="7"/>
        <v>-2.9963223377443209E-2</v>
      </c>
      <c r="U56">
        <f t="shared" si="8"/>
        <v>2.4459817132505117</v>
      </c>
      <c r="Y56" s="6">
        <v>1071</v>
      </c>
      <c r="Z56" s="6">
        <v>572</v>
      </c>
      <c r="AA56" s="6">
        <v>789</v>
      </c>
      <c r="AB56" s="6">
        <v>574</v>
      </c>
      <c r="AC56" s="6">
        <f t="shared" si="9"/>
        <v>930</v>
      </c>
      <c r="AD56" s="6">
        <f t="shared" si="9"/>
        <v>573</v>
      </c>
      <c r="AE56" s="18">
        <f t="shared" si="10"/>
        <v>267.5</v>
      </c>
      <c r="AF56" s="18">
        <f t="shared" si="11"/>
        <v>2.5</v>
      </c>
      <c r="AG56" s="18">
        <f t="shared" si="12"/>
        <v>267.51168198790873</v>
      </c>
      <c r="AH56" s="6">
        <f t="shared" si="13"/>
        <v>1092.3502185654563</v>
      </c>
      <c r="AI56" s="6">
        <f t="shared" si="114"/>
        <v>218.0639382201681</v>
      </c>
      <c r="AJ56" s="6">
        <v>57</v>
      </c>
      <c r="AK56" s="22">
        <f t="shared" si="14"/>
        <v>0.95</v>
      </c>
      <c r="AL56" s="18">
        <f t="shared" si="15"/>
        <v>309.65249818549989</v>
      </c>
      <c r="AM56">
        <f t="shared" si="16"/>
        <v>-2.2276394711152253E-2</v>
      </c>
      <c r="AN56">
        <f t="shared" si="17"/>
        <v>2.4908745881201768</v>
      </c>
      <c r="AR56" s="6">
        <v>1249</v>
      </c>
      <c r="AS56" s="6">
        <v>579</v>
      </c>
      <c r="AT56" s="6">
        <v>876</v>
      </c>
      <c r="AU56" s="6">
        <v>581</v>
      </c>
      <c r="AV56" s="6">
        <f t="shared" si="18"/>
        <v>1062.5</v>
      </c>
      <c r="AW56" s="6">
        <f t="shared" si="18"/>
        <v>580</v>
      </c>
      <c r="AX56" s="18">
        <f t="shared" si="19"/>
        <v>231</v>
      </c>
      <c r="AY56" s="18">
        <f t="shared" si="20"/>
        <v>-1</v>
      </c>
      <c r="AZ56" s="18">
        <f t="shared" si="21"/>
        <v>231.00216449202375</v>
      </c>
      <c r="BA56" s="6">
        <f t="shared" si="22"/>
        <v>1210.4983477890419</v>
      </c>
      <c r="BB56" s="6">
        <f t="shared" si="23"/>
        <v>196.12501907815749</v>
      </c>
      <c r="BC56" s="6">
        <v>59</v>
      </c>
      <c r="BD56" s="22">
        <f t="shared" si="24"/>
        <v>0.98333333333333328</v>
      </c>
      <c r="BE56" s="18">
        <f t="shared" si="25"/>
        <v>302.34070912998936</v>
      </c>
      <c r="BF56">
        <f t="shared" si="26"/>
        <v>-7.2992387414994656E-3</v>
      </c>
      <c r="BG56">
        <f t="shared" si="27"/>
        <v>2.4804966273637432</v>
      </c>
      <c r="BK56">
        <v>1073</v>
      </c>
      <c r="BL56">
        <v>570</v>
      </c>
      <c r="BM56">
        <v>912</v>
      </c>
      <c r="BN56">
        <v>568</v>
      </c>
      <c r="BO56" s="6">
        <f t="shared" si="28"/>
        <v>992.5</v>
      </c>
      <c r="BP56" s="6">
        <f t="shared" si="28"/>
        <v>569</v>
      </c>
      <c r="BQ56" s="18">
        <f t="shared" si="29"/>
        <v>514</v>
      </c>
      <c r="BR56" s="18">
        <f t="shared" si="124"/>
        <v>-20.5</v>
      </c>
      <c r="BS56" s="18">
        <f t="shared" si="31"/>
        <v>514.40864106272556</v>
      </c>
      <c r="BT56" s="6">
        <f t="shared" si="32"/>
        <v>1144.0355108124922</v>
      </c>
      <c r="BU56" s="6">
        <f t="shared" si="33"/>
        <v>384.77764947683249</v>
      </c>
      <c r="BV56" s="6">
        <v>67</v>
      </c>
      <c r="BW56" s="22">
        <f t="shared" si="34"/>
        <v>1.1166666666666667</v>
      </c>
      <c r="BX56" s="18">
        <f t="shared" si="35"/>
        <v>98.887162938503565</v>
      </c>
      <c r="BY56">
        <f t="shared" si="36"/>
        <v>4.7923552317182816E-2</v>
      </c>
      <c r="BZ56">
        <f t="shared" si="37"/>
        <v>1.9951399172107251</v>
      </c>
      <c r="CD56">
        <v>1075</v>
      </c>
      <c r="CE56">
        <v>566</v>
      </c>
      <c r="CF56">
        <v>890</v>
      </c>
      <c r="CG56">
        <v>569</v>
      </c>
      <c r="CH56" s="6">
        <f t="shared" si="38"/>
        <v>982.5</v>
      </c>
      <c r="CI56" s="6">
        <f t="shared" si="38"/>
        <v>567.5</v>
      </c>
      <c r="CJ56" s="18">
        <f t="shared" si="120"/>
        <v>450</v>
      </c>
      <c r="CK56" s="18">
        <f t="shared" si="125"/>
        <v>-20.5</v>
      </c>
      <c r="CL56" s="18">
        <f t="shared" si="40"/>
        <v>450.46670243204437</v>
      </c>
      <c r="CM56" s="6">
        <f t="shared" si="41"/>
        <v>1134.6199804339776</v>
      </c>
      <c r="CN56" s="6">
        <f t="shared" si="42"/>
        <v>341.33551065028144</v>
      </c>
      <c r="CO56" s="6">
        <v>56</v>
      </c>
      <c r="CP56" s="22">
        <f t="shared" si="43"/>
        <v>0.93333333333333335</v>
      </c>
      <c r="CQ56" s="18">
        <f t="shared" si="44"/>
        <v>100.22571214415468</v>
      </c>
      <c r="CR56">
        <f t="shared" si="45"/>
        <v>-2.9963223377443209E-2</v>
      </c>
      <c r="CS56">
        <f t="shared" si="46"/>
        <v>2.0009791507711792</v>
      </c>
      <c r="CW56">
        <v>1270</v>
      </c>
      <c r="CX56">
        <v>555</v>
      </c>
      <c r="CY56">
        <v>1061</v>
      </c>
      <c r="CZ56">
        <v>564</v>
      </c>
      <c r="DA56" s="6">
        <f t="shared" si="47"/>
        <v>1165.5</v>
      </c>
      <c r="DB56" s="6">
        <f t="shared" si="47"/>
        <v>559.5</v>
      </c>
      <c r="DC56" s="18">
        <f t="shared" si="121"/>
        <v>623.5</v>
      </c>
      <c r="DD56" s="18">
        <f t="shared" si="126"/>
        <v>-25</v>
      </c>
      <c r="DE56" s="18">
        <f t="shared" si="49"/>
        <v>624.00100160176021</v>
      </c>
      <c r="DF56" s="6">
        <f t="shared" si="50"/>
        <v>1292.8381569245239</v>
      </c>
      <c r="DG56" s="6">
        <f t="shared" si="51"/>
        <v>495.71567574612936</v>
      </c>
      <c r="DH56" s="6">
        <v>56</v>
      </c>
      <c r="DI56" s="22">
        <f t="shared" si="52"/>
        <v>0.93333333333333335</v>
      </c>
      <c r="DJ56" s="18">
        <f t="shared" si="53"/>
        <v>116.84530910379166</v>
      </c>
      <c r="DK56">
        <f t="shared" si="54"/>
        <v>-2.9963223377443209E-2</v>
      </c>
      <c r="DL56">
        <f t="shared" si="55"/>
        <v>2.0676112818011472</v>
      </c>
      <c r="DP56">
        <v>1291</v>
      </c>
      <c r="DQ56">
        <v>591</v>
      </c>
      <c r="DR56">
        <v>1102</v>
      </c>
      <c r="DS56">
        <v>592</v>
      </c>
      <c r="DT56" s="6">
        <f t="shared" si="56"/>
        <v>1196.5</v>
      </c>
      <c r="DU56" s="6">
        <f t="shared" si="56"/>
        <v>591.5</v>
      </c>
      <c r="DV56" s="18">
        <f t="shared" si="57"/>
        <v>591</v>
      </c>
      <c r="DW56" s="18">
        <f t="shared" si="58"/>
        <v>-14.5</v>
      </c>
      <c r="DX56" s="18">
        <f t="shared" si="59"/>
        <v>591.17784972036964</v>
      </c>
      <c r="DY56" s="6">
        <f t="shared" si="60"/>
        <v>1334.722630361829</v>
      </c>
      <c r="DZ56" s="6">
        <f t="shared" si="61"/>
        <v>478.06269199655219</v>
      </c>
      <c r="EA56" s="6">
        <v>59</v>
      </c>
      <c r="EB56" s="22">
        <f t="shared" si="62"/>
        <v>0.98333333333333328</v>
      </c>
      <c r="EC56" s="18">
        <f t="shared" si="63"/>
        <v>144.18081538788869</v>
      </c>
      <c r="ED56">
        <f t="shared" si="64"/>
        <v>-7.2992387414994656E-3</v>
      </c>
      <c r="EE56">
        <f t="shared" si="65"/>
        <v>2.1589074772664683</v>
      </c>
      <c r="EI56">
        <v>1519</v>
      </c>
      <c r="EJ56">
        <v>589</v>
      </c>
      <c r="EK56">
        <v>1287</v>
      </c>
      <c r="EL56">
        <v>594</v>
      </c>
      <c r="EM56" s="6">
        <f t="shared" si="66"/>
        <v>1403</v>
      </c>
      <c r="EN56" s="6">
        <f t="shared" si="66"/>
        <v>591.5</v>
      </c>
      <c r="EO56" s="18">
        <f t="shared" si="67"/>
        <v>787</v>
      </c>
      <c r="EP56" s="18">
        <f t="shared" si="68"/>
        <v>-18</v>
      </c>
      <c r="EQ56" s="18">
        <f t="shared" si="69"/>
        <v>787.20581806793075</v>
      </c>
      <c r="ER56" s="6">
        <f t="shared" si="70"/>
        <v>1522.5903093084496</v>
      </c>
      <c r="ES56" s="6">
        <f t="shared" si="71"/>
        <v>656.01876004087762</v>
      </c>
      <c r="ET56" s="6">
        <v>59</v>
      </c>
      <c r="EU56" s="22">
        <f t="shared" si="72"/>
        <v>0.98333333333333328</v>
      </c>
      <c r="EV56" s="18">
        <f t="shared" si="73"/>
        <v>156.66099823323907</v>
      </c>
      <c r="EW56">
        <f t="shared" si="74"/>
        <v>-7.2992387414994656E-3</v>
      </c>
      <c r="EX56">
        <f t="shared" si="75"/>
        <v>2.1949608895103427</v>
      </c>
      <c r="FB56">
        <v>1561</v>
      </c>
      <c r="FC56">
        <v>588</v>
      </c>
      <c r="FD56">
        <v>1283</v>
      </c>
      <c r="FE56">
        <v>594</v>
      </c>
      <c r="FF56" s="6">
        <f t="shared" si="76"/>
        <v>1422</v>
      </c>
      <c r="FG56" s="6">
        <f t="shared" si="76"/>
        <v>591</v>
      </c>
      <c r="FH56" s="18">
        <f t="shared" si="122"/>
        <v>810</v>
      </c>
      <c r="FI56" s="18">
        <f t="shared" si="127"/>
        <v>-20</v>
      </c>
      <c r="FJ56" s="18">
        <f t="shared" si="78"/>
        <v>810.24687595818602</v>
      </c>
      <c r="FK56" s="6">
        <f t="shared" si="79"/>
        <v>1539.9236994085129</v>
      </c>
      <c r="FL56" s="6">
        <f t="shared" si="80"/>
        <v>675.13181693042213</v>
      </c>
      <c r="FM56" s="6">
        <v>63</v>
      </c>
      <c r="FN56" s="22">
        <f t="shared" si="81"/>
        <v>1.05</v>
      </c>
      <c r="FO56" s="18">
        <f t="shared" si="82"/>
        <v>160.31802583949298</v>
      </c>
      <c r="FP56">
        <f t="shared" si="83"/>
        <v>2.1189299069938092E-2</v>
      </c>
      <c r="FQ56">
        <f t="shared" si="84"/>
        <v>2.20498235630608</v>
      </c>
      <c r="FU56">
        <v>810</v>
      </c>
      <c r="FV56">
        <v>577</v>
      </c>
      <c r="FW56">
        <v>658</v>
      </c>
      <c r="FX56">
        <v>583</v>
      </c>
      <c r="FY56">
        <f t="shared" si="85"/>
        <v>734</v>
      </c>
      <c r="FZ56">
        <f t="shared" si="86"/>
        <v>580</v>
      </c>
      <c r="GA56" s="18">
        <f t="shared" si="123"/>
        <v>508</v>
      </c>
      <c r="GB56" s="18">
        <f t="shared" si="128"/>
        <v>-22</v>
      </c>
      <c r="GC56" s="18">
        <f t="shared" si="88"/>
        <v>508.47615479980965</v>
      </c>
      <c r="GD56">
        <f t="shared" si="89"/>
        <v>935.49772848468206</v>
      </c>
      <c r="GE56">
        <v>55</v>
      </c>
      <c r="GF56" s="22">
        <f t="shared" si="90"/>
        <v>0.91666666666666663</v>
      </c>
      <c r="GG56" s="18">
        <f t="shared" si="115"/>
        <v>121.29256915253916</v>
      </c>
      <c r="GH56">
        <f t="shared" si="91"/>
        <v>-3.7788560889399803E-2</v>
      </c>
      <c r="GI56">
        <f t="shared" si="92"/>
        <v>2.0838341951377957</v>
      </c>
      <c r="GN56">
        <v>1024</v>
      </c>
      <c r="GO56">
        <v>570</v>
      </c>
      <c r="GP56">
        <v>876</v>
      </c>
      <c r="GQ56">
        <v>576</v>
      </c>
      <c r="GR56">
        <f t="shared" si="93"/>
        <v>950</v>
      </c>
      <c r="GS56">
        <f t="shared" si="94"/>
        <v>573</v>
      </c>
      <c r="GT56" s="18">
        <f t="shared" si="95"/>
        <v>705</v>
      </c>
      <c r="GU56" s="18">
        <f t="shared" si="96"/>
        <v>-31.5</v>
      </c>
      <c r="GV56" s="18">
        <f t="shared" si="97"/>
        <v>705.703372529847</v>
      </c>
      <c r="GW56">
        <f t="shared" si="131"/>
        <v>1109.4273297517057</v>
      </c>
      <c r="GX56">
        <v>57</v>
      </c>
      <c r="GY56" s="22">
        <f t="shared" si="99"/>
        <v>0.95</v>
      </c>
      <c r="GZ56" s="18">
        <f t="shared" si="100"/>
        <v>157.0165493322034</v>
      </c>
      <c r="HA56">
        <f t="shared" si="101"/>
        <v>-2.2276394711152253E-2</v>
      </c>
      <c r="HB56">
        <f t="shared" si="102"/>
        <v>2.1959454288734173</v>
      </c>
      <c r="HG56">
        <v>1034</v>
      </c>
      <c r="HH56">
        <v>569</v>
      </c>
      <c r="HI56">
        <v>887</v>
      </c>
      <c r="HJ56">
        <v>578</v>
      </c>
      <c r="HK56">
        <f t="shared" si="103"/>
        <v>960.5</v>
      </c>
      <c r="HL56">
        <f t="shared" si="104"/>
        <v>573.5</v>
      </c>
      <c r="HM56" s="18">
        <f t="shared" si="105"/>
        <v>705.5</v>
      </c>
      <c r="HN56" s="18">
        <f t="shared" si="106"/>
        <v>-28</v>
      </c>
      <c r="HO56" s="18">
        <f t="shared" si="107"/>
        <v>706.05541567216949</v>
      </c>
      <c r="HP56">
        <f t="shared" si="108"/>
        <v>1118.6878474355569</v>
      </c>
      <c r="HQ56">
        <v>56</v>
      </c>
      <c r="HR56" s="22">
        <f t="shared" si="109"/>
        <v>0.93333333333333335</v>
      </c>
      <c r="HS56" s="18">
        <f t="shared" si="110"/>
        <v>154.21403182404063</v>
      </c>
      <c r="HT56">
        <f t="shared" si="111"/>
        <v>-2.9963223377443209E-2</v>
      </c>
      <c r="HU56">
        <f t="shared" si="112"/>
        <v>2.1881238916559349</v>
      </c>
    </row>
    <row r="57" spans="7:229" x14ac:dyDescent="0.25">
      <c r="G57" s="6">
        <v>1126</v>
      </c>
      <c r="H57" s="6">
        <v>579</v>
      </c>
      <c r="I57" s="6">
        <v>873</v>
      </c>
      <c r="J57" s="6">
        <v>577</v>
      </c>
      <c r="K57" s="6">
        <f t="shared" si="129"/>
        <v>999.5</v>
      </c>
      <c r="L57" s="6">
        <f t="shared" si="130"/>
        <v>578</v>
      </c>
      <c r="M57" s="18">
        <f t="shared" si="2"/>
        <v>223</v>
      </c>
      <c r="N57" s="18">
        <f t="shared" si="3"/>
        <v>-2.5</v>
      </c>
      <c r="O57" s="18">
        <f t="shared" si="4"/>
        <v>223.01401301263559</v>
      </c>
      <c r="P57" s="18">
        <f t="shared" si="113"/>
        <v>185.09151670313406</v>
      </c>
      <c r="Q57" s="6">
        <v>57</v>
      </c>
      <c r="R57" s="22">
        <f t="shared" si="5"/>
        <v>0.95</v>
      </c>
      <c r="S57" s="18">
        <f t="shared" si="6"/>
        <v>279.7799238396442</v>
      </c>
      <c r="T57">
        <f t="shared" si="7"/>
        <v>-2.2276394711152253E-2</v>
      </c>
      <c r="U57">
        <f t="shared" si="8"/>
        <v>2.4468165476165802</v>
      </c>
      <c r="Y57" s="6">
        <v>1079</v>
      </c>
      <c r="Z57" s="6">
        <v>572</v>
      </c>
      <c r="AA57" s="6">
        <v>799</v>
      </c>
      <c r="AB57" s="6">
        <v>574</v>
      </c>
      <c r="AC57" s="6">
        <f t="shared" si="9"/>
        <v>939</v>
      </c>
      <c r="AD57" s="6">
        <f t="shared" si="9"/>
        <v>573</v>
      </c>
      <c r="AE57" s="18">
        <f t="shared" si="10"/>
        <v>276.5</v>
      </c>
      <c r="AF57" s="18">
        <f t="shared" si="11"/>
        <v>2.5</v>
      </c>
      <c r="AG57" s="18">
        <f t="shared" si="12"/>
        <v>276.51130175817406</v>
      </c>
      <c r="AH57" s="6">
        <f t="shared" si="13"/>
        <v>1100.0227270379462</v>
      </c>
      <c r="AI57" s="6">
        <f t="shared" si="114"/>
        <v>225.73644669265798</v>
      </c>
      <c r="AJ57" s="6">
        <v>58</v>
      </c>
      <c r="AK57" s="22">
        <f t="shared" si="14"/>
        <v>0.96666666666666667</v>
      </c>
      <c r="AL57" s="18">
        <f t="shared" si="15"/>
        <v>310.49429219637494</v>
      </c>
      <c r="AM57">
        <f t="shared" si="16"/>
        <v>-1.4723256820706347E-2</v>
      </c>
      <c r="AN57">
        <f t="shared" si="17"/>
        <v>2.4920536209686297</v>
      </c>
      <c r="AR57" s="6">
        <v>1256</v>
      </c>
      <c r="AS57" s="6">
        <v>580</v>
      </c>
      <c r="AT57" s="6">
        <v>882</v>
      </c>
      <c r="AU57" s="6">
        <v>580</v>
      </c>
      <c r="AV57" s="6">
        <f t="shared" si="18"/>
        <v>1069</v>
      </c>
      <c r="AW57" s="6">
        <f t="shared" si="18"/>
        <v>580</v>
      </c>
      <c r="AX57" s="18">
        <f t="shared" si="19"/>
        <v>237.5</v>
      </c>
      <c r="AY57" s="18">
        <f t="shared" si="20"/>
        <v>-1</v>
      </c>
      <c r="AZ57" s="18">
        <f t="shared" si="21"/>
        <v>237.50210525382718</v>
      </c>
      <c r="BA57" s="6">
        <f t="shared" si="22"/>
        <v>1216.207630300024</v>
      </c>
      <c r="BB57" s="6">
        <f t="shared" si="23"/>
        <v>201.83430158913961</v>
      </c>
      <c r="BC57" s="6">
        <v>60</v>
      </c>
      <c r="BD57" s="22">
        <f t="shared" si="24"/>
        <v>1</v>
      </c>
      <c r="BE57" s="18">
        <f t="shared" si="25"/>
        <v>302.87594799377422</v>
      </c>
      <c r="BF57">
        <f t="shared" si="26"/>
        <v>0</v>
      </c>
      <c r="BG57">
        <f t="shared" si="27"/>
        <v>2.4812647864780288</v>
      </c>
      <c r="BK57">
        <v>1086</v>
      </c>
      <c r="BL57">
        <v>568</v>
      </c>
      <c r="BM57">
        <v>924</v>
      </c>
      <c r="BN57">
        <v>568</v>
      </c>
      <c r="BO57" s="6">
        <f t="shared" si="28"/>
        <v>1005</v>
      </c>
      <c r="BP57" s="6">
        <f t="shared" si="28"/>
        <v>568</v>
      </c>
      <c r="BQ57" s="18">
        <f t="shared" si="29"/>
        <v>526.5</v>
      </c>
      <c r="BR57" s="18">
        <f t="shared" si="124"/>
        <v>-21.5</v>
      </c>
      <c r="BS57" s="18">
        <f t="shared" si="31"/>
        <v>526.93880100064746</v>
      </c>
      <c r="BT57" s="6">
        <f t="shared" si="32"/>
        <v>1154.4041753216245</v>
      </c>
      <c r="BU57" s="6">
        <f t="shared" si="33"/>
        <v>395.14631398596475</v>
      </c>
      <c r="BV57" s="6">
        <v>68</v>
      </c>
      <c r="BW57" s="22">
        <f t="shared" si="34"/>
        <v>1.1333333333333333</v>
      </c>
      <c r="BX57" s="18">
        <f t="shared" si="35"/>
        <v>100.08507497845785</v>
      </c>
      <c r="BY57">
        <f t="shared" si="36"/>
        <v>5.4357662322592676E-2</v>
      </c>
      <c r="BZ57">
        <f t="shared" si="37"/>
        <v>2.0003693188602183</v>
      </c>
      <c r="CD57">
        <v>1087</v>
      </c>
      <c r="CE57">
        <v>566</v>
      </c>
      <c r="CF57">
        <v>900</v>
      </c>
      <c r="CG57">
        <v>569</v>
      </c>
      <c r="CH57" s="6">
        <f t="shared" si="38"/>
        <v>993.5</v>
      </c>
      <c r="CI57" s="6">
        <f t="shared" si="38"/>
        <v>567.5</v>
      </c>
      <c r="CJ57" s="18">
        <f t="shared" si="120"/>
        <v>461</v>
      </c>
      <c r="CK57" s="18">
        <f t="shared" si="125"/>
        <v>-20.5</v>
      </c>
      <c r="CL57" s="18">
        <f t="shared" si="40"/>
        <v>461.45557749365213</v>
      </c>
      <c r="CM57" s="6">
        <f t="shared" si="41"/>
        <v>1144.1584243451603</v>
      </c>
      <c r="CN57" s="6">
        <f t="shared" si="42"/>
        <v>350.87395456146407</v>
      </c>
      <c r="CO57" s="6">
        <v>57</v>
      </c>
      <c r="CP57" s="22">
        <f t="shared" si="43"/>
        <v>0.95</v>
      </c>
      <c r="CQ57" s="18">
        <f t="shared" si="44"/>
        <v>101.29331877600234</v>
      </c>
      <c r="CR57">
        <f t="shared" si="45"/>
        <v>-2.2276394711152253E-2</v>
      </c>
      <c r="CS57">
        <f t="shared" si="46"/>
        <v>2.0055808005981222</v>
      </c>
      <c r="CW57">
        <v>1284</v>
      </c>
      <c r="CX57">
        <v>555</v>
      </c>
      <c r="CY57">
        <v>1073</v>
      </c>
      <c r="CZ57">
        <v>564</v>
      </c>
      <c r="DA57" s="6">
        <f t="shared" si="47"/>
        <v>1178.5</v>
      </c>
      <c r="DB57" s="6">
        <f t="shared" si="47"/>
        <v>559.5</v>
      </c>
      <c r="DC57" s="18">
        <f t="shared" si="121"/>
        <v>636.5</v>
      </c>
      <c r="DD57" s="18">
        <f t="shared" si="126"/>
        <v>-25</v>
      </c>
      <c r="DE57" s="18">
        <f t="shared" si="49"/>
        <v>636.99077701329395</v>
      </c>
      <c r="DF57" s="6">
        <f t="shared" si="50"/>
        <v>1304.5698524801192</v>
      </c>
      <c r="DG57" s="6">
        <f t="shared" si="51"/>
        <v>507.44737130172462</v>
      </c>
      <c r="DH57" s="6">
        <v>57</v>
      </c>
      <c r="DI57" s="22">
        <f t="shared" si="52"/>
        <v>0.95</v>
      </c>
      <c r="DJ57" s="18">
        <f t="shared" si="53"/>
        <v>118.08090079137216</v>
      </c>
      <c r="DK57">
        <f t="shared" si="54"/>
        <v>-2.2276394711152253E-2</v>
      </c>
      <c r="DL57">
        <f t="shared" si="55"/>
        <v>2.0721796575483267</v>
      </c>
      <c r="DP57">
        <v>1305</v>
      </c>
      <c r="DQ57">
        <v>588</v>
      </c>
      <c r="DR57">
        <v>1120</v>
      </c>
      <c r="DS57">
        <v>592</v>
      </c>
      <c r="DT57" s="6">
        <f t="shared" si="56"/>
        <v>1212.5</v>
      </c>
      <c r="DU57" s="6">
        <f t="shared" si="56"/>
        <v>590</v>
      </c>
      <c r="DV57" s="18">
        <f t="shared" si="57"/>
        <v>607</v>
      </c>
      <c r="DW57" s="18">
        <f t="shared" si="58"/>
        <v>-16</v>
      </c>
      <c r="DX57" s="18">
        <f t="shared" si="59"/>
        <v>607.21083653044275</v>
      </c>
      <c r="DY57" s="6">
        <f t="shared" si="60"/>
        <v>1348.4273247008903</v>
      </c>
      <c r="DZ57" s="6">
        <f t="shared" si="61"/>
        <v>491.76738633561342</v>
      </c>
      <c r="EA57" s="6">
        <v>60</v>
      </c>
      <c r="EB57" s="22">
        <f t="shared" si="62"/>
        <v>1</v>
      </c>
      <c r="EC57" s="18">
        <f t="shared" si="63"/>
        <v>145.70922213813398</v>
      </c>
      <c r="ED57">
        <f t="shared" si="64"/>
        <v>0</v>
      </c>
      <c r="EE57">
        <f t="shared" si="65"/>
        <v>2.1634870397381119</v>
      </c>
      <c r="EI57">
        <v>1540</v>
      </c>
      <c r="EJ57">
        <v>589</v>
      </c>
      <c r="EK57">
        <v>1309</v>
      </c>
      <c r="EL57">
        <v>596</v>
      </c>
      <c r="EM57" s="6">
        <f t="shared" si="66"/>
        <v>1424.5</v>
      </c>
      <c r="EN57" s="6">
        <f t="shared" si="66"/>
        <v>592.5</v>
      </c>
      <c r="EO57" s="18">
        <f t="shared" si="67"/>
        <v>808.5</v>
      </c>
      <c r="EP57" s="18">
        <f t="shared" si="68"/>
        <v>-17</v>
      </c>
      <c r="EQ57" s="18">
        <f t="shared" si="69"/>
        <v>808.67870628575349</v>
      </c>
      <c r="ER57" s="6">
        <f t="shared" si="70"/>
        <v>1542.8079919419656</v>
      </c>
      <c r="ES57" s="6">
        <f t="shared" si="71"/>
        <v>676.23644267439363</v>
      </c>
      <c r="ET57" s="6">
        <v>60</v>
      </c>
      <c r="EU57" s="22">
        <f t="shared" si="72"/>
        <v>1</v>
      </c>
      <c r="EV57" s="18">
        <f t="shared" si="73"/>
        <v>158.5347232086163</v>
      </c>
      <c r="EW57">
        <f t="shared" si="74"/>
        <v>0</v>
      </c>
      <c r="EX57">
        <f t="shared" si="75"/>
        <v>2.2001243987071426</v>
      </c>
      <c r="FB57">
        <v>1583</v>
      </c>
      <c r="FC57">
        <v>588</v>
      </c>
      <c r="FD57">
        <v>1306</v>
      </c>
      <c r="FE57">
        <v>594</v>
      </c>
      <c r="FF57" s="6">
        <f t="shared" si="76"/>
        <v>1444.5</v>
      </c>
      <c r="FG57" s="6">
        <f t="shared" si="76"/>
        <v>591</v>
      </c>
      <c r="FH57" s="18">
        <f t="shared" si="122"/>
        <v>832.5</v>
      </c>
      <c r="FI57" s="18">
        <f t="shared" si="127"/>
        <v>-20</v>
      </c>
      <c r="FJ57" s="18">
        <f t="shared" si="78"/>
        <v>832.74020558635209</v>
      </c>
      <c r="FK57" s="6">
        <f t="shared" si="79"/>
        <v>1560.724591335704</v>
      </c>
      <c r="FL57" s="6">
        <f t="shared" si="80"/>
        <v>695.93270885761319</v>
      </c>
      <c r="FM57" s="6">
        <v>64</v>
      </c>
      <c r="FN57" s="22">
        <f t="shared" si="81"/>
        <v>1.0666666666666667</v>
      </c>
      <c r="FO57" s="18">
        <f t="shared" si="82"/>
        <v>162.32081540659885</v>
      </c>
      <c r="FP57">
        <f t="shared" si="83"/>
        <v>2.8028723600243534E-2</v>
      </c>
      <c r="FQ57">
        <f t="shared" si="84"/>
        <v>2.2103742156769464</v>
      </c>
      <c r="FU57">
        <v>826</v>
      </c>
      <c r="FV57">
        <v>576</v>
      </c>
      <c r="FW57">
        <v>676</v>
      </c>
      <c r="FX57">
        <v>583</v>
      </c>
      <c r="FY57">
        <f t="shared" si="85"/>
        <v>751</v>
      </c>
      <c r="FZ57">
        <f t="shared" si="86"/>
        <v>579.5</v>
      </c>
      <c r="GA57" s="18">
        <f t="shared" si="123"/>
        <v>525</v>
      </c>
      <c r="GB57" s="18">
        <f t="shared" si="128"/>
        <v>-22.5</v>
      </c>
      <c r="GC57" s="18">
        <f t="shared" si="88"/>
        <v>525.48192166810077</v>
      </c>
      <c r="GD57">
        <f t="shared" si="89"/>
        <v>948.58908385032555</v>
      </c>
      <c r="GE57">
        <v>56</v>
      </c>
      <c r="GF57" s="22">
        <f t="shared" si="90"/>
        <v>0.93333333333333335</v>
      </c>
      <c r="GG57" s="18">
        <f t="shared" si="115"/>
        <v>123.4145764982206</v>
      </c>
      <c r="GH57">
        <f t="shared" si="91"/>
        <v>-2.9963223377443209E-2</v>
      </c>
      <c r="GI57">
        <f t="shared" si="92"/>
        <v>2.0913664572570334</v>
      </c>
      <c r="GN57">
        <v>1045</v>
      </c>
      <c r="GO57">
        <v>570</v>
      </c>
      <c r="GP57">
        <v>894</v>
      </c>
      <c r="GQ57">
        <v>574</v>
      </c>
      <c r="GR57">
        <f t="shared" si="93"/>
        <v>969.5</v>
      </c>
      <c r="GS57">
        <f t="shared" si="94"/>
        <v>572</v>
      </c>
      <c r="GT57" s="18">
        <f t="shared" si="95"/>
        <v>724.5</v>
      </c>
      <c r="GU57" s="18">
        <f t="shared" si="96"/>
        <v>-32.5</v>
      </c>
      <c r="GV57" s="18">
        <f t="shared" si="97"/>
        <v>725.22858465452123</v>
      </c>
      <c r="GW57">
        <f t="shared" si="131"/>
        <v>1125.6616942936275</v>
      </c>
      <c r="GX57">
        <v>58</v>
      </c>
      <c r="GY57" s="22">
        <f t="shared" si="99"/>
        <v>0.96666666666666667</v>
      </c>
      <c r="GZ57" s="18">
        <f t="shared" si="100"/>
        <v>159.44388086599599</v>
      </c>
      <c r="HA57">
        <f t="shared" si="101"/>
        <v>-1.4723256820706347E-2</v>
      </c>
      <c r="HB57">
        <f t="shared" si="102"/>
        <v>2.202607856554041</v>
      </c>
      <c r="HG57">
        <v>1052</v>
      </c>
      <c r="HH57">
        <v>570</v>
      </c>
      <c r="HI57">
        <v>909</v>
      </c>
      <c r="HJ57">
        <v>575</v>
      </c>
      <c r="HK57">
        <f t="shared" si="103"/>
        <v>980.5</v>
      </c>
      <c r="HL57">
        <f t="shared" si="104"/>
        <v>572.5</v>
      </c>
      <c r="HM57" s="18">
        <f t="shared" si="105"/>
        <v>725.5</v>
      </c>
      <c r="HN57" s="18">
        <f t="shared" si="106"/>
        <v>-29</v>
      </c>
      <c r="HO57" s="18">
        <f t="shared" si="107"/>
        <v>726.07936893978751</v>
      </c>
      <c r="HP57">
        <f t="shared" si="108"/>
        <v>1135.4014708463258</v>
      </c>
      <c r="HQ57">
        <v>57</v>
      </c>
      <c r="HR57" s="22">
        <f t="shared" si="109"/>
        <v>0.95</v>
      </c>
      <c r="HS57" s="18">
        <f t="shared" si="110"/>
        <v>156.70929068003929</v>
      </c>
      <c r="HT57">
        <f t="shared" si="111"/>
        <v>-2.2276394711152253E-2</v>
      </c>
      <c r="HU57">
        <f t="shared" si="112"/>
        <v>2.1950947448506284</v>
      </c>
    </row>
    <row r="58" spans="7:229" x14ac:dyDescent="0.25">
      <c r="G58" s="6">
        <v>1132</v>
      </c>
      <c r="H58" s="6">
        <v>579</v>
      </c>
      <c r="I58" s="6">
        <v>881</v>
      </c>
      <c r="J58" s="6">
        <v>577</v>
      </c>
      <c r="K58" s="6">
        <f t="shared" si="129"/>
        <v>1006.5</v>
      </c>
      <c r="L58" s="6">
        <f t="shared" si="130"/>
        <v>578</v>
      </c>
      <c r="M58" s="18">
        <f t="shared" si="2"/>
        <v>230</v>
      </c>
      <c r="N58" s="18">
        <f t="shared" si="3"/>
        <v>-2.5</v>
      </c>
      <c r="O58" s="18">
        <f t="shared" si="4"/>
        <v>230.01358655522938</v>
      </c>
      <c r="P58" s="18">
        <f t="shared" si="113"/>
        <v>191.15651954714428</v>
      </c>
      <c r="Q58" s="6">
        <v>58</v>
      </c>
      <c r="R58" s="22">
        <f t="shared" si="5"/>
        <v>0.96666666666666667</v>
      </c>
      <c r="S58" s="18">
        <f t="shared" si="6"/>
        <v>280.35979075560755</v>
      </c>
      <c r="T58">
        <f t="shared" si="7"/>
        <v>-1.4723256820706347E-2</v>
      </c>
      <c r="U58">
        <f t="shared" si="8"/>
        <v>2.447715727179252</v>
      </c>
      <c r="Y58" s="6">
        <v>1088</v>
      </c>
      <c r="Z58" s="6">
        <v>573</v>
      </c>
      <c r="AA58" s="6">
        <v>809</v>
      </c>
      <c r="AB58" s="6">
        <v>575</v>
      </c>
      <c r="AC58" s="6">
        <f t="shared" si="9"/>
        <v>948.5</v>
      </c>
      <c r="AD58" s="6">
        <f t="shared" si="9"/>
        <v>574</v>
      </c>
      <c r="AE58" s="18">
        <f t="shared" si="10"/>
        <v>286</v>
      </c>
      <c r="AF58" s="18">
        <f t="shared" si="11"/>
        <v>3.5</v>
      </c>
      <c r="AG58" s="18">
        <f t="shared" si="12"/>
        <v>286.02141528214281</v>
      </c>
      <c r="AH58" s="6">
        <f t="shared" si="13"/>
        <v>1108.6605657278517</v>
      </c>
      <c r="AI58" s="6">
        <f t="shared" si="114"/>
        <v>234.37428538256347</v>
      </c>
      <c r="AJ58" s="6">
        <v>59</v>
      </c>
      <c r="AK58" s="22">
        <f t="shared" si="14"/>
        <v>0.98333333333333328</v>
      </c>
      <c r="AL58" s="18">
        <f t="shared" si="15"/>
        <v>311.3838360672915</v>
      </c>
      <c r="AM58">
        <f t="shared" si="16"/>
        <v>-7.2992387414994656E-3</v>
      </c>
      <c r="AN58">
        <f t="shared" si="17"/>
        <v>2.4932960645937596</v>
      </c>
      <c r="AR58" s="6">
        <v>1264</v>
      </c>
      <c r="AS58" s="6">
        <v>580</v>
      </c>
      <c r="AT58" s="6">
        <v>890</v>
      </c>
      <c r="AU58" s="6">
        <v>580</v>
      </c>
      <c r="AV58" s="6">
        <f t="shared" si="18"/>
        <v>1077</v>
      </c>
      <c r="AW58" s="6">
        <f t="shared" si="18"/>
        <v>580</v>
      </c>
      <c r="AX58" s="18">
        <f t="shared" si="19"/>
        <v>245.5</v>
      </c>
      <c r="AY58" s="18">
        <f t="shared" si="20"/>
        <v>-1</v>
      </c>
      <c r="AZ58" s="18">
        <f t="shared" si="21"/>
        <v>245.50203665142985</v>
      </c>
      <c r="BA58" s="6">
        <f t="shared" si="22"/>
        <v>1223.2452738514871</v>
      </c>
      <c r="BB58" s="6">
        <f t="shared" si="23"/>
        <v>208.87194514060275</v>
      </c>
      <c r="BC58" s="6">
        <v>61</v>
      </c>
      <c r="BD58" s="22">
        <f t="shared" si="24"/>
        <v>1.0166666666666666</v>
      </c>
      <c r="BE58" s="18">
        <f t="shared" si="25"/>
        <v>303.53470387302349</v>
      </c>
      <c r="BF58">
        <f t="shared" si="26"/>
        <v>7.1785846271233758E-3</v>
      </c>
      <c r="BG58">
        <f t="shared" si="27"/>
        <v>2.4822083522117033</v>
      </c>
      <c r="BK58">
        <v>1097</v>
      </c>
      <c r="BL58">
        <v>567</v>
      </c>
      <c r="BM58">
        <v>937</v>
      </c>
      <c r="BN58">
        <v>568</v>
      </c>
      <c r="BO58" s="6">
        <f t="shared" si="28"/>
        <v>1017</v>
      </c>
      <c r="BP58" s="6">
        <f t="shared" si="28"/>
        <v>567.5</v>
      </c>
      <c r="BQ58" s="18">
        <f t="shared" si="29"/>
        <v>538.5</v>
      </c>
      <c r="BR58" s="18">
        <f t="shared" si="124"/>
        <v>-22</v>
      </c>
      <c r="BS58" s="18">
        <f t="shared" si="31"/>
        <v>538.94920910972678</v>
      </c>
      <c r="BT58" s="6">
        <f t="shared" si="32"/>
        <v>1164.6223636870452</v>
      </c>
      <c r="BU58" s="6">
        <f t="shared" si="33"/>
        <v>405.36450235138545</v>
      </c>
      <c r="BV58" s="6">
        <v>69</v>
      </c>
      <c r="BW58" s="22">
        <f t="shared" si="34"/>
        <v>1.1499999999999999</v>
      </c>
      <c r="BX58" s="18">
        <f t="shared" si="35"/>
        <v>101.23329755102758</v>
      </c>
      <c r="BY58">
        <f t="shared" si="36"/>
        <v>6.069784035361165E-2</v>
      </c>
      <c r="BZ58">
        <f t="shared" si="37"/>
        <v>2.0053233836912532</v>
      </c>
      <c r="CD58">
        <v>1099</v>
      </c>
      <c r="CE58">
        <v>564</v>
      </c>
      <c r="CF58">
        <v>910</v>
      </c>
      <c r="CG58">
        <v>569</v>
      </c>
      <c r="CH58" s="6">
        <f t="shared" si="38"/>
        <v>1004.5</v>
      </c>
      <c r="CI58" s="6">
        <f t="shared" si="38"/>
        <v>566.5</v>
      </c>
      <c r="CJ58" s="18">
        <f t="shared" si="120"/>
        <v>472</v>
      </c>
      <c r="CK58" s="18">
        <f t="shared" si="125"/>
        <v>-21.5</v>
      </c>
      <c r="CL58" s="18">
        <f t="shared" si="40"/>
        <v>472.48941787091911</v>
      </c>
      <c r="CM58" s="6">
        <f t="shared" si="41"/>
        <v>1153.2313297860062</v>
      </c>
      <c r="CN58" s="6">
        <f t="shared" si="42"/>
        <v>359.94686000231002</v>
      </c>
      <c r="CO58" s="6">
        <v>58</v>
      </c>
      <c r="CP58" s="22">
        <f t="shared" si="43"/>
        <v>0.96666666666666667</v>
      </c>
      <c r="CQ58" s="18">
        <f t="shared" si="44"/>
        <v>102.36529394138336</v>
      </c>
      <c r="CR58">
        <f t="shared" si="45"/>
        <v>-1.4723256820706347E-2</v>
      </c>
      <c r="CS58">
        <f t="shared" si="46"/>
        <v>2.0101527378450639</v>
      </c>
      <c r="CW58">
        <v>1298</v>
      </c>
      <c r="CX58">
        <v>554</v>
      </c>
      <c r="CY58">
        <v>1089</v>
      </c>
      <c r="CZ58">
        <v>564</v>
      </c>
      <c r="DA58" s="6">
        <f t="shared" si="47"/>
        <v>1193.5</v>
      </c>
      <c r="DB58" s="6">
        <f t="shared" si="47"/>
        <v>559</v>
      </c>
      <c r="DC58" s="18">
        <f t="shared" si="121"/>
        <v>651.5</v>
      </c>
      <c r="DD58" s="18">
        <f t="shared" si="126"/>
        <v>-25.5</v>
      </c>
      <c r="DE58" s="18">
        <f t="shared" si="49"/>
        <v>651.99884969223683</v>
      </c>
      <c r="DF58" s="6">
        <f t="shared" si="50"/>
        <v>1317.9238407434627</v>
      </c>
      <c r="DG58" s="6">
        <f t="shared" si="51"/>
        <v>520.8013595650682</v>
      </c>
      <c r="DH58" s="6">
        <v>58</v>
      </c>
      <c r="DI58" s="22">
        <f t="shared" si="52"/>
        <v>0.96666666666666667</v>
      </c>
      <c r="DJ58" s="18">
        <f t="shared" si="53"/>
        <v>119.50847357544359</v>
      </c>
      <c r="DK58">
        <f t="shared" si="54"/>
        <v>-1.4723256820706347E-2</v>
      </c>
      <c r="DL58">
        <f t="shared" si="55"/>
        <v>2.077398699397885</v>
      </c>
      <c r="DP58">
        <v>1322</v>
      </c>
      <c r="DQ58">
        <v>589</v>
      </c>
      <c r="DR58">
        <v>1135</v>
      </c>
      <c r="DS58">
        <v>592</v>
      </c>
      <c r="DT58" s="6">
        <f t="shared" si="56"/>
        <v>1228.5</v>
      </c>
      <c r="DU58" s="6">
        <f t="shared" si="56"/>
        <v>590.5</v>
      </c>
      <c r="DV58" s="18">
        <f t="shared" si="57"/>
        <v>623</v>
      </c>
      <c r="DW58" s="18">
        <f t="shared" si="58"/>
        <v>-15.5</v>
      </c>
      <c r="DX58" s="18">
        <f t="shared" si="59"/>
        <v>623.19278718547446</v>
      </c>
      <c r="DY58" s="6">
        <f t="shared" si="60"/>
        <v>1363.0489719742282</v>
      </c>
      <c r="DZ58" s="6">
        <f t="shared" si="61"/>
        <v>506.38903360895131</v>
      </c>
      <c r="EA58" s="6">
        <v>61</v>
      </c>
      <c r="EB58" s="22">
        <f t="shared" si="62"/>
        <v>1.0166666666666666</v>
      </c>
      <c r="EC58" s="18">
        <f t="shared" si="63"/>
        <v>147.23276366864224</v>
      </c>
      <c r="ED58">
        <f t="shared" si="64"/>
        <v>7.1785846271233758E-3</v>
      </c>
      <c r="EE58">
        <f t="shared" si="65"/>
        <v>2.1680044641943059</v>
      </c>
      <c r="EI58">
        <v>1559</v>
      </c>
      <c r="EJ58">
        <v>590</v>
      </c>
      <c r="EK58">
        <v>1330</v>
      </c>
      <c r="EL58">
        <v>592</v>
      </c>
      <c r="EM58" s="6">
        <f t="shared" si="66"/>
        <v>1444.5</v>
      </c>
      <c r="EN58" s="6">
        <f t="shared" si="66"/>
        <v>591</v>
      </c>
      <c r="EO58" s="18">
        <f t="shared" si="67"/>
        <v>828.5</v>
      </c>
      <c r="EP58" s="18">
        <f t="shared" si="68"/>
        <v>-18.5</v>
      </c>
      <c r="EQ58" s="18">
        <f t="shared" si="69"/>
        <v>828.70652223812021</v>
      </c>
      <c r="ER58" s="6">
        <f t="shared" si="70"/>
        <v>1560.724591335704</v>
      </c>
      <c r="ES58" s="6">
        <f t="shared" si="71"/>
        <v>694.15304206813198</v>
      </c>
      <c r="ET58" s="6">
        <v>61</v>
      </c>
      <c r="EU58" s="22">
        <f t="shared" si="72"/>
        <v>1.0166666666666666</v>
      </c>
      <c r="EV58" s="18">
        <f t="shared" si="73"/>
        <v>160.28235112767098</v>
      </c>
      <c r="EW58">
        <f t="shared" si="74"/>
        <v>7.1785846271233758E-3</v>
      </c>
      <c r="EX58">
        <f t="shared" si="75"/>
        <v>2.2048857043264518</v>
      </c>
      <c r="FB58">
        <v>1604</v>
      </c>
      <c r="FC58">
        <v>589</v>
      </c>
      <c r="FD58">
        <v>1330</v>
      </c>
      <c r="FE58">
        <v>594</v>
      </c>
      <c r="FF58" s="6">
        <f t="shared" si="76"/>
        <v>1467</v>
      </c>
      <c r="FG58" s="6">
        <f t="shared" si="76"/>
        <v>591.5</v>
      </c>
      <c r="FH58" s="18">
        <f t="shared" si="122"/>
        <v>855</v>
      </c>
      <c r="FI58" s="18">
        <f t="shared" si="127"/>
        <v>-19.5</v>
      </c>
      <c r="FJ58" s="18">
        <f t="shared" si="78"/>
        <v>855.22233951177861</v>
      </c>
      <c r="FK58" s="6">
        <f t="shared" si="79"/>
        <v>1581.7589102009194</v>
      </c>
      <c r="FL58" s="6">
        <f t="shared" si="80"/>
        <v>716.96702772282867</v>
      </c>
      <c r="FM58" s="6">
        <v>65</v>
      </c>
      <c r="FN58" s="22">
        <f t="shared" si="81"/>
        <v>1.0833333333333333</v>
      </c>
      <c r="FO58" s="18">
        <f t="shared" si="82"/>
        <v>164.32260811654689</v>
      </c>
      <c r="FP58">
        <f t="shared" si="83"/>
        <v>3.476210625921191E-2</v>
      </c>
      <c r="FQ58">
        <f t="shared" si="84"/>
        <v>2.2156973193985015</v>
      </c>
      <c r="FU58">
        <v>843</v>
      </c>
      <c r="FV58">
        <v>575</v>
      </c>
      <c r="FW58">
        <v>690</v>
      </c>
      <c r="FX58">
        <v>582</v>
      </c>
      <c r="FY58">
        <f t="shared" si="85"/>
        <v>766.5</v>
      </c>
      <c r="FZ58">
        <f t="shared" si="86"/>
        <v>578.5</v>
      </c>
      <c r="GA58" s="18">
        <f t="shared" si="123"/>
        <v>540.5</v>
      </c>
      <c r="GB58" s="18">
        <f t="shared" si="128"/>
        <v>-23.5</v>
      </c>
      <c r="GC58" s="18">
        <f t="shared" si="88"/>
        <v>541.01062836140295</v>
      </c>
      <c r="GD58">
        <f t="shared" si="89"/>
        <v>960.30437882996239</v>
      </c>
      <c r="GE58">
        <v>57</v>
      </c>
      <c r="GF58" s="22">
        <f t="shared" si="90"/>
        <v>0.95</v>
      </c>
      <c r="GG58" s="18">
        <f t="shared" si="115"/>
        <v>125.3522738644924</v>
      </c>
      <c r="GH58">
        <f t="shared" si="91"/>
        <v>-2.2276394711152253E-2</v>
      </c>
      <c r="GI58">
        <f t="shared" si="92"/>
        <v>2.0981322163783585</v>
      </c>
      <c r="GN58">
        <v>1065</v>
      </c>
      <c r="GO58">
        <v>569</v>
      </c>
      <c r="GP58">
        <v>916</v>
      </c>
      <c r="GQ58">
        <v>573</v>
      </c>
      <c r="GR58">
        <f t="shared" si="93"/>
        <v>990.5</v>
      </c>
      <c r="GS58">
        <f t="shared" si="94"/>
        <v>571</v>
      </c>
      <c r="GT58" s="18">
        <f t="shared" si="95"/>
        <v>745.5</v>
      </c>
      <c r="GU58" s="18">
        <f t="shared" si="96"/>
        <v>-33.5</v>
      </c>
      <c r="GV58" s="18">
        <f t="shared" si="97"/>
        <v>746.25230317902538</v>
      </c>
      <c r="GW58">
        <f t="shared" si="131"/>
        <v>1143.2984081157465</v>
      </c>
      <c r="GX58">
        <v>59</v>
      </c>
      <c r="GY58" s="22">
        <f t="shared" si="99"/>
        <v>0.98333333333333328</v>
      </c>
      <c r="GZ58" s="18">
        <f t="shared" si="100"/>
        <v>162.05750342775136</v>
      </c>
      <c r="HA58">
        <f t="shared" si="101"/>
        <v>-7.2992387414994656E-3</v>
      </c>
      <c r="HB58">
        <f t="shared" si="102"/>
        <v>2.2096691441113703</v>
      </c>
      <c r="HG58">
        <v>1071</v>
      </c>
      <c r="HH58">
        <v>567</v>
      </c>
      <c r="HI58">
        <v>928</v>
      </c>
      <c r="HJ58">
        <v>575</v>
      </c>
      <c r="HK58">
        <f t="shared" si="103"/>
        <v>999.5</v>
      </c>
      <c r="HL58">
        <f t="shared" si="104"/>
        <v>571</v>
      </c>
      <c r="HM58" s="18">
        <f t="shared" si="105"/>
        <v>744.5</v>
      </c>
      <c r="HN58" s="18">
        <f t="shared" si="106"/>
        <v>-30.5</v>
      </c>
      <c r="HO58" s="18">
        <f t="shared" si="107"/>
        <v>745.12448624374167</v>
      </c>
      <c r="HP58">
        <f t="shared" si="108"/>
        <v>1151.1043610376951</v>
      </c>
      <c r="HQ58">
        <v>58</v>
      </c>
      <c r="HR58" s="22">
        <f t="shared" si="109"/>
        <v>0.96666666666666667</v>
      </c>
      <c r="HS58" s="18">
        <f t="shared" si="110"/>
        <v>159.08257316732298</v>
      </c>
      <c r="HT58">
        <f t="shared" si="111"/>
        <v>-1.4723256820706347E-2</v>
      </c>
      <c r="HU58">
        <f t="shared" si="112"/>
        <v>2.2016226071022973</v>
      </c>
    </row>
    <row r="59" spans="7:229" x14ac:dyDescent="0.25">
      <c r="G59" s="6">
        <v>1137</v>
      </c>
      <c r="H59" s="6">
        <v>579</v>
      </c>
      <c r="I59" s="6">
        <v>887</v>
      </c>
      <c r="J59" s="6">
        <v>577</v>
      </c>
      <c r="K59" s="6">
        <f t="shared" si="129"/>
        <v>1012</v>
      </c>
      <c r="L59" s="6">
        <f t="shared" si="130"/>
        <v>578</v>
      </c>
      <c r="M59" s="18">
        <f t="shared" si="2"/>
        <v>235.5</v>
      </c>
      <c r="N59" s="18">
        <f t="shared" si="3"/>
        <v>-2.5</v>
      </c>
      <c r="O59" s="18">
        <f t="shared" si="4"/>
        <v>235.51326926523694</v>
      </c>
      <c r="P59" s="18">
        <f t="shared" si="113"/>
        <v>195.92923221054582</v>
      </c>
      <c r="Q59" s="6">
        <v>59</v>
      </c>
      <c r="R59" s="22">
        <f t="shared" si="5"/>
        <v>0.98333333333333328</v>
      </c>
      <c r="S59" s="18">
        <f t="shared" si="6"/>
        <v>280.81540194854995</v>
      </c>
      <c r="T59">
        <f t="shared" si="7"/>
        <v>-7.2992387414994656E-3</v>
      </c>
      <c r="U59">
        <f t="shared" si="8"/>
        <v>2.4484209239628472</v>
      </c>
      <c r="Y59" s="6">
        <v>1096</v>
      </c>
      <c r="Z59" s="6">
        <v>572</v>
      </c>
      <c r="AA59" s="6">
        <v>817</v>
      </c>
      <c r="AB59" s="6">
        <v>573</v>
      </c>
      <c r="AC59" s="6">
        <f t="shared" si="9"/>
        <v>956.5</v>
      </c>
      <c r="AD59" s="6">
        <f t="shared" si="9"/>
        <v>572.5</v>
      </c>
      <c r="AE59" s="18">
        <f t="shared" si="10"/>
        <v>294</v>
      </c>
      <c r="AF59" s="18">
        <f t="shared" si="11"/>
        <v>2</v>
      </c>
      <c r="AG59" s="18">
        <f t="shared" si="12"/>
        <v>294.00680264238787</v>
      </c>
      <c r="AH59" s="6">
        <f t="shared" si="13"/>
        <v>1114.7414498438641</v>
      </c>
      <c r="AI59" s="6">
        <f t="shared" si="114"/>
        <v>240.45516949857586</v>
      </c>
      <c r="AJ59" s="6">
        <v>60</v>
      </c>
      <c r="AK59" s="22">
        <f t="shared" si="14"/>
        <v>1</v>
      </c>
      <c r="AL59" s="18">
        <f t="shared" si="15"/>
        <v>312.13076220705813</v>
      </c>
      <c r="AM59">
        <f t="shared" si="16"/>
        <v>0</v>
      </c>
      <c r="AN59">
        <f t="shared" si="17"/>
        <v>2.4943365728896554</v>
      </c>
      <c r="AR59" s="6">
        <v>1270</v>
      </c>
      <c r="AS59" s="6">
        <v>580</v>
      </c>
      <c r="AT59" s="6">
        <v>896</v>
      </c>
      <c r="AU59" s="6">
        <v>580</v>
      </c>
      <c r="AV59" s="6">
        <f t="shared" si="18"/>
        <v>1083</v>
      </c>
      <c r="AW59" s="6">
        <f t="shared" si="18"/>
        <v>580</v>
      </c>
      <c r="AX59" s="18">
        <f t="shared" si="19"/>
        <v>251.5</v>
      </c>
      <c r="AY59" s="18">
        <f t="shared" si="20"/>
        <v>-1</v>
      </c>
      <c r="AZ59" s="18">
        <f t="shared" si="21"/>
        <v>251.50198806371293</v>
      </c>
      <c r="BA59" s="6">
        <f t="shared" si="22"/>
        <v>1228.5312368841096</v>
      </c>
      <c r="BB59" s="6">
        <f t="shared" si="23"/>
        <v>214.15790817322522</v>
      </c>
      <c r="BC59" s="6">
        <v>62</v>
      </c>
      <c r="BD59" s="22">
        <f t="shared" si="24"/>
        <v>1.0333333333333332</v>
      </c>
      <c r="BE59" s="18">
        <f t="shared" si="25"/>
        <v>304.0287710183037</v>
      </c>
      <c r="BF59">
        <f t="shared" si="26"/>
        <v>1.4240439114610193E-2</v>
      </c>
      <c r="BG59">
        <f t="shared" si="27"/>
        <v>2.4829146839483855</v>
      </c>
      <c r="BK59">
        <v>1110</v>
      </c>
      <c r="BL59">
        <v>567</v>
      </c>
      <c r="BM59">
        <v>948</v>
      </c>
      <c r="BN59">
        <v>567</v>
      </c>
      <c r="BO59" s="6">
        <f t="shared" si="28"/>
        <v>1029</v>
      </c>
      <c r="BP59" s="6">
        <f t="shared" si="28"/>
        <v>567</v>
      </c>
      <c r="BQ59" s="18">
        <f t="shared" si="29"/>
        <v>550.5</v>
      </c>
      <c r="BR59" s="18">
        <f t="shared" si="124"/>
        <v>-22.5</v>
      </c>
      <c r="BS59" s="18">
        <f t="shared" si="31"/>
        <v>550.95961739495931</v>
      </c>
      <c r="BT59" s="6">
        <f t="shared" si="32"/>
        <v>1174.8744613787467</v>
      </c>
      <c r="BU59" s="6">
        <f t="shared" si="33"/>
        <v>415.61660004308692</v>
      </c>
      <c r="BV59" s="6">
        <v>70</v>
      </c>
      <c r="BW59" s="22">
        <f t="shared" si="34"/>
        <v>1.1666666666666667</v>
      </c>
      <c r="BX59" s="18">
        <f t="shared" si="35"/>
        <v>102.38152014043794</v>
      </c>
      <c r="BY59">
        <f t="shared" si="36"/>
        <v>6.6946789630613221E-2</v>
      </c>
      <c r="BZ59">
        <f t="shared" si="37"/>
        <v>2.0102215735801447</v>
      </c>
      <c r="CD59">
        <v>1110</v>
      </c>
      <c r="CE59">
        <v>566</v>
      </c>
      <c r="CF59">
        <v>921</v>
      </c>
      <c r="CG59">
        <v>569</v>
      </c>
      <c r="CH59" s="6">
        <f t="shared" si="38"/>
        <v>1015.5</v>
      </c>
      <c r="CI59" s="6">
        <f t="shared" si="38"/>
        <v>567.5</v>
      </c>
      <c r="CJ59" s="18">
        <f t="shared" si="120"/>
        <v>483</v>
      </c>
      <c r="CK59" s="18">
        <f t="shared" si="125"/>
        <v>-20.5</v>
      </c>
      <c r="CL59" s="18">
        <f t="shared" si="40"/>
        <v>483.43484566174993</v>
      </c>
      <c r="CM59" s="6">
        <f t="shared" si="41"/>
        <v>1163.3127266560784</v>
      </c>
      <c r="CN59" s="6">
        <f t="shared" si="42"/>
        <v>370.02825687238226</v>
      </c>
      <c r="CO59" s="6">
        <v>59</v>
      </c>
      <c r="CP59" s="22">
        <f t="shared" si="43"/>
        <v>0.98333333333333328</v>
      </c>
      <c r="CQ59" s="18">
        <f t="shared" si="44"/>
        <v>103.42867952292721</v>
      </c>
      <c r="CR59">
        <f t="shared" si="45"/>
        <v>-7.2992387414994656E-3</v>
      </c>
      <c r="CS59">
        <f t="shared" si="46"/>
        <v>2.0146409800686689</v>
      </c>
      <c r="CW59">
        <v>1314</v>
      </c>
      <c r="CX59">
        <v>558</v>
      </c>
      <c r="CY59">
        <v>1105</v>
      </c>
      <c r="CZ59">
        <v>564</v>
      </c>
      <c r="DA59" s="6">
        <f t="shared" si="47"/>
        <v>1209.5</v>
      </c>
      <c r="DB59" s="6">
        <f t="shared" si="47"/>
        <v>561</v>
      </c>
      <c r="DC59" s="18">
        <f t="shared" si="121"/>
        <v>667.5</v>
      </c>
      <c r="DD59" s="18">
        <f t="shared" si="126"/>
        <v>-23.5</v>
      </c>
      <c r="DE59" s="18">
        <f t="shared" si="49"/>
        <v>667.91354230918239</v>
      </c>
      <c r="DF59" s="6">
        <f t="shared" si="50"/>
        <v>1333.2708839541949</v>
      </c>
      <c r="DG59" s="6">
        <f t="shared" si="51"/>
        <v>536.14840277580038</v>
      </c>
      <c r="DH59" s="6">
        <v>59</v>
      </c>
      <c r="DI59" s="22">
        <f t="shared" si="52"/>
        <v>0.98333333333333328</v>
      </c>
      <c r="DJ59" s="18">
        <f t="shared" si="53"/>
        <v>121.02228434467648</v>
      </c>
      <c r="DK59">
        <f t="shared" si="54"/>
        <v>-7.2992387414994656E-3</v>
      </c>
      <c r="DL59">
        <f t="shared" si="55"/>
        <v>2.0828653461581736</v>
      </c>
      <c r="DP59">
        <v>1338</v>
      </c>
      <c r="DQ59">
        <v>589</v>
      </c>
      <c r="DR59">
        <v>1152</v>
      </c>
      <c r="DS59">
        <v>592</v>
      </c>
      <c r="DT59" s="6">
        <f t="shared" si="56"/>
        <v>1245</v>
      </c>
      <c r="DU59" s="6">
        <f t="shared" si="56"/>
        <v>590.5</v>
      </c>
      <c r="DV59" s="18">
        <f t="shared" si="57"/>
        <v>639.5</v>
      </c>
      <c r="DW59" s="18">
        <f t="shared" si="58"/>
        <v>-15.5</v>
      </c>
      <c r="DX59" s="18">
        <f t="shared" si="59"/>
        <v>639.68781448453433</v>
      </c>
      <c r="DY59" s="6">
        <f t="shared" si="60"/>
        <v>1377.9387685960505</v>
      </c>
      <c r="DZ59" s="6">
        <f t="shared" si="61"/>
        <v>521.27883023077368</v>
      </c>
      <c r="EA59" s="6">
        <v>62</v>
      </c>
      <c r="EB59" s="22">
        <f t="shared" si="62"/>
        <v>1.0333333333333332</v>
      </c>
      <c r="EC59" s="18">
        <f t="shared" si="63"/>
        <v>148.80521622336673</v>
      </c>
      <c r="ED59">
        <f t="shared" si="64"/>
        <v>1.4240439114610193E-2</v>
      </c>
      <c r="EE59">
        <f t="shared" si="65"/>
        <v>2.1726181552509809</v>
      </c>
      <c r="EI59">
        <v>1579</v>
      </c>
      <c r="EJ59">
        <v>590</v>
      </c>
      <c r="EK59">
        <v>1352</v>
      </c>
      <c r="EL59">
        <v>592</v>
      </c>
      <c r="EM59" s="6">
        <f t="shared" si="66"/>
        <v>1465.5</v>
      </c>
      <c r="EN59" s="6">
        <f t="shared" si="66"/>
        <v>591</v>
      </c>
      <c r="EO59" s="18">
        <f t="shared" si="67"/>
        <v>849.5</v>
      </c>
      <c r="EP59" s="18">
        <f t="shared" si="68"/>
        <v>-18.5</v>
      </c>
      <c r="EQ59" s="18">
        <f t="shared" si="69"/>
        <v>849.70141814639805</v>
      </c>
      <c r="ER59" s="6">
        <f t="shared" si="70"/>
        <v>1580.1807649759569</v>
      </c>
      <c r="ES59" s="6">
        <f t="shared" si="71"/>
        <v>713.60921570838491</v>
      </c>
      <c r="ET59" s="6">
        <v>62</v>
      </c>
      <c r="EU59" s="22">
        <f t="shared" si="72"/>
        <v>1.0333333333333332</v>
      </c>
      <c r="EV59" s="18">
        <f t="shared" si="73"/>
        <v>162.11436647743344</v>
      </c>
      <c r="EW59">
        <f t="shared" si="74"/>
        <v>1.4240439114610193E-2</v>
      </c>
      <c r="EX59">
        <f t="shared" si="75"/>
        <v>2.2098215034691493</v>
      </c>
      <c r="FB59">
        <v>1625</v>
      </c>
      <c r="FC59">
        <v>586</v>
      </c>
      <c r="FD59">
        <v>1353</v>
      </c>
      <c r="FE59">
        <v>593</v>
      </c>
      <c r="FF59" s="6">
        <f t="shared" si="76"/>
        <v>1489</v>
      </c>
      <c r="FG59" s="6">
        <f t="shared" si="76"/>
        <v>589.5</v>
      </c>
      <c r="FH59" s="18">
        <f t="shared" si="122"/>
        <v>877</v>
      </c>
      <c r="FI59" s="18">
        <f t="shared" si="127"/>
        <v>-21.5</v>
      </c>
      <c r="FJ59" s="18">
        <f t="shared" si="78"/>
        <v>877.26350089354571</v>
      </c>
      <c r="FK59" s="6">
        <f t="shared" si="79"/>
        <v>1601.4466116608446</v>
      </c>
      <c r="FL59" s="6">
        <f t="shared" si="80"/>
        <v>736.65472918275384</v>
      </c>
      <c r="FM59" s="6">
        <v>66</v>
      </c>
      <c r="FN59" s="22">
        <f t="shared" si="81"/>
        <v>1.1000000000000001</v>
      </c>
      <c r="FO59" s="18">
        <f t="shared" si="82"/>
        <v>166.2851369547418</v>
      </c>
      <c r="FP59">
        <f t="shared" si="83"/>
        <v>4.1392685158225077E-2</v>
      </c>
      <c r="FQ59">
        <f t="shared" si="84"/>
        <v>2.2208534324605784</v>
      </c>
      <c r="FU59">
        <v>862</v>
      </c>
      <c r="FV59">
        <v>574</v>
      </c>
      <c r="FW59">
        <v>704</v>
      </c>
      <c r="FX59">
        <v>581</v>
      </c>
      <c r="FY59">
        <f t="shared" si="85"/>
        <v>783</v>
      </c>
      <c r="FZ59">
        <f t="shared" si="86"/>
        <v>577.5</v>
      </c>
      <c r="GA59" s="18">
        <f t="shared" si="123"/>
        <v>557</v>
      </c>
      <c r="GB59" s="18">
        <f t="shared" si="128"/>
        <v>-24.5</v>
      </c>
      <c r="GC59" s="18">
        <f t="shared" si="88"/>
        <v>557.53856368864751</v>
      </c>
      <c r="GD59">
        <f t="shared" si="89"/>
        <v>972.93126684262745</v>
      </c>
      <c r="GE59">
        <v>58</v>
      </c>
      <c r="GF59" s="22">
        <f t="shared" si="90"/>
        <v>0.96666666666666667</v>
      </c>
      <c r="GG59" s="18">
        <f t="shared" si="115"/>
        <v>127.41465661059229</v>
      </c>
      <c r="GH59">
        <f t="shared" si="91"/>
        <v>-1.4723256820706347E-2</v>
      </c>
      <c r="GI59">
        <f t="shared" si="92"/>
        <v>2.1052193881169741</v>
      </c>
      <c r="GN59">
        <v>1084</v>
      </c>
      <c r="GO59">
        <v>567</v>
      </c>
      <c r="GP59">
        <v>940</v>
      </c>
      <c r="GQ59">
        <v>572</v>
      </c>
      <c r="GR59">
        <f t="shared" si="93"/>
        <v>1012</v>
      </c>
      <c r="GS59">
        <f t="shared" si="94"/>
        <v>569.5</v>
      </c>
      <c r="GT59" s="18">
        <f t="shared" si="95"/>
        <v>767</v>
      </c>
      <c r="GU59" s="18">
        <f t="shared" si="96"/>
        <v>-35</v>
      </c>
      <c r="GV59" s="18">
        <f t="shared" si="97"/>
        <v>767.79815055781421</v>
      </c>
      <c r="GW59">
        <f t="shared" si="131"/>
        <v>1161.2382399835101</v>
      </c>
      <c r="GX59">
        <v>60</v>
      </c>
      <c r="GY59" s="22">
        <f t="shared" si="99"/>
        <v>1</v>
      </c>
      <c r="GZ59" s="18">
        <f t="shared" si="100"/>
        <v>164.73603590314127</v>
      </c>
      <c r="HA59">
        <f t="shared" si="101"/>
        <v>0</v>
      </c>
      <c r="HB59">
        <f t="shared" si="102"/>
        <v>2.2167886112039064</v>
      </c>
      <c r="HG59">
        <v>1087</v>
      </c>
      <c r="HH59">
        <v>568</v>
      </c>
      <c r="HI59">
        <v>949</v>
      </c>
      <c r="HJ59">
        <v>572</v>
      </c>
      <c r="HK59">
        <f t="shared" si="103"/>
        <v>1018</v>
      </c>
      <c r="HL59">
        <f t="shared" si="104"/>
        <v>570</v>
      </c>
      <c r="HM59" s="18">
        <f t="shared" si="105"/>
        <v>763</v>
      </c>
      <c r="HN59" s="18">
        <f t="shared" si="106"/>
        <v>-31.5</v>
      </c>
      <c r="HO59" s="18">
        <f t="shared" si="107"/>
        <v>763.64995253060806</v>
      </c>
      <c r="HP59">
        <f t="shared" si="108"/>
        <v>1166.7150466159251</v>
      </c>
      <c r="HQ59">
        <v>59</v>
      </c>
      <c r="HR59" s="22">
        <f t="shared" si="109"/>
        <v>0.98333333333333328</v>
      </c>
      <c r="HS59" s="18">
        <f t="shared" si="110"/>
        <v>161.39110001993816</v>
      </c>
      <c r="HT59">
        <f t="shared" si="111"/>
        <v>-7.2992387414994656E-3</v>
      </c>
      <c r="HU59">
        <f t="shared" si="112"/>
        <v>2.2078795816945873</v>
      </c>
    </row>
    <row r="60" spans="7:229" x14ac:dyDescent="0.25">
      <c r="G60" s="6">
        <v>1143</v>
      </c>
      <c r="H60" s="6">
        <v>579</v>
      </c>
      <c r="I60" s="6">
        <v>896</v>
      </c>
      <c r="J60" s="6">
        <v>577</v>
      </c>
      <c r="K60" s="6">
        <f t="shared" si="129"/>
        <v>1019.5</v>
      </c>
      <c r="L60" s="6">
        <f t="shared" si="130"/>
        <v>578</v>
      </c>
      <c r="M60" s="18">
        <f t="shared" si="2"/>
        <v>243</v>
      </c>
      <c r="N60" s="18">
        <f t="shared" si="3"/>
        <v>-2.5</v>
      </c>
      <c r="O60" s="18">
        <f t="shared" si="4"/>
        <v>243.01285974203094</v>
      </c>
      <c r="P60" s="18">
        <f t="shared" si="113"/>
        <v>202.4477506112629</v>
      </c>
      <c r="Q60" s="6">
        <v>60</v>
      </c>
      <c r="R60" s="22">
        <f t="shared" si="5"/>
        <v>1</v>
      </c>
      <c r="S60" s="18">
        <f t="shared" si="6"/>
        <v>281.43669185632842</v>
      </c>
      <c r="T60">
        <f t="shared" si="7"/>
        <v>0</v>
      </c>
      <c r="U60">
        <f t="shared" si="8"/>
        <v>2.4493807172349547</v>
      </c>
      <c r="Y60" s="6">
        <v>1106</v>
      </c>
      <c r="Z60" s="6">
        <v>572</v>
      </c>
      <c r="AA60" s="6">
        <v>826</v>
      </c>
      <c r="AB60" s="6">
        <v>575</v>
      </c>
      <c r="AC60" s="6">
        <f t="shared" si="9"/>
        <v>966</v>
      </c>
      <c r="AD60" s="6">
        <f t="shared" si="9"/>
        <v>573.5</v>
      </c>
      <c r="AE60" s="18">
        <f t="shared" si="10"/>
        <v>303.5</v>
      </c>
      <c r="AF60" s="18">
        <f t="shared" si="11"/>
        <v>3</v>
      </c>
      <c r="AG60" s="18">
        <f t="shared" si="12"/>
        <v>303.51482665596421</v>
      </c>
      <c r="AH60" s="6">
        <f t="shared" si="13"/>
        <v>1123.4136593436988</v>
      </c>
      <c r="AI60" s="6">
        <f t="shared" si="114"/>
        <v>249.12737899841056</v>
      </c>
      <c r="AJ60" s="6">
        <v>61</v>
      </c>
      <c r="AK60" s="22">
        <f t="shared" si="14"/>
        <v>1.0166666666666666</v>
      </c>
      <c r="AL60" s="18">
        <f t="shared" si="15"/>
        <v>313.02011063223597</v>
      </c>
      <c r="AM60">
        <f t="shared" si="16"/>
        <v>7.1785846271233758E-3</v>
      </c>
      <c r="AN60">
        <f t="shared" si="17"/>
        <v>2.4955722406008785</v>
      </c>
      <c r="AR60" s="6">
        <v>1275</v>
      </c>
      <c r="AS60" s="6">
        <v>580</v>
      </c>
      <c r="AT60" s="6">
        <v>904</v>
      </c>
      <c r="AU60" s="6">
        <v>580</v>
      </c>
      <c r="AV60" s="6">
        <f t="shared" si="18"/>
        <v>1089.5</v>
      </c>
      <c r="AW60" s="6">
        <f t="shared" si="18"/>
        <v>580</v>
      </c>
      <c r="AX60" s="18">
        <f t="shared" si="19"/>
        <v>258</v>
      </c>
      <c r="AY60" s="18">
        <f t="shared" si="20"/>
        <v>-1</v>
      </c>
      <c r="AZ60" s="18">
        <f t="shared" si="21"/>
        <v>258.00193797721755</v>
      </c>
      <c r="BA60" s="6">
        <f t="shared" si="22"/>
        <v>1234.2650647247535</v>
      </c>
      <c r="BB60" s="6">
        <f t="shared" si="23"/>
        <v>219.89173601386915</v>
      </c>
      <c r="BC60" s="6">
        <v>63</v>
      </c>
      <c r="BD60" s="22">
        <f t="shared" si="24"/>
        <v>1.05</v>
      </c>
      <c r="BE60" s="18">
        <f t="shared" si="25"/>
        <v>304.56401063568717</v>
      </c>
      <c r="BF60">
        <f t="shared" si="26"/>
        <v>2.1189299069938092E-2</v>
      </c>
      <c r="BG60">
        <f t="shared" si="27"/>
        <v>2.4836785828287677</v>
      </c>
      <c r="BK60">
        <v>1122</v>
      </c>
      <c r="BL60">
        <v>566</v>
      </c>
      <c r="BM60">
        <v>958</v>
      </c>
      <c r="BN60">
        <v>566</v>
      </c>
      <c r="BO60" s="6">
        <f t="shared" si="28"/>
        <v>1040</v>
      </c>
      <c r="BP60" s="6">
        <f t="shared" si="28"/>
        <v>566</v>
      </c>
      <c r="BQ60" s="18">
        <f t="shared" si="29"/>
        <v>561.5</v>
      </c>
      <c r="BR60" s="18">
        <f t="shared" si="124"/>
        <v>-23.5</v>
      </c>
      <c r="BS60" s="18">
        <f t="shared" si="31"/>
        <v>561.99154797914889</v>
      </c>
      <c r="BT60" s="6">
        <f t="shared" si="32"/>
        <v>1184.0422289766527</v>
      </c>
      <c r="BU60" s="6">
        <f t="shared" si="33"/>
        <v>424.78436764099297</v>
      </c>
      <c r="BV60" s="6">
        <v>71</v>
      </c>
      <c r="BW60" s="22">
        <f t="shared" si="34"/>
        <v>1.1833333333333333</v>
      </c>
      <c r="BX60" s="18">
        <f t="shared" si="35"/>
        <v>103.43619801655549</v>
      </c>
      <c r="BY60">
        <f t="shared" si="36"/>
        <v>7.3107098335431664E-2</v>
      </c>
      <c r="BZ60">
        <f t="shared" si="37"/>
        <v>2.0146725488911321</v>
      </c>
      <c r="CD60">
        <v>1122</v>
      </c>
      <c r="CE60">
        <v>566</v>
      </c>
      <c r="CF60">
        <v>934</v>
      </c>
      <c r="CG60">
        <v>569</v>
      </c>
      <c r="CH60" s="6">
        <f t="shared" si="38"/>
        <v>1028</v>
      </c>
      <c r="CI60" s="6">
        <f t="shared" si="38"/>
        <v>567.5</v>
      </c>
      <c r="CJ60" s="18">
        <f t="shared" si="120"/>
        <v>495.5</v>
      </c>
      <c r="CK60" s="18">
        <f t="shared" si="125"/>
        <v>-20.5</v>
      </c>
      <c r="CL60" s="18">
        <f t="shared" si="40"/>
        <v>495.92388528886164</v>
      </c>
      <c r="CM60" s="6">
        <f t="shared" si="41"/>
        <v>1174.2402863128143</v>
      </c>
      <c r="CN60" s="6">
        <f t="shared" si="42"/>
        <v>380.95581652911812</v>
      </c>
      <c r="CO60" s="6">
        <v>60</v>
      </c>
      <c r="CP60" s="22">
        <f t="shared" si="43"/>
        <v>1</v>
      </c>
      <c r="CQ60" s="18">
        <f t="shared" si="44"/>
        <v>104.64203225071422</v>
      </c>
      <c r="CR60">
        <f t="shared" si="45"/>
        <v>0</v>
      </c>
      <c r="CS60">
        <f t="shared" si="46"/>
        <v>2.0197061654861224</v>
      </c>
      <c r="CW60">
        <v>1331</v>
      </c>
      <c r="CX60">
        <v>559</v>
      </c>
      <c r="CY60">
        <v>1120</v>
      </c>
      <c r="CZ60">
        <v>565</v>
      </c>
      <c r="DA60" s="6">
        <f t="shared" si="47"/>
        <v>1225.5</v>
      </c>
      <c r="DB60" s="6">
        <f t="shared" si="47"/>
        <v>562</v>
      </c>
      <c r="DC60" s="18">
        <f t="shared" si="121"/>
        <v>683.5</v>
      </c>
      <c r="DD60" s="18">
        <f t="shared" si="126"/>
        <v>-22.5</v>
      </c>
      <c r="DE60" s="18">
        <f t="shared" si="49"/>
        <v>683.87023622906702</v>
      </c>
      <c r="DF60" s="6">
        <f t="shared" si="50"/>
        <v>1348.218917683623</v>
      </c>
      <c r="DG60" s="6">
        <f t="shared" si="51"/>
        <v>551.09643650522844</v>
      </c>
      <c r="DH60" s="6">
        <v>60</v>
      </c>
      <c r="DI60" s="22">
        <f t="shared" si="52"/>
        <v>1</v>
      </c>
      <c r="DJ60" s="18">
        <f t="shared" si="53"/>
        <v>122.54009029158837</v>
      </c>
      <c r="DK60">
        <f t="shared" si="54"/>
        <v>0</v>
      </c>
      <c r="DL60">
        <f t="shared" si="55"/>
        <v>2.0882781959985803</v>
      </c>
      <c r="DP60">
        <v>1353</v>
      </c>
      <c r="DQ60">
        <v>586</v>
      </c>
      <c r="DR60">
        <v>1167</v>
      </c>
      <c r="DS60">
        <v>591</v>
      </c>
      <c r="DT60" s="6">
        <f t="shared" si="56"/>
        <v>1260</v>
      </c>
      <c r="DU60" s="6">
        <f t="shared" si="56"/>
        <v>588.5</v>
      </c>
      <c r="DV60" s="18">
        <f t="shared" si="57"/>
        <v>654.5</v>
      </c>
      <c r="DW60" s="18">
        <f t="shared" si="58"/>
        <v>-17.5</v>
      </c>
      <c r="DX60" s="18">
        <f t="shared" si="59"/>
        <v>654.73391541908074</v>
      </c>
      <c r="DY60" s="6">
        <f t="shared" si="60"/>
        <v>1390.6589265524456</v>
      </c>
      <c r="DZ60" s="6">
        <f t="shared" si="61"/>
        <v>533.99898818716872</v>
      </c>
      <c r="EA60" s="6">
        <v>63</v>
      </c>
      <c r="EB60" s="22">
        <f t="shared" si="62"/>
        <v>1.05</v>
      </c>
      <c r="EC60" s="18">
        <f t="shared" si="63"/>
        <v>150.23954424381921</v>
      </c>
      <c r="ED60">
        <f t="shared" si="64"/>
        <v>2.1189299069938092E-2</v>
      </c>
      <c r="EE60">
        <f t="shared" si="65"/>
        <v>2.1767842574786478</v>
      </c>
      <c r="EI60">
        <v>1601</v>
      </c>
      <c r="EJ60">
        <v>589</v>
      </c>
      <c r="EK60">
        <v>1373</v>
      </c>
      <c r="EL60">
        <v>592</v>
      </c>
      <c r="EM60" s="6">
        <f t="shared" si="66"/>
        <v>1487</v>
      </c>
      <c r="EN60" s="6">
        <f t="shared" si="66"/>
        <v>590.5</v>
      </c>
      <c r="EO60" s="18">
        <f t="shared" si="67"/>
        <v>871</v>
      </c>
      <c r="EP60" s="18">
        <f t="shared" si="68"/>
        <v>-19</v>
      </c>
      <c r="EQ60" s="18">
        <f t="shared" si="69"/>
        <v>871.20720841829586</v>
      </c>
      <c r="ER60" s="6">
        <f t="shared" si="70"/>
        <v>1599.9560150204129</v>
      </c>
      <c r="ES60" s="6">
        <f t="shared" si="71"/>
        <v>733.38446575284092</v>
      </c>
      <c r="ET60" s="6">
        <v>63</v>
      </c>
      <c r="EU60" s="22">
        <f t="shared" si="72"/>
        <v>1.05</v>
      </c>
      <c r="EV60" s="18">
        <f t="shared" si="73"/>
        <v>163.99096248719763</v>
      </c>
      <c r="EW60">
        <f t="shared" si="74"/>
        <v>2.1189299069938092E-2</v>
      </c>
      <c r="EX60">
        <f t="shared" si="75"/>
        <v>2.2148199148154442</v>
      </c>
      <c r="FB60">
        <v>1648</v>
      </c>
      <c r="FC60">
        <v>583</v>
      </c>
      <c r="FD60">
        <v>1377</v>
      </c>
      <c r="FE60">
        <v>594</v>
      </c>
      <c r="FF60" s="6">
        <f t="shared" si="76"/>
        <v>1512.5</v>
      </c>
      <c r="FG60" s="6">
        <f t="shared" si="76"/>
        <v>588.5</v>
      </c>
      <c r="FH60" s="18">
        <f t="shared" si="122"/>
        <v>900.5</v>
      </c>
      <c r="FI60" s="18">
        <f t="shared" si="127"/>
        <v>-22.5</v>
      </c>
      <c r="FJ60" s="18">
        <f t="shared" si="78"/>
        <v>900.78104997829519</v>
      </c>
      <c r="FK60" s="6">
        <f t="shared" si="79"/>
        <v>1622.9567153809123</v>
      </c>
      <c r="FL60" s="6">
        <f t="shared" si="80"/>
        <v>758.16483290282156</v>
      </c>
      <c r="FM60" s="6">
        <v>67</v>
      </c>
      <c r="FN60" s="22">
        <f t="shared" si="81"/>
        <v>1.1166666666666667</v>
      </c>
      <c r="FO60" s="18">
        <f t="shared" si="82"/>
        <v>168.37912227080889</v>
      </c>
      <c r="FP60">
        <f t="shared" si="83"/>
        <v>4.7923552317182816E-2</v>
      </c>
      <c r="FQ60">
        <f t="shared" si="84"/>
        <v>2.2262882412925871</v>
      </c>
      <c r="FU60">
        <v>876</v>
      </c>
      <c r="FV60">
        <v>574</v>
      </c>
      <c r="FW60">
        <v>718</v>
      </c>
      <c r="FX60">
        <v>582</v>
      </c>
      <c r="FY60">
        <f t="shared" si="85"/>
        <v>797</v>
      </c>
      <c r="FZ60">
        <f t="shared" si="86"/>
        <v>578</v>
      </c>
      <c r="GA60" s="18">
        <f t="shared" si="123"/>
        <v>571</v>
      </c>
      <c r="GB60" s="18">
        <f t="shared" si="128"/>
        <v>-24</v>
      </c>
      <c r="GC60" s="18">
        <f t="shared" si="88"/>
        <v>571.5041557154243</v>
      </c>
      <c r="GD60">
        <f t="shared" si="89"/>
        <v>984.52678988435855</v>
      </c>
      <c r="GE60">
        <v>59</v>
      </c>
      <c r="GF60" s="22">
        <f t="shared" si="90"/>
        <v>0.98333333333333328</v>
      </c>
      <c r="GG60" s="18">
        <f t="shared" si="115"/>
        <v>129.15730597754722</v>
      </c>
      <c r="GH60">
        <f t="shared" si="91"/>
        <v>-7.2992387414994656E-3</v>
      </c>
      <c r="GI60">
        <f t="shared" si="92"/>
        <v>2.1111189777256794</v>
      </c>
      <c r="GN60">
        <v>1100</v>
      </c>
      <c r="GO60">
        <v>566</v>
      </c>
      <c r="GP60">
        <v>960</v>
      </c>
      <c r="GQ60">
        <v>572</v>
      </c>
      <c r="GR60">
        <f t="shared" si="93"/>
        <v>1030</v>
      </c>
      <c r="GS60">
        <f t="shared" si="94"/>
        <v>569</v>
      </c>
      <c r="GT60" s="18">
        <f t="shared" si="95"/>
        <v>785</v>
      </c>
      <c r="GU60" s="18">
        <f t="shared" si="96"/>
        <v>-35.5</v>
      </c>
      <c r="GV60" s="18">
        <f t="shared" si="97"/>
        <v>785.80229701878579</v>
      </c>
      <c r="GW60">
        <f t="shared" si="131"/>
        <v>1176.7161934808239</v>
      </c>
      <c r="GX60">
        <v>61</v>
      </c>
      <c r="GY60" s="22">
        <f t="shared" si="99"/>
        <v>1.0166666666666666</v>
      </c>
      <c r="GZ60" s="18">
        <f t="shared" si="100"/>
        <v>166.97427189078053</v>
      </c>
      <c r="HA60">
        <f t="shared" si="101"/>
        <v>7.1785846271233758E-3</v>
      </c>
      <c r="HB60">
        <f t="shared" si="102"/>
        <v>2.2226495583532375</v>
      </c>
      <c r="HG60">
        <v>1102</v>
      </c>
      <c r="HH60">
        <v>567</v>
      </c>
      <c r="HI60">
        <v>969</v>
      </c>
      <c r="HJ60">
        <v>570</v>
      </c>
      <c r="HK60">
        <f t="shared" si="103"/>
        <v>1035.5</v>
      </c>
      <c r="HL60">
        <f t="shared" si="104"/>
        <v>568.5</v>
      </c>
      <c r="HM60" s="18">
        <f t="shared" si="105"/>
        <v>780.5</v>
      </c>
      <c r="HN60" s="18">
        <f t="shared" si="106"/>
        <v>-33</v>
      </c>
      <c r="HO60" s="18">
        <f t="shared" si="107"/>
        <v>781.19731822376355</v>
      </c>
      <c r="HP60">
        <f t="shared" si="108"/>
        <v>1181.2927240950908</v>
      </c>
      <c r="HQ60">
        <v>60</v>
      </c>
      <c r="HR60" s="22">
        <f t="shared" si="109"/>
        <v>1</v>
      </c>
      <c r="HS60" s="18">
        <f t="shared" si="110"/>
        <v>163.57774214100729</v>
      </c>
      <c r="HT60">
        <f t="shared" si="111"/>
        <v>0</v>
      </c>
      <c r="HU60">
        <f t="shared" si="112"/>
        <v>2.213724209341644</v>
      </c>
    </row>
    <row r="61" spans="7:229" x14ac:dyDescent="0.25">
      <c r="G61" s="6">
        <v>1149</v>
      </c>
      <c r="H61" s="6">
        <v>579</v>
      </c>
      <c r="I61" s="6">
        <v>901</v>
      </c>
      <c r="J61" s="6">
        <v>577</v>
      </c>
      <c r="K61" s="6">
        <f t="shared" si="129"/>
        <v>1025</v>
      </c>
      <c r="L61" s="6">
        <f t="shared" si="130"/>
        <v>578</v>
      </c>
      <c r="M61" s="18">
        <f t="shared" si="2"/>
        <v>248.5</v>
      </c>
      <c r="N61" s="18">
        <f t="shared" si="3"/>
        <v>-2.5</v>
      </c>
      <c r="O61" s="18">
        <f t="shared" si="4"/>
        <v>248.51257513453922</v>
      </c>
      <c r="P61" s="18">
        <f t="shared" si="113"/>
        <v>207.23542865490356</v>
      </c>
      <c r="Q61" s="6">
        <v>61</v>
      </c>
      <c r="R61" s="22">
        <f t="shared" si="5"/>
        <v>1.0166666666666666</v>
      </c>
      <c r="S61" s="18">
        <f t="shared" si="6"/>
        <v>281.89230575679301</v>
      </c>
      <c r="T61">
        <f t="shared" si="7"/>
        <v>7.1785846271233758E-3</v>
      </c>
      <c r="U61">
        <f t="shared" si="8"/>
        <v>2.4500832219767075</v>
      </c>
      <c r="Y61" s="6">
        <v>1113</v>
      </c>
      <c r="Z61" s="6">
        <v>576</v>
      </c>
      <c r="AA61" s="6">
        <v>835</v>
      </c>
      <c r="AB61" s="6">
        <v>573</v>
      </c>
      <c r="AC61" s="6">
        <f t="shared" si="9"/>
        <v>974</v>
      </c>
      <c r="AD61" s="6">
        <f t="shared" si="9"/>
        <v>574.5</v>
      </c>
      <c r="AE61" s="18">
        <f t="shared" si="10"/>
        <v>311.5</v>
      </c>
      <c r="AF61" s="18">
        <f t="shared" si="11"/>
        <v>4</v>
      </c>
      <c r="AG61" s="18">
        <f t="shared" si="12"/>
        <v>311.52568112436575</v>
      </c>
      <c r="AH61" s="6">
        <f t="shared" si="13"/>
        <v>1130.8077864960076</v>
      </c>
      <c r="AI61" s="6">
        <f t="shared" si="114"/>
        <v>256.52150615071935</v>
      </c>
      <c r="AJ61" s="6">
        <v>62</v>
      </c>
      <c r="AK61" s="22">
        <f t="shared" si="14"/>
        <v>1.0333333333333332</v>
      </c>
      <c r="AL61" s="18">
        <f t="shared" si="15"/>
        <v>313.76941887921021</v>
      </c>
      <c r="AM61">
        <f t="shared" si="16"/>
        <v>1.4240439114610193E-2</v>
      </c>
      <c r="AN61">
        <f t="shared" si="17"/>
        <v>2.4966106133770931</v>
      </c>
      <c r="AR61" s="6">
        <v>1281</v>
      </c>
      <c r="AS61" s="6">
        <v>578</v>
      </c>
      <c r="AT61" s="6">
        <v>912</v>
      </c>
      <c r="AU61" s="6">
        <v>580</v>
      </c>
      <c r="AV61" s="6">
        <f t="shared" si="18"/>
        <v>1096.5</v>
      </c>
      <c r="AW61" s="6">
        <f t="shared" si="18"/>
        <v>579</v>
      </c>
      <c r="AX61" s="18">
        <f t="shared" si="19"/>
        <v>265</v>
      </c>
      <c r="AY61" s="18">
        <f t="shared" si="20"/>
        <v>-2</v>
      </c>
      <c r="AZ61" s="18">
        <f t="shared" si="21"/>
        <v>265.00754706234312</v>
      </c>
      <c r="BA61" s="6">
        <f t="shared" si="22"/>
        <v>1239.9811490502586</v>
      </c>
      <c r="BB61" s="6">
        <f t="shared" si="23"/>
        <v>225.60782033937426</v>
      </c>
      <c r="BC61" s="6">
        <v>64</v>
      </c>
      <c r="BD61" s="22">
        <f t="shared" si="24"/>
        <v>1.0666666666666667</v>
      </c>
      <c r="BE61" s="18">
        <f t="shared" si="25"/>
        <v>305.1408888541593</v>
      </c>
      <c r="BF61">
        <f t="shared" si="26"/>
        <v>2.8028723600243534E-2</v>
      </c>
      <c r="BG61">
        <f t="shared" si="27"/>
        <v>2.4845004069669154</v>
      </c>
      <c r="BK61">
        <v>1134</v>
      </c>
      <c r="BL61">
        <v>566</v>
      </c>
      <c r="BM61">
        <v>969</v>
      </c>
      <c r="BN61">
        <v>565</v>
      </c>
      <c r="BO61" s="6">
        <f t="shared" si="28"/>
        <v>1051.5</v>
      </c>
      <c r="BP61" s="6">
        <f t="shared" si="28"/>
        <v>565.5</v>
      </c>
      <c r="BQ61" s="18">
        <f t="shared" si="29"/>
        <v>573</v>
      </c>
      <c r="BR61" s="18">
        <f t="shared" si="124"/>
        <v>-24</v>
      </c>
      <c r="BS61" s="18">
        <f t="shared" si="31"/>
        <v>573.50239755383757</v>
      </c>
      <c r="BT61" s="6">
        <f t="shared" si="32"/>
        <v>1193.9189670995263</v>
      </c>
      <c r="BU61" s="6">
        <f t="shared" si="33"/>
        <v>434.66110576386654</v>
      </c>
      <c r="BV61" s="6">
        <v>72</v>
      </c>
      <c r="BW61" s="22">
        <f t="shared" si="34"/>
        <v>1.2</v>
      </c>
      <c r="BX61" s="18">
        <f t="shared" si="35"/>
        <v>104.53666164702287</v>
      </c>
      <c r="BY61">
        <f t="shared" si="36"/>
        <v>7.9181246047624818E-2</v>
      </c>
      <c r="BZ61">
        <f t="shared" si="37"/>
        <v>2.0192686268940609</v>
      </c>
      <c r="CD61">
        <v>1133</v>
      </c>
      <c r="CE61">
        <v>566</v>
      </c>
      <c r="CF61">
        <v>945</v>
      </c>
      <c r="CG61">
        <v>569</v>
      </c>
      <c r="CH61" s="6">
        <f t="shared" si="38"/>
        <v>1039</v>
      </c>
      <c r="CI61" s="6">
        <f t="shared" si="38"/>
        <v>567.5</v>
      </c>
      <c r="CJ61" s="18">
        <f t="shared" si="120"/>
        <v>506.5</v>
      </c>
      <c r="CK61" s="18">
        <f t="shared" si="125"/>
        <v>-20.5</v>
      </c>
      <c r="CL61" s="18">
        <f t="shared" si="40"/>
        <v>506.91468710227758</v>
      </c>
      <c r="CM61" s="6">
        <f t="shared" si="41"/>
        <v>1183.8822787760614</v>
      </c>
      <c r="CN61" s="6">
        <f t="shared" si="42"/>
        <v>390.59780899236523</v>
      </c>
      <c r="CO61" s="6">
        <v>61</v>
      </c>
      <c r="CP61" s="22">
        <f t="shared" si="43"/>
        <v>1.0166666666666666</v>
      </c>
      <c r="CQ61" s="18">
        <f t="shared" si="44"/>
        <v>105.70982607306105</v>
      </c>
      <c r="CR61">
        <f t="shared" si="45"/>
        <v>7.1785846271233758E-3</v>
      </c>
      <c r="CS61">
        <f t="shared" si="46"/>
        <v>2.024115358272121</v>
      </c>
      <c r="CW61">
        <v>1349</v>
      </c>
      <c r="CX61">
        <v>559</v>
      </c>
      <c r="CY61">
        <v>1134</v>
      </c>
      <c r="CZ61">
        <v>566</v>
      </c>
      <c r="DA61" s="6">
        <f t="shared" si="47"/>
        <v>1241.5</v>
      </c>
      <c r="DB61" s="6">
        <f t="shared" si="47"/>
        <v>562.5</v>
      </c>
      <c r="DC61" s="18">
        <f t="shared" si="121"/>
        <v>699.5</v>
      </c>
      <c r="DD61" s="18">
        <f t="shared" si="126"/>
        <v>-22</v>
      </c>
      <c r="DE61" s="18">
        <f t="shared" si="49"/>
        <v>699.84587588982765</v>
      </c>
      <c r="DF61" s="6">
        <f t="shared" si="50"/>
        <v>1362.985142985792</v>
      </c>
      <c r="DG61" s="6">
        <f t="shared" si="51"/>
        <v>565.86266180739744</v>
      </c>
      <c r="DH61" s="6">
        <v>61</v>
      </c>
      <c r="DI61" s="22">
        <f t="shared" si="52"/>
        <v>1.0166666666666666</v>
      </c>
      <c r="DJ61" s="18">
        <f t="shared" si="53"/>
        <v>124.0596983635717</v>
      </c>
      <c r="DK61">
        <f t="shared" si="54"/>
        <v>7.1785846271233758E-3</v>
      </c>
      <c r="DL61">
        <f t="shared" si="55"/>
        <v>2.0936307208947578</v>
      </c>
      <c r="DP61">
        <v>1369</v>
      </c>
      <c r="DQ61">
        <v>586</v>
      </c>
      <c r="DR61">
        <v>1182</v>
      </c>
      <c r="DS61">
        <v>592</v>
      </c>
      <c r="DT61" s="6">
        <f t="shared" si="56"/>
        <v>1275.5</v>
      </c>
      <c r="DU61" s="6">
        <f t="shared" si="56"/>
        <v>589</v>
      </c>
      <c r="DV61" s="18">
        <f t="shared" si="57"/>
        <v>670</v>
      </c>
      <c r="DW61" s="18">
        <f t="shared" si="58"/>
        <v>-17</v>
      </c>
      <c r="DX61" s="18">
        <f t="shared" si="59"/>
        <v>670.21563694082818</v>
      </c>
      <c r="DY61" s="6">
        <f t="shared" si="60"/>
        <v>1404.9274892320955</v>
      </c>
      <c r="DZ61" s="6">
        <f t="shared" si="61"/>
        <v>548.26755086681862</v>
      </c>
      <c r="EA61" s="6">
        <v>64</v>
      </c>
      <c r="EB61" s="22">
        <f t="shared" si="62"/>
        <v>1.0666666666666667</v>
      </c>
      <c r="EC61" s="18">
        <f t="shared" si="63"/>
        <v>151.71539948898101</v>
      </c>
      <c r="ED61">
        <f t="shared" si="64"/>
        <v>2.8028723600243534E-2</v>
      </c>
      <c r="EE61">
        <f t="shared" si="65"/>
        <v>2.1810296649901399</v>
      </c>
      <c r="EI61">
        <v>1622</v>
      </c>
      <c r="EJ61">
        <v>588</v>
      </c>
      <c r="EK61">
        <v>1395</v>
      </c>
      <c r="EL61">
        <v>593</v>
      </c>
      <c r="EM61" s="6">
        <f t="shared" si="66"/>
        <v>1508.5</v>
      </c>
      <c r="EN61" s="6">
        <f t="shared" si="66"/>
        <v>590.5</v>
      </c>
      <c r="EO61" s="18">
        <f t="shared" si="67"/>
        <v>892.5</v>
      </c>
      <c r="EP61" s="18">
        <f t="shared" si="68"/>
        <v>-19</v>
      </c>
      <c r="EQ61" s="18">
        <f t="shared" si="69"/>
        <v>892.70221798761088</v>
      </c>
      <c r="ER61" s="6">
        <f t="shared" si="70"/>
        <v>1619.9575611725143</v>
      </c>
      <c r="ES61" s="6">
        <f t="shared" si="71"/>
        <v>753.38601190494228</v>
      </c>
      <c r="ET61" s="6">
        <v>64</v>
      </c>
      <c r="EU61" s="22">
        <f t="shared" si="72"/>
        <v>1.0666666666666667</v>
      </c>
      <c r="EV61" s="18">
        <f t="shared" si="73"/>
        <v>165.86661777247821</v>
      </c>
      <c r="EW61">
        <f t="shared" si="74"/>
        <v>2.8028723600243534E-2</v>
      </c>
      <c r="EX61">
        <f t="shared" si="75"/>
        <v>2.2197589889417211</v>
      </c>
      <c r="FB61">
        <v>1668</v>
      </c>
      <c r="FC61">
        <v>583</v>
      </c>
      <c r="FD61">
        <v>1400</v>
      </c>
      <c r="FE61">
        <v>593</v>
      </c>
      <c r="FF61" s="6">
        <f t="shared" si="76"/>
        <v>1534</v>
      </c>
      <c r="FG61" s="6">
        <f t="shared" si="76"/>
        <v>588</v>
      </c>
      <c r="FH61" s="18">
        <f t="shared" si="122"/>
        <v>922</v>
      </c>
      <c r="FI61" s="18">
        <f t="shared" si="127"/>
        <v>-23</v>
      </c>
      <c r="FJ61" s="18">
        <f t="shared" si="78"/>
        <v>922.28683173945399</v>
      </c>
      <c r="FK61" s="6">
        <f t="shared" si="79"/>
        <v>1642.8329190760696</v>
      </c>
      <c r="FL61" s="6">
        <f t="shared" si="80"/>
        <v>778.04103659797886</v>
      </c>
      <c r="FM61" s="6">
        <v>68</v>
      </c>
      <c r="FN61" s="22">
        <f t="shared" si="81"/>
        <v>1.1333333333333333</v>
      </c>
      <c r="FO61" s="18">
        <f t="shared" si="82"/>
        <v>170.29398130038408</v>
      </c>
      <c r="FP61">
        <f t="shared" si="83"/>
        <v>5.4357662322592676E-2</v>
      </c>
      <c r="FQ61">
        <f t="shared" si="84"/>
        <v>2.2311992989654068</v>
      </c>
      <c r="FU61">
        <v>892</v>
      </c>
      <c r="FV61">
        <v>572</v>
      </c>
      <c r="FW61">
        <v>732</v>
      </c>
      <c r="FX61">
        <v>580</v>
      </c>
      <c r="FY61">
        <f t="shared" si="85"/>
        <v>812</v>
      </c>
      <c r="FZ61">
        <f t="shared" si="86"/>
        <v>576</v>
      </c>
      <c r="GA61" s="18">
        <f t="shared" si="123"/>
        <v>586</v>
      </c>
      <c r="GB61" s="18">
        <f t="shared" si="128"/>
        <v>-26</v>
      </c>
      <c r="GC61" s="18">
        <f t="shared" si="88"/>
        <v>586.57650822377809</v>
      </c>
      <c r="GD61">
        <f t="shared" si="89"/>
        <v>995.55009919139684</v>
      </c>
      <c r="GE61">
        <v>60</v>
      </c>
      <c r="GF61" s="22">
        <f t="shared" si="90"/>
        <v>1</v>
      </c>
      <c r="GG61" s="18">
        <f t="shared" si="115"/>
        <v>131.03805872378553</v>
      </c>
      <c r="GH61">
        <f t="shared" si="91"/>
        <v>0</v>
      </c>
      <c r="GI61">
        <f t="shared" si="92"/>
        <v>2.1173974505656661</v>
      </c>
      <c r="GN61">
        <v>1115</v>
      </c>
      <c r="GO61">
        <v>566</v>
      </c>
      <c r="GP61">
        <v>976</v>
      </c>
      <c r="GQ61">
        <v>570</v>
      </c>
      <c r="GR61">
        <f t="shared" si="93"/>
        <v>1045.5</v>
      </c>
      <c r="GS61">
        <f t="shared" si="94"/>
        <v>568</v>
      </c>
      <c r="GT61" s="18">
        <f t="shared" si="95"/>
        <v>800.5</v>
      </c>
      <c r="GU61" s="18">
        <f t="shared" si="96"/>
        <v>-36.5</v>
      </c>
      <c r="GV61" s="18">
        <f t="shared" si="97"/>
        <v>801.33170410261448</v>
      </c>
      <c r="GW61">
        <f t="shared" si="131"/>
        <v>1189.8295045929899</v>
      </c>
      <c r="GX61">
        <v>62</v>
      </c>
      <c r="GY61" s="22">
        <f t="shared" si="99"/>
        <v>1.0333333333333332</v>
      </c>
      <c r="GZ61" s="18">
        <f t="shared" si="100"/>
        <v>168.9048537085342</v>
      </c>
      <c r="HA61">
        <f t="shared" si="101"/>
        <v>1.4240439114610193E-2</v>
      </c>
      <c r="HB61">
        <f t="shared" si="102"/>
        <v>2.227642129787383</v>
      </c>
      <c r="HG61">
        <v>1119</v>
      </c>
      <c r="HH61">
        <v>566</v>
      </c>
      <c r="HI61">
        <v>989</v>
      </c>
      <c r="HJ61">
        <v>569</v>
      </c>
      <c r="HK61">
        <f t="shared" si="103"/>
        <v>1054</v>
      </c>
      <c r="HL61">
        <f t="shared" si="104"/>
        <v>567.5</v>
      </c>
      <c r="HM61" s="18">
        <f t="shared" si="105"/>
        <v>799</v>
      </c>
      <c r="HN61" s="18">
        <f t="shared" si="106"/>
        <v>-34</v>
      </c>
      <c r="HO61" s="18">
        <f t="shared" si="107"/>
        <v>799.72307707105711</v>
      </c>
      <c r="HP61">
        <f t="shared" si="108"/>
        <v>1197.0681893693441</v>
      </c>
      <c r="HQ61">
        <v>61</v>
      </c>
      <c r="HR61" s="22">
        <f t="shared" si="109"/>
        <v>1.0166666666666666</v>
      </c>
      <c r="HS61" s="18">
        <f t="shared" si="110"/>
        <v>165.88630545065905</v>
      </c>
      <c r="HT61">
        <f t="shared" si="111"/>
        <v>7.1785846271233758E-3</v>
      </c>
      <c r="HU61">
        <f t="shared" si="112"/>
        <v>2.2198105348326953</v>
      </c>
    </row>
    <row r="62" spans="7:229" x14ac:dyDescent="0.25">
      <c r="G62" s="6">
        <v>1155</v>
      </c>
      <c r="H62" s="6">
        <v>579</v>
      </c>
      <c r="I62" s="6">
        <v>907</v>
      </c>
      <c r="J62" s="6">
        <v>575</v>
      </c>
      <c r="K62" s="6">
        <f t="shared" si="129"/>
        <v>1031</v>
      </c>
      <c r="L62" s="6">
        <f t="shared" si="130"/>
        <v>577</v>
      </c>
      <c r="M62" s="18">
        <f t="shared" si="2"/>
        <v>254.5</v>
      </c>
      <c r="N62" s="18">
        <f t="shared" si="3"/>
        <v>-3.5</v>
      </c>
      <c r="O62" s="18">
        <f t="shared" si="4"/>
        <v>254.52406565981144</v>
      </c>
      <c r="P62" s="18">
        <f t="shared" si="113"/>
        <v>211.97672767943925</v>
      </c>
      <c r="Q62" s="6">
        <v>62</v>
      </c>
      <c r="R62" s="22">
        <f t="shared" si="5"/>
        <v>1.0333333333333332</v>
      </c>
      <c r="S62" s="18">
        <f t="shared" si="6"/>
        <v>282.39031673560771</v>
      </c>
      <c r="T62">
        <f t="shared" si="7"/>
        <v>1.4240439114610193E-2</v>
      </c>
      <c r="U62">
        <f t="shared" si="8"/>
        <v>2.4508498005228478</v>
      </c>
      <c r="Y62" s="6">
        <v>1121</v>
      </c>
      <c r="Z62" s="6">
        <v>575</v>
      </c>
      <c r="AA62" s="6">
        <v>844</v>
      </c>
      <c r="AB62" s="6">
        <v>572</v>
      </c>
      <c r="AC62" s="6">
        <f t="shared" si="9"/>
        <v>982.5</v>
      </c>
      <c r="AD62" s="6">
        <f t="shared" si="9"/>
        <v>573.5</v>
      </c>
      <c r="AE62" s="18">
        <f t="shared" si="10"/>
        <v>320</v>
      </c>
      <c r="AF62" s="18">
        <f t="shared" si="11"/>
        <v>3</v>
      </c>
      <c r="AG62" s="18">
        <f t="shared" si="12"/>
        <v>320.01406219102307</v>
      </c>
      <c r="AH62" s="6">
        <f t="shared" si="13"/>
        <v>1137.6328493850729</v>
      </c>
      <c r="AI62" s="6">
        <f t="shared" si="114"/>
        <v>263.34656903978464</v>
      </c>
      <c r="AJ62" s="6">
        <v>63</v>
      </c>
      <c r="AK62" s="22">
        <f t="shared" si="14"/>
        <v>1.05</v>
      </c>
      <c r="AL62" s="18">
        <f t="shared" si="15"/>
        <v>314.563393349948</v>
      </c>
      <c r="AM62">
        <f t="shared" si="16"/>
        <v>2.1189299069938092E-2</v>
      </c>
      <c r="AN62">
        <f t="shared" si="17"/>
        <v>2.4977081811253652</v>
      </c>
      <c r="AR62" s="6">
        <v>1288</v>
      </c>
      <c r="AS62" s="6">
        <v>578</v>
      </c>
      <c r="AT62" s="6">
        <v>917</v>
      </c>
      <c r="AU62" s="6">
        <v>581</v>
      </c>
      <c r="AV62" s="6">
        <f t="shared" si="18"/>
        <v>1102.5</v>
      </c>
      <c r="AW62" s="6">
        <f t="shared" si="18"/>
        <v>579.5</v>
      </c>
      <c r="AX62" s="18">
        <f t="shared" si="19"/>
        <v>271</v>
      </c>
      <c r="AY62" s="18">
        <f t="shared" si="20"/>
        <v>-1.5</v>
      </c>
      <c r="AZ62" s="18">
        <f t="shared" si="21"/>
        <v>271.00415125971779</v>
      </c>
      <c r="BA62" s="6">
        <f t="shared" si="22"/>
        <v>1245.5225810879544</v>
      </c>
      <c r="BB62" s="6">
        <f t="shared" si="23"/>
        <v>231.14925237707007</v>
      </c>
      <c r="BC62" s="6">
        <v>65</v>
      </c>
      <c r="BD62" s="22">
        <f t="shared" si="24"/>
        <v>1.0833333333333333</v>
      </c>
      <c r="BE62" s="18">
        <f t="shared" si="25"/>
        <v>305.6346803723884</v>
      </c>
      <c r="BF62">
        <f t="shared" si="26"/>
        <v>3.476210625921191E-2</v>
      </c>
      <c r="BG62">
        <f t="shared" si="27"/>
        <v>2.4852026321019909</v>
      </c>
      <c r="BK62">
        <v>1145</v>
      </c>
      <c r="BL62">
        <v>565</v>
      </c>
      <c r="BM62">
        <v>980</v>
      </c>
      <c r="BN62">
        <v>568</v>
      </c>
      <c r="BO62" s="6">
        <f t="shared" si="28"/>
        <v>1062.5</v>
      </c>
      <c r="BP62" s="6">
        <f t="shared" si="28"/>
        <v>566.5</v>
      </c>
      <c r="BQ62" s="18">
        <f t="shared" si="29"/>
        <v>584</v>
      </c>
      <c r="BR62" s="18">
        <f t="shared" si="124"/>
        <v>-23</v>
      </c>
      <c r="BS62" s="18">
        <f t="shared" si="31"/>
        <v>584.45273547139811</v>
      </c>
      <c r="BT62" s="6">
        <f t="shared" si="32"/>
        <v>1204.0882442744801</v>
      </c>
      <c r="BU62" s="6">
        <f t="shared" si="33"/>
        <v>444.83038293882032</v>
      </c>
      <c r="BV62" s="6">
        <v>73</v>
      </c>
      <c r="BW62" s="22">
        <f t="shared" si="34"/>
        <v>1.2166666666666666</v>
      </c>
      <c r="BX62" s="18">
        <f t="shared" si="35"/>
        <v>105.58353907699998</v>
      </c>
      <c r="BY62">
        <f t="shared" si="36"/>
        <v>8.5171609736812232E-2</v>
      </c>
      <c r="BZ62">
        <f t="shared" si="37"/>
        <v>2.0235962151176041</v>
      </c>
      <c r="CD62">
        <v>1145</v>
      </c>
      <c r="CE62">
        <v>566</v>
      </c>
      <c r="CF62">
        <v>954</v>
      </c>
      <c r="CG62">
        <v>570</v>
      </c>
      <c r="CH62" s="6">
        <f t="shared" si="38"/>
        <v>1049.5</v>
      </c>
      <c r="CI62" s="6">
        <f t="shared" si="38"/>
        <v>568</v>
      </c>
      <c r="CJ62" s="18">
        <f t="shared" si="120"/>
        <v>517</v>
      </c>
      <c r="CK62" s="18">
        <f t="shared" si="125"/>
        <v>-20</v>
      </c>
      <c r="CL62" s="18">
        <f t="shared" si="40"/>
        <v>517.38670257361662</v>
      </c>
      <c r="CM62" s="6">
        <f t="shared" si="41"/>
        <v>1193.3458216292543</v>
      </c>
      <c r="CN62" s="6">
        <f t="shared" si="42"/>
        <v>400.06135184555808</v>
      </c>
      <c r="CO62" s="6">
        <v>62</v>
      </c>
      <c r="CP62" s="22">
        <f t="shared" si="43"/>
        <v>1.0333333333333332</v>
      </c>
      <c r="CQ62" s="18">
        <f t="shared" si="44"/>
        <v>106.72721803568993</v>
      </c>
      <c r="CR62">
        <f t="shared" si="45"/>
        <v>1.4240439114610193E-2</v>
      </c>
      <c r="CS62">
        <f t="shared" si="46"/>
        <v>2.0282751892023949</v>
      </c>
      <c r="CW62">
        <v>1367</v>
      </c>
      <c r="CX62">
        <v>559</v>
      </c>
      <c r="CY62">
        <v>1145</v>
      </c>
      <c r="CZ62">
        <v>563</v>
      </c>
      <c r="DA62" s="6">
        <f t="shared" si="47"/>
        <v>1256</v>
      </c>
      <c r="DB62" s="6">
        <f t="shared" si="47"/>
        <v>561</v>
      </c>
      <c r="DC62" s="18">
        <f t="shared" si="121"/>
        <v>714</v>
      </c>
      <c r="DD62" s="18">
        <f t="shared" si="126"/>
        <v>-23.5</v>
      </c>
      <c r="DE62" s="18">
        <f t="shared" si="49"/>
        <v>714.38662501477449</v>
      </c>
      <c r="DF62" s="6">
        <f t="shared" si="50"/>
        <v>1375.5933265322276</v>
      </c>
      <c r="DG62" s="6">
        <f t="shared" si="51"/>
        <v>578.47084535383306</v>
      </c>
      <c r="DH62" s="6">
        <v>62</v>
      </c>
      <c r="DI62" s="22">
        <f t="shared" si="52"/>
        <v>1.0333333333333332</v>
      </c>
      <c r="DJ62" s="18">
        <f t="shared" si="53"/>
        <v>125.44281917827223</v>
      </c>
      <c r="DK62">
        <f t="shared" si="54"/>
        <v>1.4240439114610193E-2</v>
      </c>
      <c r="DL62">
        <f t="shared" si="55"/>
        <v>2.0984458057023616</v>
      </c>
      <c r="DP62">
        <v>1384</v>
      </c>
      <c r="DQ62">
        <v>586</v>
      </c>
      <c r="DR62">
        <v>1197</v>
      </c>
      <c r="DS62">
        <v>592</v>
      </c>
      <c r="DT62" s="6">
        <f t="shared" si="56"/>
        <v>1290.5</v>
      </c>
      <c r="DU62" s="6">
        <f t="shared" si="56"/>
        <v>589</v>
      </c>
      <c r="DV62" s="18">
        <f t="shared" si="57"/>
        <v>685</v>
      </c>
      <c r="DW62" s="18">
        <f t="shared" si="58"/>
        <v>-17</v>
      </c>
      <c r="DX62" s="18">
        <f t="shared" si="59"/>
        <v>685.21091643376496</v>
      </c>
      <c r="DY62" s="6">
        <f t="shared" si="60"/>
        <v>1418.5595687175071</v>
      </c>
      <c r="DZ62" s="6">
        <f t="shared" si="61"/>
        <v>561.89963035223025</v>
      </c>
      <c r="EA62" s="6">
        <v>65</v>
      </c>
      <c r="EB62" s="22">
        <f t="shared" si="62"/>
        <v>1.0833333333333333</v>
      </c>
      <c r="EC62" s="18">
        <f t="shared" si="63"/>
        <v>153.14488275808844</v>
      </c>
      <c r="ED62">
        <f t="shared" si="64"/>
        <v>3.476210625921191E-2</v>
      </c>
      <c r="EE62">
        <f t="shared" si="65"/>
        <v>2.1851024897024725</v>
      </c>
      <c r="EI62">
        <v>1644</v>
      </c>
      <c r="EJ62">
        <v>586</v>
      </c>
      <c r="EK62">
        <v>1416</v>
      </c>
      <c r="EL62">
        <v>593</v>
      </c>
      <c r="EM62" s="6">
        <f t="shared" si="66"/>
        <v>1530</v>
      </c>
      <c r="EN62" s="6">
        <f t="shared" si="66"/>
        <v>589.5</v>
      </c>
      <c r="EO62" s="18">
        <f t="shared" si="67"/>
        <v>914</v>
      </c>
      <c r="EP62" s="18">
        <f t="shared" si="68"/>
        <v>-20</v>
      </c>
      <c r="EQ62" s="18">
        <f t="shared" si="69"/>
        <v>914.21879219364109</v>
      </c>
      <c r="ER62" s="6">
        <f t="shared" si="70"/>
        <v>1639.63723121915</v>
      </c>
      <c r="ES62" s="6">
        <f t="shared" si="71"/>
        <v>773.06568195157797</v>
      </c>
      <c r="ET62" s="6">
        <v>65</v>
      </c>
      <c r="EU62" s="22">
        <f t="shared" si="72"/>
        <v>1.0833333333333333</v>
      </c>
      <c r="EV62" s="18">
        <f t="shared" si="73"/>
        <v>167.74415478871117</v>
      </c>
      <c r="EW62">
        <f t="shared" si="74"/>
        <v>3.476210625921191E-2</v>
      </c>
      <c r="EX62">
        <f t="shared" si="75"/>
        <v>2.2246473956831352</v>
      </c>
      <c r="FB62">
        <v>1688</v>
      </c>
      <c r="FC62">
        <v>583</v>
      </c>
      <c r="FD62">
        <v>1423</v>
      </c>
      <c r="FE62">
        <v>593</v>
      </c>
      <c r="FF62" s="6">
        <f t="shared" si="76"/>
        <v>1555.5</v>
      </c>
      <c r="FG62" s="6">
        <f t="shared" si="76"/>
        <v>588</v>
      </c>
      <c r="FH62" s="18">
        <f t="shared" si="122"/>
        <v>943.5</v>
      </c>
      <c r="FI62" s="18">
        <f t="shared" si="127"/>
        <v>-23</v>
      </c>
      <c r="FJ62" s="18">
        <f t="shared" si="78"/>
        <v>943.78029752691918</v>
      </c>
      <c r="FK62" s="6">
        <f t="shared" si="79"/>
        <v>1662.9264114806765</v>
      </c>
      <c r="FL62" s="6">
        <f t="shared" si="80"/>
        <v>798.13452900258574</v>
      </c>
      <c r="FM62" s="6">
        <v>69</v>
      </c>
      <c r="FN62" s="22">
        <f t="shared" si="81"/>
        <v>1.1499999999999999</v>
      </c>
      <c r="FO62" s="18">
        <f t="shared" si="82"/>
        <v>172.20774372469759</v>
      </c>
      <c r="FP62">
        <f t="shared" si="83"/>
        <v>6.069784035361165E-2</v>
      </c>
      <c r="FQ62">
        <f t="shared" si="84"/>
        <v>2.2360526766257109</v>
      </c>
      <c r="FU62">
        <v>909</v>
      </c>
      <c r="FV62">
        <v>571</v>
      </c>
      <c r="FW62">
        <v>748</v>
      </c>
      <c r="FX62">
        <v>580</v>
      </c>
      <c r="FY62">
        <f t="shared" si="85"/>
        <v>828.5</v>
      </c>
      <c r="FZ62">
        <f t="shared" si="86"/>
        <v>575.5</v>
      </c>
      <c r="GA62" s="18">
        <f t="shared" si="123"/>
        <v>602.5</v>
      </c>
      <c r="GB62" s="18">
        <f t="shared" si="128"/>
        <v>-26.5</v>
      </c>
      <c r="GC62" s="18">
        <f t="shared" si="88"/>
        <v>603.08249850248512</v>
      </c>
      <c r="GD62">
        <f t="shared" si="89"/>
        <v>1008.7678127299661</v>
      </c>
      <c r="GE62">
        <v>61</v>
      </c>
      <c r="GF62" s="22">
        <f t="shared" si="90"/>
        <v>1.0166666666666666</v>
      </c>
      <c r="GG62" s="18">
        <f t="shared" si="115"/>
        <v>133.09770313091144</v>
      </c>
      <c r="GH62">
        <f t="shared" si="91"/>
        <v>7.1785846271233758E-3</v>
      </c>
      <c r="GI62">
        <f t="shared" si="92"/>
        <v>2.1241705609128578</v>
      </c>
      <c r="GN62">
        <v>1131</v>
      </c>
      <c r="GO62">
        <v>563</v>
      </c>
      <c r="GP62">
        <v>994</v>
      </c>
      <c r="GQ62">
        <v>569</v>
      </c>
      <c r="GR62">
        <f t="shared" si="93"/>
        <v>1062.5</v>
      </c>
      <c r="GS62">
        <f t="shared" si="94"/>
        <v>566</v>
      </c>
      <c r="GT62" s="18">
        <f t="shared" si="95"/>
        <v>817.5</v>
      </c>
      <c r="GU62" s="18">
        <f t="shared" si="96"/>
        <v>-38.5</v>
      </c>
      <c r="GV62" s="18">
        <f t="shared" si="97"/>
        <v>818.40607280249333</v>
      </c>
      <c r="GW62">
        <f t="shared" si="131"/>
        <v>1203.8530848903449</v>
      </c>
      <c r="GX62">
        <v>63</v>
      </c>
      <c r="GY62" s="22">
        <f t="shared" si="99"/>
        <v>1.05</v>
      </c>
      <c r="GZ62" s="18">
        <f t="shared" si="100"/>
        <v>171.02750176481024</v>
      </c>
      <c r="HA62">
        <f t="shared" si="101"/>
        <v>2.1189299069938092E-2</v>
      </c>
      <c r="HB62">
        <f t="shared" si="102"/>
        <v>2.2330659519380167</v>
      </c>
      <c r="HG62">
        <v>1137</v>
      </c>
      <c r="HH62">
        <v>565</v>
      </c>
      <c r="HI62">
        <v>1008</v>
      </c>
      <c r="HJ62">
        <v>569</v>
      </c>
      <c r="HK62">
        <f t="shared" si="103"/>
        <v>1072.5</v>
      </c>
      <c r="HL62">
        <f t="shared" si="104"/>
        <v>567</v>
      </c>
      <c r="HM62" s="18">
        <f t="shared" si="105"/>
        <v>817.5</v>
      </c>
      <c r="HN62" s="18">
        <f t="shared" si="106"/>
        <v>-34.5</v>
      </c>
      <c r="HO62" s="18">
        <f t="shared" si="107"/>
        <v>818.2276578067989</v>
      </c>
      <c r="HP62">
        <f t="shared" si="108"/>
        <v>1213.1550807707974</v>
      </c>
      <c r="HQ62">
        <v>62</v>
      </c>
      <c r="HR62" s="22">
        <f t="shared" si="109"/>
        <v>1.0333333333333332</v>
      </c>
      <c r="HS62" s="18">
        <f t="shared" si="110"/>
        <v>168.19222967752353</v>
      </c>
      <c r="HT62">
        <f t="shared" si="111"/>
        <v>1.4240439114610193E-2</v>
      </c>
      <c r="HU62">
        <f t="shared" si="112"/>
        <v>2.2258059279296414</v>
      </c>
    </row>
    <row r="63" spans="7:229" x14ac:dyDescent="0.25">
      <c r="G63" s="6">
        <v>1162</v>
      </c>
      <c r="H63" s="6">
        <v>578</v>
      </c>
      <c r="I63" s="6">
        <v>915</v>
      </c>
      <c r="J63" s="6">
        <v>576</v>
      </c>
      <c r="K63" s="6">
        <f t="shared" si="129"/>
        <v>1038.5</v>
      </c>
      <c r="L63" s="6">
        <f t="shared" si="130"/>
        <v>577</v>
      </c>
      <c r="M63" s="18">
        <f t="shared" si="2"/>
        <v>262</v>
      </c>
      <c r="N63" s="18">
        <f t="shared" si="3"/>
        <v>-3.5</v>
      </c>
      <c r="O63" s="18">
        <f t="shared" si="4"/>
        <v>262.02337681970289</v>
      </c>
      <c r="P63" s="18">
        <f t="shared" si="113"/>
        <v>218.52714314363459</v>
      </c>
      <c r="Q63" s="6">
        <v>63</v>
      </c>
      <c r="R63" s="22">
        <f t="shared" si="5"/>
        <v>1.05</v>
      </c>
      <c r="S63" s="18">
        <f t="shared" si="6"/>
        <v>283.01158350388636</v>
      </c>
      <c r="T63">
        <f t="shared" si="7"/>
        <v>2.1189299069938092E-2</v>
      </c>
      <c r="U63">
        <f t="shared" si="8"/>
        <v>2.4518042113153387</v>
      </c>
      <c r="Y63" s="6">
        <v>1129</v>
      </c>
      <c r="Z63" s="6">
        <v>575</v>
      </c>
      <c r="AA63" s="6">
        <v>853</v>
      </c>
      <c r="AB63" s="6">
        <v>570</v>
      </c>
      <c r="AC63" s="6">
        <f t="shared" si="9"/>
        <v>991</v>
      </c>
      <c r="AD63" s="6">
        <f t="shared" si="9"/>
        <v>572.5</v>
      </c>
      <c r="AE63" s="18">
        <f t="shared" si="10"/>
        <v>328.5</v>
      </c>
      <c r="AF63" s="18">
        <f t="shared" si="11"/>
        <v>2</v>
      </c>
      <c r="AG63" s="18">
        <f t="shared" si="12"/>
        <v>328.50608822364313</v>
      </c>
      <c r="AH63" s="6">
        <f t="shared" si="13"/>
        <v>1144.4812143499778</v>
      </c>
      <c r="AI63" s="6">
        <f t="shared" si="114"/>
        <v>270.19493400468957</v>
      </c>
      <c r="AJ63" s="6">
        <v>64</v>
      </c>
      <c r="AK63" s="22">
        <f t="shared" si="14"/>
        <v>1.0666666666666667</v>
      </c>
      <c r="AL63" s="18">
        <f t="shared" si="15"/>
        <v>315.35770875848038</v>
      </c>
      <c r="AM63">
        <f t="shared" si="16"/>
        <v>2.8028723600243534E-2</v>
      </c>
      <c r="AN63">
        <f t="shared" si="17"/>
        <v>2.4988034515663817</v>
      </c>
      <c r="AR63" s="6">
        <v>1295</v>
      </c>
      <c r="AS63" s="6">
        <v>578</v>
      </c>
      <c r="AT63" s="6">
        <v>924</v>
      </c>
      <c r="AU63" s="6">
        <v>580</v>
      </c>
      <c r="AV63" s="6">
        <f t="shared" si="18"/>
        <v>1109.5</v>
      </c>
      <c r="AW63" s="6">
        <f t="shared" si="18"/>
        <v>579</v>
      </c>
      <c r="AX63" s="18">
        <f t="shared" si="19"/>
        <v>278</v>
      </c>
      <c r="AY63" s="18">
        <f t="shared" si="20"/>
        <v>-2</v>
      </c>
      <c r="AZ63" s="18">
        <f t="shared" si="21"/>
        <v>278.00719415151832</v>
      </c>
      <c r="BA63" s="6">
        <f t="shared" si="22"/>
        <v>1251.4916100397957</v>
      </c>
      <c r="BB63" s="6">
        <f t="shared" si="23"/>
        <v>237.11828132891128</v>
      </c>
      <c r="BC63" s="6">
        <v>66</v>
      </c>
      <c r="BD63" s="22">
        <f t="shared" si="24"/>
        <v>1.1000000000000001</v>
      </c>
      <c r="BE63" s="18">
        <f t="shared" si="25"/>
        <v>306.21134727718095</v>
      </c>
      <c r="BF63">
        <f t="shared" si="26"/>
        <v>4.1392685158225077E-2</v>
      </c>
      <c r="BG63">
        <f t="shared" si="27"/>
        <v>2.4860212803157156</v>
      </c>
      <c r="BK63">
        <v>1156</v>
      </c>
      <c r="BL63">
        <v>565</v>
      </c>
      <c r="BM63">
        <v>994</v>
      </c>
      <c r="BN63">
        <v>567</v>
      </c>
      <c r="BO63" s="6">
        <f t="shared" si="28"/>
        <v>1075</v>
      </c>
      <c r="BP63" s="6">
        <f t="shared" si="28"/>
        <v>566</v>
      </c>
      <c r="BQ63" s="18">
        <f t="shared" si="29"/>
        <v>596.5</v>
      </c>
      <c r="BR63" s="18">
        <f t="shared" si="124"/>
        <v>-23.5</v>
      </c>
      <c r="BS63" s="18">
        <f t="shared" si="31"/>
        <v>596.96272915484428</v>
      </c>
      <c r="BT63" s="6">
        <f t="shared" si="32"/>
        <v>1214.8995843278572</v>
      </c>
      <c r="BU63" s="6">
        <f t="shared" si="33"/>
        <v>455.6417229921974</v>
      </c>
      <c r="BV63" s="6">
        <v>74</v>
      </c>
      <c r="BW63" s="22">
        <f t="shared" si="34"/>
        <v>1.2333333333333334</v>
      </c>
      <c r="BX63" s="18">
        <f t="shared" si="35"/>
        <v>106.77952317675582</v>
      </c>
      <c r="BY63">
        <f t="shared" si="36"/>
        <v>9.1080469347332577E-2</v>
      </c>
      <c r="BZ63">
        <f t="shared" si="37"/>
        <v>2.0284879771871256</v>
      </c>
      <c r="CD63">
        <v>1156</v>
      </c>
      <c r="CE63">
        <v>566</v>
      </c>
      <c r="CF63">
        <v>963</v>
      </c>
      <c r="CG63">
        <v>567</v>
      </c>
      <c r="CH63" s="6">
        <f t="shared" si="38"/>
        <v>1059.5</v>
      </c>
      <c r="CI63" s="6">
        <f t="shared" si="38"/>
        <v>566.5</v>
      </c>
      <c r="CJ63" s="18">
        <f t="shared" si="120"/>
        <v>527</v>
      </c>
      <c r="CK63" s="18">
        <f t="shared" si="125"/>
        <v>-21.5</v>
      </c>
      <c r="CL63" s="18">
        <f t="shared" si="40"/>
        <v>527.43838502710435</v>
      </c>
      <c r="CM63" s="6">
        <f t="shared" si="41"/>
        <v>1201.4418421213738</v>
      </c>
      <c r="CN63" s="6">
        <f t="shared" si="42"/>
        <v>408.15737233767766</v>
      </c>
      <c r="CO63" s="6">
        <v>63</v>
      </c>
      <c r="CP63" s="22">
        <f t="shared" si="43"/>
        <v>1.05</v>
      </c>
      <c r="CQ63" s="18">
        <f t="shared" si="44"/>
        <v>107.70377321430527</v>
      </c>
      <c r="CR63">
        <f t="shared" si="45"/>
        <v>2.1189299069938092E-2</v>
      </c>
      <c r="CS63">
        <f t="shared" si="46"/>
        <v>2.0322309183160616</v>
      </c>
      <c r="CW63">
        <v>1382</v>
      </c>
      <c r="CX63">
        <v>559</v>
      </c>
      <c r="CY63">
        <v>1161</v>
      </c>
      <c r="CZ63">
        <v>563</v>
      </c>
      <c r="DA63" s="6">
        <f t="shared" si="47"/>
        <v>1271.5</v>
      </c>
      <c r="DB63" s="6">
        <f t="shared" si="47"/>
        <v>561</v>
      </c>
      <c r="DC63" s="18">
        <f t="shared" si="121"/>
        <v>729.5</v>
      </c>
      <c r="DD63" s="18">
        <f t="shared" si="126"/>
        <v>-23.5</v>
      </c>
      <c r="DE63" s="18">
        <f t="shared" si="49"/>
        <v>729.87841453217402</v>
      </c>
      <c r="DF63" s="6">
        <f t="shared" si="50"/>
        <v>1389.7601411754476</v>
      </c>
      <c r="DG63" s="6">
        <f t="shared" si="51"/>
        <v>592.63765999705311</v>
      </c>
      <c r="DH63" s="6">
        <v>63</v>
      </c>
      <c r="DI63" s="22">
        <f t="shared" si="52"/>
        <v>1.05</v>
      </c>
      <c r="DJ63" s="18">
        <f t="shared" si="53"/>
        <v>126.91640326629656</v>
      </c>
      <c r="DK63">
        <f t="shared" si="54"/>
        <v>2.1189299069938092E-2</v>
      </c>
      <c r="DL63">
        <f t="shared" si="55"/>
        <v>2.1035177559612008</v>
      </c>
      <c r="DP63">
        <v>1400</v>
      </c>
      <c r="DQ63">
        <v>586</v>
      </c>
      <c r="DR63">
        <v>1215</v>
      </c>
      <c r="DS63">
        <v>593</v>
      </c>
      <c r="DT63" s="6">
        <f t="shared" si="56"/>
        <v>1307.5</v>
      </c>
      <c r="DU63" s="6">
        <f t="shared" si="56"/>
        <v>589.5</v>
      </c>
      <c r="DV63" s="18">
        <f t="shared" si="57"/>
        <v>702</v>
      </c>
      <c r="DW63" s="18">
        <f t="shared" si="58"/>
        <v>-16.5</v>
      </c>
      <c r="DX63" s="18">
        <f t="shared" si="59"/>
        <v>702.19388348233281</v>
      </c>
      <c r="DY63" s="6">
        <f t="shared" si="60"/>
        <v>1434.2477122171051</v>
      </c>
      <c r="DZ63" s="6">
        <f t="shared" si="61"/>
        <v>577.58777385182827</v>
      </c>
      <c r="EA63" s="6">
        <v>66</v>
      </c>
      <c r="EB63" s="22">
        <f t="shared" si="62"/>
        <v>1.1000000000000001</v>
      </c>
      <c r="EC63" s="18">
        <f t="shared" si="63"/>
        <v>154.76385006491091</v>
      </c>
      <c r="ED63">
        <f t="shared" si="64"/>
        <v>4.1392685158225077E-2</v>
      </c>
      <c r="EE63">
        <f t="shared" si="65"/>
        <v>2.1896695251403657</v>
      </c>
      <c r="EI63">
        <v>1664</v>
      </c>
      <c r="EJ63">
        <v>587</v>
      </c>
      <c r="EK63">
        <v>1437</v>
      </c>
      <c r="EL63">
        <v>592</v>
      </c>
      <c r="EM63" s="6">
        <f t="shared" si="66"/>
        <v>1550.5</v>
      </c>
      <c r="EN63" s="6">
        <f t="shared" si="66"/>
        <v>589.5</v>
      </c>
      <c r="EO63" s="18">
        <f t="shared" si="67"/>
        <v>934.5</v>
      </c>
      <c r="EP63" s="18">
        <f t="shared" si="68"/>
        <v>-20</v>
      </c>
      <c r="EQ63" s="18">
        <f t="shared" si="69"/>
        <v>934.71399369004848</v>
      </c>
      <c r="ER63" s="6">
        <f t="shared" si="70"/>
        <v>1658.782836901805</v>
      </c>
      <c r="ES63" s="6">
        <f t="shared" si="71"/>
        <v>792.21128763423303</v>
      </c>
      <c r="ET63" s="6">
        <v>66</v>
      </c>
      <c r="EU63" s="22">
        <f t="shared" si="72"/>
        <v>1.1000000000000001</v>
      </c>
      <c r="EV63" s="18">
        <f t="shared" si="73"/>
        <v>169.5325667866525</v>
      </c>
      <c r="EW63">
        <f t="shared" si="74"/>
        <v>4.1392685158225077E-2</v>
      </c>
      <c r="EX63">
        <f t="shared" si="75"/>
        <v>2.2292531374486972</v>
      </c>
      <c r="FB63">
        <v>1708</v>
      </c>
      <c r="FC63">
        <v>582</v>
      </c>
      <c r="FD63">
        <v>1445</v>
      </c>
      <c r="FE63">
        <v>592</v>
      </c>
      <c r="FF63" s="6">
        <f t="shared" si="76"/>
        <v>1576.5</v>
      </c>
      <c r="FG63" s="6">
        <f t="shared" si="76"/>
        <v>587</v>
      </c>
      <c r="FH63" s="18">
        <f t="shared" si="122"/>
        <v>964.5</v>
      </c>
      <c r="FI63" s="18">
        <f t="shared" si="127"/>
        <v>-24</v>
      </c>
      <c r="FJ63" s="18">
        <f t="shared" si="78"/>
        <v>964.79855410339417</v>
      </c>
      <c r="FK63" s="6">
        <f t="shared" si="79"/>
        <v>1682.2369779552464</v>
      </c>
      <c r="FL63" s="6">
        <f t="shared" si="80"/>
        <v>817.44509547715563</v>
      </c>
      <c r="FM63" s="6">
        <v>70</v>
      </c>
      <c r="FN63" s="22">
        <f t="shared" si="81"/>
        <v>1.1666666666666667</v>
      </c>
      <c r="FO63" s="18">
        <f t="shared" si="82"/>
        <v>174.07919386951772</v>
      </c>
      <c r="FP63">
        <f t="shared" si="83"/>
        <v>6.6946789630613221E-2</v>
      </c>
      <c r="FQ63">
        <f t="shared" si="84"/>
        <v>2.2407468668805008</v>
      </c>
      <c r="FU63">
        <v>926</v>
      </c>
      <c r="FV63">
        <v>571</v>
      </c>
      <c r="FW63">
        <v>764</v>
      </c>
      <c r="FX63">
        <v>579</v>
      </c>
      <c r="FY63">
        <f t="shared" si="85"/>
        <v>845</v>
      </c>
      <c r="FZ63">
        <f t="shared" si="86"/>
        <v>575</v>
      </c>
      <c r="GA63" s="18">
        <f t="shared" si="123"/>
        <v>619</v>
      </c>
      <c r="GB63" s="18">
        <f t="shared" si="128"/>
        <v>-27</v>
      </c>
      <c r="GC63" s="18">
        <f t="shared" si="88"/>
        <v>619.58857316771105</v>
      </c>
      <c r="GD63">
        <f t="shared" si="89"/>
        <v>1022.0812100806863</v>
      </c>
      <c r="GE63">
        <v>62</v>
      </c>
      <c r="GF63" s="22">
        <f t="shared" si="90"/>
        <v>1.0333333333333332</v>
      </c>
      <c r="GG63" s="18">
        <f t="shared" si="115"/>
        <v>135.15735806792492</v>
      </c>
      <c r="GH63">
        <f t="shared" si="91"/>
        <v>1.4240439114610193E-2</v>
      </c>
      <c r="GI63">
        <f t="shared" si="92"/>
        <v>2.1308396939956107</v>
      </c>
      <c r="GN63">
        <v>1145</v>
      </c>
      <c r="GO63">
        <v>563</v>
      </c>
      <c r="GP63">
        <v>1015</v>
      </c>
      <c r="GQ63">
        <v>569</v>
      </c>
      <c r="GR63">
        <f t="shared" si="93"/>
        <v>1080</v>
      </c>
      <c r="GS63">
        <f t="shared" si="94"/>
        <v>566</v>
      </c>
      <c r="GT63" s="18">
        <f t="shared" si="95"/>
        <v>835</v>
      </c>
      <c r="GU63" s="18">
        <f t="shared" si="96"/>
        <v>-38.5</v>
      </c>
      <c r="GV63" s="18">
        <f t="shared" si="97"/>
        <v>835.88710362105724</v>
      </c>
      <c r="GW63">
        <f t="shared" si="131"/>
        <v>1219.3260433534585</v>
      </c>
      <c r="GX63">
        <v>64</v>
      </c>
      <c r="GY63" s="22">
        <f t="shared" si="99"/>
        <v>1.0666666666666667</v>
      </c>
      <c r="GZ63" s="18">
        <f t="shared" si="100"/>
        <v>173.20070516348054</v>
      </c>
      <c r="HA63">
        <f t="shared" si="101"/>
        <v>2.8028723600243534E-2</v>
      </c>
      <c r="HB63">
        <f t="shared" si="102"/>
        <v>2.2385496558567608</v>
      </c>
      <c r="HG63">
        <v>1156</v>
      </c>
      <c r="HH63">
        <v>565</v>
      </c>
      <c r="HI63">
        <v>1025</v>
      </c>
      <c r="HJ63">
        <v>569</v>
      </c>
      <c r="HK63">
        <f t="shared" si="103"/>
        <v>1090.5</v>
      </c>
      <c r="HL63">
        <f t="shared" si="104"/>
        <v>567</v>
      </c>
      <c r="HM63" s="18">
        <f t="shared" si="105"/>
        <v>835.5</v>
      </c>
      <c r="HN63" s="18">
        <f t="shared" si="106"/>
        <v>-34.5</v>
      </c>
      <c r="HO63" s="18">
        <f t="shared" si="107"/>
        <v>836.21199465207383</v>
      </c>
      <c r="HP63">
        <f t="shared" si="108"/>
        <v>1229.0969245751126</v>
      </c>
      <c r="HQ63">
        <v>63</v>
      </c>
      <c r="HR63" s="22">
        <f t="shared" si="109"/>
        <v>1.05</v>
      </c>
      <c r="HS63" s="18">
        <f t="shared" si="110"/>
        <v>170.43332438957552</v>
      </c>
      <c r="HT63">
        <f t="shared" si="111"/>
        <v>2.1189299069938092E-2</v>
      </c>
      <c r="HU63">
        <f t="shared" si="112"/>
        <v>2.2315545152165863</v>
      </c>
    </row>
    <row r="64" spans="7:229" x14ac:dyDescent="0.25">
      <c r="G64" s="6">
        <v>1168</v>
      </c>
      <c r="H64" s="6">
        <v>575</v>
      </c>
      <c r="I64" s="6">
        <v>923</v>
      </c>
      <c r="J64" s="6">
        <v>576</v>
      </c>
      <c r="K64" s="6">
        <f t="shared" si="129"/>
        <v>1045.5</v>
      </c>
      <c r="L64" s="6">
        <f t="shared" si="130"/>
        <v>575.5</v>
      </c>
      <c r="M64" s="18">
        <f t="shared" si="2"/>
        <v>269</v>
      </c>
      <c r="N64" s="18">
        <f t="shared" si="3"/>
        <v>-5</v>
      </c>
      <c r="O64" s="18">
        <f t="shared" si="4"/>
        <v>269.04646438858845</v>
      </c>
      <c r="P64" s="18">
        <f t="shared" si="113"/>
        <v>223.92688519841829</v>
      </c>
      <c r="Q64" s="6">
        <v>64</v>
      </c>
      <c r="R64" s="22">
        <f t="shared" si="5"/>
        <v>1.0666666666666667</v>
      </c>
      <c r="S64" s="18">
        <f t="shared" si="6"/>
        <v>283.5933983965121</v>
      </c>
      <c r="T64">
        <f t="shared" si="7"/>
        <v>2.8028723600243534E-2</v>
      </c>
      <c r="U64">
        <f t="shared" si="8"/>
        <v>2.4526961169435526</v>
      </c>
      <c r="Y64" s="6">
        <v>1137</v>
      </c>
      <c r="Z64" s="6">
        <v>574</v>
      </c>
      <c r="AA64" s="6">
        <v>861</v>
      </c>
      <c r="AB64" s="6">
        <v>570</v>
      </c>
      <c r="AC64" s="6">
        <f t="shared" si="9"/>
        <v>999</v>
      </c>
      <c r="AD64" s="6">
        <f t="shared" si="9"/>
        <v>572</v>
      </c>
      <c r="AE64" s="18">
        <f t="shared" si="10"/>
        <v>336.5</v>
      </c>
      <c r="AF64" s="18">
        <f t="shared" si="11"/>
        <v>1.5</v>
      </c>
      <c r="AG64" s="18">
        <f t="shared" si="12"/>
        <v>336.50334322261943</v>
      </c>
      <c r="AH64" s="6">
        <f t="shared" si="13"/>
        <v>1151.1667993822616</v>
      </c>
      <c r="AI64" s="6">
        <f t="shared" si="114"/>
        <v>276.8805190369734</v>
      </c>
      <c r="AJ64" s="6">
        <v>65</v>
      </c>
      <c r="AK64" s="22">
        <f t="shared" si="14"/>
        <v>1.0833333333333333</v>
      </c>
      <c r="AL64" s="18">
        <f t="shared" si="15"/>
        <v>316.1057449570564</v>
      </c>
      <c r="AM64">
        <f t="shared" si="16"/>
        <v>3.476210625921191E-2</v>
      </c>
      <c r="AN64">
        <f t="shared" si="17"/>
        <v>2.4998323888496268</v>
      </c>
      <c r="AR64" s="6">
        <v>1302</v>
      </c>
      <c r="AS64" s="6">
        <v>578</v>
      </c>
      <c r="AT64" s="6">
        <v>932</v>
      </c>
      <c r="AU64" s="6">
        <v>580</v>
      </c>
      <c r="AV64" s="6">
        <f t="shared" si="18"/>
        <v>1117</v>
      </c>
      <c r="AW64" s="6">
        <f t="shared" si="18"/>
        <v>579</v>
      </c>
      <c r="AX64" s="18">
        <f t="shared" si="19"/>
        <v>285.5</v>
      </c>
      <c r="AY64" s="18">
        <f t="shared" si="20"/>
        <v>-2</v>
      </c>
      <c r="AZ64" s="18">
        <f t="shared" si="21"/>
        <v>285.50700516799935</v>
      </c>
      <c r="BA64" s="6">
        <f t="shared" si="22"/>
        <v>1258.1454605887191</v>
      </c>
      <c r="BB64" s="6">
        <f t="shared" si="23"/>
        <v>243.77213187783468</v>
      </c>
      <c r="BC64" s="6">
        <v>67</v>
      </c>
      <c r="BD64" s="22">
        <f t="shared" si="24"/>
        <v>1.1166666666666667</v>
      </c>
      <c r="BE64" s="18">
        <f t="shared" si="25"/>
        <v>306.82892064810329</v>
      </c>
      <c r="BF64">
        <f t="shared" si="26"/>
        <v>4.7923552317182816E-2</v>
      </c>
      <c r="BG64">
        <f t="shared" si="27"/>
        <v>2.4868962923236535</v>
      </c>
      <c r="BK64">
        <v>1167</v>
      </c>
      <c r="BL64">
        <v>566</v>
      </c>
      <c r="BM64">
        <v>1007</v>
      </c>
      <c r="BN64">
        <v>566</v>
      </c>
      <c r="BO64" s="6">
        <f t="shared" si="28"/>
        <v>1087</v>
      </c>
      <c r="BP64" s="6">
        <f t="shared" si="28"/>
        <v>566</v>
      </c>
      <c r="BQ64" s="18">
        <f t="shared" si="29"/>
        <v>608.5</v>
      </c>
      <c r="BR64" s="18">
        <f t="shared" si="124"/>
        <v>-23.5</v>
      </c>
      <c r="BS64" s="18">
        <f t="shared" si="31"/>
        <v>608.95361071267166</v>
      </c>
      <c r="BT64" s="6">
        <f t="shared" si="32"/>
        <v>1225.5304973765442</v>
      </c>
      <c r="BU64" s="6">
        <f t="shared" si="33"/>
        <v>466.27263604088444</v>
      </c>
      <c r="BV64" s="6">
        <v>75</v>
      </c>
      <c r="BW64" s="22">
        <f t="shared" si="34"/>
        <v>1.25</v>
      </c>
      <c r="BX64" s="18">
        <f t="shared" si="35"/>
        <v>107.92587896622308</v>
      </c>
      <c r="BY64">
        <f t="shared" si="36"/>
        <v>9.691001300805642E-2</v>
      </c>
      <c r="BZ64">
        <f t="shared" si="37"/>
        <v>2.0331255943088569</v>
      </c>
      <c r="CD64">
        <v>1167</v>
      </c>
      <c r="CE64">
        <v>566</v>
      </c>
      <c r="CF64">
        <v>975</v>
      </c>
      <c r="CG64">
        <v>567</v>
      </c>
      <c r="CH64" s="6">
        <f t="shared" si="38"/>
        <v>1071</v>
      </c>
      <c r="CI64" s="6">
        <f t="shared" si="38"/>
        <v>566.5</v>
      </c>
      <c r="CJ64" s="18">
        <f t="shared" si="120"/>
        <v>538.5</v>
      </c>
      <c r="CK64" s="18">
        <f t="shared" si="125"/>
        <v>-21.5</v>
      </c>
      <c r="CL64" s="18">
        <f t="shared" si="40"/>
        <v>538.92903057823855</v>
      </c>
      <c r="CM64" s="6">
        <f t="shared" si="41"/>
        <v>1211.5953326090357</v>
      </c>
      <c r="CN64" s="6">
        <f t="shared" si="42"/>
        <v>418.31086282533954</v>
      </c>
      <c r="CO64" s="6">
        <v>64</v>
      </c>
      <c r="CP64" s="22">
        <f t="shared" si="43"/>
        <v>1.0666666666666667</v>
      </c>
      <c r="CQ64" s="18">
        <f t="shared" si="44"/>
        <v>108.82012855785275</v>
      </c>
      <c r="CR64">
        <f t="shared" si="45"/>
        <v>2.8028723600243534E-2</v>
      </c>
      <c r="CS64">
        <f t="shared" si="46"/>
        <v>2.0367092346367217</v>
      </c>
      <c r="CW64">
        <v>1394</v>
      </c>
      <c r="CX64">
        <v>560</v>
      </c>
      <c r="CY64">
        <v>1176</v>
      </c>
      <c r="CZ64">
        <v>563</v>
      </c>
      <c r="DA64" s="6">
        <f t="shared" si="47"/>
        <v>1285</v>
      </c>
      <c r="DB64" s="6">
        <f t="shared" si="47"/>
        <v>561.5</v>
      </c>
      <c r="DC64" s="18">
        <f t="shared" si="121"/>
        <v>743</v>
      </c>
      <c r="DD64" s="18">
        <f t="shared" si="126"/>
        <v>-23</v>
      </c>
      <c r="DE64" s="18">
        <f t="shared" si="49"/>
        <v>743.35590399215903</v>
      </c>
      <c r="DF64" s="6">
        <f t="shared" si="50"/>
        <v>1402.322092102952</v>
      </c>
      <c r="DG64" s="6">
        <f t="shared" si="51"/>
        <v>605.19961092455742</v>
      </c>
      <c r="DH64" s="6">
        <v>64</v>
      </c>
      <c r="DI64" s="22">
        <f t="shared" si="52"/>
        <v>1.0666666666666667</v>
      </c>
      <c r="DJ64" s="18">
        <f t="shared" si="53"/>
        <v>128.19838647375255</v>
      </c>
      <c r="DK64">
        <f t="shared" si="54"/>
        <v>2.8028723600243534E-2</v>
      </c>
      <c r="DL64">
        <f t="shared" si="55"/>
        <v>2.1078825591145027</v>
      </c>
      <c r="DP64">
        <v>1416</v>
      </c>
      <c r="DQ64">
        <v>586</v>
      </c>
      <c r="DR64">
        <v>1231</v>
      </c>
      <c r="DS64">
        <v>592</v>
      </c>
      <c r="DT64" s="6">
        <f t="shared" si="56"/>
        <v>1323.5</v>
      </c>
      <c r="DU64" s="6">
        <f t="shared" si="56"/>
        <v>589</v>
      </c>
      <c r="DV64" s="18">
        <f t="shared" si="57"/>
        <v>718</v>
      </c>
      <c r="DW64" s="18">
        <f t="shared" si="58"/>
        <v>-17</v>
      </c>
      <c r="DX64" s="18">
        <f t="shared" si="59"/>
        <v>718.2012252843906</v>
      </c>
      <c r="DY64" s="6">
        <f t="shared" si="60"/>
        <v>1448.6453154585495</v>
      </c>
      <c r="DZ64" s="6">
        <f t="shared" si="61"/>
        <v>591.98537709327263</v>
      </c>
      <c r="EA64" s="6">
        <v>67</v>
      </c>
      <c r="EB64" s="22">
        <f t="shared" si="62"/>
        <v>1.1166666666666667</v>
      </c>
      <c r="EC64" s="18">
        <f t="shared" si="63"/>
        <v>156.28981210514522</v>
      </c>
      <c r="ED64">
        <f t="shared" si="64"/>
        <v>4.7923552317182816E-2</v>
      </c>
      <c r="EE64">
        <f t="shared" si="65"/>
        <v>2.1939306690574236</v>
      </c>
      <c r="EI64">
        <v>1685</v>
      </c>
      <c r="EJ64">
        <v>587</v>
      </c>
      <c r="EK64">
        <v>1457</v>
      </c>
      <c r="EL64">
        <v>593</v>
      </c>
      <c r="EM64" s="6">
        <f t="shared" si="66"/>
        <v>1571</v>
      </c>
      <c r="EN64" s="6">
        <f t="shared" si="66"/>
        <v>590</v>
      </c>
      <c r="EO64" s="18">
        <f t="shared" si="67"/>
        <v>955</v>
      </c>
      <c r="EP64" s="18">
        <f t="shared" si="68"/>
        <v>-19.5</v>
      </c>
      <c r="EQ64" s="18">
        <f t="shared" si="69"/>
        <v>955.19906302299103</v>
      </c>
      <c r="ER64" s="6">
        <f t="shared" si="70"/>
        <v>1678.136168491699</v>
      </c>
      <c r="ES64" s="6">
        <f t="shared" si="71"/>
        <v>811.564619224127</v>
      </c>
      <c r="ET64" s="6">
        <v>67</v>
      </c>
      <c r="EU64" s="22">
        <f t="shared" si="72"/>
        <v>1.1166666666666667</v>
      </c>
      <c r="EV64" s="18">
        <f t="shared" si="73"/>
        <v>171.32009465165621</v>
      </c>
      <c r="EW64">
        <f t="shared" si="74"/>
        <v>4.7923552317182816E-2</v>
      </c>
      <c r="EX64">
        <f t="shared" si="75"/>
        <v>2.2338083056654647</v>
      </c>
      <c r="FB64">
        <v>1728</v>
      </c>
      <c r="FC64">
        <v>582</v>
      </c>
      <c r="FD64">
        <v>1470</v>
      </c>
      <c r="FE64">
        <v>592</v>
      </c>
      <c r="FF64" s="6">
        <f t="shared" si="76"/>
        <v>1599</v>
      </c>
      <c r="FG64" s="6">
        <f t="shared" si="76"/>
        <v>587</v>
      </c>
      <c r="FH64" s="18">
        <f t="shared" si="122"/>
        <v>987</v>
      </c>
      <c r="FI64" s="18">
        <f t="shared" si="127"/>
        <v>-24</v>
      </c>
      <c r="FJ64" s="18">
        <f t="shared" si="78"/>
        <v>987.29175019342688</v>
      </c>
      <c r="FK64" s="6">
        <f t="shared" si="79"/>
        <v>1703.3408349476038</v>
      </c>
      <c r="FL64" s="6">
        <f t="shared" si="80"/>
        <v>838.54895246951298</v>
      </c>
      <c r="FM64" s="6">
        <v>71</v>
      </c>
      <c r="FN64" s="22">
        <f t="shared" si="81"/>
        <v>1.1833333333333333</v>
      </c>
      <c r="FO64" s="18">
        <f t="shared" si="82"/>
        <v>176.08197154648619</v>
      </c>
      <c r="FP64">
        <f t="shared" si="83"/>
        <v>7.3107098335431664E-2</v>
      </c>
      <c r="FQ64">
        <f t="shared" si="84"/>
        <v>2.2457148922609109</v>
      </c>
      <c r="FU64">
        <v>942</v>
      </c>
      <c r="FV64">
        <v>570</v>
      </c>
      <c r="FW64">
        <v>779</v>
      </c>
      <c r="FX64">
        <v>578</v>
      </c>
      <c r="FY64">
        <f t="shared" si="85"/>
        <v>860.5</v>
      </c>
      <c r="FZ64">
        <f t="shared" si="86"/>
        <v>574</v>
      </c>
      <c r="GA64" s="18">
        <f t="shared" si="123"/>
        <v>634.5</v>
      </c>
      <c r="GB64" s="18">
        <f t="shared" si="128"/>
        <v>-28</v>
      </c>
      <c r="GC64" s="18">
        <f t="shared" si="88"/>
        <v>635.1175088123457</v>
      </c>
      <c r="GD64">
        <f t="shared" si="89"/>
        <v>1034.3772280942769</v>
      </c>
      <c r="GE64">
        <v>63</v>
      </c>
      <c r="GF64" s="22">
        <f t="shared" si="90"/>
        <v>1.05</v>
      </c>
      <c r="GG64" s="18">
        <f t="shared" si="115"/>
        <v>137.09508400311765</v>
      </c>
      <c r="GH64">
        <f t="shared" si="91"/>
        <v>2.1189299069938092E-2</v>
      </c>
      <c r="GI64">
        <f t="shared" si="92"/>
        <v>2.1370218820061635</v>
      </c>
      <c r="GN64">
        <v>1168</v>
      </c>
      <c r="GO64">
        <v>562</v>
      </c>
      <c r="GP64">
        <v>1036</v>
      </c>
      <c r="GQ64">
        <v>567</v>
      </c>
      <c r="GR64">
        <f t="shared" si="93"/>
        <v>1102</v>
      </c>
      <c r="GS64">
        <f t="shared" si="94"/>
        <v>564.5</v>
      </c>
      <c r="GT64" s="18">
        <f t="shared" si="95"/>
        <v>857</v>
      </c>
      <c r="GU64" s="18">
        <f t="shared" si="96"/>
        <v>-40</v>
      </c>
      <c r="GV64" s="18">
        <f t="shared" si="97"/>
        <v>857.93298106553755</v>
      </c>
      <c r="GW64">
        <f t="shared" si="131"/>
        <v>1238.1697177689334</v>
      </c>
      <c r="GX64">
        <v>65</v>
      </c>
      <c r="GY64" s="22">
        <f t="shared" si="99"/>
        <v>1.0833333333333333</v>
      </c>
      <c r="GZ64" s="18">
        <f t="shared" si="100"/>
        <v>175.94140027959091</v>
      </c>
      <c r="HA64">
        <f t="shared" si="101"/>
        <v>3.476210625921191E-2</v>
      </c>
      <c r="HB64">
        <f t="shared" si="102"/>
        <v>2.2453680441044659</v>
      </c>
      <c r="HG64">
        <v>1177</v>
      </c>
      <c r="HH64">
        <v>565</v>
      </c>
      <c r="HI64">
        <v>1047</v>
      </c>
      <c r="HJ64">
        <v>568</v>
      </c>
      <c r="HK64">
        <f t="shared" si="103"/>
        <v>1112</v>
      </c>
      <c r="HL64">
        <f t="shared" si="104"/>
        <v>566.5</v>
      </c>
      <c r="HM64" s="18">
        <f t="shared" si="105"/>
        <v>857</v>
      </c>
      <c r="HN64" s="18">
        <f t="shared" si="106"/>
        <v>-35</v>
      </c>
      <c r="HO64" s="18">
        <f t="shared" si="107"/>
        <v>857.71440468258436</v>
      </c>
      <c r="HP64">
        <f t="shared" si="108"/>
        <v>1247.9848757096377</v>
      </c>
      <c r="HQ64">
        <v>64</v>
      </c>
      <c r="HR64" s="22">
        <f t="shared" si="109"/>
        <v>1.0666666666666667</v>
      </c>
      <c r="HS64" s="18">
        <f t="shared" si="110"/>
        <v>173.11281920944771</v>
      </c>
      <c r="HT64">
        <f t="shared" si="111"/>
        <v>2.8028723600243534E-2</v>
      </c>
      <c r="HU64">
        <f t="shared" si="112"/>
        <v>2.2383292290873373</v>
      </c>
    </row>
    <row r="65" spans="7:229" x14ac:dyDescent="0.25">
      <c r="G65" s="6">
        <v>1176</v>
      </c>
      <c r="H65" s="6">
        <v>575</v>
      </c>
      <c r="I65" s="6">
        <v>931</v>
      </c>
      <c r="J65" s="6">
        <v>576</v>
      </c>
      <c r="K65" s="6">
        <f t="shared" si="129"/>
        <v>1053.5</v>
      </c>
      <c r="L65" s="6">
        <f t="shared" si="130"/>
        <v>575.5</v>
      </c>
      <c r="M65" s="18">
        <f t="shared" si="2"/>
        <v>277</v>
      </c>
      <c r="N65" s="18">
        <f t="shared" si="3"/>
        <v>-5</v>
      </c>
      <c r="O65" s="18">
        <f t="shared" si="4"/>
        <v>277.04512267859906</v>
      </c>
      <c r="P65" s="18">
        <f t="shared" si="113"/>
        <v>230.94146630940816</v>
      </c>
      <c r="Q65" s="6">
        <v>65</v>
      </c>
      <c r="R65" s="22">
        <f t="shared" si="5"/>
        <v>1.0833333333333333</v>
      </c>
      <c r="S65" s="18">
        <f t="shared" si="6"/>
        <v>284.25603266790722</v>
      </c>
      <c r="T65">
        <f t="shared" si="7"/>
        <v>3.476210625921191E-2</v>
      </c>
      <c r="U65">
        <f t="shared" si="8"/>
        <v>2.4537096903398319</v>
      </c>
      <c r="Y65" s="6">
        <v>1145</v>
      </c>
      <c r="Z65" s="6">
        <v>573</v>
      </c>
      <c r="AA65" s="6">
        <v>871</v>
      </c>
      <c r="AB65" s="6">
        <v>572</v>
      </c>
      <c r="AC65" s="6">
        <f t="shared" si="9"/>
        <v>1008</v>
      </c>
      <c r="AD65" s="6">
        <f t="shared" si="9"/>
        <v>572.5</v>
      </c>
      <c r="AE65" s="18">
        <f t="shared" si="10"/>
        <v>345.5</v>
      </c>
      <c r="AF65" s="18">
        <f t="shared" si="11"/>
        <v>2</v>
      </c>
      <c r="AG65" s="18">
        <f t="shared" si="12"/>
        <v>345.50578866351862</v>
      </c>
      <c r="AH65" s="6">
        <f t="shared" si="13"/>
        <v>1159.2326125502163</v>
      </c>
      <c r="AI65" s="6">
        <f t="shared" si="114"/>
        <v>284.94633220492813</v>
      </c>
      <c r="AJ65" s="6">
        <v>66</v>
      </c>
      <c r="AK65" s="22">
        <f t="shared" si="14"/>
        <v>1.1000000000000001</v>
      </c>
      <c r="AL65" s="18">
        <f t="shared" si="15"/>
        <v>316.94780327161061</v>
      </c>
      <c r="AM65">
        <f t="shared" si="16"/>
        <v>4.1392685158225077E-2</v>
      </c>
      <c r="AN65">
        <f t="shared" si="17"/>
        <v>2.5009877460738443</v>
      </c>
      <c r="AR65" s="6">
        <v>1308</v>
      </c>
      <c r="AS65" s="6">
        <v>579</v>
      </c>
      <c r="AT65" s="6">
        <v>938</v>
      </c>
      <c r="AU65" s="6">
        <v>580</v>
      </c>
      <c r="AV65" s="6">
        <f t="shared" si="18"/>
        <v>1123</v>
      </c>
      <c r="AW65" s="6">
        <f t="shared" si="18"/>
        <v>579.5</v>
      </c>
      <c r="AX65" s="18">
        <f t="shared" si="19"/>
        <v>291.5</v>
      </c>
      <c r="AY65" s="18">
        <f t="shared" si="20"/>
        <v>-1.5</v>
      </c>
      <c r="AZ65" s="18">
        <f t="shared" si="21"/>
        <v>291.50385932265118</v>
      </c>
      <c r="BA65" s="6">
        <f t="shared" si="22"/>
        <v>1263.7045738621032</v>
      </c>
      <c r="BB65" s="6">
        <f t="shared" si="23"/>
        <v>249.33124515121881</v>
      </c>
      <c r="BC65" s="6">
        <v>68</v>
      </c>
      <c r="BD65" s="22">
        <f t="shared" si="24"/>
        <v>1.1333333333333333</v>
      </c>
      <c r="BE65" s="18">
        <f t="shared" si="25"/>
        <v>307.32273274911216</v>
      </c>
      <c r="BF65">
        <f t="shared" si="26"/>
        <v>5.4357662322592676E-2</v>
      </c>
      <c r="BG65">
        <f t="shared" si="27"/>
        <v>2.4875946863297442</v>
      </c>
      <c r="BK65">
        <v>1178</v>
      </c>
      <c r="BL65">
        <v>566</v>
      </c>
      <c r="BM65">
        <v>1020</v>
      </c>
      <c r="BN65">
        <v>565</v>
      </c>
      <c r="BO65" s="6">
        <f t="shared" si="28"/>
        <v>1099</v>
      </c>
      <c r="BP65" s="6">
        <f t="shared" si="28"/>
        <v>565.5</v>
      </c>
      <c r="BQ65" s="18">
        <f t="shared" si="29"/>
        <v>620.5</v>
      </c>
      <c r="BR65" s="18">
        <f t="shared" si="124"/>
        <v>-24</v>
      </c>
      <c r="BS65" s="18">
        <f t="shared" si="31"/>
        <v>620.96396835887344</v>
      </c>
      <c r="BT65" s="6">
        <f t="shared" si="32"/>
        <v>1235.9576246781278</v>
      </c>
      <c r="BU65" s="6">
        <f t="shared" si="33"/>
        <v>476.69976334246803</v>
      </c>
      <c r="BV65" s="6">
        <v>76</v>
      </c>
      <c r="BW65" s="22">
        <f t="shared" si="34"/>
        <v>1.2666666666666666</v>
      </c>
      <c r="BX65" s="18">
        <f t="shared" si="35"/>
        <v>109.07409671442592</v>
      </c>
      <c r="BY65">
        <f t="shared" si="36"/>
        <v>0.10266234189714769</v>
      </c>
      <c r="BZ65">
        <f t="shared" si="37"/>
        <v>2.0377216251100174</v>
      </c>
      <c r="CD65">
        <v>1177</v>
      </c>
      <c r="CE65">
        <v>565</v>
      </c>
      <c r="CF65">
        <v>985</v>
      </c>
      <c r="CG65">
        <v>567</v>
      </c>
      <c r="CH65" s="6">
        <f t="shared" si="38"/>
        <v>1081</v>
      </c>
      <c r="CI65" s="6">
        <f t="shared" si="38"/>
        <v>566</v>
      </c>
      <c r="CJ65" s="18">
        <f t="shared" si="120"/>
        <v>548.5</v>
      </c>
      <c r="CK65" s="18">
        <f t="shared" si="125"/>
        <v>-22</v>
      </c>
      <c r="CL65" s="18">
        <f t="shared" si="40"/>
        <v>548.94102597637936</v>
      </c>
      <c r="CM65" s="6">
        <f t="shared" si="41"/>
        <v>1220.2118668493599</v>
      </c>
      <c r="CN65" s="6">
        <f t="shared" si="42"/>
        <v>426.92739706566374</v>
      </c>
      <c r="CO65" s="6">
        <v>65</v>
      </c>
      <c r="CP65" s="22">
        <f t="shared" si="43"/>
        <v>1.0833333333333333</v>
      </c>
      <c r="CQ65" s="18">
        <f t="shared" si="44"/>
        <v>109.79282800389771</v>
      </c>
      <c r="CR65">
        <f t="shared" si="45"/>
        <v>3.476210625921191E-2</v>
      </c>
      <c r="CS65">
        <f t="shared" si="46"/>
        <v>2.0405739716253488</v>
      </c>
      <c r="CW65">
        <v>1407</v>
      </c>
      <c r="CX65">
        <v>558</v>
      </c>
      <c r="CY65">
        <v>1191</v>
      </c>
      <c r="CZ65">
        <v>563</v>
      </c>
      <c r="DA65" s="6">
        <f t="shared" si="47"/>
        <v>1299</v>
      </c>
      <c r="DB65" s="6">
        <f t="shared" si="47"/>
        <v>560.5</v>
      </c>
      <c r="DC65" s="18">
        <f t="shared" si="121"/>
        <v>757</v>
      </c>
      <c r="DD65" s="18">
        <f t="shared" si="126"/>
        <v>-24</v>
      </c>
      <c r="DE65" s="18">
        <f t="shared" si="49"/>
        <v>757.38035358728439</v>
      </c>
      <c r="DF65" s="6">
        <f t="shared" si="50"/>
        <v>1414.7654399228163</v>
      </c>
      <c r="DG65" s="6">
        <f t="shared" si="51"/>
        <v>617.64295874442178</v>
      </c>
      <c r="DH65" s="6">
        <v>65</v>
      </c>
      <c r="DI65" s="22">
        <f t="shared" si="52"/>
        <v>1.0833333333333333</v>
      </c>
      <c r="DJ65" s="18">
        <f t="shared" si="53"/>
        <v>129.53239670823609</v>
      </c>
      <c r="DK65">
        <f t="shared" si="54"/>
        <v>3.476210625921191E-2</v>
      </c>
      <c r="DL65">
        <f t="shared" si="55"/>
        <v>2.1123784012513944</v>
      </c>
      <c r="DP65">
        <v>1431</v>
      </c>
      <c r="DQ65">
        <v>586</v>
      </c>
      <c r="DR65">
        <v>1249</v>
      </c>
      <c r="DS65">
        <v>593</v>
      </c>
      <c r="DT65" s="6">
        <f t="shared" si="56"/>
        <v>1340</v>
      </c>
      <c r="DU65" s="6">
        <f t="shared" si="56"/>
        <v>589.5</v>
      </c>
      <c r="DV65" s="18">
        <f t="shared" si="57"/>
        <v>734.5</v>
      </c>
      <c r="DW65" s="18">
        <f t="shared" si="58"/>
        <v>-16.5</v>
      </c>
      <c r="DX65" s="18">
        <f t="shared" si="59"/>
        <v>734.68530678107345</v>
      </c>
      <c r="DY65" s="6">
        <f t="shared" si="60"/>
        <v>1463.9365594177912</v>
      </c>
      <c r="DZ65" s="6">
        <f t="shared" si="61"/>
        <v>607.27662105251432</v>
      </c>
      <c r="EA65" s="6">
        <v>68</v>
      </c>
      <c r="EB65" s="22">
        <f t="shared" si="62"/>
        <v>1.1333333333333333</v>
      </c>
      <c r="EC65" s="18">
        <f t="shared" si="63"/>
        <v>157.86122120873748</v>
      </c>
      <c r="ED65">
        <f t="shared" si="64"/>
        <v>5.4357662322592676E-2</v>
      </c>
      <c r="EE65">
        <f t="shared" si="65"/>
        <v>2.1982754581688555</v>
      </c>
      <c r="EI65">
        <v>1710</v>
      </c>
      <c r="EJ65">
        <v>587</v>
      </c>
      <c r="EK65">
        <v>1478</v>
      </c>
      <c r="EL65">
        <v>593</v>
      </c>
      <c r="EM65" s="6">
        <f t="shared" si="66"/>
        <v>1594</v>
      </c>
      <c r="EN65" s="6">
        <f t="shared" si="66"/>
        <v>590</v>
      </c>
      <c r="EO65" s="18">
        <f t="shared" si="67"/>
        <v>978</v>
      </c>
      <c r="EP65" s="18">
        <f t="shared" si="68"/>
        <v>-19.5</v>
      </c>
      <c r="EQ65" s="18">
        <f t="shared" si="69"/>
        <v>978.19438252322834</v>
      </c>
      <c r="ER65" s="6">
        <f t="shared" si="70"/>
        <v>1699.6870300146436</v>
      </c>
      <c r="ES65" s="6">
        <f t="shared" si="71"/>
        <v>833.11548074707162</v>
      </c>
      <c r="ET65" s="6">
        <v>68</v>
      </c>
      <c r="EU65" s="22">
        <f t="shared" si="72"/>
        <v>1.1333333333333333</v>
      </c>
      <c r="EV65" s="18">
        <f t="shared" si="73"/>
        <v>173.32666703387588</v>
      </c>
      <c r="EW65">
        <f t="shared" si="74"/>
        <v>5.4357662322592676E-2</v>
      </c>
      <c r="EX65">
        <f t="shared" si="75"/>
        <v>2.23886538588008</v>
      </c>
      <c r="FB65">
        <v>1749</v>
      </c>
      <c r="FC65">
        <v>587</v>
      </c>
      <c r="FD65">
        <v>1492</v>
      </c>
      <c r="FE65">
        <v>591</v>
      </c>
      <c r="FF65" s="6">
        <f t="shared" si="76"/>
        <v>1620.5</v>
      </c>
      <c r="FG65" s="6">
        <f t="shared" si="76"/>
        <v>589</v>
      </c>
      <c r="FH65" s="18">
        <f t="shared" si="122"/>
        <v>1008.5</v>
      </c>
      <c r="FI65" s="18">
        <f t="shared" si="127"/>
        <v>-22</v>
      </c>
      <c r="FJ65" s="18">
        <f t="shared" si="78"/>
        <v>1008.7399317960998</v>
      </c>
      <c r="FK65" s="6">
        <f t="shared" si="79"/>
        <v>1724.2219259712481</v>
      </c>
      <c r="FL65" s="6">
        <f t="shared" si="80"/>
        <v>859.43004349315731</v>
      </c>
      <c r="FM65" s="6">
        <v>72</v>
      </c>
      <c r="FN65" s="22">
        <f t="shared" si="81"/>
        <v>1.2</v>
      </c>
      <c r="FO65" s="18">
        <f t="shared" si="82"/>
        <v>177.99170190021007</v>
      </c>
      <c r="FP65">
        <f t="shared" si="83"/>
        <v>7.9181246047624818E-2</v>
      </c>
      <c r="FQ65">
        <f t="shared" si="84"/>
        <v>2.2503997556630848</v>
      </c>
      <c r="FU65">
        <v>956</v>
      </c>
      <c r="FV65">
        <v>570</v>
      </c>
      <c r="FW65">
        <v>799</v>
      </c>
      <c r="FX65">
        <v>577</v>
      </c>
      <c r="FY65">
        <f t="shared" si="85"/>
        <v>877.5</v>
      </c>
      <c r="FZ65">
        <f t="shared" si="86"/>
        <v>573.5</v>
      </c>
      <c r="GA65" s="18">
        <f t="shared" si="123"/>
        <v>651.5</v>
      </c>
      <c r="GB65" s="18">
        <f t="shared" si="128"/>
        <v>-28.5</v>
      </c>
      <c r="GC65" s="18">
        <f t="shared" si="88"/>
        <v>652.12307120665503</v>
      </c>
      <c r="GD65">
        <f t="shared" si="89"/>
        <v>1048.2883668151621</v>
      </c>
      <c r="GE65">
        <v>64</v>
      </c>
      <c r="GF65" s="22">
        <f t="shared" si="90"/>
        <v>1.0666666666666667</v>
      </c>
      <c r="GG65" s="18">
        <f t="shared" si="115"/>
        <v>139.21706583420192</v>
      </c>
      <c r="GH65">
        <f t="shared" si="91"/>
        <v>2.8028723600243534E-2</v>
      </c>
      <c r="GI65">
        <f t="shared" si="92"/>
        <v>2.143692476246752</v>
      </c>
      <c r="GN65">
        <v>1188</v>
      </c>
      <c r="GO65">
        <v>564</v>
      </c>
      <c r="GP65">
        <v>1056</v>
      </c>
      <c r="GQ65">
        <v>567</v>
      </c>
      <c r="GR65">
        <f t="shared" si="93"/>
        <v>1122</v>
      </c>
      <c r="GS65">
        <f t="shared" si="94"/>
        <v>565.5</v>
      </c>
      <c r="GT65" s="18">
        <f t="shared" si="95"/>
        <v>877</v>
      </c>
      <c r="GU65" s="18">
        <f t="shared" si="96"/>
        <v>-39</v>
      </c>
      <c r="GV65" s="18">
        <f t="shared" si="97"/>
        <v>877.86673248278407</v>
      </c>
      <c r="GW65">
        <f t="shared" si="131"/>
        <v>1256.4530432929039</v>
      </c>
      <c r="GX65">
        <v>66</v>
      </c>
      <c r="GY65" s="22">
        <f t="shared" si="99"/>
        <v>1.1000000000000001</v>
      </c>
      <c r="GZ65" s="18">
        <f t="shared" si="100"/>
        <v>178.41952052191698</v>
      </c>
      <c r="HA65">
        <f t="shared" si="101"/>
        <v>4.1392685158225077E-2</v>
      </c>
      <c r="HB65">
        <f t="shared" si="102"/>
        <v>2.2514423679278504</v>
      </c>
      <c r="HG65">
        <v>1196</v>
      </c>
      <c r="HH65">
        <v>563</v>
      </c>
      <c r="HI65">
        <v>1064</v>
      </c>
      <c r="HJ65">
        <v>569</v>
      </c>
      <c r="HK65">
        <f t="shared" si="103"/>
        <v>1130</v>
      </c>
      <c r="HL65">
        <f t="shared" si="104"/>
        <v>566</v>
      </c>
      <c r="HM65" s="18">
        <f t="shared" si="105"/>
        <v>875</v>
      </c>
      <c r="HN65" s="18">
        <f t="shared" si="106"/>
        <v>-35.5</v>
      </c>
      <c r="HO65" s="18">
        <f t="shared" si="107"/>
        <v>875.71984675465706</v>
      </c>
      <c r="HP65">
        <f t="shared" si="108"/>
        <v>1263.8259373822013</v>
      </c>
      <c r="HQ65">
        <v>65</v>
      </c>
      <c r="HR65" s="22">
        <f t="shared" si="109"/>
        <v>1.0833333333333333</v>
      </c>
      <c r="HS65" s="18">
        <f t="shared" si="110"/>
        <v>175.35654392184836</v>
      </c>
      <c r="HT65">
        <f t="shared" si="111"/>
        <v>3.476210625921191E-2</v>
      </c>
      <c r="HU65">
        <f t="shared" si="112"/>
        <v>2.2439219774380499</v>
      </c>
    </row>
    <row r="66" spans="7:229" x14ac:dyDescent="0.25">
      <c r="G66" s="6">
        <v>1183</v>
      </c>
      <c r="H66" s="6">
        <v>578</v>
      </c>
      <c r="I66" s="6">
        <v>938</v>
      </c>
      <c r="J66" s="6">
        <v>576</v>
      </c>
      <c r="K66" s="6">
        <f t="shared" si="129"/>
        <v>1060.5</v>
      </c>
      <c r="L66" s="6">
        <f t="shared" si="130"/>
        <v>577</v>
      </c>
      <c r="M66" s="18">
        <f t="shared" si="2"/>
        <v>284</v>
      </c>
      <c r="N66" s="18">
        <f t="shared" si="3"/>
        <v>-3.5</v>
      </c>
      <c r="O66" s="18">
        <f t="shared" si="4"/>
        <v>284.02156608257764</v>
      </c>
      <c r="P66" s="18">
        <f t="shared" si="113"/>
        <v>237.80544938108744</v>
      </c>
      <c r="Q66" s="6">
        <v>66</v>
      </c>
      <c r="R66" s="22">
        <f t="shared" si="5"/>
        <v>1.1000000000000001</v>
      </c>
      <c r="S66" s="18">
        <f t="shared" si="6"/>
        <v>284.8339834096833</v>
      </c>
      <c r="T66">
        <f t="shared" si="7"/>
        <v>4.1392685158225077E-2</v>
      </c>
      <c r="U66">
        <f t="shared" si="8"/>
        <v>2.4545918035281384</v>
      </c>
      <c r="Y66" s="6">
        <v>1154</v>
      </c>
      <c r="Z66" s="6">
        <v>573</v>
      </c>
      <c r="AA66" s="6">
        <v>879</v>
      </c>
      <c r="AB66" s="6">
        <v>574</v>
      </c>
      <c r="AC66" s="6">
        <f t="shared" si="9"/>
        <v>1016.5</v>
      </c>
      <c r="AD66" s="6">
        <f t="shared" si="9"/>
        <v>573.5</v>
      </c>
      <c r="AE66" s="18">
        <f t="shared" si="10"/>
        <v>354</v>
      </c>
      <c r="AF66" s="18">
        <f t="shared" si="11"/>
        <v>3</v>
      </c>
      <c r="AG66" s="18">
        <f t="shared" si="12"/>
        <v>354.01271163617838</v>
      </c>
      <c r="AH66" s="6">
        <f t="shared" si="13"/>
        <v>1167.1223157835686</v>
      </c>
      <c r="AI66" s="6">
        <f t="shared" si="114"/>
        <v>292.83603543828042</v>
      </c>
      <c r="AJ66" s="6">
        <v>67</v>
      </c>
      <c r="AK66" s="22">
        <f t="shared" si="14"/>
        <v>1.1166666666666667</v>
      </c>
      <c r="AL66" s="18">
        <f t="shared" si="15"/>
        <v>317.74351208955653</v>
      </c>
      <c r="AM66">
        <f t="shared" si="16"/>
        <v>4.7923552317182816E-2</v>
      </c>
      <c r="AN66">
        <f t="shared" si="17"/>
        <v>2.5020766915864834</v>
      </c>
      <c r="AR66" s="6">
        <v>1315</v>
      </c>
      <c r="AS66" s="6">
        <v>579</v>
      </c>
      <c r="AT66" s="6">
        <v>945</v>
      </c>
      <c r="AU66" s="6">
        <v>580</v>
      </c>
      <c r="AV66" s="6">
        <f t="shared" si="18"/>
        <v>1130</v>
      </c>
      <c r="AW66" s="6">
        <f t="shared" si="18"/>
        <v>579.5</v>
      </c>
      <c r="AX66" s="18">
        <f t="shared" si="19"/>
        <v>298.5</v>
      </c>
      <c r="AY66" s="18">
        <f t="shared" si="20"/>
        <v>-1.5</v>
      </c>
      <c r="AZ66" s="18">
        <f t="shared" si="21"/>
        <v>298.50376882042877</v>
      </c>
      <c r="BA66" s="6">
        <f t="shared" si="22"/>
        <v>1269.9292303116738</v>
      </c>
      <c r="BB66" s="6">
        <f t="shared" si="23"/>
        <v>255.55590160078941</v>
      </c>
      <c r="BC66" s="6">
        <v>69</v>
      </c>
      <c r="BD66" s="22">
        <f t="shared" si="24"/>
        <v>1.1499999999999999</v>
      </c>
      <c r="BE66" s="18">
        <f t="shared" si="25"/>
        <v>307.89914163397526</v>
      </c>
      <c r="BF66">
        <f t="shared" si="26"/>
        <v>6.069784035361165E-2</v>
      </c>
      <c r="BG66">
        <f t="shared" si="27"/>
        <v>2.4884084781719618</v>
      </c>
      <c r="BK66">
        <v>1189</v>
      </c>
      <c r="BL66">
        <v>563</v>
      </c>
      <c r="BM66">
        <v>1032</v>
      </c>
      <c r="BN66">
        <v>566</v>
      </c>
      <c r="BO66" s="6">
        <f t="shared" si="28"/>
        <v>1110.5</v>
      </c>
      <c r="BP66" s="6">
        <f t="shared" si="28"/>
        <v>564.5</v>
      </c>
      <c r="BQ66" s="18">
        <f t="shared" si="29"/>
        <v>632</v>
      </c>
      <c r="BR66" s="18">
        <f t="shared" si="124"/>
        <v>-25</v>
      </c>
      <c r="BS66" s="18">
        <f t="shared" si="31"/>
        <v>632.49426874873734</v>
      </c>
      <c r="BT66" s="6">
        <f t="shared" si="32"/>
        <v>1245.7409441774</v>
      </c>
      <c r="BU66" s="6">
        <f t="shared" si="33"/>
        <v>486.48308284174027</v>
      </c>
      <c r="BV66" s="6">
        <v>77</v>
      </c>
      <c r="BW66" s="22">
        <f t="shared" si="34"/>
        <v>1.2833333333333332</v>
      </c>
      <c r="BX66" s="18">
        <f t="shared" si="35"/>
        <v>110.17641988745305</v>
      </c>
      <c r="BY66">
        <f t="shared" si="36"/>
        <v>0.10833947478883819</v>
      </c>
      <c r="BZ66">
        <f t="shared" si="37"/>
        <v>2.0420886561441738</v>
      </c>
      <c r="CD66">
        <v>1189</v>
      </c>
      <c r="CE66">
        <v>565</v>
      </c>
      <c r="CF66">
        <v>997</v>
      </c>
      <c r="CG66">
        <v>566</v>
      </c>
      <c r="CH66" s="6">
        <f t="shared" si="38"/>
        <v>1093</v>
      </c>
      <c r="CI66" s="6">
        <f t="shared" si="38"/>
        <v>565.5</v>
      </c>
      <c r="CJ66" s="18">
        <f t="shared" si="120"/>
        <v>560.5</v>
      </c>
      <c r="CK66" s="18">
        <f t="shared" si="125"/>
        <v>-22.5</v>
      </c>
      <c r="CL66" s="18">
        <f t="shared" si="40"/>
        <v>560.95142392189359</v>
      </c>
      <c r="CM66" s="6">
        <f t="shared" si="41"/>
        <v>1230.6255523106938</v>
      </c>
      <c r="CN66" s="6">
        <f t="shared" si="42"/>
        <v>437.34108252699764</v>
      </c>
      <c r="CO66" s="6">
        <v>66</v>
      </c>
      <c r="CP66" s="22">
        <f t="shared" si="43"/>
        <v>1.1000000000000001</v>
      </c>
      <c r="CQ66" s="18">
        <f t="shared" si="44"/>
        <v>110.95967906243402</v>
      </c>
      <c r="CR66">
        <f t="shared" si="45"/>
        <v>4.1392685158225077E-2</v>
      </c>
      <c r="CS66">
        <f t="shared" si="46"/>
        <v>2.0451651919223344</v>
      </c>
      <c r="CW66">
        <v>1421</v>
      </c>
      <c r="CX66">
        <v>558</v>
      </c>
      <c r="CY66">
        <v>1207</v>
      </c>
      <c r="CZ66">
        <v>563</v>
      </c>
      <c r="DA66" s="6">
        <f t="shared" si="47"/>
        <v>1314</v>
      </c>
      <c r="DB66" s="6">
        <f t="shared" si="47"/>
        <v>560.5</v>
      </c>
      <c r="DC66" s="18">
        <f t="shared" si="121"/>
        <v>772</v>
      </c>
      <c r="DD66" s="18">
        <f t="shared" si="126"/>
        <v>-24</v>
      </c>
      <c r="DE66" s="18">
        <f t="shared" si="49"/>
        <v>772.37296690135395</v>
      </c>
      <c r="DF66" s="6">
        <f t="shared" si="50"/>
        <v>1428.5504016309681</v>
      </c>
      <c r="DG66" s="6">
        <f t="shared" si="51"/>
        <v>631.42792045257352</v>
      </c>
      <c r="DH66" s="6">
        <v>66</v>
      </c>
      <c r="DI66" s="22">
        <f t="shared" si="52"/>
        <v>1.1000000000000001</v>
      </c>
      <c r="DJ66" s="18">
        <f t="shared" si="53"/>
        <v>130.95849899246224</v>
      </c>
      <c r="DK66">
        <f t="shared" si="54"/>
        <v>4.1392685158225077E-2</v>
      </c>
      <c r="DL66">
        <f t="shared" si="55"/>
        <v>2.1171336886776575</v>
      </c>
      <c r="DP66">
        <v>1447</v>
      </c>
      <c r="DQ66">
        <v>586</v>
      </c>
      <c r="DR66">
        <v>1266</v>
      </c>
      <c r="DS66">
        <v>593</v>
      </c>
      <c r="DT66" s="6">
        <f t="shared" si="56"/>
        <v>1356.5</v>
      </c>
      <c r="DU66" s="6">
        <f t="shared" si="56"/>
        <v>589.5</v>
      </c>
      <c r="DV66" s="18">
        <f t="shared" si="57"/>
        <v>751</v>
      </c>
      <c r="DW66" s="18">
        <f t="shared" si="58"/>
        <v>-16.5</v>
      </c>
      <c r="DX66" s="18">
        <f t="shared" si="59"/>
        <v>751.18123645362709</v>
      </c>
      <c r="DY66" s="6">
        <f t="shared" si="60"/>
        <v>1479.0545966934419</v>
      </c>
      <c r="DZ66" s="6">
        <f t="shared" si="61"/>
        <v>622.39465832816506</v>
      </c>
      <c r="EA66" s="6">
        <v>69</v>
      </c>
      <c r="EB66" s="22">
        <f t="shared" si="62"/>
        <v>1.1499999999999999</v>
      </c>
      <c r="EC66" s="18">
        <f t="shared" si="63"/>
        <v>159.43375978572067</v>
      </c>
      <c r="ED66">
        <f t="shared" si="64"/>
        <v>6.069784035361165E-2</v>
      </c>
      <c r="EE66">
        <f t="shared" si="65"/>
        <v>2.2025802878019207</v>
      </c>
      <c r="EI66">
        <v>1730</v>
      </c>
      <c r="EJ66">
        <v>586</v>
      </c>
      <c r="EK66">
        <v>1498</v>
      </c>
      <c r="EL66">
        <v>589</v>
      </c>
      <c r="EM66" s="6">
        <f t="shared" si="66"/>
        <v>1614</v>
      </c>
      <c r="EN66" s="6">
        <f t="shared" si="66"/>
        <v>587.5</v>
      </c>
      <c r="EO66" s="18">
        <f t="shared" si="67"/>
        <v>998</v>
      </c>
      <c r="EP66" s="18">
        <f t="shared" si="68"/>
        <v>-22</v>
      </c>
      <c r="EQ66" s="18">
        <f t="shared" si="69"/>
        <v>998.24245551869808</v>
      </c>
      <c r="ER66" s="6">
        <f t="shared" si="70"/>
        <v>1717.600724848473</v>
      </c>
      <c r="ES66" s="6">
        <f t="shared" si="71"/>
        <v>851.02917558090098</v>
      </c>
      <c r="ET66" s="6">
        <v>69</v>
      </c>
      <c r="EU66" s="22">
        <f t="shared" si="72"/>
        <v>1.1499999999999999</v>
      </c>
      <c r="EV66" s="18">
        <f t="shared" si="73"/>
        <v>175.0760625832188</v>
      </c>
      <c r="EW66">
        <f t="shared" si="74"/>
        <v>6.069784035361165E-2</v>
      </c>
      <c r="EX66">
        <f t="shared" si="75"/>
        <v>2.2432267708768223</v>
      </c>
      <c r="FB66">
        <v>1770</v>
      </c>
      <c r="FC66">
        <v>584</v>
      </c>
      <c r="FD66">
        <v>1515</v>
      </c>
      <c r="FE66">
        <v>590</v>
      </c>
      <c r="FF66" s="6">
        <f t="shared" si="76"/>
        <v>1642.5</v>
      </c>
      <c r="FG66" s="6">
        <f t="shared" si="76"/>
        <v>587</v>
      </c>
      <c r="FH66" s="18">
        <f t="shared" si="122"/>
        <v>1030.5</v>
      </c>
      <c r="FI66" s="18">
        <f t="shared" si="127"/>
        <v>-24</v>
      </c>
      <c r="FJ66" s="18">
        <f t="shared" si="78"/>
        <v>1030.7794380952698</v>
      </c>
      <c r="FK66" s="6">
        <f t="shared" si="79"/>
        <v>1744.2405940695223</v>
      </c>
      <c r="FL66" s="6">
        <f t="shared" si="80"/>
        <v>879.44871159143156</v>
      </c>
      <c r="FM66" s="6">
        <v>73</v>
      </c>
      <c r="FN66" s="22">
        <f t="shared" si="81"/>
        <v>1.2166666666666666</v>
      </c>
      <c r="FO66" s="18">
        <f t="shared" si="82"/>
        <v>179.95408337106485</v>
      </c>
      <c r="FP66">
        <f t="shared" si="83"/>
        <v>8.5171609736812232E-2</v>
      </c>
      <c r="FQ66">
        <f t="shared" si="84"/>
        <v>2.2551617057563695</v>
      </c>
      <c r="FU66">
        <v>971</v>
      </c>
      <c r="FV66">
        <v>571</v>
      </c>
      <c r="FW66">
        <v>821</v>
      </c>
      <c r="FX66">
        <v>576</v>
      </c>
      <c r="FY66">
        <f t="shared" si="85"/>
        <v>896</v>
      </c>
      <c r="FZ66">
        <f t="shared" si="86"/>
        <v>573.5</v>
      </c>
      <c r="GA66" s="18">
        <f t="shared" si="123"/>
        <v>670</v>
      </c>
      <c r="GB66" s="18">
        <f t="shared" si="128"/>
        <v>-28.5</v>
      </c>
      <c r="GC66" s="18">
        <f t="shared" si="88"/>
        <v>670.60588276572696</v>
      </c>
      <c r="GD66">
        <f t="shared" si="89"/>
        <v>1063.8224710918641</v>
      </c>
      <c r="GE66">
        <v>65</v>
      </c>
      <c r="GF66" s="22">
        <f t="shared" si="90"/>
        <v>1.0833333333333333</v>
      </c>
      <c r="GG66" s="18">
        <f t="shared" si="115"/>
        <v>141.52338122714826</v>
      </c>
      <c r="GH66">
        <f t="shared" si="91"/>
        <v>3.476210625921191E-2</v>
      </c>
      <c r="GI66">
        <f t="shared" si="92"/>
        <v>2.1508281960375526</v>
      </c>
      <c r="GN66">
        <v>1209</v>
      </c>
      <c r="GO66">
        <v>563</v>
      </c>
      <c r="GP66">
        <v>1075</v>
      </c>
      <c r="GQ66">
        <v>565</v>
      </c>
      <c r="GR66">
        <f t="shared" si="93"/>
        <v>1142</v>
      </c>
      <c r="GS66">
        <f t="shared" si="94"/>
        <v>564</v>
      </c>
      <c r="GT66" s="18">
        <f t="shared" si="95"/>
        <v>897</v>
      </c>
      <c r="GU66" s="18">
        <f t="shared" si="96"/>
        <v>-40.5</v>
      </c>
      <c r="GV66" s="18">
        <f t="shared" si="97"/>
        <v>897.91383216876659</v>
      </c>
      <c r="GW66">
        <f t="shared" si="131"/>
        <v>1273.6797085609867</v>
      </c>
      <c r="GX66">
        <v>67</v>
      </c>
      <c r="GY66" s="22">
        <f t="shared" si="99"/>
        <v>1.1166666666666667</v>
      </c>
      <c r="GZ66" s="18">
        <f t="shared" si="100"/>
        <v>180.91173197233064</v>
      </c>
      <c r="HA66">
        <f t="shared" si="101"/>
        <v>4.7923552317182816E-2</v>
      </c>
      <c r="HB66">
        <f t="shared" si="102"/>
        <v>2.2574667314017374</v>
      </c>
      <c r="HG66">
        <v>1216</v>
      </c>
      <c r="HH66">
        <v>562</v>
      </c>
      <c r="HI66">
        <v>1080</v>
      </c>
      <c r="HJ66">
        <v>568</v>
      </c>
      <c r="HK66">
        <f t="shared" si="103"/>
        <v>1148</v>
      </c>
      <c r="HL66">
        <f t="shared" si="104"/>
        <v>565</v>
      </c>
      <c r="HM66" s="18">
        <f t="shared" si="105"/>
        <v>893</v>
      </c>
      <c r="HN66" s="18">
        <f t="shared" si="106"/>
        <v>-36.5</v>
      </c>
      <c r="HO66" s="18">
        <f t="shared" si="107"/>
        <v>893.74562935994265</v>
      </c>
      <c r="HP66">
        <f t="shared" si="108"/>
        <v>1279.5034192998469</v>
      </c>
      <c r="HQ66">
        <v>66</v>
      </c>
      <c r="HR66" s="22">
        <f t="shared" si="109"/>
        <v>1.1000000000000001</v>
      </c>
      <c r="HS66" s="18">
        <f t="shared" si="110"/>
        <v>177.60280334330258</v>
      </c>
      <c r="HT66">
        <f t="shared" si="111"/>
        <v>4.1392685158225077E-2</v>
      </c>
      <c r="HU66">
        <f t="shared" si="112"/>
        <v>2.2494498165491059</v>
      </c>
    </row>
    <row r="67" spans="7:229" x14ac:dyDescent="0.25">
      <c r="G67" s="6">
        <v>1190</v>
      </c>
      <c r="H67" s="6">
        <v>575</v>
      </c>
      <c r="I67" s="6">
        <v>946</v>
      </c>
      <c r="J67" s="6">
        <v>576</v>
      </c>
      <c r="K67" s="6">
        <f t="shared" si="129"/>
        <v>1068</v>
      </c>
      <c r="L67" s="6">
        <f t="shared" si="130"/>
        <v>575.5</v>
      </c>
      <c r="M67" s="18">
        <f t="shared" si="2"/>
        <v>291.5</v>
      </c>
      <c r="N67" s="18">
        <f t="shared" si="3"/>
        <v>-5</v>
      </c>
      <c r="O67" s="18">
        <f t="shared" si="4"/>
        <v>291.54287849302716</v>
      </c>
      <c r="P67" s="18">
        <f t="shared" si="113"/>
        <v>243.68647967106756</v>
      </c>
      <c r="Q67" s="6">
        <v>67</v>
      </c>
      <c r="R67" s="22">
        <f t="shared" si="5"/>
        <v>1.1166666666666667</v>
      </c>
      <c r="S67" s="18">
        <f t="shared" si="6"/>
        <v>285.45707283147516</v>
      </c>
      <c r="T67">
        <f t="shared" si="7"/>
        <v>4.7923552317182816E-2</v>
      </c>
      <c r="U67">
        <f t="shared" si="8"/>
        <v>2.455540808084081</v>
      </c>
      <c r="Y67" s="6">
        <v>1162</v>
      </c>
      <c r="Z67" s="6">
        <v>573</v>
      </c>
      <c r="AA67" s="6">
        <v>887</v>
      </c>
      <c r="AB67" s="6">
        <v>572</v>
      </c>
      <c r="AC67" s="6">
        <f t="shared" si="9"/>
        <v>1024.5</v>
      </c>
      <c r="AD67" s="6">
        <f t="shared" si="9"/>
        <v>572.5</v>
      </c>
      <c r="AE67" s="18">
        <f t="shared" si="10"/>
        <v>362</v>
      </c>
      <c r="AF67" s="18">
        <f t="shared" si="11"/>
        <v>2</v>
      </c>
      <c r="AG67" s="18">
        <f t="shared" si="12"/>
        <v>362.00552481971874</v>
      </c>
      <c r="AH67" s="6">
        <f t="shared" si="13"/>
        <v>1173.6083247830172</v>
      </c>
      <c r="AI67" s="6">
        <f t="shared" si="114"/>
        <v>299.32204443772901</v>
      </c>
      <c r="AJ67" s="6">
        <v>68</v>
      </c>
      <c r="AK67" s="22">
        <f t="shared" si="14"/>
        <v>1.1333333333333333</v>
      </c>
      <c r="AL67" s="18">
        <f t="shared" si="15"/>
        <v>318.49113281573187</v>
      </c>
      <c r="AM67">
        <f t="shared" si="16"/>
        <v>5.4357662322592676E-2</v>
      </c>
      <c r="AN67">
        <f t="shared" si="17"/>
        <v>2.5030973455479626</v>
      </c>
      <c r="AR67" s="6">
        <v>1320</v>
      </c>
      <c r="AS67" s="6">
        <v>579</v>
      </c>
      <c r="AT67" s="6">
        <v>953</v>
      </c>
      <c r="AU67" s="6">
        <v>579</v>
      </c>
      <c r="AV67" s="6">
        <f t="shared" si="18"/>
        <v>1136.5</v>
      </c>
      <c r="AW67" s="6">
        <f t="shared" si="18"/>
        <v>579</v>
      </c>
      <c r="AX67" s="18">
        <f t="shared" si="19"/>
        <v>305</v>
      </c>
      <c r="AY67" s="18">
        <f t="shared" si="20"/>
        <v>-2</v>
      </c>
      <c r="AZ67" s="18">
        <f t="shared" si="21"/>
        <v>305.00655730656024</v>
      </c>
      <c r="BA67" s="6">
        <f t="shared" si="22"/>
        <v>1275.4894158714137</v>
      </c>
      <c r="BB67" s="6">
        <f t="shared" si="23"/>
        <v>261.11608716052933</v>
      </c>
      <c r="BC67" s="6">
        <v>70</v>
      </c>
      <c r="BD67" s="22">
        <f t="shared" si="24"/>
        <v>1.1666666666666667</v>
      </c>
      <c r="BE67" s="18">
        <f t="shared" si="25"/>
        <v>308.43461499416401</v>
      </c>
      <c r="BF67">
        <f t="shared" si="26"/>
        <v>6.6946789630613221E-2</v>
      </c>
      <c r="BG67">
        <f t="shared" si="27"/>
        <v>2.489163112107057</v>
      </c>
      <c r="BK67">
        <v>1200</v>
      </c>
      <c r="BL67">
        <v>565</v>
      </c>
      <c r="BM67">
        <v>1043</v>
      </c>
      <c r="BN67">
        <v>566</v>
      </c>
      <c r="BO67" s="6">
        <f t="shared" si="28"/>
        <v>1121.5</v>
      </c>
      <c r="BP67" s="6">
        <f t="shared" si="28"/>
        <v>565.5</v>
      </c>
      <c r="BQ67" s="18">
        <f t="shared" si="29"/>
        <v>643</v>
      </c>
      <c r="BR67" s="18">
        <f t="shared" si="124"/>
        <v>-24</v>
      </c>
      <c r="BS67" s="18">
        <f t="shared" si="31"/>
        <v>643.44774457604558</v>
      </c>
      <c r="BT67" s="6">
        <f t="shared" si="32"/>
        <v>1256.0065684541621</v>
      </c>
      <c r="BU67" s="6">
        <f t="shared" si="33"/>
        <v>496.74870711850235</v>
      </c>
      <c r="BV67" s="6">
        <v>78</v>
      </c>
      <c r="BW67" s="22">
        <f t="shared" si="34"/>
        <v>1.3</v>
      </c>
      <c r="BX67" s="18">
        <f t="shared" si="35"/>
        <v>111.22359730880184</v>
      </c>
      <c r="BY67">
        <f t="shared" si="36"/>
        <v>0.11394335230683679</v>
      </c>
      <c r="BZ67">
        <f t="shared" si="37"/>
        <v>2.0461969373700621</v>
      </c>
      <c r="CD67">
        <v>1200</v>
      </c>
      <c r="CE67">
        <v>565</v>
      </c>
      <c r="CF67">
        <v>1010</v>
      </c>
      <c r="CG67">
        <v>564</v>
      </c>
      <c r="CH67" s="6">
        <f t="shared" si="38"/>
        <v>1105</v>
      </c>
      <c r="CI67" s="6">
        <f t="shared" si="38"/>
        <v>564.5</v>
      </c>
      <c r="CJ67" s="18">
        <f t="shared" si="120"/>
        <v>572.5</v>
      </c>
      <c r="CK67" s="18">
        <f t="shared" si="125"/>
        <v>-23.5</v>
      </c>
      <c r="CL67" s="18">
        <f t="shared" si="40"/>
        <v>572.98211141361128</v>
      </c>
      <c r="CM67" s="6">
        <f t="shared" si="41"/>
        <v>1240.8405417296776</v>
      </c>
      <c r="CN67" s="6">
        <f t="shared" si="42"/>
        <v>447.55607194598144</v>
      </c>
      <c r="CO67" s="6">
        <v>67</v>
      </c>
      <c r="CP67" s="22">
        <f t="shared" si="43"/>
        <v>1.1166666666666667</v>
      </c>
      <c r="CQ67" s="18">
        <f t="shared" si="44"/>
        <v>112.12850131947451</v>
      </c>
      <c r="CR67">
        <f t="shared" si="45"/>
        <v>4.7923552317182816E-2</v>
      </c>
      <c r="CS67">
        <f t="shared" si="46"/>
        <v>2.0497160175235933</v>
      </c>
      <c r="CW67">
        <v>1435</v>
      </c>
      <c r="CX67">
        <v>557</v>
      </c>
      <c r="CY67">
        <v>1225</v>
      </c>
      <c r="CZ67">
        <v>563</v>
      </c>
      <c r="DA67" s="6">
        <f t="shared" si="47"/>
        <v>1330</v>
      </c>
      <c r="DB67" s="6">
        <f t="shared" si="47"/>
        <v>560</v>
      </c>
      <c r="DC67" s="18">
        <f t="shared" si="121"/>
        <v>788</v>
      </c>
      <c r="DD67" s="18">
        <f t="shared" si="126"/>
        <v>-24.5</v>
      </c>
      <c r="DE67" s="18">
        <f t="shared" si="49"/>
        <v>788.38077728975611</v>
      </c>
      <c r="DF67" s="6">
        <f t="shared" si="50"/>
        <v>1443.0869689661813</v>
      </c>
      <c r="DG67" s="6">
        <f t="shared" si="51"/>
        <v>645.96448778778677</v>
      </c>
      <c r="DH67" s="6">
        <v>67</v>
      </c>
      <c r="DI67" s="22">
        <f t="shared" si="52"/>
        <v>1.1166666666666667</v>
      </c>
      <c r="DJ67" s="18">
        <f t="shared" si="53"/>
        <v>132.48116715458553</v>
      </c>
      <c r="DK67">
        <f t="shared" si="54"/>
        <v>4.7923552317182816E-2</v>
      </c>
      <c r="DL67">
        <f t="shared" si="55"/>
        <v>2.1221541455773023</v>
      </c>
      <c r="DP67">
        <v>1462</v>
      </c>
      <c r="DQ67">
        <v>586</v>
      </c>
      <c r="DR67">
        <v>1282</v>
      </c>
      <c r="DS67">
        <v>593</v>
      </c>
      <c r="DT67" s="6">
        <f t="shared" si="56"/>
        <v>1372</v>
      </c>
      <c r="DU67" s="6">
        <f t="shared" si="56"/>
        <v>589.5</v>
      </c>
      <c r="DV67" s="18">
        <f t="shared" si="57"/>
        <v>766.5</v>
      </c>
      <c r="DW67" s="18">
        <f t="shared" si="58"/>
        <v>-16.5</v>
      </c>
      <c r="DX67" s="18">
        <f t="shared" si="59"/>
        <v>766.67757238620197</v>
      </c>
      <c r="DY67" s="6">
        <f t="shared" si="60"/>
        <v>1493.2830441681176</v>
      </c>
      <c r="DZ67" s="6">
        <f t="shared" si="61"/>
        <v>636.62310580284077</v>
      </c>
      <c r="EA67" s="6">
        <v>70</v>
      </c>
      <c r="EB67" s="22">
        <f t="shared" si="62"/>
        <v>1.1666666666666667</v>
      </c>
      <c r="EC67" s="18">
        <f t="shared" si="63"/>
        <v>160.91100820636652</v>
      </c>
      <c r="ED67">
        <f t="shared" si="64"/>
        <v>6.6946789630613221E-2</v>
      </c>
      <c r="EE67">
        <f t="shared" si="65"/>
        <v>2.2065857559681739</v>
      </c>
      <c r="EI67">
        <v>1752</v>
      </c>
      <c r="EJ67">
        <v>586</v>
      </c>
      <c r="EK67">
        <v>1520</v>
      </c>
      <c r="EL67">
        <v>589</v>
      </c>
      <c r="EM67" s="6">
        <f t="shared" si="66"/>
        <v>1636</v>
      </c>
      <c r="EN67" s="6">
        <f t="shared" si="66"/>
        <v>587.5</v>
      </c>
      <c r="EO67" s="18">
        <f t="shared" si="67"/>
        <v>1020</v>
      </c>
      <c r="EP67" s="18">
        <f t="shared" si="68"/>
        <v>-22</v>
      </c>
      <c r="EQ67" s="18">
        <f t="shared" si="69"/>
        <v>1020.2372273152946</v>
      </c>
      <c r="ER67" s="6">
        <f t="shared" si="70"/>
        <v>1738.29003621375</v>
      </c>
      <c r="ES67" s="6">
        <f t="shared" si="71"/>
        <v>871.71848694617802</v>
      </c>
      <c r="ET67" s="6">
        <v>70</v>
      </c>
      <c r="EU67" s="22">
        <f t="shared" si="72"/>
        <v>1.1666666666666667</v>
      </c>
      <c r="EV67" s="18">
        <f t="shared" si="73"/>
        <v>176.99532713789563</v>
      </c>
      <c r="EW67">
        <f t="shared" si="74"/>
        <v>6.6946789630613221E-2</v>
      </c>
      <c r="EX67">
        <f t="shared" si="75"/>
        <v>2.2479618006837527</v>
      </c>
      <c r="FB67">
        <v>1790</v>
      </c>
      <c r="FC67">
        <v>586</v>
      </c>
      <c r="FD67">
        <v>1537</v>
      </c>
      <c r="FE67">
        <v>590</v>
      </c>
      <c r="FF67" s="6">
        <f t="shared" si="76"/>
        <v>1663.5</v>
      </c>
      <c r="FG67" s="6">
        <f t="shared" si="76"/>
        <v>588</v>
      </c>
      <c r="FH67" s="18">
        <f t="shared" si="122"/>
        <v>1051.5</v>
      </c>
      <c r="FI67" s="18">
        <f t="shared" si="127"/>
        <v>-23</v>
      </c>
      <c r="FJ67" s="18">
        <f t="shared" si="78"/>
        <v>1051.7515153304985</v>
      </c>
      <c r="FK67" s="6">
        <f t="shared" si="79"/>
        <v>1764.362845335392</v>
      </c>
      <c r="FL67" s="6">
        <f t="shared" si="80"/>
        <v>899.5709628573012</v>
      </c>
      <c r="FM67" s="6">
        <v>74</v>
      </c>
      <c r="FN67" s="22">
        <f t="shared" si="81"/>
        <v>1.2333333333333334</v>
      </c>
      <c r="FO67" s="18">
        <f t="shared" si="82"/>
        <v>181.82142174122146</v>
      </c>
      <c r="FP67">
        <f t="shared" si="83"/>
        <v>9.1080469347332577E-2</v>
      </c>
      <c r="FQ67">
        <f t="shared" si="84"/>
        <v>2.259645049380643</v>
      </c>
      <c r="FU67">
        <v>984</v>
      </c>
      <c r="FV67">
        <v>570</v>
      </c>
      <c r="FW67">
        <v>840</v>
      </c>
      <c r="FX67">
        <v>574</v>
      </c>
      <c r="FY67">
        <f t="shared" si="85"/>
        <v>912</v>
      </c>
      <c r="FZ67">
        <f t="shared" si="86"/>
        <v>572</v>
      </c>
      <c r="GA67" s="18">
        <f t="shared" si="123"/>
        <v>686</v>
      </c>
      <c r="GB67" s="18">
        <f t="shared" si="128"/>
        <v>-30</v>
      </c>
      <c r="GC67" s="18">
        <f t="shared" si="88"/>
        <v>686.65566334226071</v>
      </c>
      <c r="GD67">
        <f t="shared" si="89"/>
        <v>1076.5351828899973</v>
      </c>
      <c r="GE67">
        <v>66</v>
      </c>
      <c r="GF67" s="22">
        <f t="shared" si="90"/>
        <v>1.1000000000000001</v>
      </c>
      <c r="GG67" s="18">
        <f t="shared" si="115"/>
        <v>143.52609904303716</v>
      </c>
      <c r="GH67">
        <f t="shared" si="91"/>
        <v>4.1392685158225077E-2</v>
      </c>
      <c r="GI67">
        <f t="shared" si="92"/>
        <v>2.1569308811379773</v>
      </c>
      <c r="GN67">
        <v>1227</v>
      </c>
      <c r="GO67">
        <v>562</v>
      </c>
      <c r="GP67">
        <v>1091</v>
      </c>
      <c r="GQ67">
        <v>566</v>
      </c>
      <c r="GR67">
        <f t="shared" si="93"/>
        <v>1159</v>
      </c>
      <c r="GS67">
        <f t="shared" si="94"/>
        <v>564</v>
      </c>
      <c r="GT67" s="18">
        <f t="shared" si="95"/>
        <v>914</v>
      </c>
      <c r="GU67" s="18">
        <f t="shared" si="96"/>
        <v>-40.5</v>
      </c>
      <c r="GV67" s="18">
        <f t="shared" si="97"/>
        <v>914.89685210956975</v>
      </c>
      <c r="GW67">
        <f t="shared" si="131"/>
        <v>1288.9441415360093</v>
      </c>
      <c r="GX67">
        <v>68</v>
      </c>
      <c r="GY67" s="22">
        <f t="shared" si="99"/>
        <v>1.1333333333333333</v>
      </c>
      <c r="GZ67" s="18">
        <f t="shared" si="100"/>
        <v>183.02302375129398</v>
      </c>
      <c r="HA67">
        <f t="shared" si="101"/>
        <v>5.4357662322592676E-2</v>
      </c>
      <c r="HB67">
        <f t="shared" si="102"/>
        <v>2.2625057261194215</v>
      </c>
      <c r="HG67">
        <v>1236</v>
      </c>
      <c r="HH67">
        <v>560</v>
      </c>
      <c r="HI67">
        <v>1096</v>
      </c>
      <c r="HJ67">
        <v>568</v>
      </c>
      <c r="HK67">
        <f t="shared" si="103"/>
        <v>1166</v>
      </c>
      <c r="HL67">
        <f t="shared" si="104"/>
        <v>564</v>
      </c>
      <c r="HM67" s="18">
        <f t="shared" si="105"/>
        <v>911</v>
      </c>
      <c r="HN67" s="18">
        <f t="shared" si="106"/>
        <v>-37.5</v>
      </c>
      <c r="HO67" s="18">
        <f t="shared" si="107"/>
        <v>911.77149001271141</v>
      </c>
      <c r="HP67">
        <f t="shared" si="108"/>
        <v>1295.2420623188548</v>
      </c>
      <c r="HQ67">
        <v>67</v>
      </c>
      <c r="HR67" s="22">
        <f t="shared" si="109"/>
        <v>1.1166666666666667</v>
      </c>
      <c r="HS67" s="18">
        <f t="shared" si="110"/>
        <v>179.8490724905422</v>
      </c>
      <c r="HT67">
        <f t="shared" si="111"/>
        <v>4.7923552317182816E-2</v>
      </c>
      <c r="HU67">
        <f t="shared" si="112"/>
        <v>2.2549082024365532</v>
      </c>
    </row>
    <row r="68" spans="7:229" x14ac:dyDescent="0.25">
      <c r="G68" s="6">
        <v>1197</v>
      </c>
      <c r="H68" s="6">
        <v>577</v>
      </c>
      <c r="I68" s="6">
        <v>953</v>
      </c>
      <c r="J68" s="6">
        <v>576</v>
      </c>
      <c r="K68" s="6">
        <f t="shared" si="129"/>
        <v>1075</v>
      </c>
      <c r="L68" s="6">
        <f t="shared" si="130"/>
        <v>576.5</v>
      </c>
      <c r="M68" s="18">
        <f t="shared" si="2"/>
        <v>298.5</v>
      </c>
      <c r="N68" s="18">
        <f t="shared" si="3"/>
        <v>-4</v>
      </c>
      <c r="O68" s="18">
        <f t="shared" si="4"/>
        <v>298.52679946698254</v>
      </c>
      <c r="P68" s="18">
        <f t="shared" si="113"/>
        <v>250.32556910764686</v>
      </c>
      <c r="Q68" s="6">
        <v>68</v>
      </c>
      <c r="R68" s="22">
        <f t="shared" si="5"/>
        <v>1.1333333333333333</v>
      </c>
      <c r="S68" s="18">
        <f t="shared" si="6"/>
        <v>286.03564303891079</v>
      </c>
      <c r="T68">
        <f t="shared" si="7"/>
        <v>5.4357662322592676E-2</v>
      </c>
      <c r="U68">
        <f t="shared" si="8"/>
        <v>2.4564201541451918</v>
      </c>
      <c r="Y68" s="6">
        <v>1170</v>
      </c>
      <c r="Z68" s="6">
        <v>574</v>
      </c>
      <c r="AA68" s="6">
        <v>891</v>
      </c>
      <c r="AB68" s="6">
        <v>573</v>
      </c>
      <c r="AC68" s="6">
        <f t="shared" si="9"/>
        <v>1030.5</v>
      </c>
      <c r="AD68" s="6">
        <f t="shared" si="9"/>
        <v>573.5</v>
      </c>
      <c r="AE68" s="18">
        <f t="shared" si="10"/>
        <v>368</v>
      </c>
      <c r="AF68" s="18">
        <f t="shared" si="11"/>
        <v>3</v>
      </c>
      <c r="AG68" s="18">
        <f t="shared" si="12"/>
        <v>368.01222805771005</v>
      </c>
      <c r="AH68" s="6">
        <f t="shared" si="13"/>
        <v>1179.3356180494168</v>
      </c>
      <c r="AI68" s="6">
        <f t="shared" si="114"/>
        <v>305.04933770412856</v>
      </c>
      <c r="AJ68" s="6">
        <v>69</v>
      </c>
      <c r="AK68" s="22">
        <f t="shared" si="14"/>
        <v>1.1499999999999999</v>
      </c>
      <c r="AL68" s="18">
        <f t="shared" si="15"/>
        <v>319.05297953147328</v>
      </c>
      <c r="AM68">
        <f t="shared" si="16"/>
        <v>6.069784035361165E-2</v>
      </c>
      <c r="AN68">
        <f t="shared" si="17"/>
        <v>2.5038628047115381</v>
      </c>
      <c r="AR68" s="6">
        <v>1327</v>
      </c>
      <c r="AS68" s="6">
        <v>579</v>
      </c>
      <c r="AT68" s="6">
        <v>961</v>
      </c>
      <c r="AU68" s="6">
        <v>578</v>
      </c>
      <c r="AV68" s="6">
        <f t="shared" si="18"/>
        <v>1144</v>
      </c>
      <c r="AW68" s="6">
        <f t="shared" si="18"/>
        <v>578.5</v>
      </c>
      <c r="AX68" s="18">
        <f t="shared" si="19"/>
        <v>312.5</v>
      </c>
      <c r="AY68" s="18">
        <f t="shared" si="20"/>
        <v>-2.5</v>
      </c>
      <c r="AZ68" s="18">
        <f t="shared" si="21"/>
        <v>312.50999984000509</v>
      </c>
      <c r="BA68" s="6">
        <f t="shared" si="22"/>
        <v>1281.9509546000579</v>
      </c>
      <c r="BB68" s="6">
        <f t="shared" si="23"/>
        <v>267.57762588917353</v>
      </c>
      <c r="BC68" s="6">
        <v>71</v>
      </c>
      <c r="BD68" s="22">
        <f t="shared" si="24"/>
        <v>1.1833333333333333</v>
      </c>
      <c r="BE68" s="18">
        <f t="shared" si="25"/>
        <v>309.05248740304449</v>
      </c>
      <c r="BF68">
        <f t="shared" si="26"/>
        <v>7.3107098335431664E-2</v>
      </c>
      <c r="BG68">
        <f t="shared" si="27"/>
        <v>2.4900322433527569</v>
      </c>
      <c r="BK68" s="10">
        <v>1213</v>
      </c>
      <c r="BL68" s="10">
        <v>565</v>
      </c>
      <c r="BM68" s="10">
        <v>1055</v>
      </c>
      <c r="BN68" s="10">
        <v>565</v>
      </c>
      <c r="BO68" s="11">
        <f t="shared" si="28"/>
        <v>1134</v>
      </c>
      <c r="BP68" s="6">
        <f t="shared" si="28"/>
        <v>565</v>
      </c>
      <c r="BQ68" s="18">
        <f t="shared" si="29"/>
        <v>655.5</v>
      </c>
      <c r="BR68" s="18">
        <f t="shared" si="124"/>
        <v>-24.5</v>
      </c>
      <c r="BS68" s="18">
        <f t="shared" si="31"/>
        <v>655.95769680673766</v>
      </c>
      <c r="BT68" s="6">
        <f t="shared" si="32"/>
        <v>1266.9573789200645</v>
      </c>
      <c r="BU68" s="6">
        <f t="shared" si="33"/>
        <v>507.6995175844047</v>
      </c>
      <c r="BV68" s="6">
        <v>79</v>
      </c>
      <c r="BW68" s="22">
        <f t="shared" si="34"/>
        <v>1.3166666666666667</v>
      </c>
      <c r="BX68" s="18">
        <f t="shared" si="35"/>
        <v>112.41957744557928</v>
      </c>
      <c r="BY68">
        <f t="shared" si="36"/>
        <v>0.11947584090679779</v>
      </c>
      <c r="BZ68">
        <f t="shared" si="37"/>
        <v>2.050841948565902</v>
      </c>
      <c r="CD68">
        <v>1212</v>
      </c>
      <c r="CE68">
        <v>561</v>
      </c>
      <c r="CF68">
        <v>1022</v>
      </c>
      <c r="CG68">
        <v>562</v>
      </c>
      <c r="CH68" s="6">
        <f t="shared" si="38"/>
        <v>1117</v>
      </c>
      <c r="CI68" s="6">
        <f t="shared" si="38"/>
        <v>561.5</v>
      </c>
      <c r="CJ68" s="18">
        <f t="shared" si="120"/>
        <v>584.5</v>
      </c>
      <c r="CK68" s="18">
        <f t="shared" si="125"/>
        <v>-26.5</v>
      </c>
      <c r="CL68" s="18">
        <f t="shared" si="40"/>
        <v>585.10041873169087</v>
      </c>
      <c r="CM68" s="6">
        <f t="shared" si="41"/>
        <v>1250.1884857892428</v>
      </c>
      <c r="CN68" s="6">
        <f t="shared" si="42"/>
        <v>456.90401600554662</v>
      </c>
      <c r="CO68" s="6">
        <v>68</v>
      </c>
      <c r="CP68" s="22">
        <f t="shared" si="43"/>
        <v>1.1333333333333333</v>
      </c>
      <c r="CQ68" s="18">
        <f t="shared" si="44"/>
        <v>113.30583614101144</v>
      </c>
      <c r="CR68">
        <f t="shared" si="45"/>
        <v>5.4357662322592676E-2</v>
      </c>
      <c r="CS68">
        <f t="shared" si="46"/>
        <v>2.0542522800183818</v>
      </c>
      <c r="CW68">
        <v>1449</v>
      </c>
      <c r="CX68">
        <v>554</v>
      </c>
      <c r="CY68">
        <v>1239</v>
      </c>
      <c r="CZ68">
        <v>556</v>
      </c>
      <c r="DA68" s="6">
        <f t="shared" si="47"/>
        <v>1344</v>
      </c>
      <c r="DB68" s="6">
        <f t="shared" si="47"/>
        <v>555</v>
      </c>
      <c r="DC68" s="18">
        <f t="shared" si="121"/>
        <v>802</v>
      </c>
      <c r="DD68" s="18">
        <f t="shared" si="126"/>
        <v>-29.5</v>
      </c>
      <c r="DE68" s="18">
        <f t="shared" si="49"/>
        <v>802.54236648291658</v>
      </c>
      <c r="DF68" s="6">
        <f t="shared" si="50"/>
        <v>1454.0842479031262</v>
      </c>
      <c r="DG68" s="6">
        <f t="shared" si="51"/>
        <v>656.96176672473166</v>
      </c>
      <c r="DH68" s="6">
        <v>68</v>
      </c>
      <c r="DI68" s="22">
        <f t="shared" si="52"/>
        <v>1.1333333333333333</v>
      </c>
      <c r="DJ68" s="18">
        <f t="shared" si="53"/>
        <v>133.82822215250815</v>
      </c>
      <c r="DK68">
        <f t="shared" si="54"/>
        <v>5.4357662322592676E-2</v>
      </c>
      <c r="DL68">
        <f t="shared" si="55"/>
        <v>2.1265477085935447</v>
      </c>
      <c r="DP68">
        <v>1477</v>
      </c>
      <c r="DQ68">
        <v>584</v>
      </c>
      <c r="DR68">
        <v>1299</v>
      </c>
      <c r="DS68">
        <v>592</v>
      </c>
      <c r="DT68" s="6">
        <f t="shared" si="56"/>
        <v>1388</v>
      </c>
      <c r="DU68" s="6">
        <f t="shared" si="56"/>
        <v>588</v>
      </c>
      <c r="DV68" s="18">
        <f t="shared" si="57"/>
        <v>782.5</v>
      </c>
      <c r="DW68" s="18">
        <f t="shared" si="58"/>
        <v>-18</v>
      </c>
      <c r="DX68" s="18">
        <f t="shared" si="59"/>
        <v>782.70700137407744</v>
      </c>
      <c r="DY68" s="6">
        <f t="shared" si="60"/>
        <v>1507.4110255666833</v>
      </c>
      <c r="DZ68" s="6">
        <f t="shared" si="61"/>
        <v>650.75108720140645</v>
      </c>
      <c r="EA68" s="6">
        <v>71</v>
      </c>
      <c r="EB68" s="22">
        <f t="shared" si="62"/>
        <v>1.1833333333333333</v>
      </c>
      <c r="EC68" s="18">
        <f t="shared" si="63"/>
        <v>162.43907579338992</v>
      </c>
      <c r="ED68">
        <f t="shared" si="64"/>
        <v>7.3107098335431664E-2</v>
      </c>
      <c r="EE68">
        <f t="shared" si="65"/>
        <v>2.2106905098812057</v>
      </c>
      <c r="EI68">
        <v>1773</v>
      </c>
      <c r="EJ68">
        <v>586</v>
      </c>
      <c r="EK68">
        <v>1540</v>
      </c>
      <c r="EL68">
        <v>589</v>
      </c>
      <c r="EM68" s="6">
        <f t="shared" si="66"/>
        <v>1656.5</v>
      </c>
      <c r="EN68" s="6">
        <f t="shared" si="66"/>
        <v>587.5</v>
      </c>
      <c r="EO68" s="18">
        <f t="shared" si="67"/>
        <v>1040.5</v>
      </c>
      <c r="EP68" s="18">
        <f t="shared" si="68"/>
        <v>-22</v>
      </c>
      <c r="EQ68" s="18">
        <f t="shared" si="69"/>
        <v>1040.7325545018759</v>
      </c>
      <c r="ER68" s="6">
        <f t="shared" si="70"/>
        <v>1757.5973657240158</v>
      </c>
      <c r="ES68" s="6">
        <f t="shared" si="71"/>
        <v>891.02581645644386</v>
      </c>
      <c r="ET68" s="6">
        <v>71</v>
      </c>
      <c r="EU68" s="22">
        <f t="shared" si="72"/>
        <v>1.1833333333333333</v>
      </c>
      <c r="EV68" s="18">
        <f t="shared" si="73"/>
        <v>178.78375010356589</v>
      </c>
      <c r="EW68">
        <f t="shared" si="74"/>
        <v>7.3107098335431664E-2</v>
      </c>
      <c r="EX68">
        <f t="shared" si="75"/>
        <v>2.2523280426418668</v>
      </c>
      <c r="FB68">
        <v>1813</v>
      </c>
      <c r="FC68">
        <v>585</v>
      </c>
      <c r="FD68">
        <v>1560</v>
      </c>
      <c r="FE68">
        <v>590</v>
      </c>
      <c r="FF68" s="6">
        <f t="shared" si="76"/>
        <v>1686.5</v>
      </c>
      <c r="FG68" s="6">
        <f t="shared" si="76"/>
        <v>587.5</v>
      </c>
      <c r="FH68" s="18">
        <f t="shared" si="122"/>
        <v>1074.5</v>
      </c>
      <c r="FI68" s="18">
        <f t="shared" si="127"/>
        <v>-23.5</v>
      </c>
      <c r="FJ68" s="18">
        <f t="shared" si="78"/>
        <v>1074.7569492680659</v>
      </c>
      <c r="FK68" s="6">
        <f t="shared" si="79"/>
        <v>1785.8999132090241</v>
      </c>
      <c r="FL68" s="6">
        <f t="shared" si="80"/>
        <v>921.10803073093336</v>
      </c>
      <c r="FM68" s="6">
        <v>75</v>
      </c>
      <c r="FN68" s="22">
        <f t="shared" si="81"/>
        <v>1.25</v>
      </c>
      <c r="FO68" s="18">
        <f t="shared" si="82"/>
        <v>183.86980870031391</v>
      </c>
      <c r="FP68">
        <f t="shared" si="83"/>
        <v>9.691001300805642E-2</v>
      </c>
      <c r="FQ68">
        <f t="shared" si="84"/>
        <v>2.2645104242283978</v>
      </c>
      <c r="FU68">
        <v>999</v>
      </c>
      <c r="FV68">
        <v>568</v>
      </c>
      <c r="FW68">
        <v>857</v>
      </c>
      <c r="FX68">
        <v>573</v>
      </c>
      <c r="FY68">
        <f t="shared" si="85"/>
        <v>928</v>
      </c>
      <c r="FZ68">
        <f t="shared" si="86"/>
        <v>570.5</v>
      </c>
      <c r="GA68" s="18">
        <f t="shared" si="123"/>
        <v>702</v>
      </c>
      <c r="GB68" s="18">
        <f t="shared" si="128"/>
        <v>-31.5</v>
      </c>
      <c r="GC68" s="18">
        <f t="shared" si="88"/>
        <v>702.70637538021526</v>
      </c>
      <c r="GD68">
        <f t="shared" si="89"/>
        <v>1089.3366100521914</v>
      </c>
      <c r="GE68">
        <v>67</v>
      </c>
      <c r="GF68" s="22">
        <f t="shared" si="90"/>
        <v>1.1166666666666667</v>
      </c>
      <c r="GG68" s="18">
        <f t="shared" si="115"/>
        <v>145.52893308820245</v>
      </c>
      <c r="GH68">
        <f t="shared" si="91"/>
        <v>4.7923552317182816E-2</v>
      </c>
      <c r="GI68">
        <f t="shared" si="92"/>
        <v>2.1629493454276001</v>
      </c>
      <c r="GN68">
        <v>1243</v>
      </c>
      <c r="GO68">
        <v>561</v>
      </c>
      <c r="GP68">
        <v>1107</v>
      </c>
      <c r="GQ68">
        <v>565</v>
      </c>
      <c r="GR68">
        <f t="shared" si="93"/>
        <v>1175</v>
      </c>
      <c r="GS68">
        <f t="shared" si="94"/>
        <v>563</v>
      </c>
      <c r="GT68" s="18">
        <f t="shared" si="95"/>
        <v>930</v>
      </c>
      <c r="GU68" s="18">
        <f t="shared" si="96"/>
        <v>-41.5</v>
      </c>
      <c r="GV68" s="18">
        <f t="shared" si="97"/>
        <v>930.92548036886387</v>
      </c>
      <c r="GW68">
        <f t="shared" si="131"/>
        <v>1302.9174954693026</v>
      </c>
      <c r="GX68">
        <v>69</v>
      </c>
      <c r="GY68" s="22">
        <f t="shared" si="99"/>
        <v>1.1499999999999999</v>
      </c>
      <c r="GZ68" s="18">
        <f t="shared" si="100"/>
        <v>185.01566765030987</v>
      </c>
      <c r="HA68">
        <f t="shared" si="101"/>
        <v>6.069784035361165E-2</v>
      </c>
      <c r="HB68">
        <f t="shared" si="102"/>
        <v>2.2672085072460355</v>
      </c>
      <c r="HG68">
        <v>1255</v>
      </c>
      <c r="HH68">
        <v>559</v>
      </c>
      <c r="HI68">
        <v>1116</v>
      </c>
      <c r="HJ68">
        <v>566</v>
      </c>
      <c r="HK68">
        <f t="shared" si="103"/>
        <v>1185.5</v>
      </c>
      <c r="HL68">
        <f t="shared" si="104"/>
        <v>562.5</v>
      </c>
      <c r="HM68" s="18">
        <f t="shared" si="105"/>
        <v>930.5</v>
      </c>
      <c r="HN68" s="18">
        <f t="shared" si="106"/>
        <v>-39</v>
      </c>
      <c r="HO68" s="18">
        <f t="shared" si="107"/>
        <v>931.3169439025578</v>
      </c>
      <c r="HP68">
        <f t="shared" si="108"/>
        <v>1312.1800562422827</v>
      </c>
      <c r="HQ68">
        <v>68</v>
      </c>
      <c r="HR68" s="22">
        <f t="shared" si="109"/>
        <v>1.1333333333333333</v>
      </c>
      <c r="HS68" s="18">
        <f t="shared" si="110"/>
        <v>182.28470376980729</v>
      </c>
      <c r="HT68">
        <f t="shared" si="111"/>
        <v>5.4357662322592676E-2</v>
      </c>
      <c r="HU68">
        <f t="shared" si="112"/>
        <v>2.2607502268168966</v>
      </c>
    </row>
    <row r="69" spans="7:229" x14ac:dyDescent="0.25">
      <c r="G69" s="6">
        <v>1204</v>
      </c>
      <c r="H69" s="6">
        <v>577</v>
      </c>
      <c r="I69" s="6">
        <v>957</v>
      </c>
      <c r="J69" s="6">
        <v>580</v>
      </c>
      <c r="K69" s="6">
        <f t="shared" si="129"/>
        <v>1080.5</v>
      </c>
      <c r="L69" s="6">
        <f t="shared" si="130"/>
        <v>578.5</v>
      </c>
      <c r="M69" s="18">
        <f t="shared" si="2"/>
        <v>304</v>
      </c>
      <c r="N69" s="18">
        <f t="shared" si="3"/>
        <v>-2</v>
      </c>
      <c r="O69" s="18">
        <f t="shared" si="4"/>
        <v>304.00657887618155</v>
      </c>
      <c r="P69" s="18">
        <f t="shared" si="113"/>
        <v>256.11807085472503</v>
      </c>
      <c r="Q69" s="6">
        <v>69</v>
      </c>
      <c r="R69" s="22">
        <f t="shared" si="5"/>
        <v>1.1499999999999999</v>
      </c>
      <c r="S69" s="18">
        <f t="shared" si="6"/>
        <v>286.48960537916417</v>
      </c>
      <c r="T69">
        <f t="shared" si="7"/>
        <v>6.069784035361165E-2</v>
      </c>
      <c r="U69">
        <f t="shared" si="8"/>
        <v>2.4571088692061469</v>
      </c>
      <c r="Y69" s="6">
        <v>1180</v>
      </c>
      <c r="Z69" s="6">
        <v>573</v>
      </c>
      <c r="AA69" s="6">
        <v>899</v>
      </c>
      <c r="AB69" s="6">
        <v>573</v>
      </c>
      <c r="AC69" s="6">
        <f t="shared" si="9"/>
        <v>1039.5</v>
      </c>
      <c r="AD69" s="6">
        <f t="shared" si="9"/>
        <v>573</v>
      </c>
      <c r="AE69" s="18">
        <f t="shared" si="10"/>
        <v>377</v>
      </c>
      <c r="AF69" s="18">
        <f t="shared" si="11"/>
        <v>2.5</v>
      </c>
      <c r="AG69" s="18">
        <f t="shared" si="12"/>
        <v>377.00828903354369</v>
      </c>
      <c r="AH69" s="6">
        <f t="shared" si="13"/>
        <v>1186.9664064328022</v>
      </c>
      <c r="AI69" s="6">
        <f t="shared" si="114"/>
        <v>312.68012608751394</v>
      </c>
      <c r="AJ69" s="6">
        <v>70</v>
      </c>
      <c r="AK69" s="22">
        <f t="shared" si="14"/>
        <v>1.1666666666666667</v>
      </c>
      <c r="AL69" s="18">
        <f t="shared" si="15"/>
        <v>319.89444066474738</v>
      </c>
      <c r="AM69">
        <f t="shared" si="16"/>
        <v>6.6946789630613221E-2</v>
      </c>
      <c r="AN69">
        <f t="shared" si="17"/>
        <v>2.5050066926955403</v>
      </c>
      <c r="AR69" s="6">
        <v>1333</v>
      </c>
      <c r="AS69" s="6">
        <v>579</v>
      </c>
      <c r="AT69" s="6">
        <v>968</v>
      </c>
      <c r="AU69" s="6">
        <v>580</v>
      </c>
      <c r="AV69" s="6">
        <f t="shared" si="18"/>
        <v>1150.5</v>
      </c>
      <c r="AW69" s="6">
        <f t="shared" si="18"/>
        <v>579.5</v>
      </c>
      <c r="AX69" s="18">
        <f t="shared" si="19"/>
        <v>319</v>
      </c>
      <c r="AY69" s="18">
        <f t="shared" si="20"/>
        <v>-1.5</v>
      </c>
      <c r="AZ69" s="18">
        <f t="shared" si="21"/>
        <v>319.00352662627415</v>
      </c>
      <c r="BA69" s="6">
        <f t="shared" si="22"/>
        <v>1288.204370431959</v>
      </c>
      <c r="BB69" s="6">
        <f t="shared" si="23"/>
        <v>273.8310417210746</v>
      </c>
      <c r="BC69" s="6">
        <v>72</v>
      </c>
      <c r="BD69" s="22">
        <f t="shared" si="24"/>
        <v>1.2</v>
      </c>
      <c r="BE69" s="18">
        <f t="shared" si="25"/>
        <v>309.58719810678866</v>
      </c>
      <c r="BF69">
        <f t="shared" si="26"/>
        <v>7.9181246047624818E-2</v>
      </c>
      <c r="BG69">
        <f t="shared" si="27"/>
        <v>2.4907829936564272</v>
      </c>
      <c r="BK69">
        <v>1224</v>
      </c>
      <c r="BL69">
        <v>565</v>
      </c>
      <c r="BM69">
        <v>1065</v>
      </c>
      <c r="BN69">
        <v>565</v>
      </c>
      <c r="BO69" s="6">
        <f t="shared" si="28"/>
        <v>1144.5</v>
      </c>
      <c r="BP69" s="6">
        <f t="shared" si="28"/>
        <v>565</v>
      </c>
      <c r="BQ69" s="18">
        <f t="shared" si="29"/>
        <v>666</v>
      </c>
      <c r="BR69" s="18">
        <f t="shared" si="124"/>
        <v>-24.5</v>
      </c>
      <c r="BS69" s="18">
        <f t="shared" si="31"/>
        <v>666.45048578270234</v>
      </c>
      <c r="BT69" s="6">
        <f t="shared" si="32"/>
        <v>1276.3640742358741</v>
      </c>
      <c r="BU69" s="6">
        <f t="shared" si="33"/>
        <v>517.10621290021436</v>
      </c>
      <c r="BV69" s="6">
        <v>80</v>
      </c>
      <c r="BW69" s="22">
        <f t="shared" si="34"/>
        <v>1.3333333333333333</v>
      </c>
      <c r="BX69" s="18">
        <f t="shared" si="35"/>
        <v>113.42271214691434</v>
      </c>
      <c r="BY69">
        <f t="shared" si="36"/>
        <v>0.12493873660829993</v>
      </c>
      <c r="BZ69">
        <f t="shared" si="37"/>
        <v>2.0547000278587824</v>
      </c>
      <c r="CD69">
        <v>1217</v>
      </c>
      <c r="CE69">
        <v>560</v>
      </c>
      <c r="CF69">
        <v>1034</v>
      </c>
      <c r="CG69">
        <v>560</v>
      </c>
      <c r="CH69" s="6">
        <f t="shared" si="38"/>
        <v>1125.5</v>
      </c>
      <c r="CI69" s="6">
        <f t="shared" si="38"/>
        <v>560</v>
      </c>
      <c r="CJ69" s="18">
        <f t="shared" si="120"/>
        <v>593</v>
      </c>
      <c r="CK69" s="18">
        <f t="shared" si="125"/>
        <v>-28</v>
      </c>
      <c r="CL69" s="18">
        <f t="shared" si="40"/>
        <v>593.66067749178069</v>
      </c>
      <c r="CM69" s="6">
        <f t="shared" si="41"/>
        <v>1257.1198232467739</v>
      </c>
      <c r="CN69" s="6">
        <f t="shared" si="42"/>
        <v>463.83535346307769</v>
      </c>
      <c r="CO69" s="6">
        <v>69</v>
      </c>
      <c r="CP69" s="22">
        <f t="shared" si="43"/>
        <v>1.1499999999999999</v>
      </c>
      <c r="CQ69" s="18">
        <f t="shared" si="44"/>
        <v>114.13749442917717</v>
      </c>
      <c r="CR69">
        <f t="shared" si="45"/>
        <v>6.069784035361165E-2</v>
      </c>
      <c r="CS69">
        <f t="shared" si="46"/>
        <v>2.0574283345917199</v>
      </c>
      <c r="CW69">
        <v>1461</v>
      </c>
      <c r="CX69">
        <v>553</v>
      </c>
      <c r="CY69">
        <v>1259</v>
      </c>
      <c r="CZ69">
        <v>555</v>
      </c>
      <c r="DA69" s="6">
        <f t="shared" si="47"/>
        <v>1360</v>
      </c>
      <c r="DB69" s="6">
        <f t="shared" si="47"/>
        <v>554</v>
      </c>
      <c r="DC69" s="18">
        <f t="shared" si="121"/>
        <v>818</v>
      </c>
      <c r="DD69" s="18">
        <f t="shared" si="126"/>
        <v>-30.5</v>
      </c>
      <c r="DE69" s="18">
        <f t="shared" si="49"/>
        <v>818.56841497824723</v>
      </c>
      <c r="DF69" s="6">
        <f t="shared" si="50"/>
        <v>1468.5080864605411</v>
      </c>
      <c r="DG69" s="6">
        <f t="shared" si="51"/>
        <v>671.38560528214657</v>
      </c>
      <c r="DH69" s="6">
        <v>69</v>
      </c>
      <c r="DI69" s="22">
        <f t="shared" si="52"/>
        <v>1.1499999999999999</v>
      </c>
      <c r="DJ69" s="18">
        <f t="shared" si="53"/>
        <v>135.35262512933025</v>
      </c>
      <c r="DK69">
        <f t="shared" si="54"/>
        <v>6.069784035361165E-2</v>
      </c>
      <c r="DL69">
        <f t="shared" si="55"/>
        <v>2.1314666832179148</v>
      </c>
      <c r="DP69">
        <v>1492</v>
      </c>
      <c r="DQ69">
        <v>582</v>
      </c>
      <c r="DR69">
        <v>1314</v>
      </c>
      <c r="DS69">
        <v>588</v>
      </c>
      <c r="DT69" s="6">
        <f t="shared" si="56"/>
        <v>1403</v>
      </c>
      <c r="DU69" s="6">
        <f t="shared" si="56"/>
        <v>585</v>
      </c>
      <c r="DV69" s="18">
        <f t="shared" si="57"/>
        <v>797.5</v>
      </c>
      <c r="DW69" s="18">
        <f t="shared" si="58"/>
        <v>-21</v>
      </c>
      <c r="DX69" s="18">
        <f t="shared" si="59"/>
        <v>797.77644111618133</v>
      </c>
      <c r="DY69" s="6">
        <f t="shared" si="60"/>
        <v>1520.0769717353132</v>
      </c>
      <c r="DZ69" s="6">
        <f t="shared" si="61"/>
        <v>663.41703337003639</v>
      </c>
      <c r="EA69" s="6">
        <v>72</v>
      </c>
      <c r="EB69" s="22">
        <f t="shared" si="62"/>
        <v>1.2</v>
      </c>
      <c r="EC69" s="18">
        <f t="shared" si="63"/>
        <v>163.87562867633596</v>
      </c>
      <c r="ED69">
        <f t="shared" si="64"/>
        <v>7.9181246047624818E-2</v>
      </c>
      <c r="EE69">
        <f t="shared" si="65"/>
        <v>2.2145143707859507</v>
      </c>
      <c r="EI69">
        <v>1794</v>
      </c>
      <c r="EJ69">
        <v>582</v>
      </c>
      <c r="EK69">
        <v>1563</v>
      </c>
      <c r="EL69">
        <v>589</v>
      </c>
      <c r="EM69" s="6">
        <f t="shared" si="66"/>
        <v>1678.5</v>
      </c>
      <c r="EN69" s="6">
        <f t="shared" si="66"/>
        <v>585.5</v>
      </c>
      <c r="EO69" s="18">
        <f t="shared" si="67"/>
        <v>1062.5</v>
      </c>
      <c r="EP69" s="18">
        <f t="shared" si="68"/>
        <v>-24</v>
      </c>
      <c r="EQ69" s="18">
        <f t="shared" si="69"/>
        <v>1062.7710242568717</v>
      </c>
      <c r="ER69" s="6">
        <f t="shared" si="70"/>
        <v>1777.6874022167115</v>
      </c>
      <c r="ES69" s="6">
        <f t="shared" si="71"/>
        <v>911.11585294913948</v>
      </c>
      <c r="ET69" s="6">
        <v>72</v>
      </c>
      <c r="EU69" s="22">
        <f t="shared" si="72"/>
        <v>1.2</v>
      </c>
      <c r="EV69" s="18">
        <f t="shared" si="73"/>
        <v>180.70682774361788</v>
      </c>
      <c r="EW69">
        <f t="shared" si="74"/>
        <v>7.9181246047624818E-2</v>
      </c>
      <c r="EX69">
        <f t="shared" si="75"/>
        <v>2.2569745620537796</v>
      </c>
      <c r="FB69">
        <v>1833</v>
      </c>
      <c r="FC69">
        <v>586</v>
      </c>
      <c r="FD69">
        <v>1582</v>
      </c>
      <c r="FE69">
        <v>590</v>
      </c>
      <c r="FF69" s="6">
        <f t="shared" si="76"/>
        <v>1707.5</v>
      </c>
      <c r="FG69" s="6">
        <f t="shared" si="76"/>
        <v>588</v>
      </c>
      <c r="FH69" s="18">
        <f t="shared" si="122"/>
        <v>1095.5</v>
      </c>
      <c r="FI69" s="18">
        <f t="shared" si="127"/>
        <v>-23</v>
      </c>
      <c r="FJ69" s="18">
        <f t="shared" si="78"/>
        <v>1095.7414156633854</v>
      </c>
      <c r="FK69" s="6">
        <f t="shared" si="79"/>
        <v>1805.9070435656427</v>
      </c>
      <c r="FL69" s="6">
        <f t="shared" si="80"/>
        <v>941.11516108755188</v>
      </c>
      <c r="FM69" s="6">
        <v>76</v>
      </c>
      <c r="FN69" s="22">
        <f t="shared" si="81"/>
        <v>1.2666666666666666</v>
      </c>
      <c r="FO69" s="18">
        <f t="shared" si="82"/>
        <v>185.73825019219527</v>
      </c>
      <c r="FP69">
        <f t="shared" si="83"/>
        <v>0.10266234189714769</v>
      </c>
      <c r="FQ69">
        <f t="shared" si="84"/>
        <v>2.2689013498183805</v>
      </c>
      <c r="FU69">
        <v>1012</v>
      </c>
      <c r="FV69">
        <v>568</v>
      </c>
      <c r="FW69">
        <v>873</v>
      </c>
      <c r="FX69">
        <v>573</v>
      </c>
      <c r="FY69">
        <f t="shared" si="85"/>
        <v>942.5</v>
      </c>
      <c r="FZ69">
        <f t="shared" si="86"/>
        <v>570.5</v>
      </c>
      <c r="GA69" s="18">
        <f t="shared" si="123"/>
        <v>716.5</v>
      </c>
      <c r="GB69" s="18">
        <f t="shared" si="128"/>
        <v>-31.5</v>
      </c>
      <c r="GC69" s="18">
        <f t="shared" si="88"/>
        <v>717.19209421186451</v>
      </c>
      <c r="GD69">
        <f t="shared" si="89"/>
        <v>1101.7152535932323</v>
      </c>
      <c r="GE69">
        <v>68</v>
      </c>
      <c r="GF69" s="22">
        <f t="shared" si="90"/>
        <v>1.1333333333333333</v>
      </c>
      <c r="GG69" s="18">
        <f t="shared" si="115"/>
        <v>147.33648472679107</v>
      </c>
      <c r="GH69">
        <f t="shared" si="91"/>
        <v>5.4357662322592676E-2</v>
      </c>
      <c r="GI69">
        <f t="shared" si="92"/>
        <v>2.1683103038929046</v>
      </c>
      <c r="GN69">
        <v>1262</v>
      </c>
      <c r="GO69">
        <v>560</v>
      </c>
      <c r="GP69">
        <v>1123</v>
      </c>
      <c r="GQ69">
        <v>564</v>
      </c>
      <c r="GR69">
        <f t="shared" si="93"/>
        <v>1192.5</v>
      </c>
      <c r="GS69">
        <f t="shared" si="94"/>
        <v>562</v>
      </c>
      <c r="GT69" s="18">
        <f t="shared" si="95"/>
        <v>947.5</v>
      </c>
      <c r="GU69" s="18">
        <f t="shared" si="96"/>
        <v>-42.5</v>
      </c>
      <c r="GV69" s="18">
        <f t="shared" si="97"/>
        <v>948.45268727543817</v>
      </c>
      <c r="GW69">
        <f t="shared" si="131"/>
        <v>1318.2944473826778</v>
      </c>
      <c r="GX69">
        <v>70</v>
      </c>
      <c r="GY69" s="22">
        <f t="shared" si="99"/>
        <v>1.1666666666666667</v>
      </c>
      <c r="GZ69" s="18">
        <f t="shared" si="100"/>
        <v>187.1946115589331</v>
      </c>
      <c r="HA69">
        <f t="shared" si="101"/>
        <v>6.6946789630613221E-2</v>
      </c>
      <c r="HB69">
        <f t="shared" si="102"/>
        <v>2.2722933433128647</v>
      </c>
      <c r="HG69">
        <v>1272</v>
      </c>
      <c r="HH69">
        <v>558</v>
      </c>
      <c r="HI69">
        <v>1136</v>
      </c>
      <c r="HJ69">
        <v>565</v>
      </c>
      <c r="HK69">
        <f t="shared" si="103"/>
        <v>1204</v>
      </c>
      <c r="HL69">
        <f t="shared" si="104"/>
        <v>561.5</v>
      </c>
      <c r="HM69" s="18">
        <f t="shared" si="105"/>
        <v>949</v>
      </c>
      <c r="HN69" s="18">
        <f t="shared" si="106"/>
        <v>-40</v>
      </c>
      <c r="HO69" s="18">
        <f t="shared" si="107"/>
        <v>949.84261854267208</v>
      </c>
      <c r="HP69">
        <f t="shared" si="108"/>
        <v>1328.4947308890614</v>
      </c>
      <c r="HQ69">
        <v>69</v>
      </c>
      <c r="HR69" s="22">
        <f t="shared" si="109"/>
        <v>1.1499999999999999</v>
      </c>
      <c r="HS69" s="18">
        <f t="shared" si="110"/>
        <v>184.59325658609112</v>
      </c>
      <c r="HT69">
        <f t="shared" si="111"/>
        <v>6.069784035361165E-2</v>
      </c>
      <c r="HU69">
        <f t="shared" si="112"/>
        <v>2.2662158316793715</v>
      </c>
    </row>
    <row r="70" spans="7:229" x14ac:dyDescent="0.25">
      <c r="G70" s="6">
        <v>1212</v>
      </c>
      <c r="H70" s="6">
        <v>577</v>
      </c>
      <c r="I70" s="6">
        <v>961</v>
      </c>
      <c r="J70" s="6">
        <v>578</v>
      </c>
      <c r="K70" s="6">
        <f t="shared" ref="K70:K101" si="132">(G70+I70)/2</f>
        <v>1086.5</v>
      </c>
      <c r="L70" s="6">
        <f t="shared" ref="L70:L101" si="133">(H70+J70)/2</f>
        <v>577.5</v>
      </c>
      <c r="M70" s="18">
        <f t="shared" si="2"/>
        <v>310</v>
      </c>
      <c r="N70" s="18">
        <f t="shared" si="3"/>
        <v>-3</v>
      </c>
      <c r="O70" s="18">
        <f t="shared" si="4"/>
        <v>310.01451578918045</v>
      </c>
      <c r="P70" s="18">
        <f t="shared" si="113"/>
        <v>260.94123972343016</v>
      </c>
      <c r="Q70" s="6">
        <v>70</v>
      </c>
      <c r="R70" s="22">
        <f t="shared" si="5"/>
        <v>1.1666666666666667</v>
      </c>
      <c r="S70" s="18">
        <f t="shared" si="6"/>
        <v>286.98732196544529</v>
      </c>
      <c r="T70">
        <f t="shared" si="7"/>
        <v>6.6946789630613221E-2</v>
      </c>
      <c r="U70">
        <f t="shared" si="8"/>
        <v>2.4578627116396925</v>
      </c>
      <c r="Y70" s="6">
        <v>1190</v>
      </c>
      <c r="Z70" s="6">
        <v>574</v>
      </c>
      <c r="AA70" s="6">
        <v>908</v>
      </c>
      <c r="AB70" s="6">
        <v>573</v>
      </c>
      <c r="AC70" s="6">
        <f t="shared" si="9"/>
        <v>1049</v>
      </c>
      <c r="AD70" s="6">
        <f t="shared" si="9"/>
        <v>573.5</v>
      </c>
      <c r="AE70" s="18">
        <f t="shared" si="10"/>
        <v>386.5</v>
      </c>
      <c r="AF70" s="18">
        <f t="shared" si="11"/>
        <v>3</v>
      </c>
      <c r="AG70" s="18">
        <f t="shared" si="12"/>
        <v>386.51164277418604</v>
      </c>
      <c r="AH70" s="6">
        <f t="shared" si="13"/>
        <v>1195.5347130050218</v>
      </c>
      <c r="AI70" s="6">
        <f t="shared" si="114"/>
        <v>321.24843265973357</v>
      </c>
      <c r="AJ70" s="6">
        <v>71</v>
      </c>
      <c r="AK70" s="22">
        <f t="shared" si="14"/>
        <v>1.1833333333333333</v>
      </c>
      <c r="AL70" s="18">
        <f t="shared" si="15"/>
        <v>320.78335224838247</v>
      </c>
      <c r="AM70">
        <f t="shared" si="16"/>
        <v>7.3107098335431664E-2</v>
      </c>
      <c r="AN70">
        <f t="shared" si="17"/>
        <v>2.50621182153772</v>
      </c>
      <c r="AR70" s="6">
        <v>1338</v>
      </c>
      <c r="AS70" s="6">
        <v>578</v>
      </c>
      <c r="AT70" s="6">
        <v>976</v>
      </c>
      <c r="AU70" s="6">
        <v>580</v>
      </c>
      <c r="AV70" s="6">
        <f t="shared" si="18"/>
        <v>1157</v>
      </c>
      <c r="AW70" s="6">
        <f t="shared" si="18"/>
        <v>579</v>
      </c>
      <c r="AX70" s="18">
        <f t="shared" si="19"/>
        <v>325.5</v>
      </c>
      <c r="AY70" s="18">
        <f t="shared" si="20"/>
        <v>-2</v>
      </c>
      <c r="AZ70" s="18">
        <f t="shared" si="21"/>
        <v>325.50614433524908</v>
      </c>
      <c r="BA70" s="6">
        <f t="shared" si="22"/>
        <v>1293.789009073736</v>
      </c>
      <c r="BB70" s="6">
        <f t="shared" si="23"/>
        <v>279.41568036285162</v>
      </c>
      <c r="BC70" s="6">
        <v>73</v>
      </c>
      <c r="BD70" s="22">
        <f t="shared" si="24"/>
        <v>1.2166666666666666</v>
      </c>
      <c r="BE70" s="18">
        <f t="shared" si="25"/>
        <v>310.12265740429973</v>
      </c>
      <c r="BF70">
        <f t="shared" si="26"/>
        <v>8.5171609736812232E-2</v>
      </c>
      <c r="BG70">
        <f t="shared" si="27"/>
        <v>2.4915334967313627</v>
      </c>
      <c r="BK70">
        <v>1235</v>
      </c>
      <c r="BL70">
        <v>565</v>
      </c>
      <c r="BM70">
        <v>1079</v>
      </c>
      <c r="BN70">
        <v>565</v>
      </c>
      <c r="BO70" s="6">
        <f t="shared" si="28"/>
        <v>1157</v>
      </c>
      <c r="BP70" s="6">
        <f t="shared" si="28"/>
        <v>565</v>
      </c>
      <c r="BQ70" s="18">
        <f t="shared" si="29"/>
        <v>678.5</v>
      </c>
      <c r="BR70" s="18">
        <f t="shared" si="124"/>
        <v>-24.5</v>
      </c>
      <c r="BS70" s="18">
        <f t="shared" si="31"/>
        <v>678.94219194273091</v>
      </c>
      <c r="BT70" s="6">
        <f t="shared" si="32"/>
        <v>1287.5845603299226</v>
      </c>
      <c r="BU70" s="6">
        <f t="shared" si="33"/>
        <v>528.32669899426287</v>
      </c>
      <c r="BV70" s="6">
        <v>81</v>
      </c>
      <c r="BW70" s="22">
        <f t="shared" si="34"/>
        <v>1.35</v>
      </c>
      <c r="BX70" s="18">
        <f t="shared" si="35"/>
        <v>114.61694791747158</v>
      </c>
      <c r="BY70">
        <f t="shared" si="36"/>
        <v>0.13033376849500614</v>
      </c>
      <c r="BZ70">
        <f t="shared" si="37"/>
        <v>2.0592488396456501</v>
      </c>
      <c r="CD70">
        <v>1229</v>
      </c>
      <c r="CE70">
        <v>560</v>
      </c>
      <c r="CF70">
        <v>1047</v>
      </c>
      <c r="CG70">
        <v>560</v>
      </c>
      <c r="CH70" s="6">
        <f t="shared" si="38"/>
        <v>1138</v>
      </c>
      <c r="CI70" s="6">
        <f t="shared" si="38"/>
        <v>560</v>
      </c>
      <c r="CJ70" s="18">
        <f t="shared" si="120"/>
        <v>605.5</v>
      </c>
      <c r="CK70" s="18">
        <f t="shared" si="125"/>
        <v>-28</v>
      </c>
      <c r="CL70" s="18">
        <f t="shared" si="40"/>
        <v>606.14705311500109</v>
      </c>
      <c r="CM70" s="6">
        <f t="shared" si="41"/>
        <v>1268.3233026322587</v>
      </c>
      <c r="CN70" s="6">
        <f t="shared" si="42"/>
        <v>475.03883284856249</v>
      </c>
      <c r="CO70" s="6">
        <v>70</v>
      </c>
      <c r="CP70" s="22">
        <f t="shared" si="43"/>
        <v>1.1666666666666667</v>
      </c>
      <c r="CQ70" s="18">
        <f t="shared" si="44"/>
        <v>115.35058833991459</v>
      </c>
      <c r="CR70">
        <f t="shared" si="45"/>
        <v>6.6946789630613221E-2</v>
      </c>
      <c r="CS70">
        <f t="shared" si="46"/>
        <v>2.0620198139600752</v>
      </c>
      <c r="CW70">
        <v>1473</v>
      </c>
      <c r="CX70">
        <v>552</v>
      </c>
      <c r="CY70">
        <v>1278</v>
      </c>
      <c r="CZ70">
        <v>555</v>
      </c>
      <c r="DA70" s="6">
        <f t="shared" si="47"/>
        <v>1375.5</v>
      </c>
      <c r="DB70" s="6">
        <f t="shared" si="47"/>
        <v>553.5</v>
      </c>
      <c r="DC70" s="18">
        <f t="shared" si="121"/>
        <v>833.5</v>
      </c>
      <c r="DD70" s="18">
        <f t="shared" si="126"/>
        <v>-31</v>
      </c>
      <c r="DE70" s="18">
        <f t="shared" si="49"/>
        <v>834.07628547993136</v>
      </c>
      <c r="DF70" s="6">
        <f t="shared" si="50"/>
        <v>1482.6875935273756</v>
      </c>
      <c r="DG70" s="6">
        <f t="shared" si="51"/>
        <v>685.56511234898107</v>
      </c>
      <c r="DH70" s="6">
        <v>70</v>
      </c>
      <c r="DI70" s="22">
        <f t="shared" si="52"/>
        <v>1.1666666666666667</v>
      </c>
      <c r="DJ70" s="18">
        <f t="shared" si="53"/>
        <v>136.82773884584162</v>
      </c>
      <c r="DK70">
        <f t="shared" si="54"/>
        <v>6.6946789630613221E-2</v>
      </c>
      <c r="DL70">
        <f t="shared" si="55"/>
        <v>2.1361741500630798</v>
      </c>
      <c r="DP70">
        <v>1508</v>
      </c>
      <c r="DQ70">
        <v>582</v>
      </c>
      <c r="DR70">
        <v>1330</v>
      </c>
      <c r="DS70">
        <v>587</v>
      </c>
      <c r="DT70" s="6">
        <f t="shared" si="56"/>
        <v>1419</v>
      </c>
      <c r="DU70" s="6">
        <f t="shared" si="56"/>
        <v>584.5</v>
      </c>
      <c r="DV70" s="18">
        <f t="shared" si="57"/>
        <v>813.5</v>
      </c>
      <c r="DW70" s="18">
        <f t="shared" si="58"/>
        <v>-21.5</v>
      </c>
      <c r="DX70" s="18">
        <f t="shared" si="59"/>
        <v>813.7840622671348</v>
      </c>
      <c r="DY70" s="6">
        <f t="shared" si="60"/>
        <v>1534.6664947147312</v>
      </c>
      <c r="DZ70" s="6">
        <f t="shared" si="61"/>
        <v>678.0065563494544</v>
      </c>
      <c r="EA70" s="6">
        <v>73</v>
      </c>
      <c r="EB70" s="22">
        <f t="shared" si="62"/>
        <v>1.2166666666666666</v>
      </c>
      <c r="EC70" s="18">
        <f t="shared" si="63"/>
        <v>165.40161734658889</v>
      </c>
      <c r="ED70">
        <f t="shared" si="64"/>
        <v>8.5171609736812232E-2</v>
      </c>
      <c r="EE70">
        <f t="shared" si="65"/>
        <v>2.2185397518989021</v>
      </c>
      <c r="EI70">
        <v>1814</v>
      </c>
      <c r="EJ70">
        <v>584</v>
      </c>
      <c r="EK70">
        <v>1584</v>
      </c>
      <c r="EL70">
        <v>589</v>
      </c>
      <c r="EM70" s="6">
        <f t="shared" si="66"/>
        <v>1699</v>
      </c>
      <c r="EN70" s="6">
        <f t="shared" si="66"/>
        <v>586.5</v>
      </c>
      <c r="EO70" s="18">
        <f t="shared" si="67"/>
        <v>1083</v>
      </c>
      <c r="EP70" s="18">
        <f t="shared" si="68"/>
        <v>-23</v>
      </c>
      <c r="EQ70" s="18">
        <f t="shared" si="69"/>
        <v>1083.2442014615172</v>
      </c>
      <c r="ER70" s="6">
        <f t="shared" si="70"/>
        <v>1797.382332727236</v>
      </c>
      <c r="ES70" s="6">
        <f t="shared" si="71"/>
        <v>930.81078345966398</v>
      </c>
      <c r="ET70" s="6">
        <v>73</v>
      </c>
      <c r="EU70" s="22">
        <f t="shared" si="72"/>
        <v>1.2166666666666666</v>
      </c>
      <c r="EV70" s="18">
        <f t="shared" si="73"/>
        <v>182.4933179010913</v>
      </c>
      <c r="EW70">
        <f t="shared" si="74"/>
        <v>8.5171609736812232E-2</v>
      </c>
      <c r="EX70">
        <f t="shared" si="75"/>
        <v>2.2612469671387285</v>
      </c>
      <c r="FB70">
        <v>1800</v>
      </c>
      <c r="FC70">
        <v>586</v>
      </c>
      <c r="FD70">
        <v>1604</v>
      </c>
      <c r="FE70">
        <v>590</v>
      </c>
      <c r="FF70" s="6">
        <f t="shared" si="76"/>
        <v>1702</v>
      </c>
      <c r="FG70" s="6">
        <f t="shared" si="76"/>
        <v>588</v>
      </c>
      <c r="FH70" s="18">
        <f t="shared" si="122"/>
        <v>1090</v>
      </c>
      <c r="FI70" s="18">
        <f t="shared" si="127"/>
        <v>-23</v>
      </c>
      <c r="FJ70" s="18">
        <f t="shared" si="78"/>
        <v>1090.2426335453956</v>
      </c>
      <c r="FK70" s="6">
        <f t="shared" si="79"/>
        <v>1800.7076386798608</v>
      </c>
      <c r="FL70" s="6">
        <f t="shared" si="80"/>
        <v>935.91575620177002</v>
      </c>
      <c r="FM70" s="6">
        <v>77</v>
      </c>
      <c r="FN70" s="22">
        <f t="shared" si="81"/>
        <v>1.2833333333333332</v>
      </c>
      <c r="FO70" s="18">
        <f t="shared" si="82"/>
        <v>185.24864266677545</v>
      </c>
      <c r="FP70">
        <f t="shared" si="83"/>
        <v>0.10833947478883819</v>
      </c>
      <c r="FQ70">
        <f t="shared" si="84"/>
        <v>2.2677550345488604</v>
      </c>
      <c r="FU70">
        <v>1027</v>
      </c>
      <c r="FV70">
        <v>568</v>
      </c>
      <c r="FW70">
        <v>889</v>
      </c>
      <c r="FX70">
        <v>571</v>
      </c>
      <c r="FY70">
        <f t="shared" si="85"/>
        <v>958</v>
      </c>
      <c r="FZ70">
        <f t="shared" si="86"/>
        <v>569.5</v>
      </c>
      <c r="GA70" s="18">
        <f t="shared" si="123"/>
        <v>732</v>
      </c>
      <c r="GB70" s="18">
        <f t="shared" si="128"/>
        <v>-32.5</v>
      </c>
      <c r="GC70" s="18">
        <f t="shared" si="88"/>
        <v>732.72112703265213</v>
      </c>
      <c r="GD70">
        <f t="shared" si="89"/>
        <v>1114.4928218701098</v>
      </c>
      <c r="GE70">
        <v>69</v>
      </c>
      <c r="GF70" s="22">
        <f t="shared" si="90"/>
        <v>1.1499999999999999</v>
      </c>
      <c r="GG70" s="18">
        <f t="shared" si="115"/>
        <v>149.27422278778278</v>
      </c>
      <c r="GH70">
        <f t="shared" si="91"/>
        <v>6.069784035361165E-2</v>
      </c>
      <c r="GI70">
        <f t="shared" si="92"/>
        <v>2.1739848186590032</v>
      </c>
      <c r="GN70">
        <v>1283</v>
      </c>
      <c r="GO70">
        <v>560</v>
      </c>
      <c r="GP70">
        <v>1142</v>
      </c>
      <c r="GQ70">
        <v>564</v>
      </c>
      <c r="GR70">
        <f t="shared" si="93"/>
        <v>1212.5</v>
      </c>
      <c r="GS70">
        <f t="shared" si="94"/>
        <v>562</v>
      </c>
      <c r="GT70" s="18">
        <f t="shared" si="95"/>
        <v>967.5</v>
      </c>
      <c r="GU70" s="18">
        <f t="shared" si="96"/>
        <v>-42.5</v>
      </c>
      <c r="GV70" s="18">
        <f t="shared" si="97"/>
        <v>968.43301265497962</v>
      </c>
      <c r="GW70">
        <f t="shared" ref="GW70:GW101" si="134">SQRT(GR70^2+GS70^2)</f>
        <v>1336.4132033169981</v>
      </c>
      <c r="GX70">
        <v>71</v>
      </c>
      <c r="GY70" s="22">
        <f t="shared" si="99"/>
        <v>1.1833333333333333</v>
      </c>
      <c r="GZ70" s="18">
        <f t="shared" si="100"/>
        <v>189.67852177407022</v>
      </c>
      <c r="HA70">
        <f t="shared" si="101"/>
        <v>7.3107098335431664E-2</v>
      </c>
      <c r="HB70">
        <f t="shared" si="102"/>
        <v>2.2780181563862754</v>
      </c>
      <c r="HG70">
        <v>1292</v>
      </c>
      <c r="HH70">
        <v>558</v>
      </c>
      <c r="HI70">
        <v>1157</v>
      </c>
      <c r="HJ70">
        <v>563</v>
      </c>
      <c r="HK70">
        <f t="shared" si="103"/>
        <v>1224.5</v>
      </c>
      <c r="HL70">
        <f t="shared" si="104"/>
        <v>560.5</v>
      </c>
      <c r="HM70" s="18">
        <f t="shared" si="105"/>
        <v>969.5</v>
      </c>
      <c r="HN70" s="18">
        <f t="shared" si="106"/>
        <v>-41</v>
      </c>
      <c r="HO70" s="18">
        <f t="shared" si="107"/>
        <v>970.36655445249141</v>
      </c>
      <c r="HP70">
        <f t="shared" si="108"/>
        <v>1346.6850040005643</v>
      </c>
      <c r="HQ70">
        <v>70</v>
      </c>
      <c r="HR70" s="22">
        <f t="shared" si="109"/>
        <v>1.1666666666666667</v>
      </c>
      <c r="HS70" s="18">
        <f t="shared" si="110"/>
        <v>187.1508201278391</v>
      </c>
      <c r="HT70">
        <f t="shared" si="111"/>
        <v>6.6946789630613221E-2</v>
      </c>
      <c r="HU70">
        <f t="shared" si="112"/>
        <v>2.272191734609482</v>
      </c>
    </row>
    <row r="71" spans="7:229" x14ac:dyDescent="0.25">
      <c r="G71" s="6">
        <v>1218</v>
      </c>
      <c r="H71" s="6">
        <v>577</v>
      </c>
      <c r="I71" s="6">
        <v>968</v>
      </c>
      <c r="J71" s="6">
        <v>577</v>
      </c>
      <c r="K71" s="6">
        <f t="shared" si="132"/>
        <v>1093</v>
      </c>
      <c r="L71" s="6">
        <f t="shared" si="133"/>
        <v>577</v>
      </c>
      <c r="M71" s="18">
        <f t="shared" ref="M71:M119" si="135">K71-K$6</f>
        <v>316.5</v>
      </c>
      <c r="N71" s="18">
        <f t="shared" ref="N71:N119" si="136">L71-L$6</f>
        <v>-3.5</v>
      </c>
      <c r="O71" s="18">
        <f t="shared" ref="O71:O119" si="137">(M71^2+N71^2)^(1/2)</f>
        <v>316.51935169907068</v>
      </c>
      <c r="P71" s="18">
        <f t="shared" ref="P71:P119" si="138">SQRT(K71^2+L71^2)-SQRT($K$6^2+$L$6^2)</f>
        <v>266.45110405911089</v>
      </c>
      <c r="Q71" s="6">
        <v>71</v>
      </c>
      <c r="R71" s="22">
        <f t="shared" ref="R71:R119" si="139">Q71*(1/60)</f>
        <v>1.1833333333333333</v>
      </c>
      <c r="S71" s="18">
        <f t="shared" ref="S71:S119" si="140">O71*(E$6/F$6)+R$4</f>
        <v>287.52620324370639</v>
      </c>
      <c r="T71">
        <f t="shared" ref="T71:T119" si="141">LOG10(R71)</f>
        <v>7.3107098335431664E-2</v>
      </c>
      <c r="U71">
        <f t="shared" ref="U71:U119" si="142">LOG10(S71)</f>
        <v>2.4586774295668259</v>
      </c>
      <c r="Y71" s="6">
        <v>1200</v>
      </c>
      <c r="Z71" s="6">
        <v>574</v>
      </c>
      <c r="AA71" s="6">
        <v>918</v>
      </c>
      <c r="AB71" s="6">
        <v>573</v>
      </c>
      <c r="AC71" s="6">
        <f t="shared" ref="AC71:AD109" si="143">(Y71+AA71)/2</f>
        <v>1059</v>
      </c>
      <c r="AD71" s="6">
        <f t="shared" si="143"/>
        <v>573.5</v>
      </c>
      <c r="AE71" s="18">
        <f t="shared" ref="AE71:AE109" si="144">AC71-AC$6</f>
        <v>396.5</v>
      </c>
      <c r="AF71" s="18">
        <f t="shared" ref="AF71:AF109" si="145">AD71-AD$6</f>
        <v>3</v>
      </c>
      <c r="AG71" s="18">
        <f t="shared" ref="AG71:AG109" si="146">(AE71^2+AF71^2)^(1/2)</f>
        <v>396.5113491440062</v>
      </c>
      <c r="AH71" s="6">
        <f t="shared" ref="AH71:AH109" si="147">(AD71^2+AC71^2)^(1/2)</f>
        <v>1204.3185832660724</v>
      </c>
      <c r="AI71" s="6">
        <f t="shared" si="114"/>
        <v>330.03230292078422</v>
      </c>
      <c r="AJ71" s="6">
        <v>72</v>
      </c>
      <c r="AK71" s="22">
        <f t="shared" ref="AK71:AK109" si="148">AJ71*(1/60)</f>
        <v>1.2</v>
      </c>
      <c r="AL71" s="18">
        <f t="shared" ref="AL71:AL109" si="149">(AG71*(W$6/X$6))+AK$4</f>
        <v>321.7186909790737</v>
      </c>
      <c r="AM71">
        <f t="shared" ref="AM71:AM109" si="150">LOG10(AK71)</f>
        <v>7.9181246047624818E-2</v>
      </c>
      <c r="AN71">
        <f t="shared" ref="AN71:AN109" si="151">LOG10(AL71)</f>
        <v>2.5074762929606251</v>
      </c>
      <c r="AR71" s="6">
        <v>1345</v>
      </c>
      <c r="AS71" s="6">
        <v>578</v>
      </c>
      <c r="AT71" s="6">
        <v>984</v>
      </c>
      <c r="AU71" s="6">
        <v>581</v>
      </c>
      <c r="AV71" s="6">
        <f t="shared" ref="AV71:AW108" si="152">(AR71+AT71)/2</f>
        <v>1164.5</v>
      </c>
      <c r="AW71" s="6">
        <f t="shared" si="152"/>
        <v>579.5</v>
      </c>
      <c r="AX71" s="18">
        <f t="shared" ref="AX71:AX108" si="153">AV71-AV$6</f>
        <v>333</v>
      </c>
      <c r="AY71" s="18">
        <f t="shared" ref="AY71:AY108" si="154">AW71-AW$6</f>
        <v>-1.5</v>
      </c>
      <c r="AZ71" s="18">
        <f t="shared" ref="AZ71:AZ108" si="155">(AX71^2+AY71^2)^(1/2)</f>
        <v>333.00337836124123</v>
      </c>
      <c r="BA71" s="6">
        <f t="shared" ref="BA71:BA108" si="156">(AW71^2+AV71^2)^(1/2)</f>
        <v>1300.7230681432538</v>
      </c>
      <c r="BB71" s="6">
        <f t="shared" ref="BB71:BB108" si="157">BA71-BA$6</f>
        <v>286.34973943236946</v>
      </c>
      <c r="BC71" s="6">
        <v>74</v>
      </c>
      <c r="BD71" s="22">
        <f t="shared" ref="BD71:BD108" si="158">BC71*(1/60)</f>
        <v>1.2333333333333334</v>
      </c>
      <c r="BE71" s="18">
        <f t="shared" ref="BE71:BE108" si="159">(AZ71*(AP$6/AQ$6))+BD$4</f>
        <v>310.74001857244798</v>
      </c>
      <c r="BF71">
        <f t="shared" ref="BF71:BF108" si="160">LOG10(BD71)</f>
        <v>9.1080469347332577E-2</v>
      </c>
      <c r="BG71">
        <f t="shared" ref="BG71:BG108" si="161">LOG10(BE71)</f>
        <v>2.4923971873586446</v>
      </c>
      <c r="BK71">
        <v>1248</v>
      </c>
      <c r="BL71">
        <v>565</v>
      </c>
      <c r="BM71">
        <v>1088</v>
      </c>
      <c r="BN71">
        <v>561</v>
      </c>
      <c r="BO71" s="6">
        <f t="shared" ref="BO71:BP119" si="162">(BK71+BM71)/2</f>
        <v>1168</v>
      </c>
      <c r="BP71" s="6">
        <f t="shared" si="162"/>
        <v>563</v>
      </c>
      <c r="BQ71" s="18">
        <f t="shared" ref="BQ71:BQ108" si="163">BO71-BO$6</f>
        <v>689.5</v>
      </c>
      <c r="BR71" s="18">
        <f t="shared" si="124"/>
        <v>-26.5</v>
      </c>
      <c r="BS71" s="18">
        <f t="shared" ref="BS71:BS119" si="164">(BQ71^2+BR71^2)^(1/2)</f>
        <v>690.00905791156106</v>
      </c>
      <c r="BT71" s="6">
        <f t="shared" ref="BT71:BT119" si="165">(BP71^2+BO71^2)^(1/2)</f>
        <v>1296.6082677509039</v>
      </c>
      <c r="BU71" s="6">
        <f t="shared" ref="BU71:BU119" si="166">BT71-BT$6</f>
        <v>537.35040641524415</v>
      </c>
      <c r="BV71" s="6">
        <v>82</v>
      </c>
      <c r="BW71" s="22">
        <f t="shared" ref="BW71:BW119" si="167">BV71*(1/60)</f>
        <v>1.3666666666666667</v>
      </c>
      <c r="BX71" s="18">
        <f t="shared" ref="BX71:BX119" si="168">(BS71*(BI$6/BJ$6))+BW$4</f>
        <v>115.67496569651843</v>
      </c>
      <c r="BY71">
        <f t="shared" ref="BY71:BY119" si="169">LOG10(BW71)</f>
        <v>0.13566260200007307</v>
      </c>
      <c r="BZ71">
        <f t="shared" ref="BZ71:BZ119" si="170">LOG10(BX71)</f>
        <v>2.0632393793816606</v>
      </c>
      <c r="CD71">
        <v>1236</v>
      </c>
      <c r="CE71">
        <v>560</v>
      </c>
      <c r="CF71">
        <v>1059</v>
      </c>
      <c r="CG71">
        <v>561</v>
      </c>
      <c r="CH71" s="6">
        <f t="shared" ref="CH71:CI118" si="171">(CD71+CF71)/2</f>
        <v>1147.5</v>
      </c>
      <c r="CI71" s="6">
        <f t="shared" si="171"/>
        <v>560.5</v>
      </c>
      <c r="CJ71" s="18">
        <f t="shared" si="120"/>
        <v>615</v>
      </c>
      <c r="CK71" s="18">
        <f t="shared" si="125"/>
        <v>-27.5</v>
      </c>
      <c r="CL71" s="18">
        <f t="shared" ref="CL71:CL118" si="172">(CJ71^2+CK71^2)^(1/2)</f>
        <v>615.61453036782689</v>
      </c>
      <c r="CM71" s="6">
        <f t="shared" ref="CM71:CM118" si="173">(CI71^2+CH71^2)^(1/2)</f>
        <v>1277.073412141996</v>
      </c>
      <c r="CN71" s="6">
        <f t="shared" ref="CN71:CN118" si="174">CM71-CM$6</f>
        <v>483.78894235829978</v>
      </c>
      <c r="CO71" s="6">
        <v>71</v>
      </c>
      <c r="CP71" s="22">
        <f t="shared" ref="CP71:CP118" si="175">CO71*(1/60)</f>
        <v>1.1833333333333333</v>
      </c>
      <c r="CQ71" s="18">
        <f t="shared" ref="CQ71:CQ118" si="176">(CL71*(CB$6/CC$6))+CP$4</f>
        <v>116.2703859939344</v>
      </c>
      <c r="CR71">
        <f t="shared" ref="CR71:CR118" si="177">LOG10(CP71)</f>
        <v>7.3107098335431664E-2</v>
      </c>
      <c r="CS71">
        <f t="shared" ref="CS71:CS118" si="178">LOG10(CQ71)</f>
        <v>2.0654691142370241</v>
      </c>
      <c r="CW71">
        <v>1488</v>
      </c>
      <c r="CX71">
        <v>552</v>
      </c>
      <c r="CY71">
        <v>1293</v>
      </c>
      <c r="CZ71">
        <v>557</v>
      </c>
      <c r="DA71" s="6">
        <f t="shared" ref="DA71:DB90" si="179">(CW71+CY71)/2</f>
        <v>1390.5</v>
      </c>
      <c r="DB71" s="6">
        <f t="shared" si="179"/>
        <v>554.5</v>
      </c>
      <c r="DC71" s="18">
        <f t="shared" si="121"/>
        <v>848.5</v>
      </c>
      <c r="DD71" s="18">
        <f t="shared" si="126"/>
        <v>-30</v>
      </c>
      <c r="DE71" s="18">
        <f t="shared" ref="DE71:DE90" si="180">(DC71^2+DD71^2)^(1/2)</f>
        <v>849.03018203123963</v>
      </c>
      <c r="DF71" s="6">
        <f t="shared" ref="DF71:DF90" si="181">(DB71^2+DA71^2)^(1/2)</f>
        <v>1496.9838008475576</v>
      </c>
      <c r="DG71" s="6">
        <f t="shared" ref="DG71:DG90" si="182">DF71-DF$6</f>
        <v>699.86131966916309</v>
      </c>
      <c r="DH71" s="6">
        <v>71</v>
      </c>
      <c r="DI71" s="22">
        <f t="shared" ref="DI71:DI90" si="183">DH71*(1/60)</f>
        <v>1.1833333333333333</v>
      </c>
      <c r="DJ71" s="18">
        <f t="shared" ref="DJ71:DJ90" si="184">(DE71*(CU$6/CV$6))+DI$4</f>
        <v>138.25015837892525</v>
      </c>
      <c r="DK71">
        <f t="shared" ref="DK71:DK90" si="185">LOG10(DI71)</f>
        <v>7.3107098335431664E-2</v>
      </c>
      <c r="DL71">
        <f t="shared" ref="DL71:DL90" si="186">LOG10(DJ71)</f>
        <v>2.1406656375033464</v>
      </c>
      <c r="DP71">
        <v>1524</v>
      </c>
      <c r="DQ71">
        <v>582</v>
      </c>
      <c r="DR71">
        <v>1345</v>
      </c>
      <c r="DS71">
        <v>587</v>
      </c>
      <c r="DT71" s="6">
        <f t="shared" ref="DT71:DU84" si="187">(DP71+DR71)/2</f>
        <v>1434.5</v>
      </c>
      <c r="DU71" s="6">
        <f t="shared" si="187"/>
        <v>584.5</v>
      </c>
      <c r="DV71" s="18">
        <f t="shared" ref="DV71:DV84" si="188">DT71-DT$6</f>
        <v>829</v>
      </c>
      <c r="DW71" s="18">
        <f t="shared" ref="DW71:DW84" si="189">DU71-DU$6</f>
        <v>-21.5</v>
      </c>
      <c r="DX71" s="18">
        <f t="shared" ref="DX71:DX84" si="190">(DV71^2+DW71^2)^(1/2)</f>
        <v>829.27875289313909</v>
      </c>
      <c r="DY71" s="6">
        <f t="shared" ref="DY71:DY84" si="191">(DU71^2+DT71^2)^(1/2)</f>
        <v>1549.0095222431655</v>
      </c>
      <c r="DZ71" s="6">
        <f t="shared" ref="DZ71:DZ84" si="192">DY71-DY$6</f>
        <v>692.34958387788868</v>
      </c>
      <c r="EA71" s="6">
        <v>74</v>
      </c>
      <c r="EB71" s="22">
        <f t="shared" ref="EB71:EB84" si="193">EA71*(1/60)</f>
        <v>1.2333333333333334</v>
      </c>
      <c r="EC71" s="18">
        <f t="shared" ref="EC71:EC84" si="194">(DX71*(DN$6/DO$6))+EB$4</f>
        <v>166.87870892199447</v>
      </c>
      <c r="ED71">
        <f t="shared" ref="ED71:ED84" si="195">LOG10(EB71)</f>
        <v>9.1080469347332577E-2</v>
      </c>
      <c r="EE71">
        <f t="shared" ref="EE71:EE84" si="196">LOG10(EC71)</f>
        <v>2.2224009311218702</v>
      </c>
      <c r="EI71">
        <v>1784</v>
      </c>
      <c r="EJ71">
        <v>584</v>
      </c>
      <c r="EK71">
        <v>1608</v>
      </c>
      <c r="EL71">
        <v>590</v>
      </c>
      <c r="EM71" s="6">
        <f>(EI71+EK71)/2</f>
        <v>1696</v>
      </c>
      <c r="EN71" s="6">
        <f>(EJ71+EL71)/2</f>
        <v>587</v>
      </c>
      <c r="EO71" s="18">
        <f>EM71-EM$6</f>
        <v>1080</v>
      </c>
      <c r="EP71" s="18">
        <f>EN71-EN$6</f>
        <v>-22.5</v>
      </c>
      <c r="EQ71" s="18">
        <f>(EO71^2+EP71^2)^(1/2)</f>
        <v>1080.2343495742023</v>
      </c>
      <c r="ER71" s="6">
        <f>(EN71^2+EM71^2)^(1/2)</f>
        <v>1794.7102830262047</v>
      </c>
      <c r="ES71" s="6">
        <f>ER71-ER$6</f>
        <v>928.13873375863272</v>
      </c>
      <c r="ET71" s="6">
        <v>74</v>
      </c>
      <c r="EU71" s="22">
        <f>ET71*(1/60)</f>
        <v>1.2333333333333334</v>
      </c>
      <c r="EV71" s="18">
        <f>(EQ71*(EG$6/EH$6))+EU$4</f>
        <v>182.23067812034827</v>
      </c>
      <c r="EW71">
        <f>LOG10(EU71)</f>
        <v>9.1080469347332577E-2</v>
      </c>
      <c r="EX71">
        <f>LOG10(EV71)</f>
        <v>2.2606214912804625</v>
      </c>
      <c r="FF71" s="6"/>
      <c r="FG71" s="6"/>
      <c r="FK71" s="6"/>
      <c r="FL71" s="6"/>
      <c r="FM71" s="6"/>
      <c r="FN71" s="6"/>
      <c r="FO71" s="6"/>
      <c r="FU71">
        <v>1045</v>
      </c>
      <c r="FV71">
        <v>567</v>
      </c>
      <c r="FW71">
        <v>907</v>
      </c>
      <c r="FX71">
        <v>570</v>
      </c>
      <c r="FY71">
        <f t="shared" ref="FY71:FY115" si="197">AVERAGE(FU71,FW71)</f>
        <v>976</v>
      </c>
      <c r="FZ71">
        <f t="shared" ref="FZ71:FZ115" si="198">AVERAGE(FV71,FX71)</f>
        <v>568.5</v>
      </c>
      <c r="GA71" s="18">
        <f t="shared" si="123"/>
        <v>750</v>
      </c>
      <c r="GB71" s="18">
        <f t="shared" si="128"/>
        <v>-33.5</v>
      </c>
      <c r="GC71" s="18">
        <f t="shared" ref="GC71:GC108" si="199">(GA71^2+GB71^2)^(1/2)</f>
        <v>750.74779386955242</v>
      </c>
      <c r="GD71">
        <f t="shared" ref="GD71:GD115" si="200">SQRT(FY71^2+FZ71^2)</f>
        <v>1129.499114652154</v>
      </c>
      <c r="GE71">
        <v>70</v>
      </c>
      <c r="GF71" s="22">
        <f t="shared" ref="GF71:GF115" si="201">GE71*(1/60)</f>
        <v>1.1666666666666667</v>
      </c>
      <c r="GG71" s="18">
        <f t="shared" ref="GG71:GG115" si="202">(GC71*($FS$6/$FT$6))+GF$4</f>
        <v>151.52361969780279</v>
      </c>
      <c r="GH71">
        <f t="shared" ref="GH71:GH115" si="203">LOG10(GF71)</f>
        <v>6.6946789630613221E-2</v>
      </c>
      <c r="GI71">
        <f t="shared" ref="GI71:GI115" si="204">LOG(GG71)</f>
        <v>2.1804803365008367</v>
      </c>
      <c r="GN71">
        <v>1303</v>
      </c>
      <c r="GO71">
        <v>559</v>
      </c>
      <c r="GP71">
        <v>1164</v>
      </c>
      <c r="GQ71">
        <v>561</v>
      </c>
      <c r="GR71">
        <f t="shared" ref="GR71:GR102" si="205">AVERAGE(GN71,GP71)</f>
        <v>1233.5</v>
      </c>
      <c r="GS71">
        <f t="shared" ref="GS71:GS102" si="206">AVERAGE(GO71,GQ71)</f>
        <v>560</v>
      </c>
      <c r="GT71" s="18">
        <f t="shared" ref="GT71:GT102" si="207">GR71-GR$6</f>
        <v>988.5</v>
      </c>
      <c r="GU71" s="18">
        <f t="shared" ref="GU71:GU102" si="208">GS71-GS$6</f>
        <v>-44.5</v>
      </c>
      <c r="GV71" s="18">
        <f t="shared" ref="GV71:GV102" si="209">(GT71^2+GU71^2)^(1/2)</f>
        <v>989.50113693719425</v>
      </c>
      <c r="GW71">
        <f t="shared" si="134"/>
        <v>1354.6668409612748</v>
      </c>
      <c r="GX71">
        <v>72</v>
      </c>
      <c r="GY71" s="22">
        <f t="shared" ref="GY71:GY102" si="210">GX71*(1/60)</f>
        <v>1.2</v>
      </c>
      <c r="GZ71" s="18">
        <f t="shared" ref="GZ71:GZ102" si="211">(GV71*(GL$6/GM$6))+GY$4</f>
        <v>192.2976647621997</v>
      </c>
      <c r="HA71">
        <f t="shared" ref="HA71:HA102" si="212">LOG10(GY71)</f>
        <v>7.9181246047624818E-2</v>
      </c>
      <c r="HB71">
        <f t="shared" ref="HB71:HB102" si="213">LOG(GZ71)</f>
        <v>2.2839740102548678</v>
      </c>
      <c r="HG71">
        <v>1311</v>
      </c>
      <c r="HH71">
        <v>557</v>
      </c>
      <c r="HI71">
        <v>1177</v>
      </c>
      <c r="HJ71">
        <v>562</v>
      </c>
      <c r="HK71">
        <f t="shared" ref="HK71:HK103" si="214">AVERAGE(HG71,HI71)</f>
        <v>1244</v>
      </c>
      <c r="HL71">
        <f t="shared" ref="HL71:HL103" si="215">AVERAGE(HH71,HJ71)</f>
        <v>559.5</v>
      </c>
      <c r="HM71" s="18">
        <f t="shared" ref="HM71:HM103" si="216">HK71-HK$6</f>
        <v>989</v>
      </c>
      <c r="HN71" s="18">
        <f t="shared" ref="HN71:HN103" si="217">HL71-HL$6</f>
        <v>-42</v>
      </c>
      <c r="HO71" s="18">
        <f t="shared" ref="HO71:HO103" si="218">(HM71^2+HN71^2)^(1/2)</f>
        <v>989.89140818576664</v>
      </c>
      <c r="HP71">
        <f t="shared" ref="HP71:HP103" si="219">SQRT(HK71^2+HL71^2)</f>
        <v>1364.0294168382147</v>
      </c>
      <c r="HQ71">
        <v>71</v>
      </c>
      <c r="HR71" s="22">
        <f t="shared" ref="HR71:HR103" si="220">HQ71*(1/60)</f>
        <v>1.1833333333333333</v>
      </c>
      <c r="HS71" s="18">
        <f t="shared" ref="HS71:HS103" si="221">(HO71*(HE$6/HF$6))+HR$4</f>
        <v>189.583884345424</v>
      </c>
      <c r="HT71">
        <f t="shared" ref="HT71:HT103" si="222">LOG10(HR71)</f>
        <v>7.3107098335431664E-2</v>
      </c>
      <c r="HU71">
        <f t="shared" ref="HU71:HU103" si="223">LOG(HS71)</f>
        <v>2.2778014171933973</v>
      </c>
    </row>
    <row r="72" spans="7:229" x14ac:dyDescent="0.25">
      <c r="G72" s="6">
        <v>1225</v>
      </c>
      <c r="H72" s="6">
        <v>577</v>
      </c>
      <c r="I72" s="6">
        <v>973</v>
      </c>
      <c r="J72" s="6">
        <v>578</v>
      </c>
      <c r="K72" s="6">
        <f t="shared" si="132"/>
        <v>1099</v>
      </c>
      <c r="L72" s="6">
        <f t="shared" si="133"/>
        <v>577.5</v>
      </c>
      <c r="M72" s="18">
        <f t="shared" si="135"/>
        <v>322.5</v>
      </c>
      <c r="N72" s="18">
        <f t="shared" si="136"/>
        <v>-3</v>
      </c>
      <c r="O72" s="18">
        <f t="shared" si="137"/>
        <v>322.51395318652493</v>
      </c>
      <c r="P72" s="18">
        <f t="shared" si="138"/>
        <v>271.99279851470249</v>
      </c>
      <c r="Q72" s="6">
        <v>72</v>
      </c>
      <c r="R72" s="22">
        <f t="shared" si="139"/>
        <v>1.2</v>
      </c>
      <c r="S72" s="18">
        <f t="shared" si="140"/>
        <v>288.02281508095717</v>
      </c>
      <c r="T72">
        <f t="shared" si="141"/>
        <v>7.9181246047624818E-2</v>
      </c>
      <c r="U72">
        <f t="shared" si="142"/>
        <v>2.4594268907846306</v>
      </c>
      <c r="Y72" s="6">
        <v>1211</v>
      </c>
      <c r="Z72" s="6">
        <v>574</v>
      </c>
      <c r="AA72" s="6">
        <v>929</v>
      </c>
      <c r="AB72" s="6">
        <v>572</v>
      </c>
      <c r="AC72" s="6">
        <f t="shared" si="143"/>
        <v>1070</v>
      </c>
      <c r="AD72" s="6">
        <f t="shared" si="143"/>
        <v>573</v>
      </c>
      <c r="AE72" s="18">
        <f t="shared" si="144"/>
        <v>407.5</v>
      </c>
      <c r="AF72" s="18">
        <f t="shared" si="145"/>
        <v>2.5</v>
      </c>
      <c r="AG72" s="18">
        <f t="shared" si="146"/>
        <v>407.50766863949934</v>
      </c>
      <c r="AH72" s="6">
        <f t="shared" si="147"/>
        <v>1213.7664519997247</v>
      </c>
      <c r="AI72" s="6">
        <f t="shared" ref="AI72:AI109" si="224">AH72-AH$6</f>
        <v>339.4801716544365</v>
      </c>
      <c r="AJ72" s="6">
        <v>73</v>
      </c>
      <c r="AK72" s="22">
        <f t="shared" si="148"/>
        <v>1.2166666666666666</v>
      </c>
      <c r="AL72" s="18">
        <f t="shared" si="149"/>
        <v>322.74724953257601</v>
      </c>
      <c r="AM72">
        <f t="shared" si="150"/>
        <v>8.5171609736812232E-2</v>
      </c>
      <c r="AN72">
        <f t="shared" si="151"/>
        <v>2.50886254987598</v>
      </c>
      <c r="AR72" s="6">
        <v>1353</v>
      </c>
      <c r="AS72" s="6">
        <v>577</v>
      </c>
      <c r="AT72" s="6">
        <v>992</v>
      </c>
      <c r="AU72" s="6">
        <v>581</v>
      </c>
      <c r="AV72" s="6">
        <f t="shared" si="152"/>
        <v>1172.5</v>
      </c>
      <c r="AW72" s="6">
        <f t="shared" si="152"/>
        <v>579</v>
      </c>
      <c r="AX72" s="18">
        <f t="shared" si="153"/>
        <v>341</v>
      </c>
      <c r="AY72" s="18">
        <f t="shared" si="154"/>
        <v>-2</v>
      </c>
      <c r="AZ72" s="18">
        <f t="shared" si="155"/>
        <v>341.0058650522011</v>
      </c>
      <c r="BA72" s="6">
        <f t="shared" si="156"/>
        <v>1307.6686315729992</v>
      </c>
      <c r="BB72" s="6">
        <f t="shared" si="157"/>
        <v>293.2953028621148</v>
      </c>
      <c r="BC72" s="6">
        <v>75</v>
      </c>
      <c r="BD72" s="22">
        <f t="shared" si="158"/>
        <v>1.25</v>
      </c>
      <c r="BE72" s="18">
        <f t="shared" si="159"/>
        <v>311.39898486781686</v>
      </c>
      <c r="BF72">
        <f t="shared" si="160"/>
        <v>9.691001300805642E-2</v>
      </c>
      <c r="BG72">
        <f t="shared" si="161"/>
        <v>2.4933171924741564</v>
      </c>
      <c r="BK72">
        <v>1260</v>
      </c>
      <c r="BL72">
        <v>565</v>
      </c>
      <c r="BM72">
        <v>1098</v>
      </c>
      <c r="BN72">
        <v>564</v>
      </c>
      <c r="BO72" s="6">
        <f t="shared" si="162"/>
        <v>1179</v>
      </c>
      <c r="BP72" s="6">
        <f t="shared" si="162"/>
        <v>564.5</v>
      </c>
      <c r="BQ72" s="18">
        <f t="shared" si="163"/>
        <v>700.5</v>
      </c>
      <c r="BR72" s="18">
        <f t="shared" si="124"/>
        <v>-25</v>
      </c>
      <c r="BS72" s="18">
        <f t="shared" si="164"/>
        <v>700.94596796044129</v>
      </c>
      <c r="BT72" s="6">
        <f t="shared" si="165"/>
        <v>1307.1729992621481</v>
      </c>
      <c r="BU72" s="6">
        <f t="shared" si="166"/>
        <v>547.91513792648834</v>
      </c>
      <c r="BV72" s="6">
        <v>83</v>
      </c>
      <c r="BW72" s="22">
        <f t="shared" si="167"/>
        <v>1.3833333333333333</v>
      </c>
      <c r="BX72" s="18">
        <f t="shared" si="168"/>
        <v>116.72055939144005</v>
      </c>
      <c r="BY72">
        <f t="shared" si="169"/>
        <v>0.14092684199243027</v>
      </c>
      <c r="BZ72">
        <f t="shared" si="170"/>
        <v>2.0671473602770458</v>
      </c>
      <c r="CD72">
        <v>1248</v>
      </c>
      <c r="CE72">
        <v>560</v>
      </c>
      <c r="CF72">
        <v>1070</v>
      </c>
      <c r="CG72">
        <v>561</v>
      </c>
      <c r="CH72" s="6">
        <f t="shared" si="171"/>
        <v>1159</v>
      </c>
      <c r="CI72" s="6">
        <f t="shared" si="171"/>
        <v>560.5</v>
      </c>
      <c r="CJ72" s="18">
        <f t="shared" si="120"/>
        <v>626.5</v>
      </c>
      <c r="CK72" s="18">
        <f t="shared" si="125"/>
        <v>-27.5</v>
      </c>
      <c r="CL72" s="18">
        <f t="shared" si="172"/>
        <v>627.10326103441685</v>
      </c>
      <c r="CM72" s="6">
        <f t="shared" si="173"/>
        <v>1287.4165021468382</v>
      </c>
      <c r="CN72" s="6">
        <f t="shared" si="174"/>
        <v>494.132032363142</v>
      </c>
      <c r="CO72" s="6">
        <v>72</v>
      </c>
      <c r="CP72" s="22">
        <f t="shared" si="175"/>
        <v>1.2</v>
      </c>
      <c r="CQ72" s="18">
        <f t="shared" si="176"/>
        <v>117.38655529992778</v>
      </c>
      <c r="CR72">
        <f t="shared" si="177"/>
        <v>7.9181246047624818E-2</v>
      </c>
      <c r="CS72">
        <f t="shared" si="178"/>
        <v>2.0696183584668102</v>
      </c>
      <c r="CW72">
        <v>1503</v>
      </c>
      <c r="CX72">
        <v>552</v>
      </c>
      <c r="CY72">
        <v>1306</v>
      </c>
      <c r="CZ72">
        <v>557</v>
      </c>
      <c r="DA72" s="6">
        <f t="shared" si="179"/>
        <v>1404.5</v>
      </c>
      <c r="DB72" s="6">
        <f t="shared" si="179"/>
        <v>554.5</v>
      </c>
      <c r="DC72" s="18">
        <f t="shared" si="121"/>
        <v>862.5</v>
      </c>
      <c r="DD72" s="18">
        <f t="shared" si="126"/>
        <v>-30</v>
      </c>
      <c r="DE72" s="18">
        <f t="shared" si="180"/>
        <v>863.02158142192479</v>
      </c>
      <c r="DF72" s="6">
        <f t="shared" si="181"/>
        <v>1509.9968543013592</v>
      </c>
      <c r="DG72" s="6">
        <f t="shared" si="182"/>
        <v>712.8743731229647</v>
      </c>
      <c r="DH72" s="6">
        <v>72</v>
      </c>
      <c r="DI72" s="22">
        <f t="shared" si="183"/>
        <v>1.2</v>
      </c>
      <c r="DJ72" s="18">
        <f t="shared" si="184"/>
        <v>139.58102486714793</v>
      </c>
      <c r="DK72">
        <f t="shared" si="185"/>
        <v>7.9181246047624818E-2</v>
      </c>
      <c r="DL72">
        <f t="shared" si="186"/>
        <v>2.1448263827885254</v>
      </c>
      <c r="DP72">
        <v>1541</v>
      </c>
      <c r="DQ72">
        <v>582</v>
      </c>
      <c r="DR72">
        <v>1363</v>
      </c>
      <c r="DS72">
        <v>585</v>
      </c>
      <c r="DT72" s="6">
        <f t="shared" si="187"/>
        <v>1452</v>
      </c>
      <c r="DU72" s="6">
        <f t="shared" si="187"/>
        <v>583.5</v>
      </c>
      <c r="DV72" s="18">
        <f t="shared" si="188"/>
        <v>846.5</v>
      </c>
      <c r="DW72" s="18">
        <f t="shared" si="189"/>
        <v>-22.5</v>
      </c>
      <c r="DX72" s="18">
        <f t="shared" si="190"/>
        <v>846.79897260211646</v>
      </c>
      <c r="DY72" s="6">
        <f t="shared" si="191"/>
        <v>1564.856622825235</v>
      </c>
      <c r="DZ72" s="6">
        <f t="shared" si="192"/>
        <v>708.19668445995819</v>
      </c>
      <c r="EA72" s="6">
        <v>75</v>
      </c>
      <c r="EB72" s="22">
        <f t="shared" si="193"/>
        <v>1.25</v>
      </c>
      <c r="EC72" s="18">
        <f t="shared" si="194"/>
        <v>168.54889192571011</v>
      </c>
      <c r="ED72">
        <f t="shared" si="195"/>
        <v>9.691001300805642E-2</v>
      </c>
      <c r="EE72">
        <f t="shared" si="196"/>
        <v>2.226725901727169</v>
      </c>
      <c r="EM72" s="6"/>
      <c r="EN72" s="6"/>
      <c r="ER72" s="6"/>
      <c r="ES72" s="6"/>
      <c r="ET72" s="6"/>
      <c r="EU72" s="6"/>
      <c r="EV72" s="6"/>
      <c r="FF72" s="6"/>
      <c r="FG72" s="6"/>
      <c r="FK72" s="6"/>
      <c r="FL72" s="6"/>
      <c r="FM72" s="6"/>
      <c r="FN72" s="6"/>
      <c r="FO72" s="6"/>
      <c r="FU72">
        <v>1063</v>
      </c>
      <c r="FV72">
        <v>567</v>
      </c>
      <c r="FW72">
        <v>924</v>
      </c>
      <c r="FX72">
        <v>570</v>
      </c>
      <c r="FY72">
        <f t="shared" si="197"/>
        <v>993.5</v>
      </c>
      <c r="FZ72">
        <f t="shared" si="198"/>
        <v>568.5</v>
      </c>
      <c r="GA72" s="18">
        <f t="shared" si="123"/>
        <v>767.5</v>
      </c>
      <c r="GB72" s="18">
        <f t="shared" si="128"/>
        <v>-33.5</v>
      </c>
      <c r="GC72" s="18">
        <f t="shared" si="199"/>
        <v>768.23075960286826</v>
      </c>
      <c r="GD72">
        <f t="shared" si="200"/>
        <v>1144.6547514425474</v>
      </c>
      <c r="GE72">
        <v>71</v>
      </c>
      <c r="GF72" s="22">
        <f t="shared" si="201"/>
        <v>1.1833333333333333</v>
      </c>
      <c r="GG72" s="18">
        <f t="shared" si="202"/>
        <v>153.70517269671916</v>
      </c>
      <c r="GH72">
        <f t="shared" si="203"/>
        <v>7.3107098335431664E-2</v>
      </c>
      <c r="GI72">
        <f t="shared" si="204"/>
        <v>2.1866884832176408</v>
      </c>
      <c r="GN72">
        <v>1322</v>
      </c>
      <c r="GO72">
        <v>558</v>
      </c>
      <c r="GP72">
        <v>1187</v>
      </c>
      <c r="GQ72">
        <v>560</v>
      </c>
      <c r="GR72">
        <f t="shared" si="205"/>
        <v>1254.5</v>
      </c>
      <c r="GS72">
        <f t="shared" si="206"/>
        <v>559</v>
      </c>
      <c r="GT72" s="18">
        <f t="shared" si="207"/>
        <v>1009.5</v>
      </c>
      <c r="GU72" s="18">
        <f t="shared" si="208"/>
        <v>-45.5</v>
      </c>
      <c r="GV72" s="18">
        <f t="shared" si="209"/>
        <v>1010.5248636228602</v>
      </c>
      <c r="GW72">
        <f t="shared" si="134"/>
        <v>1373.4086245542512</v>
      </c>
      <c r="GX72">
        <v>73</v>
      </c>
      <c r="GY72" s="22">
        <f t="shared" si="210"/>
        <v>1.2166666666666666</v>
      </c>
      <c r="GZ72" s="18">
        <f t="shared" si="211"/>
        <v>194.91128833853281</v>
      </c>
      <c r="HA72">
        <f t="shared" si="212"/>
        <v>8.5171609736812232E-2</v>
      </c>
      <c r="HB72">
        <f t="shared" si="213"/>
        <v>2.2898369921251547</v>
      </c>
      <c r="HG72">
        <v>1327</v>
      </c>
      <c r="HH72">
        <v>556</v>
      </c>
      <c r="HI72">
        <v>1197</v>
      </c>
      <c r="HJ72">
        <v>561</v>
      </c>
      <c r="HK72">
        <f t="shared" si="214"/>
        <v>1262</v>
      </c>
      <c r="HL72">
        <f t="shared" si="215"/>
        <v>558.5</v>
      </c>
      <c r="HM72" s="18">
        <f t="shared" si="216"/>
        <v>1007</v>
      </c>
      <c r="HN72" s="18">
        <f t="shared" si="217"/>
        <v>-43</v>
      </c>
      <c r="HO72" s="18">
        <f t="shared" si="218"/>
        <v>1007.9176553667467</v>
      </c>
      <c r="HP72">
        <f t="shared" si="219"/>
        <v>1380.0602341926965</v>
      </c>
      <c r="HQ72">
        <v>72</v>
      </c>
      <c r="HR72" s="22">
        <f t="shared" si="220"/>
        <v>1.2</v>
      </c>
      <c r="HS72" s="18">
        <f t="shared" si="221"/>
        <v>191.83020165937324</v>
      </c>
      <c r="HT72">
        <f t="shared" si="222"/>
        <v>7.9181246047624818E-2</v>
      </c>
      <c r="HU72">
        <f t="shared" si="223"/>
        <v>2.282916983342647</v>
      </c>
    </row>
    <row r="73" spans="7:229" x14ac:dyDescent="0.25">
      <c r="G73" s="6">
        <v>1231</v>
      </c>
      <c r="H73" s="6">
        <v>577</v>
      </c>
      <c r="I73" s="6">
        <v>983</v>
      </c>
      <c r="J73" s="6">
        <v>578</v>
      </c>
      <c r="K73" s="6">
        <f t="shared" si="132"/>
        <v>1107</v>
      </c>
      <c r="L73" s="6">
        <f t="shared" si="133"/>
        <v>577.5</v>
      </c>
      <c r="M73" s="18">
        <f t="shared" si="135"/>
        <v>330.5</v>
      </c>
      <c r="N73" s="18">
        <f t="shared" si="136"/>
        <v>-3</v>
      </c>
      <c r="O73" s="18">
        <f t="shared" si="137"/>
        <v>330.51361545328206</v>
      </c>
      <c r="P73" s="18">
        <f t="shared" si="138"/>
        <v>279.08013451908721</v>
      </c>
      <c r="Q73" s="6">
        <v>73</v>
      </c>
      <c r="R73" s="22">
        <f t="shared" si="139"/>
        <v>1.2166666666666666</v>
      </c>
      <c r="S73" s="18">
        <f t="shared" si="140"/>
        <v>288.68553252497651</v>
      </c>
      <c r="T73">
        <f t="shared" si="141"/>
        <v>8.5171609736812232E-2</v>
      </c>
      <c r="U73">
        <f t="shared" si="142"/>
        <v>2.46042501975877</v>
      </c>
      <c r="Y73" s="6">
        <v>1218</v>
      </c>
      <c r="Z73" s="6">
        <v>574</v>
      </c>
      <c r="AA73" s="6">
        <v>939</v>
      </c>
      <c r="AB73" s="6">
        <v>572</v>
      </c>
      <c r="AC73" s="6">
        <f t="shared" si="143"/>
        <v>1078.5</v>
      </c>
      <c r="AD73" s="6">
        <f t="shared" si="143"/>
        <v>573</v>
      </c>
      <c r="AE73" s="18">
        <f t="shared" si="144"/>
        <v>416</v>
      </c>
      <c r="AF73" s="18">
        <f t="shared" si="145"/>
        <v>2.5</v>
      </c>
      <c r="AG73" s="18">
        <f t="shared" si="146"/>
        <v>416.00751195140697</v>
      </c>
      <c r="AH73" s="6">
        <f t="shared" si="147"/>
        <v>1221.26624861248</v>
      </c>
      <c r="AI73" s="6">
        <f t="shared" si="224"/>
        <v>346.97996826719179</v>
      </c>
      <c r="AJ73" s="6">
        <v>74</v>
      </c>
      <c r="AK73" s="22">
        <f t="shared" si="148"/>
        <v>1.2333333333333334</v>
      </c>
      <c r="AL73" s="18">
        <f t="shared" si="149"/>
        <v>323.54229614298737</v>
      </c>
      <c r="AM73">
        <f t="shared" si="150"/>
        <v>9.1080469347332577E-2</v>
      </c>
      <c r="AN73">
        <f t="shared" si="151"/>
        <v>2.5099310633069751</v>
      </c>
      <c r="AR73" s="6">
        <v>1359</v>
      </c>
      <c r="AS73" s="6">
        <v>581</v>
      </c>
      <c r="AT73" s="6">
        <v>996</v>
      </c>
      <c r="AU73" s="6">
        <v>582</v>
      </c>
      <c r="AV73" s="6">
        <f t="shared" si="152"/>
        <v>1177.5</v>
      </c>
      <c r="AW73" s="6">
        <f t="shared" si="152"/>
        <v>581.5</v>
      </c>
      <c r="AX73" s="18">
        <f t="shared" si="153"/>
        <v>346</v>
      </c>
      <c r="AY73" s="18">
        <f t="shared" si="154"/>
        <v>0.5</v>
      </c>
      <c r="AZ73" s="18">
        <f t="shared" si="155"/>
        <v>346.00036127148769</v>
      </c>
      <c r="BA73" s="6">
        <f t="shared" si="156"/>
        <v>1313.2587330758552</v>
      </c>
      <c r="BB73" s="6">
        <f t="shared" si="157"/>
        <v>298.88540436497078</v>
      </c>
      <c r="BC73" s="6">
        <v>76</v>
      </c>
      <c r="BD73" s="22">
        <f t="shared" si="158"/>
        <v>1.2666666666666666</v>
      </c>
      <c r="BE73" s="18">
        <f t="shared" si="159"/>
        <v>311.8102576131468</v>
      </c>
      <c r="BF73">
        <f t="shared" si="160"/>
        <v>0.10266234189714769</v>
      </c>
      <c r="BG73">
        <f t="shared" si="161"/>
        <v>2.493890398061005</v>
      </c>
      <c r="BK73">
        <v>1271</v>
      </c>
      <c r="BL73">
        <v>565</v>
      </c>
      <c r="BM73">
        <v>1109</v>
      </c>
      <c r="BN73">
        <v>563</v>
      </c>
      <c r="BO73" s="6">
        <f t="shared" si="162"/>
        <v>1190</v>
      </c>
      <c r="BP73" s="6">
        <f t="shared" si="162"/>
        <v>564</v>
      </c>
      <c r="BQ73" s="18">
        <f t="shared" si="163"/>
        <v>711.5</v>
      </c>
      <c r="BR73" s="18">
        <f t="shared" si="124"/>
        <v>-25.5</v>
      </c>
      <c r="BS73" s="18">
        <f t="shared" si="164"/>
        <v>711.95681048782728</v>
      </c>
      <c r="BT73" s="6">
        <f t="shared" si="165"/>
        <v>1316.888757640523</v>
      </c>
      <c r="BU73" s="6">
        <f t="shared" si="166"/>
        <v>557.6308963048632</v>
      </c>
      <c r="BV73" s="6">
        <v>84</v>
      </c>
      <c r="BW73" s="22">
        <f t="shared" si="167"/>
        <v>1.4</v>
      </c>
      <c r="BX73" s="18">
        <f t="shared" si="168"/>
        <v>117.77322120094158</v>
      </c>
      <c r="BY73">
        <f t="shared" si="169"/>
        <v>0.14612803567823801</v>
      </c>
      <c r="BZ73">
        <f t="shared" si="170"/>
        <v>2.0710465535517537</v>
      </c>
      <c r="CD73">
        <v>1262</v>
      </c>
      <c r="CE73">
        <v>560</v>
      </c>
      <c r="CF73">
        <v>1081</v>
      </c>
      <c r="CG73">
        <v>561</v>
      </c>
      <c r="CH73" s="6">
        <f t="shared" si="171"/>
        <v>1171.5</v>
      </c>
      <c r="CI73" s="6">
        <f t="shared" si="171"/>
        <v>560.5</v>
      </c>
      <c r="CJ73" s="18">
        <f t="shared" si="120"/>
        <v>639</v>
      </c>
      <c r="CK73" s="18">
        <f t="shared" si="125"/>
        <v>-27.5</v>
      </c>
      <c r="CL73" s="18">
        <f t="shared" si="172"/>
        <v>639.59147117515568</v>
      </c>
      <c r="CM73" s="6">
        <f t="shared" si="173"/>
        <v>1298.6810616929779</v>
      </c>
      <c r="CN73" s="6">
        <f t="shared" si="174"/>
        <v>505.39659190928171</v>
      </c>
      <c r="CO73" s="6">
        <v>73</v>
      </c>
      <c r="CP73" s="22">
        <f t="shared" si="175"/>
        <v>1.2166666666666666</v>
      </c>
      <c r="CQ73" s="18">
        <f t="shared" si="176"/>
        <v>118.59982744028909</v>
      </c>
      <c r="CR73">
        <f t="shared" si="177"/>
        <v>8.5171609736812232E-2</v>
      </c>
      <c r="CS73">
        <f t="shared" si="178"/>
        <v>2.074084057141357</v>
      </c>
      <c r="CW73" s="10">
        <v>1519</v>
      </c>
      <c r="CX73" s="10">
        <v>553</v>
      </c>
      <c r="CY73" s="10">
        <v>1318</v>
      </c>
      <c r="CZ73" s="10">
        <v>558</v>
      </c>
      <c r="DA73" s="6">
        <f t="shared" si="179"/>
        <v>1418.5</v>
      </c>
      <c r="DB73" s="6">
        <f t="shared" si="179"/>
        <v>555.5</v>
      </c>
      <c r="DC73" s="18">
        <f t="shared" si="121"/>
        <v>876.5</v>
      </c>
      <c r="DD73" s="18">
        <f t="shared" si="126"/>
        <v>-29</v>
      </c>
      <c r="DE73" s="18">
        <f t="shared" si="180"/>
        <v>876.97961777911348</v>
      </c>
      <c r="DF73" s="6">
        <f t="shared" si="181"/>
        <v>1523.3917749548209</v>
      </c>
      <c r="DG73" s="6">
        <f t="shared" si="182"/>
        <v>726.26929377642637</v>
      </c>
      <c r="DH73" s="6">
        <v>73</v>
      </c>
      <c r="DI73" s="22">
        <f t="shared" si="183"/>
        <v>1.2166666666666666</v>
      </c>
      <c r="DJ73" s="18">
        <f t="shared" si="184"/>
        <v>140.90871785270761</v>
      </c>
      <c r="DK73">
        <f t="shared" si="185"/>
        <v>8.5171609736812232E-2</v>
      </c>
      <c r="DL73">
        <f t="shared" si="186"/>
        <v>2.148937863217244</v>
      </c>
      <c r="DP73">
        <v>1557</v>
      </c>
      <c r="DQ73">
        <v>582</v>
      </c>
      <c r="DR73">
        <v>1378</v>
      </c>
      <c r="DS73">
        <v>585</v>
      </c>
      <c r="DT73" s="6">
        <f t="shared" si="187"/>
        <v>1467.5</v>
      </c>
      <c r="DU73" s="6">
        <f t="shared" si="187"/>
        <v>583.5</v>
      </c>
      <c r="DV73" s="18">
        <f t="shared" si="188"/>
        <v>862</v>
      </c>
      <c r="DW73" s="18">
        <f t="shared" si="189"/>
        <v>-22.5</v>
      </c>
      <c r="DX73" s="18">
        <f t="shared" si="190"/>
        <v>862.29359849183618</v>
      </c>
      <c r="DY73" s="6">
        <f t="shared" si="191"/>
        <v>1579.2493470000234</v>
      </c>
      <c r="DZ73" s="6">
        <f t="shared" si="192"/>
        <v>722.58940863474652</v>
      </c>
      <c r="EA73" s="6">
        <v>76</v>
      </c>
      <c r="EB73" s="22">
        <f t="shared" si="193"/>
        <v>1.2666666666666666</v>
      </c>
      <c r="EC73" s="18">
        <f t="shared" si="194"/>
        <v>170.02597732987789</v>
      </c>
      <c r="ED73">
        <f t="shared" si="195"/>
        <v>0.10266234189714769</v>
      </c>
      <c r="EE73">
        <f t="shared" si="196"/>
        <v>2.2305152799025909</v>
      </c>
      <c r="EM73" s="6"/>
      <c r="EN73" s="6"/>
      <c r="ER73" s="6"/>
      <c r="ES73" s="6"/>
      <c r="ET73" s="6"/>
      <c r="EU73" s="6"/>
      <c r="EV73" s="6"/>
      <c r="FF73" s="6"/>
      <c r="FG73" s="6"/>
      <c r="FK73" s="6"/>
      <c r="FL73" s="6"/>
      <c r="FM73" s="6"/>
      <c r="FN73" s="6"/>
      <c r="FO73" s="6"/>
      <c r="FU73">
        <v>1081</v>
      </c>
      <c r="FV73">
        <v>566</v>
      </c>
      <c r="FW73">
        <v>939</v>
      </c>
      <c r="FX73">
        <v>568</v>
      </c>
      <c r="FY73">
        <f t="shared" si="197"/>
        <v>1010</v>
      </c>
      <c r="FZ73">
        <f t="shared" si="198"/>
        <v>567</v>
      </c>
      <c r="GA73" s="18">
        <f t="shared" si="123"/>
        <v>784</v>
      </c>
      <c r="GB73" s="18">
        <f t="shared" si="128"/>
        <v>-35</v>
      </c>
      <c r="GC73" s="18">
        <f t="shared" si="199"/>
        <v>784.78086113258394</v>
      </c>
      <c r="GD73">
        <f t="shared" si="200"/>
        <v>1158.2698303935917</v>
      </c>
      <c r="GE73">
        <v>72</v>
      </c>
      <c r="GF73" s="22">
        <f t="shared" si="201"/>
        <v>1.2</v>
      </c>
      <c r="GG73" s="18">
        <f t="shared" si="202"/>
        <v>155.77032137774182</v>
      </c>
      <c r="GH73">
        <f t="shared" si="203"/>
        <v>7.9181246047624818E-2</v>
      </c>
      <c r="GI73">
        <f t="shared" si="204"/>
        <v>2.1924847159188148</v>
      </c>
      <c r="GN73">
        <v>1340</v>
      </c>
      <c r="GO73">
        <v>558</v>
      </c>
      <c r="GP73">
        <v>1206</v>
      </c>
      <c r="GQ73">
        <v>560</v>
      </c>
      <c r="GR73">
        <f t="shared" si="205"/>
        <v>1273</v>
      </c>
      <c r="GS73">
        <f t="shared" si="206"/>
        <v>559</v>
      </c>
      <c r="GT73" s="18">
        <f t="shared" si="207"/>
        <v>1028</v>
      </c>
      <c r="GU73" s="18">
        <f t="shared" si="208"/>
        <v>-45.5</v>
      </c>
      <c r="GV73" s="18">
        <f t="shared" si="209"/>
        <v>1029.00643826946</v>
      </c>
      <c r="GW73">
        <f t="shared" si="134"/>
        <v>1390.3272995953148</v>
      </c>
      <c r="GX73">
        <v>74</v>
      </c>
      <c r="GY73" s="22">
        <f t="shared" si="210"/>
        <v>1.2333333333333334</v>
      </c>
      <c r="GZ73" s="18">
        <f t="shared" si="211"/>
        <v>197.20887715075071</v>
      </c>
      <c r="HA73">
        <f t="shared" si="212"/>
        <v>9.1080469347332577E-2</v>
      </c>
      <c r="HB73">
        <f t="shared" si="213"/>
        <v>2.2949264603557689</v>
      </c>
      <c r="HG73">
        <v>1342</v>
      </c>
      <c r="HH73">
        <v>557</v>
      </c>
      <c r="HI73">
        <v>1217</v>
      </c>
      <c r="HJ73">
        <v>561</v>
      </c>
      <c r="HK73">
        <f t="shared" si="214"/>
        <v>1279.5</v>
      </c>
      <c r="HL73">
        <f t="shared" si="215"/>
        <v>559</v>
      </c>
      <c r="HM73" s="18">
        <f t="shared" si="216"/>
        <v>1024.5</v>
      </c>
      <c r="HN73" s="18">
        <f t="shared" si="217"/>
        <v>-42.5</v>
      </c>
      <c r="HO73" s="18">
        <f t="shared" si="218"/>
        <v>1025.3811486466873</v>
      </c>
      <c r="HP73">
        <f t="shared" si="219"/>
        <v>1396.2812216742013</v>
      </c>
      <c r="HQ73">
        <v>73</v>
      </c>
      <c r="HR73" s="22">
        <f t="shared" si="220"/>
        <v>1.2166666666666666</v>
      </c>
      <c r="HS73" s="18">
        <f t="shared" si="221"/>
        <v>194.00639212891025</v>
      </c>
      <c r="HT73">
        <f t="shared" si="222"/>
        <v>8.5171609736812232E-2</v>
      </c>
      <c r="HU73">
        <f t="shared" si="223"/>
        <v>2.2878160393146585</v>
      </c>
    </row>
    <row r="74" spans="7:229" x14ac:dyDescent="0.25">
      <c r="G74" s="6">
        <v>1241</v>
      </c>
      <c r="H74" s="6">
        <v>575</v>
      </c>
      <c r="I74" s="6">
        <v>991</v>
      </c>
      <c r="J74" s="6">
        <v>577</v>
      </c>
      <c r="K74" s="6">
        <f t="shared" si="132"/>
        <v>1116</v>
      </c>
      <c r="L74" s="6">
        <f t="shared" si="133"/>
        <v>576</v>
      </c>
      <c r="M74" s="18">
        <f t="shared" si="135"/>
        <v>339.5</v>
      </c>
      <c r="N74" s="18">
        <f t="shared" si="136"/>
        <v>-4.5</v>
      </c>
      <c r="O74" s="18">
        <f t="shared" si="137"/>
        <v>339.52982195972123</v>
      </c>
      <c r="P74" s="18">
        <f t="shared" si="138"/>
        <v>286.37781466963304</v>
      </c>
      <c r="Q74" s="6">
        <v>74</v>
      </c>
      <c r="R74" s="22">
        <f t="shared" si="139"/>
        <v>1.2333333333333334</v>
      </c>
      <c r="S74" s="18">
        <f t="shared" si="140"/>
        <v>289.43246372425074</v>
      </c>
      <c r="T74">
        <f t="shared" si="141"/>
        <v>9.1080469347332577E-2</v>
      </c>
      <c r="U74">
        <f t="shared" si="142"/>
        <v>2.4615472414533333</v>
      </c>
      <c r="Y74" s="6">
        <v>1225</v>
      </c>
      <c r="Z74" s="6">
        <v>573</v>
      </c>
      <c r="AA74" s="6">
        <v>949</v>
      </c>
      <c r="AB74" s="6">
        <v>574</v>
      </c>
      <c r="AC74" s="6">
        <f t="shared" si="143"/>
        <v>1087</v>
      </c>
      <c r="AD74" s="6">
        <f t="shared" si="143"/>
        <v>573.5</v>
      </c>
      <c r="AE74" s="18">
        <f t="shared" si="144"/>
        <v>424.5</v>
      </c>
      <c r="AF74" s="18">
        <f t="shared" si="145"/>
        <v>3</v>
      </c>
      <c r="AG74" s="18">
        <f t="shared" si="146"/>
        <v>424.51060057435552</v>
      </c>
      <c r="AH74" s="6">
        <f t="shared" si="147"/>
        <v>1229.0123066918411</v>
      </c>
      <c r="AI74" s="6">
        <f t="shared" si="224"/>
        <v>354.72602634655289</v>
      </c>
      <c r="AJ74" s="6">
        <v>75</v>
      </c>
      <c r="AK74" s="22">
        <f t="shared" si="148"/>
        <v>1.25</v>
      </c>
      <c r="AL74" s="18">
        <f t="shared" si="149"/>
        <v>324.33764630882297</v>
      </c>
      <c r="AM74">
        <f t="shared" si="150"/>
        <v>9.691001300805642E-2</v>
      </c>
      <c r="AN74">
        <f t="shared" si="151"/>
        <v>2.5109973607460225</v>
      </c>
      <c r="AR74" s="6">
        <v>1365</v>
      </c>
      <c r="AS74" s="6">
        <v>579</v>
      </c>
      <c r="AT74" s="6">
        <v>1001</v>
      </c>
      <c r="AU74" s="6">
        <v>581</v>
      </c>
      <c r="AV74" s="6">
        <f t="shared" si="152"/>
        <v>1183</v>
      </c>
      <c r="AW74" s="6">
        <f t="shared" si="152"/>
        <v>580</v>
      </c>
      <c r="AX74" s="18">
        <f t="shared" si="153"/>
        <v>351.5</v>
      </c>
      <c r="AY74" s="18">
        <f t="shared" si="154"/>
        <v>-1</v>
      </c>
      <c r="AZ74" s="18">
        <f t="shared" si="155"/>
        <v>351.5014224722284</v>
      </c>
      <c r="BA74" s="6">
        <f t="shared" si="156"/>
        <v>1317.5314038003041</v>
      </c>
      <c r="BB74" s="6">
        <f t="shared" si="157"/>
        <v>303.15807508941975</v>
      </c>
      <c r="BC74" s="6">
        <v>77</v>
      </c>
      <c r="BD74" s="22">
        <f t="shared" si="158"/>
        <v>1.2833333333333332</v>
      </c>
      <c r="BE74" s="18">
        <f t="shared" si="159"/>
        <v>312.26324354864914</v>
      </c>
      <c r="BF74">
        <f t="shared" si="160"/>
        <v>0.10833947478883819</v>
      </c>
      <c r="BG74">
        <f t="shared" si="161"/>
        <v>2.4945208665117629</v>
      </c>
      <c r="BK74">
        <v>1282</v>
      </c>
      <c r="BL74">
        <v>565</v>
      </c>
      <c r="BM74">
        <v>1122</v>
      </c>
      <c r="BN74">
        <v>562</v>
      </c>
      <c r="BO74" s="6">
        <f t="shared" si="162"/>
        <v>1202</v>
      </c>
      <c r="BP74" s="6">
        <f t="shared" si="162"/>
        <v>563.5</v>
      </c>
      <c r="BQ74" s="18">
        <f t="shared" si="163"/>
        <v>723.5</v>
      </c>
      <c r="BR74" s="18">
        <f t="shared" si="124"/>
        <v>-26</v>
      </c>
      <c r="BS74" s="18">
        <f t="shared" si="164"/>
        <v>723.96702272962682</v>
      </c>
      <c r="BT74" s="6">
        <f t="shared" si="165"/>
        <v>1327.5301314847811</v>
      </c>
      <c r="BU74" s="6">
        <f t="shared" si="166"/>
        <v>568.27227014912137</v>
      </c>
      <c r="BV74" s="6">
        <v>85</v>
      </c>
      <c r="BW74" s="22">
        <f t="shared" si="167"/>
        <v>1.4166666666666667</v>
      </c>
      <c r="BX74" s="18">
        <f t="shared" si="168"/>
        <v>118.92142504814996</v>
      </c>
      <c r="BY74">
        <f t="shared" si="169"/>
        <v>0.15126767533064914</v>
      </c>
      <c r="BZ74">
        <f t="shared" si="170"/>
        <v>2.0752601047612877</v>
      </c>
      <c r="CD74">
        <v>1271</v>
      </c>
      <c r="CE74">
        <v>560</v>
      </c>
      <c r="CF74">
        <v>1091</v>
      </c>
      <c r="CG74">
        <v>561</v>
      </c>
      <c r="CH74" s="6">
        <f t="shared" si="171"/>
        <v>1181</v>
      </c>
      <c r="CI74" s="6">
        <f t="shared" si="171"/>
        <v>560.5</v>
      </c>
      <c r="CJ74" s="18">
        <f t="shared" si="120"/>
        <v>648.5</v>
      </c>
      <c r="CK74" s="18">
        <f t="shared" si="125"/>
        <v>-27.5</v>
      </c>
      <c r="CL74" s="18">
        <f t="shared" si="172"/>
        <v>649.08281443895896</v>
      </c>
      <c r="CM74" s="6">
        <f t="shared" si="173"/>
        <v>1307.2571476186313</v>
      </c>
      <c r="CN74" s="6">
        <f t="shared" si="174"/>
        <v>513.9726778349351</v>
      </c>
      <c r="CO74" s="6">
        <v>74</v>
      </c>
      <c r="CP74" s="22">
        <f t="shared" si="175"/>
        <v>1.2333333333333334</v>
      </c>
      <c r="CQ74" s="18">
        <f t="shared" si="176"/>
        <v>119.52194375854452</v>
      </c>
      <c r="CR74">
        <f t="shared" si="177"/>
        <v>9.1080469347332577E-2</v>
      </c>
      <c r="CS74">
        <f t="shared" si="178"/>
        <v>2.0774476473624364</v>
      </c>
      <c r="CW74">
        <v>1534</v>
      </c>
      <c r="CX74">
        <v>553</v>
      </c>
      <c r="CY74">
        <v>1332</v>
      </c>
      <c r="CZ74">
        <v>559</v>
      </c>
      <c r="DA74" s="6">
        <f t="shared" si="179"/>
        <v>1433</v>
      </c>
      <c r="DB74" s="6">
        <f t="shared" si="179"/>
        <v>556</v>
      </c>
      <c r="DC74" s="18">
        <f t="shared" si="121"/>
        <v>891</v>
      </c>
      <c r="DD74" s="18">
        <f t="shared" si="126"/>
        <v>-28.5</v>
      </c>
      <c r="DE74" s="18">
        <f t="shared" si="180"/>
        <v>891.45569155174508</v>
      </c>
      <c r="DF74" s="6">
        <f t="shared" si="181"/>
        <v>1537.0832768591297</v>
      </c>
      <c r="DG74" s="6">
        <f t="shared" si="182"/>
        <v>739.96079568073515</v>
      </c>
      <c r="DH74" s="6">
        <v>74</v>
      </c>
      <c r="DI74" s="22">
        <f t="shared" si="183"/>
        <v>1.2333333333333334</v>
      </c>
      <c r="DJ74" s="18">
        <f t="shared" si="184"/>
        <v>142.28568672673325</v>
      </c>
      <c r="DK74">
        <f t="shared" si="185"/>
        <v>9.1080469347332577E-2</v>
      </c>
      <c r="DL74">
        <f t="shared" si="186"/>
        <v>2.1531612142919703</v>
      </c>
      <c r="DP74">
        <v>1573</v>
      </c>
      <c r="DQ74">
        <v>582</v>
      </c>
      <c r="DR74">
        <v>1394</v>
      </c>
      <c r="DS74">
        <v>585</v>
      </c>
      <c r="DT74" s="6">
        <f t="shared" si="187"/>
        <v>1483.5</v>
      </c>
      <c r="DU74" s="6">
        <f t="shared" si="187"/>
        <v>583.5</v>
      </c>
      <c r="DV74" s="18">
        <f t="shared" si="188"/>
        <v>878</v>
      </c>
      <c r="DW74" s="18">
        <f t="shared" si="189"/>
        <v>-22.5</v>
      </c>
      <c r="DX74" s="18">
        <f t="shared" si="190"/>
        <v>878.28824994986701</v>
      </c>
      <c r="DY74" s="6">
        <f t="shared" si="191"/>
        <v>1594.1281316130144</v>
      </c>
      <c r="DZ74" s="6">
        <f t="shared" si="192"/>
        <v>737.46819324773753</v>
      </c>
      <c r="EA74" s="6">
        <v>77</v>
      </c>
      <c r="EB74" s="22">
        <f t="shared" si="193"/>
        <v>1.2833333333333332</v>
      </c>
      <c r="EC74" s="18">
        <f t="shared" si="194"/>
        <v>171.55072961377022</v>
      </c>
      <c r="ED74">
        <f t="shared" si="195"/>
        <v>0.10833947478883819</v>
      </c>
      <c r="EE74">
        <f t="shared" si="196"/>
        <v>2.2343925694721136</v>
      </c>
      <c r="EM74" s="6"/>
      <c r="EN74" s="6"/>
      <c r="ER74" s="6"/>
      <c r="ES74" s="6"/>
      <c r="ET74" s="6"/>
      <c r="EV74" s="6"/>
      <c r="FF74" s="6"/>
      <c r="FG74" s="6"/>
      <c r="FK74" s="6"/>
      <c r="FL74" s="6"/>
      <c r="FM74" s="6"/>
      <c r="FO74" s="6"/>
      <c r="FU74">
        <v>1100</v>
      </c>
      <c r="FV74">
        <v>566</v>
      </c>
      <c r="FW74">
        <v>954</v>
      </c>
      <c r="FX74">
        <v>568</v>
      </c>
      <c r="FY74">
        <f t="shared" si="197"/>
        <v>1027</v>
      </c>
      <c r="FZ74">
        <f t="shared" si="198"/>
        <v>567</v>
      </c>
      <c r="GA74" s="18">
        <f t="shared" si="123"/>
        <v>801</v>
      </c>
      <c r="GB74" s="18">
        <f t="shared" si="128"/>
        <v>-35</v>
      </c>
      <c r="GC74" s="18">
        <f t="shared" si="199"/>
        <v>801.76430451847875</v>
      </c>
      <c r="GD74">
        <f t="shared" si="200"/>
        <v>1173.1231819378561</v>
      </c>
      <c r="GE74">
        <v>73</v>
      </c>
      <c r="GF74" s="22">
        <f t="shared" si="201"/>
        <v>1.2166666666666666</v>
      </c>
      <c r="GG74" s="18">
        <f t="shared" si="202"/>
        <v>157.88954316285475</v>
      </c>
      <c r="GH74">
        <f t="shared" si="203"/>
        <v>8.5171609736812232E-2</v>
      </c>
      <c r="GI74">
        <f t="shared" si="204"/>
        <v>2.1983533681523664</v>
      </c>
      <c r="GN74">
        <v>1352</v>
      </c>
      <c r="GO74">
        <v>557</v>
      </c>
      <c r="GP74">
        <v>1224</v>
      </c>
      <c r="GQ74">
        <v>558</v>
      </c>
      <c r="GR74">
        <f t="shared" si="205"/>
        <v>1288</v>
      </c>
      <c r="GS74">
        <f t="shared" si="206"/>
        <v>557.5</v>
      </c>
      <c r="GT74" s="18">
        <f t="shared" si="207"/>
        <v>1043</v>
      </c>
      <c r="GU74" s="18">
        <f t="shared" si="208"/>
        <v>-47</v>
      </c>
      <c r="GV74" s="18">
        <f t="shared" si="209"/>
        <v>1044.0584274838261</v>
      </c>
      <c r="GW74">
        <f t="shared" si="134"/>
        <v>1403.477912188147</v>
      </c>
      <c r="GX74">
        <v>75</v>
      </c>
      <c r="GY74" s="22">
        <f t="shared" si="210"/>
        <v>1.25</v>
      </c>
      <c r="GZ74" s="18">
        <f t="shared" si="211"/>
        <v>199.08010742640883</v>
      </c>
      <c r="HA74">
        <f t="shared" si="212"/>
        <v>9.691001300805642E-2</v>
      </c>
      <c r="HB74">
        <f t="shared" si="213"/>
        <v>2.2990278664234221</v>
      </c>
      <c r="HG74">
        <v>1360</v>
      </c>
      <c r="HH74">
        <v>555</v>
      </c>
      <c r="HI74">
        <v>1235</v>
      </c>
      <c r="HJ74">
        <v>557</v>
      </c>
      <c r="HK74">
        <f t="shared" si="214"/>
        <v>1297.5</v>
      </c>
      <c r="HL74">
        <f t="shared" si="215"/>
        <v>556</v>
      </c>
      <c r="HM74" s="18">
        <f t="shared" si="216"/>
        <v>1042.5</v>
      </c>
      <c r="HN74" s="18">
        <f t="shared" si="217"/>
        <v>-45.5</v>
      </c>
      <c r="HO74" s="18">
        <f t="shared" si="218"/>
        <v>1043.4924532549337</v>
      </c>
      <c r="HP74">
        <f t="shared" si="219"/>
        <v>1411.6098079851954</v>
      </c>
      <c r="HQ74">
        <v>74</v>
      </c>
      <c r="HR74" s="22">
        <f t="shared" si="220"/>
        <v>1.2333333333333334</v>
      </c>
      <c r="HS74" s="18">
        <f t="shared" si="221"/>
        <v>196.26330876337423</v>
      </c>
      <c r="HT74">
        <f t="shared" si="222"/>
        <v>9.1080469347332577E-2</v>
      </c>
      <c r="HU74">
        <f t="shared" si="223"/>
        <v>2.2928391162530581</v>
      </c>
    </row>
    <row r="75" spans="7:229" x14ac:dyDescent="0.25">
      <c r="G75" s="6">
        <v>1246</v>
      </c>
      <c r="H75" s="6">
        <v>577</v>
      </c>
      <c r="I75" s="6">
        <v>1000</v>
      </c>
      <c r="J75" s="6">
        <v>577</v>
      </c>
      <c r="K75" s="6">
        <f t="shared" si="132"/>
        <v>1123</v>
      </c>
      <c r="L75" s="6">
        <f t="shared" si="133"/>
        <v>577</v>
      </c>
      <c r="M75" s="18">
        <f t="shared" si="135"/>
        <v>346.5</v>
      </c>
      <c r="N75" s="18">
        <f t="shared" si="136"/>
        <v>-3.5</v>
      </c>
      <c r="O75" s="18">
        <f t="shared" si="137"/>
        <v>346.51767631680781</v>
      </c>
      <c r="P75" s="18">
        <f t="shared" si="138"/>
        <v>293.05893718825689</v>
      </c>
      <c r="Q75" s="6">
        <v>75</v>
      </c>
      <c r="R75" s="22">
        <f t="shared" si="139"/>
        <v>1.25</v>
      </c>
      <c r="S75" s="18">
        <f t="shared" si="140"/>
        <v>290.01135978564469</v>
      </c>
      <c r="T75">
        <f t="shared" si="141"/>
        <v>9.691001300805642E-2</v>
      </c>
      <c r="U75">
        <f t="shared" si="142"/>
        <v>2.4624150096079114</v>
      </c>
      <c r="Y75" s="6">
        <v>1236</v>
      </c>
      <c r="Z75" s="6">
        <v>574</v>
      </c>
      <c r="AA75" s="6">
        <v>959</v>
      </c>
      <c r="AB75" s="6">
        <v>572</v>
      </c>
      <c r="AC75" s="6">
        <f t="shared" si="143"/>
        <v>1097.5</v>
      </c>
      <c r="AD75" s="6">
        <f t="shared" si="143"/>
        <v>573</v>
      </c>
      <c r="AE75" s="18">
        <f t="shared" si="144"/>
        <v>435</v>
      </c>
      <c r="AF75" s="18">
        <f t="shared" si="145"/>
        <v>2.5</v>
      </c>
      <c r="AG75" s="18">
        <f t="shared" si="146"/>
        <v>435.00718384872681</v>
      </c>
      <c r="AH75" s="6">
        <f t="shared" si="147"/>
        <v>1238.0772391090952</v>
      </c>
      <c r="AI75" s="6">
        <f t="shared" si="224"/>
        <v>363.790958763807</v>
      </c>
      <c r="AJ75" s="6">
        <v>76</v>
      </c>
      <c r="AK75" s="22">
        <f t="shared" si="148"/>
        <v>1.2666666666666666</v>
      </c>
      <c r="AL75" s="18">
        <f t="shared" si="149"/>
        <v>325.31946122551653</v>
      </c>
      <c r="AM75">
        <f t="shared" si="150"/>
        <v>0.10266234189714769</v>
      </c>
      <c r="AN75">
        <f t="shared" si="151"/>
        <v>2.5123100443763615</v>
      </c>
      <c r="AR75" s="6">
        <v>1373</v>
      </c>
      <c r="AS75" s="6">
        <v>579</v>
      </c>
      <c r="AT75" s="6">
        <v>1009</v>
      </c>
      <c r="AU75" s="6">
        <v>580</v>
      </c>
      <c r="AV75" s="6">
        <f t="shared" si="152"/>
        <v>1191</v>
      </c>
      <c r="AW75" s="6">
        <f t="shared" si="152"/>
        <v>579.5</v>
      </c>
      <c r="AX75" s="18">
        <f t="shared" si="153"/>
        <v>359.5</v>
      </c>
      <c r="AY75" s="18">
        <f t="shared" si="154"/>
        <v>-1.5</v>
      </c>
      <c r="AZ75" s="18">
        <f t="shared" si="155"/>
        <v>359.50312933269441</v>
      </c>
      <c r="BA75" s="6">
        <f t="shared" si="156"/>
        <v>1324.50037750089</v>
      </c>
      <c r="BB75" s="6">
        <f t="shared" si="157"/>
        <v>310.12704879000557</v>
      </c>
      <c r="BC75" s="6">
        <v>78</v>
      </c>
      <c r="BD75" s="22">
        <f t="shared" si="158"/>
        <v>1.3</v>
      </c>
      <c r="BE75" s="18">
        <f t="shared" si="159"/>
        <v>312.92214562872709</v>
      </c>
      <c r="BF75">
        <f t="shared" si="160"/>
        <v>0.11394335230683679</v>
      </c>
      <c r="BG75">
        <f t="shared" si="161"/>
        <v>2.4954362994326149</v>
      </c>
      <c r="BK75">
        <v>1293</v>
      </c>
      <c r="BL75">
        <v>565</v>
      </c>
      <c r="BM75">
        <v>1135</v>
      </c>
      <c r="BN75">
        <v>561</v>
      </c>
      <c r="BO75" s="6">
        <f t="shared" si="162"/>
        <v>1214</v>
      </c>
      <c r="BP75" s="6">
        <f t="shared" si="162"/>
        <v>563</v>
      </c>
      <c r="BQ75" s="18">
        <f t="shared" si="163"/>
        <v>735.5</v>
      </c>
      <c r="BR75" s="18">
        <f t="shared" si="124"/>
        <v>-26.5</v>
      </c>
      <c r="BS75" s="18">
        <f t="shared" si="164"/>
        <v>735.9772414959582</v>
      </c>
      <c r="BT75" s="6">
        <f t="shared" si="165"/>
        <v>1338.1946794095395</v>
      </c>
      <c r="BU75" s="6">
        <f t="shared" si="166"/>
        <v>578.93681807387975</v>
      </c>
      <c r="BV75" s="6">
        <v>86</v>
      </c>
      <c r="BW75" s="22">
        <f t="shared" si="167"/>
        <v>1.4333333333333333</v>
      </c>
      <c r="BX75" s="18">
        <f t="shared" si="168"/>
        <v>120.06962951911854</v>
      </c>
      <c r="BY75">
        <f t="shared" si="169"/>
        <v>0.1563472008599241</v>
      </c>
      <c r="BZ75">
        <f t="shared" si="170"/>
        <v>2.079433170598342</v>
      </c>
      <c r="CD75">
        <v>1285</v>
      </c>
      <c r="CE75">
        <v>559</v>
      </c>
      <c r="CF75">
        <v>1104</v>
      </c>
      <c r="CG75">
        <v>560</v>
      </c>
      <c r="CH75" s="6">
        <f t="shared" si="171"/>
        <v>1194.5</v>
      </c>
      <c r="CI75" s="6">
        <f t="shared" si="171"/>
        <v>559.5</v>
      </c>
      <c r="CJ75" s="18">
        <f t="shared" si="120"/>
        <v>662</v>
      </c>
      <c r="CK75" s="18">
        <f t="shared" si="125"/>
        <v>-28.5</v>
      </c>
      <c r="CL75" s="18">
        <f t="shared" si="172"/>
        <v>662.61319787640809</v>
      </c>
      <c r="CM75" s="6">
        <f t="shared" si="173"/>
        <v>1319.0415080656105</v>
      </c>
      <c r="CN75" s="6">
        <f t="shared" si="174"/>
        <v>525.75703828191433</v>
      </c>
      <c r="CO75" s="6">
        <v>75</v>
      </c>
      <c r="CP75" s="22">
        <f t="shared" si="175"/>
        <v>1.25</v>
      </c>
      <c r="CQ75" s="18">
        <f t="shared" si="176"/>
        <v>120.83646658351773</v>
      </c>
      <c r="CR75">
        <f t="shared" si="177"/>
        <v>9.691001300805642E-2</v>
      </c>
      <c r="CS75">
        <f t="shared" si="178"/>
        <v>2.082198017447682</v>
      </c>
      <c r="CW75">
        <v>1551</v>
      </c>
      <c r="CX75">
        <v>552</v>
      </c>
      <c r="CY75">
        <v>1348</v>
      </c>
      <c r="CZ75">
        <v>559</v>
      </c>
      <c r="DA75" s="6">
        <f t="shared" si="179"/>
        <v>1449.5</v>
      </c>
      <c r="DB75" s="6">
        <f t="shared" si="179"/>
        <v>555.5</v>
      </c>
      <c r="DC75" s="18">
        <f t="shared" si="121"/>
        <v>907.5</v>
      </c>
      <c r="DD75" s="18">
        <f t="shared" si="126"/>
        <v>-29</v>
      </c>
      <c r="DE75" s="18">
        <f t="shared" si="180"/>
        <v>907.96324264807106</v>
      </c>
      <c r="DF75" s="6">
        <f t="shared" si="181"/>
        <v>1552.2984571273657</v>
      </c>
      <c r="DG75" s="6">
        <f t="shared" si="182"/>
        <v>755.1759759489712</v>
      </c>
      <c r="DH75" s="6">
        <v>75</v>
      </c>
      <c r="DI75" s="22">
        <f t="shared" si="183"/>
        <v>1.25</v>
      </c>
      <c r="DJ75" s="18">
        <f t="shared" si="184"/>
        <v>143.85589038851637</v>
      </c>
      <c r="DK75">
        <f t="shared" si="185"/>
        <v>9.691001300805642E-2</v>
      </c>
      <c r="DL75">
        <f t="shared" si="186"/>
        <v>2.1579276494092046</v>
      </c>
      <c r="DP75">
        <v>1588</v>
      </c>
      <c r="DQ75">
        <v>582</v>
      </c>
      <c r="DR75">
        <v>1409</v>
      </c>
      <c r="DS75">
        <v>584</v>
      </c>
      <c r="DT75" s="6">
        <f t="shared" si="187"/>
        <v>1498.5</v>
      </c>
      <c r="DU75" s="6">
        <f t="shared" si="187"/>
        <v>583</v>
      </c>
      <c r="DV75" s="18">
        <f t="shared" si="188"/>
        <v>893</v>
      </c>
      <c r="DW75" s="18">
        <f t="shared" si="189"/>
        <v>-23</v>
      </c>
      <c r="DX75" s="18">
        <f t="shared" si="190"/>
        <v>893.2961435044931</v>
      </c>
      <c r="DY75" s="6">
        <f t="shared" si="191"/>
        <v>1607.9151874399347</v>
      </c>
      <c r="DZ75" s="6">
        <f t="shared" si="192"/>
        <v>751.25524907465785</v>
      </c>
      <c r="EA75" s="6">
        <v>78</v>
      </c>
      <c r="EB75" s="22">
        <f t="shared" si="193"/>
        <v>1.3</v>
      </c>
      <c r="EC75" s="18">
        <f t="shared" si="194"/>
        <v>172.98141536730941</v>
      </c>
      <c r="ED75">
        <f t="shared" si="195"/>
        <v>0.11394335230683679</v>
      </c>
      <c r="EE75">
        <f t="shared" si="196"/>
        <v>2.2379994462676174</v>
      </c>
      <c r="FU75">
        <v>1116</v>
      </c>
      <c r="FV75">
        <v>565</v>
      </c>
      <c r="FW75">
        <v>969</v>
      </c>
      <c r="FX75">
        <v>567</v>
      </c>
      <c r="FY75">
        <f t="shared" si="197"/>
        <v>1042.5</v>
      </c>
      <c r="FZ75">
        <f t="shared" si="198"/>
        <v>566</v>
      </c>
      <c r="GA75" s="18">
        <f t="shared" si="123"/>
        <v>816.5</v>
      </c>
      <c r="GB75" s="18">
        <f t="shared" si="128"/>
        <v>-36</v>
      </c>
      <c r="GC75" s="18">
        <f t="shared" si="199"/>
        <v>817.29324602617385</v>
      </c>
      <c r="GD75">
        <f t="shared" si="200"/>
        <v>1186.2386985763026</v>
      </c>
      <c r="GE75">
        <v>74</v>
      </c>
      <c r="GF75" s="22">
        <f t="shared" si="201"/>
        <v>1.2333333333333334</v>
      </c>
      <c r="GG75" s="18">
        <f t="shared" si="202"/>
        <v>159.82726982964974</v>
      </c>
      <c r="GH75">
        <f t="shared" si="203"/>
        <v>9.1080469347332577E-2</v>
      </c>
      <c r="GI75">
        <f t="shared" si="204"/>
        <v>2.2036508808987496</v>
      </c>
      <c r="GN75">
        <v>1367</v>
      </c>
      <c r="GO75">
        <v>556</v>
      </c>
      <c r="GP75">
        <v>1240</v>
      </c>
      <c r="GQ75">
        <v>556</v>
      </c>
      <c r="GR75">
        <f t="shared" si="205"/>
        <v>1303.5</v>
      </c>
      <c r="GS75">
        <f t="shared" si="206"/>
        <v>556</v>
      </c>
      <c r="GT75" s="18">
        <f t="shared" si="207"/>
        <v>1058.5</v>
      </c>
      <c r="GU75" s="18">
        <f t="shared" si="208"/>
        <v>-48.5</v>
      </c>
      <c r="GV75" s="18">
        <f t="shared" si="209"/>
        <v>1059.6105416614162</v>
      </c>
      <c r="GW75">
        <f t="shared" si="134"/>
        <v>1417.1267586211193</v>
      </c>
      <c r="GX75">
        <v>76</v>
      </c>
      <c r="GY75" s="22">
        <f t="shared" si="210"/>
        <v>1.2666666666666666</v>
      </c>
      <c r="GZ75" s="18">
        <f t="shared" si="211"/>
        <v>201.01351214024044</v>
      </c>
      <c r="HA75">
        <f t="shared" si="212"/>
        <v>0.10266234189714769</v>
      </c>
      <c r="HB75">
        <f t="shared" si="213"/>
        <v>2.3032252517026217</v>
      </c>
      <c r="HG75">
        <v>1381</v>
      </c>
      <c r="HH75">
        <v>554</v>
      </c>
      <c r="HI75">
        <v>1255</v>
      </c>
      <c r="HJ75">
        <v>557</v>
      </c>
      <c r="HK75">
        <f t="shared" si="214"/>
        <v>1318</v>
      </c>
      <c r="HL75">
        <f t="shared" si="215"/>
        <v>555.5</v>
      </c>
      <c r="HM75" s="18">
        <f t="shared" si="216"/>
        <v>1063</v>
      </c>
      <c r="HN75" s="18">
        <f t="shared" si="217"/>
        <v>-46</v>
      </c>
      <c r="HO75" s="18">
        <f t="shared" si="218"/>
        <v>1063.994830814511</v>
      </c>
      <c r="HP75">
        <f t="shared" si="219"/>
        <v>1430.2811786498485</v>
      </c>
      <c r="HQ75">
        <v>75</v>
      </c>
      <c r="HR75" s="22">
        <f t="shared" si="220"/>
        <v>1.25</v>
      </c>
      <c r="HS75" s="18">
        <f t="shared" si="221"/>
        <v>198.81818583938576</v>
      </c>
      <c r="HT75">
        <f t="shared" si="222"/>
        <v>9.691001300805642E-2</v>
      </c>
      <c r="HU75">
        <f t="shared" si="223"/>
        <v>2.2984561066632501</v>
      </c>
    </row>
    <row r="76" spans="7:229" x14ac:dyDescent="0.25">
      <c r="G76" s="6">
        <v>1254</v>
      </c>
      <c r="H76" s="6">
        <v>579</v>
      </c>
      <c r="I76" s="6">
        <v>1010</v>
      </c>
      <c r="J76" s="6">
        <v>577</v>
      </c>
      <c r="K76" s="6">
        <f t="shared" si="132"/>
        <v>1132</v>
      </c>
      <c r="L76" s="6">
        <f t="shared" si="133"/>
        <v>578</v>
      </c>
      <c r="M76" s="18">
        <f t="shared" si="135"/>
        <v>355.5</v>
      </c>
      <c r="N76" s="18">
        <f t="shared" si="136"/>
        <v>-2.5</v>
      </c>
      <c r="O76" s="18">
        <f t="shared" si="137"/>
        <v>355.50879032732792</v>
      </c>
      <c r="P76" s="18">
        <f t="shared" si="138"/>
        <v>301.52519653451179</v>
      </c>
      <c r="Q76" s="6">
        <v>76</v>
      </c>
      <c r="R76" s="22">
        <f t="shared" si="139"/>
        <v>1.2666666666666666</v>
      </c>
      <c r="S76" s="18">
        <f t="shared" si="140"/>
        <v>290.75621224281645</v>
      </c>
      <c r="T76">
        <f t="shared" si="141"/>
        <v>0.10266234189714769</v>
      </c>
      <c r="U76">
        <f t="shared" si="142"/>
        <v>2.463529002554238</v>
      </c>
      <c r="Y76" s="6">
        <v>1247</v>
      </c>
      <c r="Z76" s="6">
        <v>574</v>
      </c>
      <c r="AA76" s="6">
        <v>969</v>
      </c>
      <c r="AB76" s="6">
        <v>572</v>
      </c>
      <c r="AC76" s="6">
        <f t="shared" si="143"/>
        <v>1108</v>
      </c>
      <c r="AD76" s="6">
        <f t="shared" si="143"/>
        <v>573</v>
      </c>
      <c r="AE76" s="18">
        <f t="shared" si="144"/>
        <v>445.5</v>
      </c>
      <c r="AF76" s="18">
        <f t="shared" si="145"/>
        <v>2.5</v>
      </c>
      <c r="AG76" s="18">
        <f t="shared" si="146"/>
        <v>445.50701453512494</v>
      </c>
      <c r="AH76" s="6">
        <f t="shared" si="147"/>
        <v>1247.3944845156243</v>
      </c>
      <c r="AI76" s="6">
        <f t="shared" si="224"/>
        <v>373.10820417033608</v>
      </c>
      <c r="AJ76" s="6">
        <v>77</v>
      </c>
      <c r="AK76" s="22">
        <f t="shared" si="148"/>
        <v>1.2833333333333332</v>
      </c>
      <c r="AL76" s="18">
        <f t="shared" si="149"/>
        <v>326.30157989415358</v>
      </c>
      <c r="AM76">
        <f t="shared" si="150"/>
        <v>0.10833947478883819</v>
      </c>
      <c r="AN76">
        <f t="shared" si="151"/>
        <v>2.5136191765695233</v>
      </c>
      <c r="AR76" s="6">
        <v>1380</v>
      </c>
      <c r="AS76" s="6">
        <v>579</v>
      </c>
      <c r="AT76" s="6">
        <v>1015</v>
      </c>
      <c r="AU76" s="6">
        <v>579</v>
      </c>
      <c r="AV76" s="6">
        <f t="shared" si="152"/>
        <v>1197.5</v>
      </c>
      <c r="AW76" s="6">
        <f t="shared" si="152"/>
        <v>579</v>
      </c>
      <c r="AX76" s="18">
        <f t="shared" si="153"/>
        <v>366</v>
      </c>
      <c r="AY76" s="18">
        <f t="shared" si="154"/>
        <v>-2</v>
      </c>
      <c r="AZ76" s="18">
        <f t="shared" si="155"/>
        <v>366.00546444008182</v>
      </c>
      <c r="BA76" s="6">
        <f t="shared" si="156"/>
        <v>1330.1305387066338</v>
      </c>
      <c r="BB76" s="6">
        <f t="shared" si="157"/>
        <v>315.75720999574946</v>
      </c>
      <c r="BC76" s="6">
        <v>79</v>
      </c>
      <c r="BD76" s="22">
        <f t="shared" si="158"/>
        <v>1.3166666666666667</v>
      </c>
      <c r="BE76" s="18">
        <f t="shared" si="159"/>
        <v>313.45758165535648</v>
      </c>
      <c r="BF76">
        <f t="shared" si="160"/>
        <v>0.11947584090679779</v>
      </c>
      <c r="BG76">
        <f t="shared" si="161"/>
        <v>2.4961787786613852</v>
      </c>
      <c r="BK76">
        <v>1305</v>
      </c>
      <c r="BL76">
        <v>562</v>
      </c>
      <c r="BM76">
        <v>1148</v>
      </c>
      <c r="BN76">
        <v>561</v>
      </c>
      <c r="BO76" s="6">
        <f t="shared" si="162"/>
        <v>1226.5</v>
      </c>
      <c r="BP76" s="6">
        <f t="shared" si="162"/>
        <v>561.5</v>
      </c>
      <c r="BQ76" s="18">
        <f t="shared" si="163"/>
        <v>748</v>
      </c>
      <c r="BR76" s="18">
        <f t="shared" si="124"/>
        <v>-28</v>
      </c>
      <c r="BS76" s="18">
        <f t="shared" si="164"/>
        <v>748.52388071457017</v>
      </c>
      <c r="BT76" s="6">
        <f t="shared" si="165"/>
        <v>1348.9197529875526</v>
      </c>
      <c r="BU76" s="6">
        <f t="shared" si="166"/>
        <v>589.6618916518928</v>
      </c>
      <c r="BV76" s="6">
        <v>87</v>
      </c>
      <c r="BW76" s="22">
        <f t="shared" si="167"/>
        <v>1.45</v>
      </c>
      <c r="BX76" s="18">
        <f t="shared" si="168"/>
        <v>121.26911701611778</v>
      </c>
      <c r="BY76">
        <f t="shared" si="169"/>
        <v>0.16136800223497488</v>
      </c>
      <c r="BZ76">
        <f t="shared" si="170"/>
        <v>2.0837502153994514</v>
      </c>
      <c r="CD76">
        <v>1295</v>
      </c>
      <c r="CE76">
        <v>559</v>
      </c>
      <c r="CF76">
        <v>1115</v>
      </c>
      <c r="CG76">
        <v>558</v>
      </c>
      <c r="CH76" s="6">
        <f t="shared" si="171"/>
        <v>1205</v>
      </c>
      <c r="CI76" s="6">
        <f t="shared" si="171"/>
        <v>558.5</v>
      </c>
      <c r="CJ76" s="18">
        <f t="shared" si="120"/>
        <v>672.5</v>
      </c>
      <c r="CK76" s="18">
        <f t="shared" si="125"/>
        <v>-29.5</v>
      </c>
      <c r="CL76" s="18">
        <f t="shared" si="172"/>
        <v>673.14671506291995</v>
      </c>
      <c r="CM76" s="6">
        <f t="shared" si="173"/>
        <v>1328.1367587714753</v>
      </c>
      <c r="CN76" s="6">
        <f t="shared" si="174"/>
        <v>534.85228898777916</v>
      </c>
      <c r="CO76" s="6">
        <v>76</v>
      </c>
      <c r="CP76" s="22">
        <f t="shared" si="175"/>
        <v>1.2666666666666666</v>
      </c>
      <c r="CQ76" s="18">
        <f t="shared" si="176"/>
        <v>121.85983364720292</v>
      </c>
      <c r="CR76">
        <f t="shared" si="177"/>
        <v>0.10266234189714769</v>
      </c>
      <c r="CS76">
        <f t="shared" si="178"/>
        <v>2.0858605809265502</v>
      </c>
      <c r="CW76">
        <v>1568</v>
      </c>
      <c r="CX76">
        <v>551</v>
      </c>
      <c r="CY76">
        <v>1360</v>
      </c>
      <c r="CZ76">
        <v>545</v>
      </c>
      <c r="DA76" s="6">
        <f t="shared" si="179"/>
        <v>1464</v>
      </c>
      <c r="DB76" s="6">
        <f t="shared" si="179"/>
        <v>548</v>
      </c>
      <c r="DC76" s="18">
        <f t="shared" si="121"/>
        <v>922</v>
      </c>
      <c r="DD76" s="18">
        <f t="shared" si="126"/>
        <v>-36.5</v>
      </c>
      <c r="DE76" s="18">
        <f t="shared" si="180"/>
        <v>922.7221954629681</v>
      </c>
      <c r="DF76" s="6">
        <f t="shared" si="181"/>
        <v>1563.2018423735306</v>
      </c>
      <c r="DG76" s="6">
        <f t="shared" si="182"/>
        <v>766.07936119513602</v>
      </c>
      <c r="DH76" s="6">
        <v>76</v>
      </c>
      <c r="DI76" s="22">
        <f t="shared" si="183"/>
        <v>1.2666666666666666</v>
      </c>
      <c r="DJ76" s="18">
        <f t="shared" si="184"/>
        <v>145.25976680960426</v>
      </c>
      <c r="DK76">
        <f t="shared" si="185"/>
        <v>0.10266234189714769</v>
      </c>
      <c r="DL76">
        <f t="shared" si="186"/>
        <v>2.1621453426383779</v>
      </c>
      <c r="DP76">
        <v>1604</v>
      </c>
      <c r="DQ76">
        <v>580</v>
      </c>
      <c r="DR76">
        <v>1426</v>
      </c>
      <c r="DS76">
        <v>585</v>
      </c>
      <c r="DT76" s="6">
        <f t="shared" si="187"/>
        <v>1515</v>
      </c>
      <c r="DU76" s="6">
        <f t="shared" si="187"/>
        <v>582.5</v>
      </c>
      <c r="DV76" s="18">
        <f t="shared" si="188"/>
        <v>909.5</v>
      </c>
      <c r="DW76" s="18">
        <f t="shared" si="189"/>
        <v>-23.5</v>
      </c>
      <c r="DX76" s="18">
        <f t="shared" si="190"/>
        <v>909.80355022389313</v>
      </c>
      <c r="DY76" s="6">
        <f t="shared" si="191"/>
        <v>1623.1239170192769</v>
      </c>
      <c r="DZ76" s="6">
        <f t="shared" si="192"/>
        <v>766.46397865400002</v>
      </c>
      <c r="EA76" s="6">
        <v>79</v>
      </c>
      <c r="EB76" s="22">
        <f t="shared" si="193"/>
        <v>1.3166666666666667</v>
      </c>
      <c r="EC76" s="18">
        <f t="shared" si="194"/>
        <v>174.55504803836757</v>
      </c>
      <c r="ED76">
        <f t="shared" si="195"/>
        <v>0.11947584090679779</v>
      </c>
      <c r="EE76">
        <f t="shared" si="196"/>
        <v>2.2419324128952942</v>
      </c>
      <c r="FU76">
        <v>1134</v>
      </c>
      <c r="FV76">
        <v>564</v>
      </c>
      <c r="FW76">
        <v>984</v>
      </c>
      <c r="FX76">
        <v>567</v>
      </c>
      <c r="FY76">
        <f t="shared" si="197"/>
        <v>1059</v>
      </c>
      <c r="FZ76">
        <f t="shared" si="198"/>
        <v>565.5</v>
      </c>
      <c r="GA76" s="18">
        <f t="shared" si="123"/>
        <v>833</v>
      </c>
      <c r="GB76" s="18">
        <f t="shared" si="128"/>
        <v>-36.5</v>
      </c>
      <c r="GC76" s="18">
        <f t="shared" si="199"/>
        <v>833.79928639931086</v>
      </c>
      <c r="GD76">
        <f t="shared" si="200"/>
        <v>1200.5295706478871</v>
      </c>
      <c r="GE76">
        <v>75</v>
      </c>
      <c r="GF76" s="22">
        <f t="shared" si="201"/>
        <v>1.25</v>
      </c>
      <c r="GG76" s="18">
        <f t="shared" si="202"/>
        <v>161.8869204876404</v>
      </c>
      <c r="GH76">
        <f t="shared" si="203"/>
        <v>9.691001300805642E-2</v>
      </c>
      <c r="GI76">
        <f t="shared" si="204"/>
        <v>2.2092117617273859</v>
      </c>
      <c r="GN76">
        <v>1388</v>
      </c>
      <c r="GO76">
        <v>555</v>
      </c>
      <c r="GP76">
        <v>1261</v>
      </c>
      <c r="GQ76">
        <v>555</v>
      </c>
      <c r="GR76">
        <f t="shared" si="205"/>
        <v>1324.5</v>
      </c>
      <c r="GS76">
        <f t="shared" si="206"/>
        <v>555</v>
      </c>
      <c r="GT76" s="18">
        <f t="shared" si="207"/>
        <v>1079.5</v>
      </c>
      <c r="GU76" s="18">
        <f t="shared" si="208"/>
        <v>-49.5</v>
      </c>
      <c r="GV76" s="18">
        <f t="shared" si="209"/>
        <v>1080.6343044712212</v>
      </c>
      <c r="GW76">
        <f t="shared" si="134"/>
        <v>1436.0798202049912</v>
      </c>
      <c r="GX76">
        <v>77</v>
      </c>
      <c r="GY76" s="22">
        <f t="shared" si="210"/>
        <v>1.2833333333333332</v>
      </c>
      <c r="GZ76" s="18">
        <f t="shared" si="211"/>
        <v>203.62714020744727</v>
      </c>
      <c r="HA76">
        <f t="shared" si="212"/>
        <v>0.10833947478883819</v>
      </c>
      <c r="HB76">
        <f t="shared" si="213"/>
        <v>2.3088356619594133</v>
      </c>
      <c r="HG76">
        <v>1400</v>
      </c>
      <c r="HH76">
        <v>555</v>
      </c>
      <c r="HI76">
        <v>1275</v>
      </c>
      <c r="HJ76">
        <v>557</v>
      </c>
      <c r="HK76">
        <f t="shared" si="214"/>
        <v>1337.5</v>
      </c>
      <c r="HL76">
        <f t="shared" si="215"/>
        <v>556</v>
      </c>
      <c r="HM76" s="18">
        <f t="shared" si="216"/>
        <v>1082.5</v>
      </c>
      <c r="HN76" s="18">
        <f t="shared" si="217"/>
        <v>-45.5</v>
      </c>
      <c r="HO76" s="18">
        <f t="shared" si="218"/>
        <v>1083.4558135890913</v>
      </c>
      <c r="HP76">
        <f t="shared" si="219"/>
        <v>1448.4620291882006</v>
      </c>
      <c r="HQ76">
        <v>76</v>
      </c>
      <c r="HR76" s="22">
        <f t="shared" si="220"/>
        <v>1.2666666666666666</v>
      </c>
      <c r="HS76" s="18">
        <f t="shared" si="221"/>
        <v>201.24329086064239</v>
      </c>
      <c r="HT76">
        <f t="shared" si="222"/>
        <v>0.10266234189714769</v>
      </c>
      <c r="HU76">
        <f t="shared" si="223"/>
        <v>2.3037214105764496</v>
      </c>
    </row>
    <row r="77" spans="7:229" x14ac:dyDescent="0.25">
      <c r="G77" s="6">
        <v>1260</v>
      </c>
      <c r="H77" s="6">
        <v>579</v>
      </c>
      <c r="I77" s="6">
        <v>1017</v>
      </c>
      <c r="J77" s="6">
        <v>577</v>
      </c>
      <c r="K77" s="6">
        <f t="shared" si="132"/>
        <v>1138.5</v>
      </c>
      <c r="L77" s="6">
        <f t="shared" si="133"/>
        <v>578</v>
      </c>
      <c r="M77" s="18">
        <f t="shared" si="135"/>
        <v>362</v>
      </c>
      <c r="N77" s="18">
        <f t="shared" si="136"/>
        <v>-2.5</v>
      </c>
      <c r="O77" s="18">
        <f t="shared" si="137"/>
        <v>362.00863249375698</v>
      </c>
      <c r="P77" s="18">
        <f t="shared" si="138"/>
        <v>307.31764037884125</v>
      </c>
      <c r="Q77" s="6">
        <v>77</v>
      </c>
      <c r="R77" s="22">
        <f t="shared" si="139"/>
        <v>1.2833333333333332</v>
      </c>
      <c r="S77" s="18">
        <f t="shared" si="140"/>
        <v>291.29467982349979</v>
      </c>
      <c r="T77">
        <f t="shared" si="141"/>
        <v>0.10833947478883819</v>
      </c>
      <c r="U77">
        <f t="shared" si="142"/>
        <v>2.4643325527897124</v>
      </c>
      <c r="Y77" s="6">
        <v>1256</v>
      </c>
      <c r="Z77" s="6">
        <v>574</v>
      </c>
      <c r="AA77" s="6">
        <v>979</v>
      </c>
      <c r="AB77" s="6">
        <v>573</v>
      </c>
      <c r="AC77" s="6">
        <f t="shared" si="143"/>
        <v>1117.5</v>
      </c>
      <c r="AD77" s="6">
        <f t="shared" si="143"/>
        <v>573.5</v>
      </c>
      <c r="AE77" s="18">
        <f t="shared" si="144"/>
        <v>455</v>
      </c>
      <c r="AF77" s="18">
        <f t="shared" si="145"/>
        <v>3</v>
      </c>
      <c r="AG77" s="18">
        <f t="shared" si="146"/>
        <v>455.00989000240423</v>
      </c>
      <c r="AH77" s="6">
        <f t="shared" si="147"/>
        <v>1256.0686685050305</v>
      </c>
      <c r="AI77" s="6">
        <f t="shared" si="224"/>
        <v>381.78238815974225</v>
      </c>
      <c r="AJ77" s="6">
        <v>78</v>
      </c>
      <c r="AK77" s="22">
        <f t="shared" si="148"/>
        <v>1.3</v>
      </c>
      <c r="AL77" s="18">
        <f t="shared" si="149"/>
        <v>327.19044674171499</v>
      </c>
      <c r="AM77">
        <f t="shared" si="150"/>
        <v>0.11394335230683679</v>
      </c>
      <c r="AN77">
        <f t="shared" si="151"/>
        <v>2.5148006147183359</v>
      </c>
      <c r="AR77" s="6">
        <v>1387</v>
      </c>
      <c r="AS77" s="6">
        <v>580</v>
      </c>
      <c r="AT77" s="6">
        <v>1026</v>
      </c>
      <c r="AU77" s="6">
        <v>580</v>
      </c>
      <c r="AV77" s="6">
        <f t="shared" si="152"/>
        <v>1206.5</v>
      </c>
      <c r="AW77" s="6">
        <f t="shared" si="152"/>
        <v>580</v>
      </c>
      <c r="AX77" s="18">
        <f t="shared" si="153"/>
        <v>375</v>
      </c>
      <c r="AY77" s="18">
        <f t="shared" si="154"/>
        <v>-1</v>
      </c>
      <c r="AZ77" s="18">
        <f t="shared" si="155"/>
        <v>375.00133333096295</v>
      </c>
      <c r="BA77" s="6">
        <f t="shared" si="156"/>
        <v>1338.6718231142388</v>
      </c>
      <c r="BB77" s="6">
        <f t="shared" si="157"/>
        <v>324.29849440335443</v>
      </c>
      <c r="BC77" s="6">
        <v>80</v>
      </c>
      <c r="BD77" s="22">
        <f t="shared" si="158"/>
        <v>1.3333333333333333</v>
      </c>
      <c r="BE77" s="18">
        <f t="shared" si="159"/>
        <v>314.19834819775446</v>
      </c>
      <c r="BF77">
        <f t="shared" si="160"/>
        <v>0.12493873660829993</v>
      </c>
      <c r="BG77">
        <f t="shared" si="161"/>
        <v>2.4972038975388173</v>
      </c>
      <c r="BK77">
        <v>1314</v>
      </c>
      <c r="BL77">
        <v>561</v>
      </c>
      <c r="BM77">
        <v>1160</v>
      </c>
      <c r="BN77">
        <v>559</v>
      </c>
      <c r="BO77" s="6">
        <f t="shared" si="162"/>
        <v>1237</v>
      </c>
      <c r="BP77" s="6">
        <f t="shared" si="162"/>
        <v>560</v>
      </c>
      <c r="BQ77" s="18">
        <f t="shared" si="163"/>
        <v>758.5</v>
      </c>
      <c r="BR77" s="18">
        <f t="shared" si="124"/>
        <v>-29.5</v>
      </c>
      <c r="BS77" s="18">
        <f t="shared" si="164"/>
        <v>759.0734483566132</v>
      </c>
      <c r="BT77" s="6">
        <f t="shared" si="165"/>
        <v>1357.8545577490986</v>
      </c>
      <c r="BU77" s="6">
        <f t="shared" si="166"/>
        <v>598.59669641343885</v>
      </c>
      <c r="BV77" s="6">
        <v>88</v>
      </c>
      <c r="BW77" s="22">
        <f t="shared" si="167"/>
        <v>1.4666666666666666</v>
      </c>
      <c r="BX77" s="18">
        <f t="shared" si="168"/>
        <v>122.27767988820602</v>
      </c>
      <c r="BY77">
        <f t="shared" si="169"/>
        <v>0.16633142176652496</v>
      </c>
      <c r="BZ77">
        <f t="shared" si="170"/>
        <v>2.0873471897751115</v>
      </c>
      <c r="CD77">
        <v>1307</v>
      </c>
      <c r="CE77">
        <v>559</v>
      </c>
      <c r="CF77">
        <v>1124</v>
      </c>
      <c r="CG77">
        <v>557</v>
      </c>
      <c r="CH77" s="6">
        <f t="shared" si="171"/>
        <v>1215.5</v>
      </c>
      <c r="CI77" s="6">
        <f t="shared" si="171"/>
        <v>558</v>
      </c>
      <c r="CJ77" s="18">
        <f t="shared" si="120"/>
        <v>683</v>
      </c>
      <c r="CK77" s="18">
        <f t="shared" si="125"/>
        <v>-30</v>
      </c>
      <c r="CL77" s="18">
        <f t="shared" si="172"/>
        <v>683.6585405010311</v>
      </c>
      <c r="CM77" s="6">
        <f t="shared" si="173"/>
        <v>1337.4618686153262</v>
      </c>
      <c r="CN77" s="6">
        <f t="shared" si="174"/>
        <v>544.17739883163006</v>
      </c>
      <c r="CO77" s="6">
        <v>77</v>
      </c>
      <c r="CP77" s="22">
        <f t="shared" si="175"/>
        <v>1.2833333333333332</v>
      </c>
      <c r="CQ77" s="18">
        <f t="shared" si="176"/>
        <v>122.88109328366568</v>
      </c>
      <c r="CR77">
        <f t="shared" si="177"/>
        <v>0.10833947478883819</v>
      </c>
      <c r="CS77">
        <f t="shared" si="178"/>
        <v>2.0894850666600195</v>
      </c>
      <c r="CW77">
        <v>1586</v>
      </c>
      <c r="CX77">
        <v>551</v>
      </c>
      <c r="CY77">
        <v>1373</v>
      </c>
      <c r="CZ77">
        <v>544</v>
      </c>
      <c r="DA77" s="6">
        <f t="shared" si="179"/>
        <v>1479.5</v>
      </c>
      <c r="DB77" s="6">
        <f t="shared" si="179"/>
        <v>547.5</v>
      </c>
      <c r="DC77" s="18">
        <f t="shared" si="121"/>
        <v>937.5</v>
      </c>
      <c r="DD77" s="18">
        <f t="shared" si="126"/>
        <v>-37</v>
      </c>
      <c r="DE77" s="18">
        <f t="shared" si="180"/>
        <v>938.2298492373817</v>
      </c>
      <c r="DF77" s="6">
        <f t="shared" si="181"/>
        <v>1577.5539610422206</v>
      </c>
      <c r="DG77" s="6">
        <f t="shared" si="182"/>
        <v>780.4314798638261</v>
      </c>
      <c r="DH77" s="6">
        <v>77</v>
      </c>
      <c r="DI77" s="22">
        <f t="shared" si="183"/>
        <v>1.2833333333333332</v>
      </c>
      <c r="DJ77" s="18">
        <f t="shared" si="184"/>
        <v>146.73485991094677</v>
      </c>
      <c r="DK77">
        <f t="shared" si="185"/>
        <v>0.10833947478883819</v>
      </c>
      <c r="DL77">
        <f t="shared" si="186"/>
        <v>2.1665333017674415</v>
      </c>
      <c r="DP77">
        <v>1619</v>
      </c>
      <c r="DQ77">
        <v>580</v>
      </c>
      <c r="DR77">
        <v>1441</v>
      </c>
      <c r="DS77">
        <v>584</v>
      </c>
      <c r="DT77" s="6">
        <f t="shared" si="187"/>
        <v>1530</v>
      </c>
      <c r="DU77" s="6">
        <f t="shared" si="187"/>
        <v>582</v>
      </c>
      <c r="DV77" s="18">
        <f t="shared" si="188"/>
        <v>924.5</v>
      </c>
      <c r="DW77" s="18">
        <f t="shared" si="189"/>
        <v>-24</v>
      </c>
      <c r="DX77" s="18">
        <f t="shared" si="190"/>
        <v>924.81146727319515</v>
      </c>
      <c r="DY77" s="6">
        <f t="shared" si="191"/>
        <v>1636.9557110685678</v>
      </c>
      <c r="DZ77" s="6">
        <f t="shared" si="192"/>
        <v>780.29577270329094</v>
      </c>
      <c r="EA77" s="6">
        <v>80</v>
      </c>
      <c r="EB77" s="22">
        <f t="shared" si="193"/>
        <v>1.3333333333333333</v>
      </c>
      <c r="EC77" s="18">
        <f t="shared" si="194"/>
        <v>175.98573603162799</v>
      </c>
      <c r="ED77">
        <f t="shared" si="195"/>
        <v>0.12493873660829993</v>
      </c>
      <c r="EE77">
        <f t="shared" si="196"/>
        <v>2.2454774688721288</v>
      </c>
      <c r="FU77">
        <v>1151</v>
      </c>
      <c r="FV77">
        <v>562</v>
      </c>
      <c r="FW77">
        <v>998</v>
      </c>
      <c r="FX77">
        <v>567</v>
      </c>
      <c r="FY77">
        <f t="shared" si="197"/>
        <v>1074.5</v>
      </c>
      <c r="FZ77">
        <f t="shared" si="198"/>
        <v>564.5</v>
      </c>
      <c r="GA77" s="18">
        <f t="shared" si="123"/>
        <v>848.5</v>
      </c>
      <c r="GB77" s="18">
        <f t="shared" si="128"/>
        <v>-37.5</v>
      </c>
      <c r="GC77" s="18">
        <f t="shared" si="199"/>
        <v>849.32826398277837</v>
      </c>
      <c r="GD77">
        <f t="shared" si="200"/>
        <v>1213.75883106983</v>
      </c>
      <c r="GE77">
        <v>76</v>
      </c>
      <c r="GF77" s="22">
        <f t="shared" si="201"/>
        <v>1.2666666666666666</v>
      </c>
      <c r="GG77" s="18">
        <f t="shared" si="202"/>
        <v>163.82465165602912</v>
      </c>
      <c r="GH77">
        <f t="shared" si="203"/>
        <v>0.10266234189714769</v>
      </c>
      <c r="GI77">
        <f t="shared" si="204"/>
        <v>2.2143792531792204</v>
      </c>
      <c r="GN77">
        <v>1410</v>
      </c>
      <c r="GO77">
        <v>555</v>
      </c>
      <c r="GP77">
        <v>1282</v>
      </c>
      <c r="GQ77">
        <v>554</v>
      </c>
      <c r="GR77">
        <f t="shared" si="205"/>
        <v>1346</v>
      </c>
      <c r="GS77">
        <f t="shared" si="206"/>
        <v>554.5</v>
      </c>
      <c r="GT77" s="18">
        <f t="shared" si="207"/>
        <v>1101</v>
      </c>
      <c r="GU77" s="18">
        <f t="shared" si="208"/>
        <v>-50</v>
      </c>
      <c r="GV77" s="18">
        <f t="shared" si="209"/>
        <v>1102.1347467528642</v>
      </c>
      <c r="GW77">
        <f t="shared" si="134"/>
        <v>1455.7425081380293</v>
      </c>
      <c r="GX77">
        <v>78</v>
      </c>
      <c r="GY77" s="22">
        <f t="shared" si="210"/>
        <v>1.3</v>
      </c>
      <c r="GZ77" s="18">
        <f t="shared" si="211"/>
        <v>206.30002802077698</v>
      </c>
      <c r="HA77">
        <f t="shared" si="212"/>
        <v>0.11394335230683679</v>
      </c>
      <c r="HB77">
        <f t="shared" si="213"/>
        <v>2.3144992869613628</v>
      </c>
      <c r="HG77">
        <v>1420</v>
      </c>
      <c r="HH77">
        <v>554</v>
      </c>
      <c r="HI77">
        <v>1292</v>
      </c>
      <c r="HJ77">
        <v>558</v>
      </c>
      <c r="HK77">
        <f t="shared" si="214"/>
        <v>1356</v>
      </c>
      <c r="HL77">
        <f t="shared" si="215"/>
        <v>556</v>
      </c>
      <c r="HM77" s="18">
        <f t="shared" si="216"/>
        <v>1101</v>
      </c>
      <c r="HN77" s="18">
        <f t="shared" si="217"/>
        <v>-45.5</v>
      </c>
      <c r="HO77" s="18">
        <f t="shared" si="218"/>
        <v>1101.9397669564339</v>
      </c>
      <c r="HP77">
        <f t="shared" si="219"/>
        <v>1465.5620082412072</v>
      </c>
      <c r="HQ77">
        <v>77</v>
      </c>
      <c r="HR77" s="22">
        <f t="shared" si="220"/>
        <v>1.2833333333333332</v>
      </c>
      <c r="HS77" s="18">
        <f t="shared" si="221"/>
        <v>203.54664463486014</v>
      </c>
      <c r="HT77">
        <f t="shared" si="222"/>
        <v>0.10833947478883819</v>
      </c>
      <c r="HU77">
        <f t="shared" si="223"/>
        <v>2.3086639476460218</v>
      </c>
    </row>
    <row r="78" spans="7:229" x14ac:dyDescent="0.25">
      <c r="G78" s="6">
        <v>1264</v>
      </c>
      <c r="H78" s="6">
        <v>577</v>
      </c>
      <c r="I78" s="6">
        <v>1026</v>
      </c>
      <c r="J78" s="6">
        <v>577</v>
      </c>
      <c r="K78" s="6">
        <f t="shared" si="132"/>
        <v>1145</v>
      </c>
      <c r="L78" s="6">
        <f t="shared" si="133"/>
        <v>577</v>
      </c>
      <c r="M78" s="18">
        <f t="shared" si="135"/>
        <v>368.5</v>
      </c>
      <c r="N78" s="18">
        <f t="shared" si="136"/>
        <v>-3.5</v>
      </c>
      <c r="O78" s="18">
        <f t="shared" si="137"/>
        <v>368.51662106341962</v>
      </c>
      <c r="P78" s="18">
        <f t="shared" si="138"/>
        <v>312.66653534904356</v>
      </c>
      <c r="Q78" s="6">
        <v>78</v>
      </c>
      <c r="R78" s="22">
        <f t="shared" si="139"/>
        <v>1.3</v>
      </c>
      <c r="S78" s="18">
        <f t="shared" si="140"/>
        <v>291.83382227811524</v>
      </c>
      <c r="T78">
        <f t="shared" si="141"/>
        <v>0.11394335230683679</v>
      </c>
      <c r="U78">
        <f t="shared" si="142"/>
        <v>2.4651356233269053</v>
      </c>
      <c r="Y78" s="6">
        <v>1265</v>
      </c>
      <c r="Z78" s="6">
        <v>574</v>
      </c>
      <c r="AA78" s="6">
        <v>988</v>
      </c>
      <c r="AB78" s="6">
        <v>573</v>
      </c>
      <c r="AC78" s="6">
        <f t="shared" si="143"/>
        <v>1126.5</v>
      </c>
      <c r="AD78" s="6">
        <f t="shared" si="143"/>
        <v>573.5</v>
      </c>
      <c r="AE78" s="18">
        <f t="shared" si="144"/>
        <v>464</v>
      </c>
      <c r="AF78" s="18">
        <f t="shared" si="145"/>
        <v>3</v>
      </c>
      <c r="AG78" s="18">
        <f t="shared" si="146"/>
        <v>464.00969817451016</v>
      </c>
      <c r="AH78" s="6">
        <f t="shared" si="147"/>
        <v>1264.0824735752014</v>
      </c>
      <c r="AI78" s="6">
        <f t="shared" si="224"/>
        <v>389.79619322991323</v>
      </c>
      <c r="AJ78" s="6">
        <v>79</v>
      </c>
      <c r="AK78" s="22">
        <f t="shared" si="148"/>
        <v>1.3166666666666667</v>
      </c>
      <c r="AL78" s="18">
        <f t="shared" si="149"/>
        <v>328.03225837506136</v>
      </c>
      <c r="AM78">
        <f t="shared" si="150"/>
        <v>0.11947584090679779</v>
      </c>
      <c r="AN78">
        <f t="shared" si="151"/>
        <v>2.5159165539111146</v>
      </c>
      <c r="AR78" s="6">
        <v>1394</v>
      </c>
      <c r="AS78" s="6">
        <v>579</v>
      </c>
      <c r="AT78" s="6">
        <v>1032</v>
      </c>
      <c r="AU78" s="6">
        <v>579</v>
      </c>
      <c r="AV78" s="6">
        <f t="shared" si="152"/>
        <v>1213</v>
      </c>
      <c r="AW78" s="6">
        <f t="shared" si="152"/>
        <v>579</v>
      </c>
      <c r="AX78" s="18">
        <f t="shared" si="153"/>
        <v>381.5</v>
      </c>
      <c r="AY78" s="18">
        <f t="shared" si="154"/>
        <v>-2</v>
      </c>
      <c r="AZ78" s="18">
        <f t="shared" si="155"/>
        <v>381.50524242793836</v>
      </c>
      <c r="BA78" s="6">
        <f t="shared" si="156"/>
        <v>1344.1019306585345</v>
      </c>
      <c r="BB78" s="6">
        <f t="shared" si="157"/>
        <v>329.72860194765008</v>
      </c>
      <c r="BC78" s="6">
        <v>81</v>
      </c>
      <c r="BD78" s="22">
        <f t="shared" si="158"/>
        <v>1.35</v>
      </c>
      <c r="BE78" s="18">
        <f t="shared" si="159"/>
        <v>314.73391383485716</v>
      </c>
      <c r="BF78">
        <f t="shared" si="160"/>
        <v>0.13033376849500614</v>
      </c>
      <c r="BG78">
        <f t="shared" si="161"/>
        <v>2.4979435423977385</v>
      </c>
      <c r="BK78">
        <v>1325</v>
      </c>
      <c r="BL78">
        <v>562</v>
      </c>
      <c r="BM78">
        <v>1169</v>
      </c>
      <c r="BN78">
        <v>557</v>
      </c>
      <c r="BO78" s="6">
        <f t="shared" si="162"/>
        <v>1247</v>
      </c>
      <c r="BP78" s="6">
        <f t="shared" si="162"/>
        <v>559.5</v>
      </c>
      <c r="BQ78" s="18">
        <f t="shared" si="163"/>
        <v>768.5</v>
      </c>
      <c r="BR78" s="18">
        <f t="shared" si="124"/>
        <v>-30</v>
      </c>
      <c r="BS78" s="18">
        <f t="shared" si="164"/>
        <v>769.08533336685082</v>
      </c>
      <c r="BT78" s="6">
        <f t="shared" si="165"/>
        <v>1366.7659821637353</v>
      </c>
      <c r="BU78" s="6">
        <f t="shared" si="166"/>
        <v>607.50812082807556</v>
      </c>
      <c r="BV78" s="6">
        <v>89</v>
      </c>
      <c r="BW78" s="22">
        <f t="shared" si="167"/>
        <v>1.4833333333333334</v>
      </c>
      <c r="BX78" s="18">
        <f t="shared" si="168"/>
        <v>123.23483906700503</v>
      </c>
      <c r="BY78">
        <f t="shared" si="169"/>
        <v>0.17123875626126916</v>
      </c>
      <c r="BZ78">
        <f t="shared" si="170"/>
        <v>2.0907335022734861</v>
      </c>
      <c r="CD78">
        <v>1319</v>
      </c>
      <c r="CE78">
        <v>559</v>
      </c>
      <c r="CF78">
        <v>1134</v>
      </c>
      <c r="CG78">
        <v>555</v>
      </c>
      <c r="CH78" s="6">
        <f t="shared" si="171"/>
        <v>1226.5</v>
      </c>
      <c r="CI78" s="6">
        <f t="shared" si="171"/>
        <v>557</v>
      </c>
      <c r="CJ78" s="18">
        <f t="shared" si="120"/>
        <v>694</v>
      </c>
      <c r="CK78" s="18">
        <f t="shared" si="125"/>
        <v>-31</v>
      </c>
      <c r="CL78" s="18">
        <f t="shared" si="172"/>
        <v>694.69201809147057</v>
      </c>
      <c r="CM78" s="6">
        <f t="shared" si="173"/>
        <v>1347.0528014892363</v>
      </c>
      <c r="CN78" s="6">
        <f t="shared" si="174"/>
        <v>553.76833170554016</v>
      </c>
      <c r="CO78" s="6">
        <v>78</v>
      </c>
      <c r="CP78" s="22">
        <f t="shared" si="175"/>
        <v>1.3</v>
      </c>
      <c r="CQ78" s="18">
        <f t="shared" si="176"/>
        <v>123.95303320307104</v>
      </c>
      <c r="CR78">
        <f t="shared" si="177"/>
        <v>0.11394335230683679</v>
      </c>
      <c r="CS78">
        <f t="shared" si="178"/>
        <v>2.0932571586733322</v>
      </c>
      <c r="CW78">
        <v>1601</v>
      </c>
      <c r="CX78">
        <v>551</v>
      </c>
      <c r="CY78">
        <v>1387</v>
      </c>
      <c r="CZ78">
        <v>544</v>
      </c>
      <c r="DA78" s="6">
        <f t="shared" si="179"/>
        <v>1494</v>
      </c>
      <c r="DB78" s="6">
        <f t="shared" si="179"/>
        <v>547.5</v>
      </c>
      <c r="DC78" s="18">
        <f t="shared" si="121"/>
        <v>952</v>
      </c>
      <c r="DD78" s="18">
        <f t="shared" si="126"/>
        <v>-37</v>
      </c>
      <c r="DE78" s="18">
        <f t="shared" si="180"/>
        <v>952.71874128726995</v>
      </c>
      <c r="DF78" s="6">
        <f t="shared" si="181"/>
        <v>1591.1606612784267</v>
      </c>
      <c r="DG78" s="6">
        <f t="shared" si="182"/>
        <v>794.03818010003215</v>
      </c>
      <c r="DH78" s="6">
        <v>78</v>
      </c>
      <c r="DI78" s="22">
        <f t="shared" si="183"/>
        <v>1.3</v>
      </c>
      <c r="DJ78" s="18">
        <f t="shared" si="184"/>
        <v>148.11304806369938</v>
      </c>
      <c r="DK78">
        <f t="shared" si="185"/>
        <v>0.11394335230683679</v>
      </c>
      <c r="DL78">
        <f t="shared" si="186"/>
        <v>2.1705933195100804</v>
      </c>
      <c r="DP78">
        <v>1635</v>
      </c>
      <c r="DQ78">
        <v>579</v>
      </c>
      <c r="DR78">
        <v>1457</v>
      </c>
      <c r="DS78">
        <v>584</v>
      </c>
      <c r="DT78" s="6">
        <f t="shared" si="187"/>
        <v>1546</v>
      </c>
      <c r="DU78" s="6">
        <f t="shared" si="187"/>
        <v>581.5</v>
      </c>
      <c r="DV78" s="18">
        <f t="shared" si="188"/>
        <v>940.5</v>
      </c>
      <c r="DW78" s="18">
        <f t="shared" si="189"/>
        <v>-24.5</v>
      </c>
      <c r="DX78" s="18">
        <f t="shared" si="190"/>
        <v>940.81905805526708</v>
      </c>
      <c r="DY78" s="6">
        <f t="shared" si="191"/>
        <v>1651.7440025621404</v>
      </c>
      <c r="DZ78" s="6">
        <f t="shared" si="192"/>
        <v>795.08406419686355</v>
      </c>
      <c r="EA78" s="6">
        <v>81</v>
      </c>
      <c r="EB78" s="22">
        <f t="shared" si="193"/>
        <v>1.35</v>
      </c>
      <c r="EC78" s="18">
        <f t="shared" si="194"/>
        <v>177.51172180684938</v>
      </c>
      <c r="ED78">
        <f t="shared" si="195"/>
        <v>0.13033376849500614</v>
      </c>
      <c r="EE78">
        <f t="shared" si="196"/>
        <v>2.2492270365344864</v>
      </c>
      <c r="FU78">
        <v>1168</v>
      </c>
      <c r="FV78">
        <v>561</v>
      </c>
      <c r="FW78">
        <v>1015</v>
      </c>
      <c r="FX78">
        <v>566</v>
      </c>
      <c r="FY78">
        <f t="shared" si="197"/>
        <v>1091.5</v>
      </c>
      <c r="FZ78">
        <f t="shared" si="198"/>
        <v>563.5</v>
      </c>
      <c r="GA78" s="18">
        <f t="shared" si="123"/>
        <v>865.5</v>
      </c>
      <c r="GB78" s="18">
        <f t="shared" si="128"/>
        <v>-38.5</v>
      </c>
      <c r="GC78" s="18">
        <f t="shared" si="199"/>
        <v>866.35587376089279</v>
      </c>
      <c r="GD78">
        <f t="shared" si="200"/>
        <v>1228.3747392388041</v>
      </c>
      <c r="GE78">
        <v>77</v>
      </c>
      <c r="GF78" s="22">
        <f t="shared" si="201"/>
        <v>1.2833333333333332</v>
      </c>
      <c r="GG78" s="18">
        <f t="shared" si="202"/>
        <v>165.94938459564912</v>
      </c>
      <c r="GH78">
        <f t="shared" si="203"/>
        <v>0.10833947478883819</v>
      </c>
      <c r="GI78">
        <f t="shared" si="204"/>
        <v>2.2199756462160942</v>
      </c>
      <c r="GN78">
        <v>1431</v>
      </c>
      <c r="GO78">
        <v>556</v>
      </c>
      <c r="GP78">
        <v>1302</v>
      </c>
      <c r="GQ78">
        <v>555</v>
      </c>
      <c r="GR78">
        <f t="shared" si="205"/>
        <v>1366.5</v>
      </c>
      <c r="GS78">
        <f t="shared" si="206"/>
        <v>555.5</v>
      </c>
      <c r="GT78" s="18">
        <f t="shared" si="207"/>
        <v>1121.5</v>
      </c>
      <c r="GU78" s="18">
        <f t="shared" si="208"/>
        <v>-49</v>
      </c>
      <c r="GV78" s="18">
        <f t="shared" si="209"/>
        <v>1122.5699310065274</v>
      </c>
      <c r="GW78">
        <f t="shared" si="134"/>
        <v>1475.094064797225</v>
      </c>
      <c r="GX78">
        <v>79</v>
      </c>
      <c r="GY78" s="22">
        <f t="shared" si="210"/>
        <v>1.3166666666666667</v>
      </c>
      <c r="GZ78" s="18">
        <f t="shared" si="211"/>
        <v>208.84048529320245</v>
      </c>
      <c r="HA78">
        <f t="shared" si="212"/>
        <v>0.11947584090679779</v>
      </c>
      <c r="HB78">
        <f t="shared" si="213"/>
        <v>2.3198146937319124</v>
      </c>
      <c r="HG78">
        <v>1440</v>
      </c>
      <c r="HH78">
        <v>553</v>
      </c>
      <c r="HI78">
        <v>1309</v>
      </c>
      <c r="HJ78">
        <v>556</v>
      </c>
      <c r="HK78">
        <f t="shared" si="214"/>
        <v>1374.5</v>
      </c>
      <c r="HL78">
        <f t="shared" si="215"/>
        <v>554.5</v>
      </c>
      <c r="HM78" s="18">
        <f t="shared" si="216"/>
        <v>1119.5</v>
      </c>
      <c r="HN78" s="18">
        <f t="shared" si="217"/>
        <v>-47</v>
      </c>
      <c r="HO78" s="18">
        <f t="shared" si="218"/>
        <v>1120.486166804392</v>
      </c>
      <c r="HP78">
        <f t="shared" si="219"/>
        <v>1482.133765892944</v>
      </c>
      <c r="HQ78">
        <v>78</v>
      </c>
      <c r="HR78" s="22">
        <f t="shared" si="220"/>
        <v>1.3</v>
      </c>
      <c r="HS78" s="18">
        <f t="shared" si="221"/>
        <v>205.85778009592562</v>
      </c>
      <c r="HT78">
        <f t="shared" si="222"/>
        <v>0.11394335230683679</v>
      </c>
      <c r="HU78">
        <f t="shared" si="223"/>
        <v>2.3135672851730917</v>
      </c>
    </row>
    <row r="79" spans="7:229" x14ac:dyDescent="0.25">
      <c r="G79" s="6">
        <v>1271</v>
      </c>
      <c r="H79" s="6">
        <v>578</v>
      </c>
      <c r="I79" s="6">
        <v>1033</v>
      </c>
      <c r="J79" s="6">
        <v>577</v>
      </c>
      <c r="K79" s="6">
        <f t="shared" si="132"/>
        <v>1152</v>
      </c>
      <c r="L79" s="6">
        <f t="shared" si="133"/>
        <v>577.5</v>
      </c>
      <c r="M79" s="18">
        <f t="shared" si="135"/>
        <v>375.5</v>
      </c>
      <c r="N79" s="18">
        <f t="shared" si="136"/>
        <v>-3</v>
      </c>
      <c r="O79" s="18">
        <f t="shared" si="137"/>
        <v>375.51198383007699</v>
      </c>
      <c r="P79" s="18">
        <f t="shared" si="138"/>
        <v>319.14551344916833</v>
      </c>
      <c r="Q79" s="6">
        <v>79</v>
      </c>
      <c r="R79" s="22">
        <f t="shared" si="139"/>
        <v>1.3166666666666667</v>
      </c>
      <c r="S79" s="18">
        <f t="shared" si="140"/>
        <v>292.41334036001876</v>
      </c>
      <c r="T79">
        <f t="shared" si="141"/>
        <v>0.11947584090679779</v>
      </c>
      <c r="U79">
        <f t="shared" si="142"/>
        <v>2.4659971819403479</v>
      </c>
      <c r="Y79" s="6">
        <v>1273</v>
      </c>
      <c r="Z79" s="6">
        <v>573</v>
      </c>
      <c r="AA79" s="6">
        <v>997</v>
      </c>
      <c r="AB79" s="6">
        <v>574</v>
      </c>
      <c r="AC79" s="6">
        <f t="shared" si="143"/>
        <v>1135</v>
      </c>
      <c r="AD79" s="6">
        <f t="shared" si="143"/>
        <v>573.5</v>
      </c>
      <c r="AE79" s="18">
        <f t="shared" si="144"/>
        <v>472.5</v>
      </c>
      <c r="AF79" s="18">
        <f t="shared" si="145"/>
        <v>3</v>
      </c>
      <c r="AG79" s="18">
        <f t="shared" si="146"/>
        <v>472.50952371354379</v>
      </c>
      <c r="AH79" s="6">
        <f t="shared" si="147"/>
        <v>1271.6631826077219</v>
      </c>
      <c r="AI79" s="6">
        <f t="shared" si="224"/>
        <v>397.37690226243365</v>
      </c>
      <c r="AJ79" s="6">
        <v>80</v>
      </c>
      <c r="AK79" s="22">
        <f t="shared" si="148"/>
        <v>1.3333333333333333</v>
      </c>
      <c r="AL79" s="18">
        <f t="shared" si="149"/>
        <v>328.82730332305812</v>
      </c>
      <c r="AM79">
        <f t="shared" si="150"/>
        <v>0.12493873660829993</v>
      </c>
      <c r="AN79">
        <f t="shared" si="151"/>
        <v>2.5169678708821315</v>
      </c>
      <c r="AR79" s="6">
        <v>1402</v>
      </c>
      <c r="AS79" s="6">
        <v>579</v>
      </c>
      <c r="AT79" s="6">
        <v>1039</v>
      </c>
      <c r="AU79" s="6">
        <v>579</v>
      </c>
      <c r="AV79" s="6">
        <f t="shared" si="152"/>
        <v>1220.5</v>
      </c>
      <c r="AW79" s="6">
        <f t="shared" si="152"/>
        <v>579</v>
      </c>
      <c r="AX79" s="18">
        <f t="shared" si="153"/>
        <v>389</v>
      </c>
      <c r="AY79" s="18">
        <f t="shared" si="154"/>
        <v>-2</v>
      </c>
      <c r="AZ79" s="18">
        <f t="shared" si="155"/>
        <v>389.00514135419854</v>
      </c>
      <c r="BA79" s="6">
        <f t="shared" si="156"/>
        <v>1350.8742539555633</v>
      </c>
      <c r="BB79" s="6">
        <f t="shared" si="157"/>
        <v>336.50092524467891</v>
      </c>
      <c r="BC79" s="6">
        <v>82</v>
      </c>
      <c r="BD79" s="22">
        <f t="shared" si="158"/>
        <v>1.3666666666666667</v>
      </c>
      <c r="BE79" s="18">
        <f t="shared" si="159"/>
        <v>315.35149444472711</v>
      </c>
      <c r="BF79">
        <f t="shared" si="160"/>
        <v>0.13566260200007307</v>
      </c>
      <c r="BG79">
        <f t="shared" si="161"/>
        <v>2.4987948934474948</v>
      </c>
      <c r="BK79">
        <v>1336</v>
      </c>
      <c r="BL79">
        <v>560</v>
      </c>
      <c r="BM79">
        <v>1181</v>
      </c>
      <c r="BN79">
        <v>555</v>
      </c>
      <c r="BO79" s="6">
        <f t="shared" si="162"/>
        <v>1258.5</v>
      </c>
      <c r="BP79" s="6">
        <f t="shared" si="162"/>
        <v>557.5</v>
      </c>
      <c r="BQ79" s="18">
        <f t="shared" si="163"/>
        <v>780</v>
      </c>
      <c r="BR79" s="18">
        <f t="shared" si="124"/>
        <v>-32</v>
      </c>
      <c r="BS79" s="18">
        <f t="shared" si="164"/>
        <v>780.65613428704955</v>
      </c>
      <c r="BT79" s="6">
        <f t="shared" si="165"/>
        <v>1376.4550483034309</v>
      </c>
      <c r="BU79" s="6">
        <f t="shared" si="166"/>
        <v>617.19718696777113</v>
      </c>
      <c r="BV79" s="6">
        <v>90</v>
      </c>
      <c r="BW79" s="22">
        <f t="shared" si="167"/>
        <v>1.5</v>
      </c>
      <c r="BX79" s="18">
        <f t="shared" si="168"/>
        <v>124.34103418365882</v>
      </c>
      <c r="BY79">
        <f t="shared" si="169"/>
        <v>0.17609125905568124</v>
      </c>
      <c r="BZ79">
        <f t="shared" si="170"/>
        <v>2.0946144752115523</v>
      </c>
      <c r="CD79">
        <v>1330</v>
      </c>
      <c r="CE79">
        <v>558</v>
      </c>
      <c r="CF79">
        <v>1145</v>
      </c>
      <c r="CG79">
        <v>555</v>
      </c>
      <c r="CH79" s="6">
        <f t="shared" si="171"/>
        <v>1237.5</v>
      </c>
      <c r="CI79" s="6">
        <f t="shared" si="171"/>
        <v>556.5</v>
      </c>
      <c r="CJ79" s="18">
        <f t="shared" si="120"/>
        <v>705</v>
      </c>
      <c r="CK79" s="18">
        <f t="shared" si="125"/>
        <v>-31.5</v>
      </c>
      <c r="CL79" s="18">
        <f t="shared" si="172"/>
        <v>705.703372529847</v>
      </c>
      <c r="CM79" s="6">
        <f t="shared" si="173"/>
        <v>1356.8708486808905</v>
      </c>
      <c r="CN79" s="6">
        <f t="shared" si="174"/>
        <v>563.58637889719432</v>
      </c>
      <c r="CO79" s="6">
        <v>79</v>
      </c>
      <c r="CP79" s="22">
        <f t="shared" si="175"/>
        <v>1.3166666666666667</v>
      </c>
      <c r="CQ79" s="18">
        <f t="shared" si="176"/>
        <v>125.02282378291915</v>
      </c>
      <c r="CR79">
        <f t="shared" si="177"/>
        <v>0.11947584090679779</v>
      </c>
      <c r="CS79">
        <f t="shared" si="178"/>
        <v>2.096989303713245</v>
      </c>
      <c r="CW79">
        <v>1616</v>
      </c>
      <c r="CX79">
        <v>552</v>
      </c>
      <c r="CY79">
        <v>1401</v>
      </c>
      <c r="CZ79">
        <v>544</v>
      </c>
      <c r="DA79" s="6">
        <f t="shared" si="179"/>
        <v>1508.5</v>
      </c>
      <c r="DB79" s="6">
        <f t="shared" si="179"/>
        <v>548</v>
      </c>
      <c r="DC79" s="18">
        <f t="shared" si="121"/>
        <v>966.5</v>
      </c>
      <c r="DD79" s="18">
        <f t="shared" si="126"/>
        <v>-36.5</v>
      </c>
      <c r="DE79" s="18">
        <f t="shared" si="180"/>
        <v>967.18896809258536</v>
      </c>
      <c r="DF79" s="6">
        <f t="shared" si="181"/>
        <v>1604.9536597671597</v>
      </c>
      <c r="DG79" s="6">
        <f t="shared" si="182"/>
        <v>807.83117858876517</v>
      </c>
      <c r="DH79" s="6">
        <v>79</v>
      </c>
      <c r="DI79" s="22">
        <f t="shared" si="183"/>
        <v>1.3166666666666667</v>
      </c>
      <c r="DJ79" s="18">
        <f t="shared" si="184"/>
        <v>149.48946077228069</v>
      </c>
      <c r="DK79">
        <f t="shared" si="185"/>
        <v>0.11947584090679779</v>
      </c>
      <c r="DL79">
        <f t="shared" si="186"/>
        <v>2.1746105753374692</v>
      </c>
      <c r="DP79">
        <v>1651</v>
      </c>
      <c r="DQ79">
        <v>579</v>
      </c>
      <c r="DR79">
        <v>1475</v>
      </c>
      <c r="DS79">
        <v>585</v>
      </c>
      <c r="DT79" s="6">
        <f t="shared" si="187"/>
        <v>1563</v>
      </c>
      <c r="DU79" s="6">
        <f t="shared" si="187"/>
        <v>582</v>
      </c>
      <c r="DV79" s="18">
        <f t="shared" si="188"/>
        <v>957.5</v>
      </c>
      <c r="DW79" s="18">
        <f t="shared" si="189"/>
        <v>-24</v>
      </c>
      <c r="DX79" s="18">
        <f t="shared" si="190"/>
        <v>957.80073606152553</v>
      </c>
      <c r="DY79" s="6">
        <f t="shared" si="191"/>
        <v>1667.8408197426995</v>
      </c>
      <c r="DZ79" s="6">
        <f t="shared" si="192"/>
        <v>811.18088137742268</v>
      </c>
      <c r="EA79" s="6">
        <v>82</v>
      </c>
      <c r="EB79" s="22">
        <f t="shared" si="193"/>
        <v>1.3666666666666667</v>
      </c>
      <c r="EC79" s="18">
        <f t="shared" si="194"/>
        <v>179.13056623070622</v>
      </c>
      <c r="ED79">
        <f t="shared" si="195"/>
        <v>0.13566260200007307</v>
      </c>
      <c r="EE79">
        <f t="shared" si="196"/>
        <v>2.2531696987060119</v>
      </c>
      <c r="FU79">
        <v>1182</v>
      </c>
      <c r="FV79">
        <v>561</v>
      </c>
      <c r="FW79">
        <v>1036</v>
      </c>
      <c r="FX79">
        <v>566</v>
      </c>
      <c r="FY79">
        <f t="shared" si="197"/>
        <v>1109</v>
      </c>
      <c r="FZ79">
        <f t="shared" si="198"/>
        <v>563.5</v>
      </c>
      <c r="GA79" s="18">
        <f t="shared" si="123"/>
        <v>883</v>
      </c>
      <c r="GB79" s="18">
        <f t="shared" si="128"/>
        <v>-38.5</v>
      </c>
      <c r="GC79" s="18">
        <f t="shared" si="199"/>
        <v>883.83892763331039</v>
      </c>
      <c r="GD79">
        <f t="shared" si="200"/>
        <v>1243.9506622048964</v>
      </c>
      <c r="GE79">
        <v>78</v>
      </c>
      <c r="GF79" s="22">
        <f t="shared" si="201"/>
        <v>1.3</v>
      </c>
      <c r="GG79" s="18">
        <f t="shared" si="202"/>
        <v>168.13094859270646</v>
      </c>
      <c r="GH79">
        <f t="shared" si="203"/>
        <v>0.11394335230683679</v>
      </c>
      <c r="GI79">
        <f t="shared" si="204"/>
        <v>2.2256476632663937</v>
      </c>
      <c r="GN79">
        <v>1450</v>
      </c>
      <c r="GO79">
        <v>553</v>
      </c>
      <c r="GP79">
        <v>1319</v>
      </c>
      <c r="GQ79">
        <v>555</v>
      </c>
      <c r="GR79">
        <f t="shared" si="205"/>
        <v>1384.5</v>
      </c>
      <c r="GS79">
        <f t="shared" si="206"/>
        <v>554</v>
      </c>
      <c r="GT79" s="18">
        <f t="shared" si="207"/>
        <v>1139.5</v>
      </c>
      <c r="GU79" s="18">
        <f t="shared" si="208"/>
        <v>-50.5</v>
      </c>
      <c r="GV79" s="18">
        <f t="shared" si="209"/>
        <v>1140.6184725840626</v>
      </c>
      <c r="GW79">
        <f t="shared" si="134"/>
        <v>1491.2264247926939</v>
      </c>
      <c r="GX79">
        <v>80</v>
      </c>
      <c r="GY79" s="22">
        <f t="shared" si="210"/>
        <v>1.3333333333333333</v>
      </c>
      <c r="GZ79" s="18">
        <f t="shared" si="211"/>
        <v>211.08424038433179</v>
      </c>
      <c r="HA79">
        <f t="shared" si="212"/>
        <v>0.12493873660829993</v>
      </c>
      <c r="HB79">
        <f t="shared" si="213"/>
        <v>2.3244558099556216</v>
      </c>
      <c r="HG79">
        <v>1459</v>
      </c>
      <c r="HH79">
        <v>553</v>
      </c>
      <c r="HI79">
        <v>1328</v>
      </c>
      <c r="HJ79">
        <v>556</v>
      </c>
      <c r="HK79">
        <f t="shared" si="214"/>
        <v>1393.5</v>
      </c>
      <c r="HL79">
        <f t="shared" si="215"/>
        <v>554.5</v>
      </c>
      <c r="HM79" s="18">
        <f t="shared" si="216"/>
        <v>1138.5</v>
      </c>
      <c r="HN79" s="18">
        <f t="shared" si="217"/>
        <v>-47</v>
      </c>
      <c r="HO79" s="18">
        <f t="shared" si="218"/>
        <v>1139.469723160734</v>
      </c>
      <c r="HP79">
        <f t="shared" si="219"/>
        <v>1499.7708158248713</v>
      </c>
      <c r="HQ79">
        <v>79</v>
      </c>
      <c r="HR79" s="22">
        <f t="shared" si="220"/>
        <v>1.3166666666666667</v>
      </c>
      <c r="HS79" s="18">
        <f t="shared" si="221"/>
        <v>208.22339124590343</v>
      </c>
      <c r="HT79">
        <f t="shared" si="222"/>
        <v>0.11947584090679779</v>
      </c>
      <c r="HU79">
        <f t="shared" si="223"/>
        <v>2.3185295153685601</v>
      </c>
    </row>
    <row r="80" spans="7:229" x14ac:dyDescent="0.25">
      <c r="G80" s="6">
        <v>1277</v>
      </c>
      <c r="H80" s="6">
        <v>579</v>
      </c>
      <c r="I80" s="6">
        <v>1041</v>
      </c>
      <c r="J80" s="6">
        <v>575</v>
      </c>
      <c r="K80" s="6">
        <f t="shared" si="132"/>
        <v>1159</v>
      </c>
      <c r="L80" s="6">
        <f t="shared" si="133"/>
        <v>577</v>
      </c>
      <c r="M80" s="18">
        <f t="shared" si="135"/>
        <v>382.5</v>
      </c>
      <c r="N80" s="18">
        <f t="shared" si="136"/>
        <v>-3.5</v>
      </c>
      <c r="O80" s="18">
        <f t="shared" si="137"/>
        <v>382.5160127367219</v>
      </c>
      <c r="P80" s="18">
        <f t="shared" si="138"/>
        <v>325.18412955375186</v>
      </c>
      <c r="Q80" s="6">
        <v>80</v>
      </c>
      <c r="R80" s="22">
        <f t="shared" si="139"/>
        <v>1.3333333333333333</v>
      </c>
      <c r="S80" s="18">
        <f t="shared" si="140"/>
        <v>292.99357637249864</v>
      </c>
      <c r="T80">
        <f t="shared" si="141"/>
        <v>0.12493873660829993</v>
      </c>
      <c r="U80">
        <f t="shared" si="142"/>
        <v>2.4668580989324069</v>
      </c>
      <c r="Y80" s="6">
        <v>1278</v>
      </c>
      <c r="Z80" s="6">
        <v>572</v>
      </c>
      <c r="AA80" s="6">
        <v>1006</v>
      </c>
      <c r="AB80" s="6">
        <v>572</v>
      </c>
      <c r="AC80" s="6">
        <f t="shared" si="143"/>
        <v>1142</v>
      </c>
      <c r="AD80" s="6">
        <f t="shared" si="143"/>
        <v>572</v>
      </c>
      <c r="AE80" s="18">
        <f t="shared" si="144"/>
        <v>479.5</v>
      </c>
      <c r="AF80" s="18">
        <f t="shared" si="145"/>
        <v>1.5</v>
      </c>
      <c r="AG80" s="18">
        <f t="shared" si="146"/>
        <v>479.50234618821207</v>
      </c>
      <c r="AH80" s="6">
        <f t="shared" si="147"/>
        <v>1277.2423419226282</v>
      </c>
      <c r="AI80" s="6">
        <f t="shared" si="224"/>
        <v>402.95606157733994</v>
      </c>
      <c r="AJ80" s="6">
        <v>81</v>
      </c>
      <c r="AK80" s="22">
        <f t="shared" si="148"/>
        <v>1.35</v>
      </c>
      <c r="AL80" s="18">
        <f t="shared" si="149"/>
        <v>329.4813882987076</v>
      </c>
      <c r="AM80">
        <f t="shared" si="150"/>
        <v>0.13033376849500614</v>
      </c>
      <c r="AN80">
        <f t="shared" si="151"/>
        <v>2.5178308872533659</v>
      </c>
      <c r="AR80" s="6">
        <v>1408</v>
      </c>
      <c r="AS80" s="6">
        <v>579</v>
      </c>
      <c r="AT80" s="6">
        <v>1048</v>
      </c>
      <c r="AU80" s="6">
        <v>579</v>
      </c>
      <c r="AV80" s="6">
        <f t="shared" si="152"/>
        <v>1228</v>
      </c>
      <c r="AW80" s="6">
        <f t="shared" si="152"/>
        <v>579</v>
      </c>
      <c r="AX80" s="18">
        <f t="shared" si="153"/>
        <v>396.5</v>
      </c>
      <c r="AY80" s="18">
        <f t="shared" si="154"/>
        <v>-2</v>
      </c>
      <c r="AZ80" s="18">
        <f t="shared" si="155"/>
        <v>396.50504410410718</v>
      </c>
      <c r="BA80" s="6">
        <f t="shared" si="156"/>
        <v>1357.6542269664983</v>
      </c>
      <c r="BB80" s="6">
        <f t="shared" si="157"/>
        <v>343.28089825561392</v>
      </c>
      <c r="BC80" s="6">
        <v>83</v>
      </c>
      <c r="BD80" s="22">
        <f t="shared" si="158"/>
        <v>1.3833333333333333</v>
      </c>
      <c r="BE80" s="18">
        <f t="shared" si="159"/>
        <v>315.96907536945605</v>
      </c>
      <c r="BF80">
        <f t="shared" si="160"/>
        <v>0.14092684199243027</v>
      </c>
      <c r="BG80">
        <f t="shared" si="161"/>
        <v>2.4996445792841926</v>
      </c>
      <c r="BK80">
        <v>1350</v>
      </c>
      <c r="BL80">
        <v>560</v>
      </c>
      <c r="BM80">
        <v>1193</v>
      </c>
      <c r="BN80">
        <v>555</v>
      </c>
      <c r="BO80" s="6">
        <f t="shared" si="162"/>
        <v>1271.5</v>
      </c>
      <c r="BP80" s="6">
        <f t="shared" si="162"/>
        <v>557.5</v>
      </c>
      <c r="BQ80" s="18">
        <f t="shared" si="163"/>
        <v>793</v>
      </c>
      <c r="BR80" s="18">
        <f t="shared" si="124"/>
        <v>-32</v>
      </c>
      <c r="BS80" s="18">
        <f t="shared" si="164"/>
        <v>793.64538680697945</v>
      </c>
      <c r="BT80" s="6">
        <f t="shared" si="165"/>
        <v>1388.3510002877515</v>
      </c>
      <c r="BU80" s="6">
        <f t="shared" si="166"/>
        <v>629.09313895209175</v>
      </c>
      <c r="BV80" s="6">
        <v>91</v>
      </c>
      <c r="BW80" s="22">
        <f t="shared" si="167"/>
        <v>1.5166666666666666</v>
      </c>
      <c r="BX80" s="18">
        <f t="shared" si="168"/>
        <v>125.58283652782038</v>
      </c>
      <c r="BY80">
        <f t="shared" si="169"/>
        <v>0.18089014193744996</v>
      </c>
      <c r="BZ80">
        <f t="shared" si="170"/>
        <v>2.0989302882020864</v>
      </c>
      <c r="CD80">
        <v>1340</v>
      </c>
      <c r="CE80">
        <v>558</v>
      </c>
      <c r="CF80">
        <v>1157</v>
      </c>
      <c r="CG80">
        <v>555</v>
      </c>
      <c r="CH80" s="6">
        <f t="shared" si="171"/>
        <v>1248.5</v>
      </c>
      <c r="CI80" s="6">
        <f t="shared" si="171"/>
        <v>556.5</v>
      </c>
      <c r="CJ80" s="18">
        <f t="shared" si="120"/>
        <v>716</v>
      </c>
      <c r="CK80" s="18">
        <f t="shared" si="125"/>
        <v>-31.5</v>
      </c>
      <c r="CL80" s="18">
        <f t="shared" si="172"/>
        <v>716.69257705099756</v>
      </c>
      <c r="CM80" s="6">
        <f t="shared" si="173"/>
        <v>1366.9105676671024</v>
      </c>
      <c r="CN80" s="6">
        <f t="shared" si="174"/>
        <v>573.62609788340626</v>
      </c>
      <c r="CO80" s="6">
        <v>80</v>
      </c>
      <c r="CP80" s="22">
        <f t="shared" si="175"/>
        <v>1.3333333333333333</v>
      </c>
      <c r="CQ80" s="18">
        <f t="shared" si="176"/>
        <v>126.09046242288326</v>
      </c>
      <c r="CR80">
        <f t="shared" si="177"/>
        <v>0.12493873660829993</v>
      </c>
      <c r="CS80">
        <f t="shared" si="178"/>
        <v>2.100682237455199</v>
      </c>
      <c r="CW80">
        <v>1629</v>
      </c>
      <c r="CX80">
        <v>550</v>
      </c>
      <c r="CY80">
        <v>1418</v>
      </c>
      <c r="CZ80">
        <v>545</v>
      </c>
      <c r="DA80" s="6">
        <f t="shared" si="179"/>
        <v>1523.5</v>
      </c>
      <c r="DB80" s="6">
        <f t="shared" si="179"/>
        <v>547.5</v>
      </c>
      <c r="DC80" s="18">
        <f t="shared" si="121"/>
        <v>981.5</v>
      </c>
      <c r="DD80" s="18">
        <f t="shared" si="126"/>
        <v>-37</v>
      </c>
      <c r="DE80" s="18">
        <f t="shared" si="180"/>
        <v>982.19715434326122</v>
      </c>
      <c r="DF80" s="6">
        <f t="shared" si="181"/>
        <v>1618.891132843713</v>
      </c>
      <c r="DG80" s="6">
        <f t="shared" si="182"/>
        <v>821.76865166531843</v>
      </c>
      <c r="DH80" s="6">
        <v>80</v>
      </c>
      <c r="DI80" s="22">
        <f t="shared" si="183"/>
        <v>1.3333333333333333</v>
      </c>
      <c r="DJ80" s="18">
        <f t="shared" si="184"/>
        <v>150.91704435933252</v>
      </c>
      <c r="DK80">
        <f t="shared" si="185"/>
        <v>0.12493873660829993</v>
      </c>
      <c r="DL80">
        <f t="shared" si="186"/>
        <v>2.1787382911552378</v>
      </c>
      <c r="DP80">
        <v>1665</v>
      </c>
      <c r="DQ80">
        <v>579</v>
      </c>
      <c r="DR80">
        <v>1492</v>
      </c>
      <c r="DS80">
        <v>584</v>
      </c>
      <c r="DT80" s="6">
        <f t="shared" si="187"/>
        <v>1578.5</v>
      </c>
      <c r="DU80" s="6">
        <f t="shared" si="187"/>
        <v>581.5</v>
      </c>
      <c r="DV80" s="18">
        <f t="shared" si="188"/>
        <v>973</v>
      </c>
      <c r="DW80" s="18">
        <f t="shared" si="189"/>
        <v>-24.5</v>
      </c>
      <c r="DX80" s="18">
        <f t="shared" si="190"/>
        <v>973.30840436112544</v>
      </c>
      <c r="DY80" s="6">
        <f t="shared" si="191"/>
        <v>1682.2022767788658</v>
      </c>
      <c r="DZ80" s="6">
        <f t="shared" si="192"/>
        <v>825.54233841358894</v>
      </c>
      <c r="EA80" s="6">
        <v>83</v>
      </c>
      <c r="EB80" s="22">
        <f t="shared" si="193"/>
        <v>1.3833333333333333</v>
      </c>
      <c r="EC80" s="18">
        <f t="shared" si="194"/>
        <v>180.60889495326103</v>
      </c>
      <c r="ED80">
        <f t="shared" si="195"/>
        <v>0.14092684199243027</v>
      </c>
      <c r="EE80">
        <f t="shared" si="196"/>
        <v>2.2567391354237203</v>
      </c>
      <c r="FU80">
        <v>1197</v>
      </c>
      <c r="FV80">
        <v>559</v>
      </c>
      <c r="FW80">
        <v>1056</v>
      </c>
      <c r="FX80">
        <v>566</v>
      </c>
      <c r="FY80">
        <f t="shared" si="197"/>
        <v>1126.5</v>
      </c>
      <c r="FZ80">
        <f t="shared" si="198"/>
        <v>562.5</v>
      </c>
      <c r="GA80" s="18">
        <f t="shared" si="123"/>
        <v>900.5</v>
      </c>
      <c r="GB80" s="18">
        <f t="shared" si="128"/>
        <v>-39.5</v>
      </c>
      <c r="GC80" s="18">
        <f t="shared" si="199"/>
        <v>901.36590794194115</v>
      </c>
      <c r="GD80">
        <f t="shared" si="200"/>
        <v>1259.1300568249492</v>
      </c>
      <c r="GE80">
        <v>79</v>
      </c>
      <c r="GF80" s="22">
        <f t="shared" si="201"/>
        <v>1.3166666666666667</v>
      </c>
      <c r="GG80" s="18">
        <f t="shared" si="202"/>
        <v>170.31799380216876</v>
      </c>
      <c r="GH80">
        <f t="shared" si="203"/>
        <v>0.11947584090679779</v>
      </c>
      <c r="GI80">
        <f t="shared" si="204"/>
        <v>2.2312605328491295</v>
      </c>
      <c r="GN80">
        <v>1466</v>
      </c>
      <c r="GO80">
        <v>552</v>
      </c>
      <c r="GP80">
        <v>1335</v>
      </c>
      <c r="GQ80">
        <v>555</v>
      </c>
      <c r="GR80">
        <f t="shared" si="205"/>
        <v>1400.5</v>
      </c>
      <c r="GS80">
        <f t="shared" si="206"/>
        <v>553.5</v>
      </c>
      <c r="GT80" s="18">
        <f t="shared" si="207"/>
        <v>1155.5</v>
      </c>
      <c r="GU80" s="18">
        <f t="shared" si="208"/>
        <v>-51</v>
      </c>
      <c r="GV80" s="18">
        <f t="shared" si="209"/>
        <v>1156.6249392089037</v>
      </c>
      <c r="GW80">
        <f t="shared" si="134"/>
        <v>1505.9091938095073</v>
      </c>
      <c r="GX80">
        <v>81</v>
      </c>
      <c r="GY80" s="22">
        <f t="shared" si="210"/>
        <v>1.35</v>
      </c>
      <c r="GZ80" s="18">
        <f t="shared" si="211"/>
        <v>213.07412919757425</v>
      </c>
      <c r="HA80">
        <f t="shared" si="212"/>
        <v>0.13033376849500614</v>
      </c>
      <c r="HB80">
        <f t="shared" si="213"/>
        <v>2.3285307222210014</v>
      </c>
      <c r="HG80">
        <v>1477</v>
      </c>
      <c r="HH80">
        <v>552</v>
      </c>
      <c r="HI80">
        <v>1344</v>
      </c>
      <c r="HJ80">
        <v>555</v>
      </c>
      <c r="HK80">
        <f t="shared" si="214"/>
        <v>1410.5</v>
      </c>
      <c r="HL80">
        <f t="shared" si="215"/>
        <v>553.5</v>
      </c>
      <c r="HM80" s="18">
        <f t="shared" si="216"/>
        <v>1155.5</v>
      </c>
      <c r="HN80" s="18">
        <f t="shared" si="217"/>
        <v>-48</v>
      </c>
      <c r="HO80" s="18">
        <f t="shared" si="218"/>
        <v>1156.4965412831982</v>
      </c>
      <c r="HP80">
        <f t="shared" si="219"/>
        <v>1515.2136813004297</v>
      </c>
      <c r="HQ80">
        <v>80</v>
      </c>
      <c r="HR80" s="22">
        <f t="shared" si="220"/>
        <v>1.3333333333333333</v>
      </c>
      <c r="HS80" s="18">
        <f t="shared" si="221"/>
        <v>210.34516600944445</v>
      </c>
      <c r="HT80">
        <f t="shared" si="222"/>
        <v>0.12493873660829993</v>
      </c>
      <c r="HU80">
        <f t="shared" si="223"/>
        <v>2.3229325358464936</v>
      </c>
    </row>
    <row r="81" spans="7:229" x14ac:dyDescent="0.25">
      <c r="G81" s="6">
        <v>1286</v>
      </c>
      <c r="H81" s="6">
        <v>578</v>
      </c>
      <c r="I81" s="6">
        <v>1049</v>
      </c>
      <c r="J81" s="6">
        <v>577</v>
      </c>
      <c r="K81" s="6">
        <f t="shared" si="132"/>
        <v>1167.5</v>
      </c>
      <c r="L81" s="6">
        <f t="shared" si="133"/>
        <v>577.5</v>
      </c>
      <c r="M81" s="18">
        <f t="shared" si="135"/>
        <v>391</v>
      </c>
      <c r="N81" s="18">
        <f t="shared" si="136"/>
        <v>-3</v>
      </c>
      <c r="O81" s="18">
        <f t="shared" si="137"/>
        <v>391.0115087820306</v>
      </c>
      <c r="P81" s="18">
        <f t="shared" si="138"/>
        <v>333.02043251996668</v>
      </c>
      <c r="Q81" s="6">
        <v>81</v>
      </c>
      <c r="R81" s="22">
        <f t="shared" si="139"/>
        <v>1.35</v>
      </c>
      <c r="S81" s="18">
        <f t="shared" si="140"/>
        <v>293.69737026242564</v>
      </c>
      <c r="T81">
        <f t="shared" si="141"/>
        <v>0.13033376849500614</v>
      </c>
      <c r="U81">
        <f t="shared" si="142"/>
        <v>2.4679000579098265</v>
      </c>
      <c r="Y81" s="6">
        <v>1285</v>
      </c>
      <c r="Z81" s="6">
        <v>573</v>
      </c>
      <c r="AA81" s="6">
        <v>1017</v>
      </c>
      <c r="AB81" s="6">
        <v>571</v>
      </c>
      <c r="AC81" s="6">
        <f t="shared" si="143"/>
        <v>1151</v>
      </c>
      <c r="AD81" s="6">
        <f t="shared" si="143"/>
        <v>572</v>
      </c>
      <c r="AE81" s="18">
        <f t="shared" si="144"/>
        <v>488.5</v>
      </c>
      <c r="AF81" s="18">
        <f t="shared" si="145"/>
        <v>1.5</v>
      </c>
      <c r="AG81" s="18">
        <f t="shared" si="146"/>
        <v>488.50230296284172</v>
      </c>
      <c r="AH81" s="6">
        <f t="shared" si="147"/>
        <v>1285.295685824861</v>
      </c>
      <c r="AI81" s="6">
        <f t="shared" si="224"/>
        <v>411.00940547957282</v>
      </c>
      <c r="AJ81" s="6">
        <v>82</v>
      </c>
      <c r="AK81" s="22">
        <f t="shared" si="148"/>
        <v>1.3666666666666667</v>
      </c>
      <c r="AL81" s="18">
        <f t="shared" si="149"/>
        <v>330.32321383183165</v>
      </c>
      <c r="AM81">
        <f t="shared" si="150"/>
        <v>0.13566260200007307</v>
      </c>
      <c r="AN81">
        <f t="shared" si="151"/>
        <v>2.5189390952924158</v>
      </c>
      <c r="AR81" s="6">
        <v>1414</v>
      </c>
      <c r="AS81" s="6">
        <v>579</v>
      </c>
      <c r="AT81" s="6">
        <v>1056</v>
      </c>
      <c r="AU81" s="6">
        <v>581</v>
      </c>
      <c r="AV81" s="6">
        <f t="shared" si="152"/>
        <v>1235</v>
      </c>
      <c r="AW81" s="6">
        <f t="shared" si="152"/>
        <v>580</v>
      </c>
      <c r="AX81" s="18">
        <f t="shared" si="153"/>
        <v>403.5</v>
      </c>
      <c r="AY81" s="18">
        <f t="shared" si="154"/>
        <v>-1</v>
      </c>
      <c r="AZ81" s="18">
        <f t="shared" si="155"/>
        <v>403.50123915547027</v>
      </c>
      <c r="BA81" s="6">
        <f t="shared" si="156"/>
        <v>1364.4137935391886</v>
      </c>
      <c r="BB81" s="6">
        <f t="shared" si="157"/>
        <v>350.04046482830427</v>
      </c>
      <c r="BC81" s="6">
        <v>84</v>
      </c>
      <c r="BD81" s="22">
        <f t="shared" si="158"/>
        <v>1.4</v>
      </c>
      <c r="BE81" s="18">
        <f t="shared" si="159"/>
        <v>316.54517838751957</v>
      </c>
      <c r="BF81">
        <f t="shared" si="160"/>
        <v>0.14612803567823801</v>
      </c>
      <c r="BG81">
        <f t="shared" si="161"/>
        <v>2.5004357027393667</v>
      </c>
      <c r="BK81">
        <v>1363</v>
      </c>
      <c r="BL81">
        <v>560</v>
      </c>
      <c r="BM81">
        <v>1204</v>
      </c>
      <c r="BN81">
        <v>554</v>
      </c>
      <c r="BO81" s="6">
        <f t="shared" si="162"/>
        <v>1283.5</v>
      </c>
      <c r="BP81" s="6">
        <f t="shared" si="162"/>
        <v>557</v>
      </c>
      <c r="BQ81" s="18">
        <f t="shared" si="163"/>
        <v>805</v>
      </c>
      <c r="BR81" s="18">
        <f t="shared" si="124"/>
        <v>-32.5</v>
      </c>
      <c r="BS81" s="18">
        <f t="shared" si="164"/>
        <v>805.65578878327437</v>
      </c>
      <c r="BT81" s="6">
        <f t="shared" si="165"/>
        <v>1399.1501885072953</v>
      </c>
      <c r="BU81" s="6">
        <f t="shared" si="166"/>
        <v>639.89232717163554</v>
      </c>
      <c r="BV81" s="6">
        <v>92</v>
      </c>
      <c r="BW81" s="22">
        <f t="shared" si="167"/>
        <v>1.5333333333333332</v>
      </c>
      <c r="BX81" s="18">
        <f t="shared" si="168"/>
        <v>126.73105851408184</v>
      </c>
      <c r="BY81">
        <f t="shared" si="169"/>
        <v>0.1856365769619116</v>
      </c>
      <c r="BZ81">
        <f t="shared" si="170"/>
        <v>2.1028830623049095</v>
      </c>
      <c r="CD81">
        <v>1352</v>
      </c>
      <c r="CE81">
        <v>558</v>
      </c>
      <c r="CF81">
        <v>1169</v>
      </c>
      <c r="CG81">
        <v>555</v>
      </c>
      <c r="CH81" s="6">
        <f t="shared" si="171"/>
        <v>1260.5</v>
      </c>
      <c r="CI81" s="6">
        <f t="shared" si="171"/>
        <v>556.5</v>
      </c>
      <c r="CJ81" s="18">
        <f t="shared" si="120"/>
        <v>728</v>
      </c>
      <c r="CK81" s="18">
        <f t="shared" si="125"/>
        <v>-31.5</v>
      </c>
      <c r="CL81" s="18">
        <f t="shared" si="172"/>
        <v>728.68117170680353</v>
      </c>
      <c r="CM81" s="6">
        <f t="shared" si="173"/>
        <v>1377.8797117310351</v>
      </c>
      <c r="CN81" s="6">
        <f t="shared" si="174"/>
        <v>584.59524194733888</v>
      </c>
      <c r="CO81" s="6">
        <v>81</v>
      </c>
      <c r="CP81" s="22">
        <f t="shared" si="175"/>
        <v>1.35</v>
      </c>
      <c r="CQ81" s="18">
        <f t="shared" si="176"/>
        <v>127.25519521757926</v>
      </c>
      <c r="CR81">
        <f t="shared" si="177"/>
        <v>0.13033376849500614</v>
      </c>
      <c r="CS81">
        <f t="shared" si="178"/>
        <v>2.1046755215256554</v>
      </c>
      <c r="CW81">
        <v>1642</v>
      </c>
      <c r="CX81">
        <v>546</v>
      </c>
      <c r="CY81">
        <v>1433</v>
      </c>
      <c r="CZ81">
        <v>545</v>
      </c>
      <c r="DA81" s="6">
        <f t="shared" si="179"/>
        <v>1537.5</v>
      </c>
      <c r="DB81" s="6">
        <f t="shared" si="179"/>
        <v>545.5</v>
      </c>
      <c r="DC81" s="18">
        <f t="shared" si="121"/>
        <v>995.5</v>
      </c>
      <c r="DD81" s="18">
        <f t="shared" si="126"/>
        <v>-39</v>
      </c>
      <c r="DE81" s="18">
        <f t="shared" si="180"/>
        <v>996.2636448250031</v>
      </c>
      <c r="DF81" s="6">
        <f t="shared" si="181"/>
        <v>1631.4032303510987</v>
      </c>
      <c r="DG81" s="6">
        <f t="shared" si="182"/>
        <v>834.28074917270419</v>
      </c>
      <c r="DH81" s="6">
        <v>81</v>
      </c>
      <c r="DI81" s="22">
        <f t="shared" si="183"/>
        <v>1.35</v>
      </c>
      <c r="DJ81" s="18">
        <f t="shared" si="184"/>
        <v>152.25505353670738</v>
      </c>
      <c r="DK81">
        <f t="shared" si="185"/>
        <v>0.13033376849500614</v>
      </c>
      <c r="DL81">
        <f t="shared" si="186"/>
        <v>2.1825717163241767</v>
      </c>
      <c r="DP81">
        <v>1681</v>
      </c>
      <c r="DQ81">
        <v>580</v>
      </c>
      <c r="DR81">
        <v>1509</v>
      </c>
      <c r="DS81">
        <v>583</v>
      </c>
      <c r="DT81" s="6">
        <f t="shared" si="187"/>
        <v>1595</v>
      </c>
      <c r="DU81" s="6">
        <f t="shared" si="187"/>
        <v>581.5</v>
      </c>
      <c r="DV81" s="18">
        <f t="shared" si="188"/>
        <v>989.5</v>
      </c>
      <c r="DW81" s="18">
        <f t="shared" si="189"/>
        <v>-24.5</v>
      </c>
      <c r="DX81" s="18">
        <f t="shared" si="190"/>
        <v>989.80326328013291</v>
      </c>
      <c r="DY81" s="6">
        <f t="shared" si="191"/>
        <v>1697.6946869210612</v>
      </c>
      <c r="DZ81" s="6">
        <f t="shared" si="192"/>
        <v>841.0347485557844</v>
      </c>
      <c r="EA81" s="6">
        <v>84</v>
      </c>
      <c r="EB81" s="22">
        <f t="shared" si="193"/>
        <v>1.4</v>
      </c>
      <c r="EC81" s="18">
        <f t="shared" si="194"/>
        <v>182.1813314565029</v>
      </c>
      <c r="ED81">
        <f t="shared" si="195"/>
        <v>0.14612803567823801</v>
      </c>
      <c r="EE81">
        <f t="shared" si="196"/>
        <v>2.2605038717543429</v>
      </c>
      <c r="FU81">
        <v>1213</v>
      </c>
      <c r="FV81">
        <v>560</v>
      </c>
      <c r="FW81">
        <v>1076</v>
      </c>
      <c r="FX81">
        <v>563</v>
      </c>
      <c r="FY81">
        <f t="shared" si="197"/>
        <v>1144.5</v>
      </c>
      <c r="FZ81">
        <f t="shared" si="198"/>
        <v>561.5</v>
      </c>
      <c r="GA81" s="18">
        <f t="shared" si="123"/>
        <v>918.5</v>
      </c>
      <c r="GB81" s="18">
        <f t="shared" si="128"/>
        <v>-40.5</v>
      </c>
      <c r="GC81" s="18">
        <f t="shared" si="199"/>
        <v>919.39246244462981</v>
      </c>
      <c r="GD81">
        <f t="shared" si="200"/>
        <v>1274.8186145487523</v>
      </c>
      <c r="GE81">
        <v>80</v>
      </c>
      <c r="GF81" s="22">
        <f t="shared" si="201"/>
        <v>1.3333333333333333</v>
      </c>
      <c r="GG81" s="18">
        <f t="shared" si="202"/>
        <v>172.56737669494248</v>
      </c>
      <c r="GH81">
        <f t="shared" si="203"/>
        <v>0.12493873660829993</v>
      </c>
      <c r="GI81">
        <f t="shared" si="204"/>
        <v>2.236958697170023</v>
      </c>
      <c r="GN81">
        <v>1484</v>
      </c>
      <c r="GO81">
        <v>550</v>
      </c>
      <c r="GP81">
        <v>1349</v>
      </c>
      <c r="GQ81">
        <v>555</v>
      </c>
      <c r="GR81">
        <f t="shared" si="205"/>
        <v>1416.5</v>
      </c>
      <c r="GS81">
        <f t="shared" si="206"/>
        <v>552.5</v>
      </c>
      <c r="GT81" s="18">
        <f t="shared" si="207"/>
        <v>1171.5</v>
      </c>
      <c r="GU81" s="18">
        <f t="shared" si="208"/>
        <v>-52</v>
      </c>
      <c r="GV81" s="18">
        <f t="shared" si="209"/>
        <v>1172.6535080747424</v>
      </c>
      <c r="GW81">
        <f t="shared" si="134"/>
        <v>1520.4369437763605</v>
      </c>
      <c r="GX81">
        <v>82</v>
      </c>
      <c r="GY81" s="22">
        <f t="shared" si="210"/>
        <v>1.3666666666666667</v>
      </c>
      <c r="GZ81" s="18">
        <f t="shared" si="211"/>
        <v>215.0667657129261</v>
      </c>
      <c r="HA81">
        <f t="shared" si="212"/>
        <v>0.13566260200007307</v>
      </c>
      <c r="HB81">
        <f t="shared" si="213"/>
        <v>2.332573304006099</v>
      </c>
      <c r="HG81">
        <v>1496</v>
      </c>
      <c r="HH81">
        <v>551</v>
      </c>
      <c r="HI81">
        <v>1364</v>
      </c>
      <c r="HJ81">
        <v>554</v>
      </c>
      <c r="HK81">
        <f t="shared" si="214"/>
        <v>1430</v>
      </c>
      <c r="HL81">
        <f t="shared" si="215"/>
        <v>552.5</v>
      </c>
      <c r="HM81" s="18">
        <f t="shared" si="216"/>
        <v>1175</v>
      </c>
      <c r="HN81" s="18">
        <f t="shared" si="217"/>
        <v>-49</v>
      </c>
      <c r="HO81" s="18">
        <f t="shared" si="218"/>
        <v>1176.0212583112602</v>
      </c>
      <c r="HP81">
        <f t="shared" si="219"/>
        <v>1533.0219339591981</v>
      </c>
      <c r="HQ81">
        <v>81</v>
      </c>
      <c r="HR81" s="22">
        <f t="shared" si="220"/>
        <v>1.35</v>
      </c>
      <c r="HS81" s="18">
        <f t="shared" si="221"/>
        <v>212.77821319168726</v>
      </c>
      <c r="HT81">
        <f t="shared" si="222"/>
        <v>0.13033376849500614</v>
      </c>
      <c r="HU81">
        <f t="shared" si="223"/>
        <v>2.327927157574968</v>
      </c>
    </row>
    <row r="82" spans="7:229" x14ac:dyDescent="0.25">
      <c r="G82" s="6">
        <v>1291</v>
      </c>
      <c r="H82" s="6">
        <v>578</v>
      </c>
      <c r="I82" s="6">
        <v>1057</v>
      </c>
      <c r="J82" s="6">
        <v>577</v>
      </c>
      <c r="K82" s="6">
        <f t="shared" si="132"/>
        <v>1174</v>
      </c>
      <c r="L82" s="6">
        <f t="shared" si="133"/>
        <v>577.5</v>
      </c>
      <c r="M82" s="18">
        <f t="shared" si="135"/>
        <v>397.5</v>
      </c>
      <c r="N82" s="18">
        <f t="shared" si="136"/>
        <v>-3</v>
      </c>
      <c r="O82" s="18">
        <f t="shared" si="137"/>
        <v>397.51132059351465</v>
      </c>
      <c r="P82" s="18">
        <f t="shared" si="138"/>
        <v>338.84980551964543</v>
      </c>
      <c r="Q82" s="6">
        <v>82</v>
      </c>
      <c r="R82" s="22">
        <f t="shared" si="139"/>
        <v>1.3666666666666667</v>
      </c>
      <c r="S82" s="18">
        <f t="shared" si="140"/>
        <v>294.23583532840894</v>
      </c>
      <c r="T82">
        <f t="shared" si="141"/>
        <v>0.13566260200007307</v>
      </c>
      <c r="U82">
        <f t="shared" si="142"/>
        <v>2.468695564848423</v>
      </c>
      <c r="Y82" s="6">
        <v>1293</v>
      </c>
      <c r="Z82" s="6">
        <v>573</v>
      </c>
      <c r="AA82" s="6">
        <v>1028</v>
      </c>
      <c r="AB82" s="6">
        <v>572</v>
      </c>
      <c r="AC82" s="6">
        <f t="shared" si="143"/>
        <v>1160.5</v>
      </c>
      <c r="AD82" s="6">
        <f t="shared" si="143"/>
        <v>572.5</v>
      </c>
      <c r="AE82" s="18">
        <f t="shared" si="144"/>
        <v>498</v>
      </c>
      <c r="AF82" s="18">
        <f t="shared" si="145"/>
        <v>2</v>
      </c>
      <c r="AG82" s="18">
        <f t="shared" si="146"/>
        <v>498.00401604806359</v>
      </c>
      <c r="AH82" s="6">
        <f t="shared" si="147"/>
        <v>1294.0311047266214</v>
      </c>
      <c r="AI82" s="6">
        <f t="shared" si="224"/>
        <v>419.74482438133316</v>
      </c>
      <c r="AJ82" s="6">
        <v>83</v>
      </c>
      <c r="AK82" s="22">
        <f t="shared" si="148"/>
        <v>1.3833333333333333</v>
      </c>
      <c r="AL82" s="18">
        <f t="shared" si="149"/>
        <v>331.2119719541048</v>
      </c>
      <c r="AM82">
        <f t="shared" si="150"/>
        <v>0.14092684199243027</v>
      </c>
      <c r="AN82">
        <f t="shared" si="151"/>
        <v>2.5201060263605375</v>
      </c>
      <c r="AR82" s="6">
        <v>1422</v>
      </c>
      <c r="AS82" s="6">
        <v>579</v>
      </c>
      <c r="AT82" s="6">
        <v>1064</v>
      </c>
      <c r="AU82" s="6">
        <v>580</v>
      </c>
      <c r="AV82" s="6">
        <f t="shared" si="152"/>
        <v>1243</v>
      </c>
      <c r="AW82" s="6">
        <f t="shared" si="152"/>
        <v>579.5</v>
      </c>
      <c r="AX82" s="18">
        <f t="shared" si="153"/>
        <v>411.5</v>
      </c>
      <c r="AY82" s="18">
        <f t="shared" si="154"/>
        <v>-1.5</v>
      </c>
      <c r="AZ82" s="18">
        <f t="shared" si="155"/>
        <v>411.5027338912829</v>
      </c>
      <c r="BA82" s="6">
        <f t="shared" si="156"/>
        <v>1371.4478663077207</v>
      </c>
      <c r="BB82" s="6">
        <f t="shared" si="157"/>
        <v>357.07453759683631</v>
      </c>
      <c r="BC82" s="6">
        <v>85</v>
      </c>
      <c r="BD82" s="22">
        <f t="shared" si="158"/>
        <v>1.4166666666666667</v>
      </c>
      <c r="BE82" s="18">
        <f t="shared" si="159"/>
        <v>317.20406300015236</v>
      </c>
      <c r="BF82">
        <f t="shared" si="160"/>
        <v>0.15126767533064914</v>
      </c>
      <c r="BG82">
        <f t="shared" si="161"/>
        <v>2.5013387414679031</v>
      </c>
      <c r="BK82">
        <v>1373</v>
      </c>
      <c r="BL82">
        <v>558</v>
      </c>
      <c r="BM82">
        <v>1213</v>
      </c>
      <c r="BN82">
        <v>553</v>
      </c>
      <c r="BO82" s="6">
        <f t="shared" si="162"/>
        <v>1293</v>
      </c>
      <c r="BP82" s="6">
        <f t="shared" si="162"/>
        <v>555.5</v>
      </c>
      <c r="BQ82" s="18">
        <f t="shared" si="163"/>
        <v>814.5</v>
      </c>
      <c r="BR82" s="18">
        <f t="shared" si="124"/>
        <v>-34</v>
      </c>
      <c r="BS82" s="18">
        <f t="shared" si="164"/>
        <v>815.20932894563953</v>
      </c>
      <c r="BT82" s="6">
        <f t="shared" si="165"/>
        <v>1407.2772470270384</v>
      </c>
      <c r="BU82" s="6">
        <f t="shared" si="166"/>
        <v>648.0193856913786</v>
      </c>
      <c r="BV82" s="6">
        <v>93</v>
      </c>
      <c r="BW82" s="22">
        <f t="shared" si="167"/>
        <v>1.55</v>
      </c>
      <c r="BX82" s="18">
        <f t="shared" si="168"/>
        <v>127.64439887377259</v>
      </c>
      <c r="BY82">
        <f t="shared" si="169"/>
        <v>0.1903316981702915</v>
      </c>
      <c r="BZ82">
        <f t="shared" si="170"/>
        <v>2.1060017624102811</v>
      </c>
      <c r="CD82">
        <v>1363</v>
      </c>
      <c r="CE82">
        <v>558</v>
      </c>
      <c r="CF82">
        <v>1180</v>
      </c>
      <c r="CG82">
        <v>555</v>
      </c>
      <c r="CH82" s="6">
        <f t="shared" si="171"/>
        <v>1271.5</v>
      </c>
      <c r="CI82" s="6">
        <f t="shared" si="171"/>
        <v>556.5</v>
      </c>
      <c r="CJ82" s="18">
        <f t="shared" si="120"/>
        <v>739</v>
      </c>
      <c r="CK82" s="18">
        <f t="shared" si="125"/>
        <v>-31.5</v>
      </c>
      <c r="CL82" s="18">
        <f t="shared" si="172"/>
        <v>739.67104174761369</v>
      </c>
      <c r="CM82" s="6">
        <f t="shared" si="173"/>
        <v>1387.9497469289008</v>
      </c>
      <c r="CN82" s="6">
        <f t="shared" si="174"/>
        <v>594.66527714520464</v>
      </c>
      <c r="CO82" s="6">
        <v>82</v>
      </c>
      <c r="CP82" s="22">
        <f t="shared" si="175"/>
        <v>1.3666666666666667</v>
      </c>
      <c r="CQ82" s="18">
        <f t="shared" si="176"/>
        <v>128.32289851504456</v>
      </c>
      <c r="CR82">
        <f t="shared" si="177"/>
        <v>0.13566260200007307</v>
      </c>
      <c r="CS82">
        <f t="shared" si="178"/>
        <v>2.1083041607505049</v>
      </c>
      <c r="CW82">
        <v>1657</v>
      </c>
      <c r="CX82">
        <v>544</v>
      </c>
      <c r="CY82">
        <v>1447</v>
      </c>
      <c r="CZ82">
        <v>545</v>
      </c>
      <c r="DA82" s="6">
        <f t="shared" si="179"/>
        <v>1552</v>
      </c>
      <c r="DB82" s="6">
        <f t="shared" si="179"/>
        <v>544.5</v>
      </c>
      <c r="DC82" s="18">
        <f t="shared" si="121"/>
        <v>1010</v>
      </c>
      <c r="DD82" s="18">
        <f t="shared" si="126"/>
        <v>-40</v>
      </c>
      <c r="DE82" s="18">
        <f t="shared" si="180"/>
        <v>1010.7917688624102</v>
      </c>
      <c r="DF82" s="6">
        <f t="shared" si="181"/>
        <v>1644.7444330351145</v>
      </c>
      <c r="DG82" s="6">
        <f t="shared" si="182"/>
        <v>847.62195185671999</v>
      </c>
      <c r="DH82" s="6">
        <v>82</v>
      </c>
      <c r="DI82" s="22">
        <f t="shared" si="183"/>
        <v>1.3666666666666667</v>
      </c>
      <c r="DJ82" s="18">
        <f t="shared" si="184"/>
        <v>153.63697344895004</v>
      </c>
      <c r="DK82">
        <f t="shared" si="185"/>
        <v>0.13566260200007307</v>
      </c>
      <c r="DL82">
        <f t="shared" si="186"/>
        <v>2.1864957432512311</v>
      </c>
      <c r="DP82">
        <v>1697</v>
      </c>
      <c r="DQ82">
        <v>581</v>
      </c>
      <c r="DR82">
        <v>1524</v>
      </c>
      <c r="DS82">
        <v>584</v>
      </c>
      <c r="DT82" s="6">
        <f t="shared" si="187"/>
        <v>1610.5</v>
      </c>
      <c r="DU82" s="6">
        <f t="shared" si="187"/>
        <v>582.5</v>
      </c>
      <c r="DV82" s="18">
        <f t="shared" si="188"/>
        <v>1005</v>
      </c>
      <c r="DW82" s="18">
        <f t="shared" si="189"/>
        <v>-23.5</v>
      </c>
      <c r="DX82" s="18">
        <f t="shared" si="190"/>
        <v>1005.2747136977036</v>
      </c>
      <c r="DY82" s="6">
        <f t="shared" si="191"/>
        <v>1712.6051792517737</v>
      </c>
      <c r="DZ82" s="6">
        <f t="shared" si="192"/>
        <v>855.94524088649689</v>
      </c>
      <c r="EA82" s="6">
        <v>85</v>
      </c>
      <c r="EB82" s="22">
        <f t="shared" si="193"/>
        <v>1.4166666666666667</v>
      </c>
      <c r="EC82" s="18">
        <f t="shared" si="194"/>
        <v>183.65620756875944</v>
      </c>
      <c r="ED82">
        <f t="shared" si="195"/>
        <v>0.15126767533064914</v>
      </c>
      <c r="EE82">
        <f t="shared" si="196"/>
        <v>2.2640056120567382</v>
      </c>
      <c r="FU82">
        <v>1225</v>
      </c>
      <c r="FV82">
        <v>559</v>
      </c>
      <c r="FW82">
        <v>1093</v>
      </c>
      <c r="FX82">
        <v>562</v>
      </c>
      <c r="FY82">
        <f t="shared" si="197"/>
        <v>1159</v>
      </c>
      <c r="FZ82">
        <f t="shared" si="198"/>
        <v>560.5</v>
      </c>
      <c r="GA82" s="18">
        <f t="shared" si="123"/>
        <v>933</v>
      </c>
      <c r="GB82" s="18">
        <f t="shared" si="128"/>
        <v>-41.5</v>
      </c>
      <c r="GC82" s="18">
        <f t="shared" si="199"/>
        <v>933.92250749192249</v>
      </c>
      <c r="GD82">
        <f t="shared" si="200"/>
        <v>1287.4165021468382</v>
      </c>
      <c r="GE82">
        <v>81</v>
      </c>
      <c r="GF82" s="22">
        <f t="shared" si="201"/>
        <v>1.35</v>
      </c>
      <c r="GG82" s="18">
        <f t="shared" si="202"/>
        <v>174.38045943106584</v>
      </c>
      <c r="GH82">
        <f t="shared" si="203"/>
        <v>0.13033376849500614</v>
      </c>
      <c r="GI82">
        <f t="shared" si="204"/>
        <v>2.2414978175419491</v>
      </c>
      <c r="GN82">
        <v>1503</v>
      </c>
      <c r="GO82">
        <v>550</v>
      </c>
      <c r="GP82">
        <v>1370</v>
      </c>
      <c r="GQ82">
        <v>552</v>
      </c>
      <c r="GR82">
        <f t="shared" si="205"/>
        <v>1436.5</v>
      </c>
      <c r="GS82">
        <f t="shared" si="206"/>
        <v>551</v>
      </c>
      <c r="GT82" s="18">
        <f t="shared" si="207"/>
        <v>1191.5</v>
      </c>
      <c r="GU82" s="18">
        <f t="shared" si="208"/>
        <v>-53.5</v>
      </c>
      <c r="GV82" s="18">
        <f t="shared" si="209"/>
        <v>1192.7005072523446</v>
      </c>
      <c r="GW82">
        <f t="shared" si="134"/>
        <v>1538.5490729905237</v>
      </c>
      <c r="GX82">
        <v>83</v>
      </c>
      <c r="GY82" s="22">
        <f t="shared" si="210"/>
        <v>1.3833333333333333</v>
      </c>
      <c r="GZ82" s="18">
        <f t="shared" si="211"/>
        <v>217.55896466835844</v>
      </c>
      <c r="HA82">
        <f t="shared" si="212"/>
        <v>0.14092684199243027</v>
      </c>
      <c r="HB82">
        <f t="shared" si="213"/>
        <v>2.3375769834034354</v>
      </c>
      <c r="HG82">
        <v>1515</v>
      </c>
      <c r="HH82">
        <v>550</v>
      </c>
      <c r="HI82">
        <v>1385</v>
      </c>
      <c r="HJ82">
        <v>555</v>
      </c>
      <c r="HK82">
        <f t="shared" si="214"/>
        <v>1450</v>
      </c>
      <c r="HL82">
        <f t="shared" si="215"/>
        <v>552.5</v>
      </c>
      <c r="HM82" s="18">
        <f t="shared" si="216"/>
        <v>1195</v>
      </c>
      <c r="HN82" s="18">
        <f t="shared" si="217"/>
        <v>-49</v>
      </c>
      <c r="HO82" s="18">
        <f t="shared" si="218"/>
        <v>1196.0041805947001</v>
      </c>
      <c r="HP82">
        <f t="shared" si="219"/>
        <v>1551.6946381295515</v>
      </c>
      <c r="HQ82">
        <v>82</v>
      </c>
      <c r="HR82" s="22">
        <f t="shared" si="220"/>
        <v>1.3666666666666667</v>
      </c>
      <c r="HS82" s="18">
        <f t="shared" si="221"/>
        <v>215.26835902503387</v>
      </c>
      <c r="HT82">
        <f t="shared" si="222"/>
        <v>0.13566260200007307</v>
      </c>
      <c r="HU82">
        <f t="shared" si="223"/>
        <v>2.3329802002337527</v>
      </c>
    </row>
    <row r="83" spans="7:229" x14ac:dyDescent="0.25">
      <c r="G83" s="6">
        <v>1302</v>
      </c>
      <c r="H83" s="6">
        <v>580</v>
      </c>
      <c r="I83" s="6">
        <v>1067</v>
      </c>
      <c r="J83" s="6">
        <v>577</v>
      </c>
      <c r="K83" s="6">
        <f t="shared" si="132"/>
        <v>1184.5</v>
      </c>
      <c r="L83" s="6">
        <f t="shared" si="133"/>
        <v>578.5</v>
      </c>
      <c r="M83" s="18">
        <f t="shared" si="135"/>
        <v>408</v>
      </c>
      <c r="N83" s="18">
        <f t="shared" si="136"/>
        <v>-2</v>
      </c>
      <c r="O83" s="18">
        <f t="shared" si="137"/>
        <v>408.00490193133709</v>
      </c>
      <c r="P83" s="18">
        <f t="shared" si="138"/>
        <v>348.71828264544445</v>
      </c>
      <c r="Q83" s="6">
        <v>83</v>
      </c>
      <c r="R83" s="22">
        <f t="shared" si="139"/>
        <v>1.3833333333333333</v>
      </c>
      <c r="S83" s="18">
        <f t="shared" si="140"/>
        <v>295.10515695361164</v>
      </c>
      <c r="T83">
        <f t="shared" si="141"/>
        <v>0.14092684199243027</v>
      </c>
      <c r="U83">
        <f t="shared" si="142"/>
        <v>2.4699767988490886</v>
      </c>
      <c r="Y83" s="6">
        <v>1303</v>
      </c>
      <c r="Z83" s="6">
        <v>572</v>
      </c>
      <c r="AA83" s="6">
        <v>1037</v>
      </c>
      <c r="AB83" s="6">
        <v>573</v>
      </c>
      <c r="AC83" s="6">
        <f t="shared" si="143"/>
        <v>1170</v>
      </c>
      <c r="AD83" s="6">
        <f t="shared" si="143"/>
        <v>572.5</v>
      </c>
      <c r="AE83" s="18">
        <f t="shared" si="144"/>
        <v>507.5</v>
      </c>
      <c r="AF83" s="18">
        <f t="shared" si="145"/>
        <v>2</v>
      </c>
      <c r="AG83" s="18">
        <f t="shared" si="146"/>
        <v>507.50394087139853</v>
      </c>
      <c r="AH83" s="6">
        <f t="shared" si="147"/>
        <v>1302.557580301155</v>
      </c>
      <c r="AI83" s="6">
        <f t="shared" si="224"/>
        <v>428.27129995586677</v>
      </c>
      <c r="AJ83" s="6">
        <v>84</v>
      </c>
      <c r="AK83" s="22">
        <f t="shared" si="148"/>
        <v>1.4</v>
      </c>
      <c r="AL83" s="18">
        <f t="shared" si="149"/>
        <v>332.10056280840604</v>
      </c>
      <c r="AM83">
        <f t="shared" si="150"/>
        <v>0.14612803567823801</v>
      </c>
      <c r="AN83">
        <f t="shared" si="151"/>
        <v>2.5212696115947058</v>
      </c>
      <c r="AR83" s="6">
        <v>1429</v>
      </c>
      <c r="AS83" s="6">
        <v>578</v>
      </c>
      <c r="AT83" s="6">
        <v>1072</v>
      </c>
      <c r="AU83" s="6">
        <v>581</v>
      </c>
      <c r="AV83" s="6">
        <f t="shared" si="152"/>
        <v>1250.5</v>
      </c>
      <c r="AW83" s="6">
        <f t="shared" si="152"/>
        <v>579.5</v>
      </c>
      <c r="AX83" s="18">
        <f t="shared" si="153"/>
        <v>419</v>
      </c>
      <c r="AY83" s="18">
        <f t="shared" si="154"/>
        <v>-1.5</v>
      </c>
      <c r="AZ83" s="18">
        <f t="shared" si="155"/>
        <v>419.00268495559789</v>
      </c>
      <c r="BA83" s="6">
        <f t="shared" si="156"/>
        <v>1378.2490703787905</v>
      </c>
      <c r="BB83" s="6">
        <f t="shared" si="157"/>
        <v>363.87574166790614</v>
      </c>
      <c r="BC83" s="6">
        <v>86</v>
      </c>
      <c r="BD83" s="22">
        <f t="shared" si="158"/>
        <v>1.4333333333333333</v>
      </c>
      <c r="BE83" s="18">
        <f t="shared" si="159"/>
        <v>317.82164790334036</v>
      </c>
      <c r="BF83">
        <f t="shared" si="160"/>
        <v>0.1563472008599241</v>
      </c>
      <c r="BG83">
        <f t="shared" si="161"/>
        <v>2.5021834751393661</v>
      </c>
      <c r="BK83">
        <v>1385</v>
      </c>
      <c r="BL83">
        <v>558</v>
      </c>
      <c r="BM83">
        <v>1223</v>
      </c>
      <c r="BN83">
        <v>552</v>
      </c>
      <c r="BO83" s="6">
        <f t="shared" si="162"/>
        <v>1304</v>
      </c>
      <c r="BP83" s="6">
        <f t="shared" si="162"/>
        <v>555</v>
      </c>
      <c r="BQ83" s="18">
        <f t="shared" si="163"/>
        <v>825.5</v>
      </c>
      <c r="BR83" s="18">
        <f t="shared" si="124"/>
        <v>-34.5</v>
      </c>
      <c r="BS83" s="18">
        <f t="shared" si="164"/>
        <v>826.22061218538965</v>
      </c>
      <c r="BT83" s="6">
        <f t="shared" si="165"/>
        <v>1417.1947643143478</v>
      </c>
      <c r="BU83" s="6">
        <f t="shared" si="166"/>
        <v>657.93690297868807</v>
      </c>
      <c r="BV83" s="6">
        <v>94</v>
      </c>
      <c r="BW83" s="22">
        <f t="shared" si="167"/>
        <v>1.5666666666666667</v>
      </c>
      <c r="BX83" s="18">
        <f t="shared" si="168"/>
        <v>128.69710281638731</v>
      </c>
      <c r="BY83">
        <f t="shared" si="169"/>
        <v>0.19497660321605503</v>
      </c>
      <c r="BZ83">
        <f t="shared" si="170"/>
        <v>2.1095687703308172</v>
      </c>
      <c r="CD83">
        <v>1373</v>
      </c>
      <c r="CE83">
        <v>557</v>
      </c>
      <c r="CF83">
        <v>1192</v>
      </c>
      <c r="CG83">
        <v>556</v>
      </c>
      <c r="CH83" s="6">
        <f t="shared" si="171"/>
        <v>1282.5</v>
      </c>
      <c r="CI83" s="6">
        <f t="shared" si="171"/>
        <v>556.5</v>
      </c>
      <c r="CJ83" s="18">
        <f t="shared" si="120"/>
        <v>750</v>
      </c>
      <c r="CK83" s="18">
        <f t="shared" si="125"/>
        <v>-31.5</v>
      </c>
      <c r="CL83" s="18">
        <f t="shared" si="172"/>
        <v>750.66120853551502</v>
      </c>
      <c r="CM83" s="6">
        <f t="shared" si="173"/>
        <v>1398.0337978747152</v>
      </c>
      <c r="CN83" s="6">
        <f t="shared" si="174"/>
        <v>604.74932809101904</v>
      </c>
      <c r="CO83" s="6">
        <v>83</v>
      </c>
      <c r="CP83" s="22">
        <f t="shared" si="175"/>
        <v>1.3833333333333333</v>
      </c>
      <c r="CQ83" s="18">
        <f t="shared" si="176"/>
        <v>129.39063064250024</v>
      </c>
      <c r="CR83">
        <f t="shared" si="177"/>
        <v>0.14092684199243027</v>
      </c>
      <c r="CS83">
        <f t="shared" si="178"/>
        <v>2.1119028295971272</v>
      </c>
      <c r="CW83">
        <v>1669</v>
      </c>
      <c r="CX83">
        <v>542</v>
      </c>
      <c r="CY83">
        <v>1464</v>
      </c>
      <c r="CZ83">
        <v>543</v>
      </c>
      <c r="DA83" s="6">
        <f t="shared" si="179"/>
        <v>1566.5</v>
      </c>
      <c r="DB83" s="6">
        <f t="shared" si="179"/>
        <v>542.5</v>
      </c>
      <c r="DC83" s="18">
        <f t="shared" si="121"/>
        <v>1024.5</v>
      </c>
      <c r="DD83" s="18">
        <f t="shared" si="126"/>
        <v>-42</v>
      </c>
      <c r="DE83" s="18">
        <f t="shared" si="180"/>
        <v>1025.3605463445529</v>
      </c>
      <c r="DF83" s="6">
        <f t="shared" si="181"/>
        <v>1657.778181784282</v>
      </c>
      <c r="DG83" s="6">
        <f t="shared" si="182"/>
        <v>860.65570060588743</v>
      </c>
      <c r="DH83" s="6">
        <v>83</v>
      </c>
      <c r="DI83" s="22">
        <f t="shared" si="183"/>
        <v>1.3833333333333333</v>
      </c>
      <c r="DJ83" s="18">
        <f t="shared" si="184"/>
        <v>155.02276033015832</v>
      </c>
      <c r="DK83">
        <f t="shared" si="185"/>
        <v>0.14092684199243027</v>
      </c>
      <c r="DL83">
        <f t="shared" si="186"/>
        <v>2.190395465654984</v>
      </c>
      <c r="DP83">
        <v>1711</v>
      </c>
      <c r="DQ83">
        <v>581</v>
      </c>
      <c r="DR83">
        <v>1539</v>
      </c>
      <c r="DS83">
        <v>585</v>
      </c>
      <c r="DT83" s="6">
        <f t="shared" si="187"/>
        <v>1625</v>
      </c>
      <c r="DU83" s="6">
        <f t="shared" si="187"/>
        <v>583</v>
      </c>
      <c r="DV83" s="18">
        <f t="shared" si="188"/>
        <v>1019.5</v>
      </c>
      <c r="DW83" s="18">
        <f t="shared" si="189"/>
        <v>-23</v>
      </c>
      <c r="DX83" s="18">
        <f t="shared" si="190"/>
        <v>1019.7594078997262</v>
      </c>
      <c r="DY83" s="6">
        <f t="shared" si="191"/>
        <v>1726.4165198468183</v>
      </c>
      <c r="DZ83" s="6">
        <f t="shared" si="192"/>
        <v>869.7565814815415</v>
      </c>
      <c r="EA83" s="6">
        <v>86</v>
      </c>
      <c r="EB83" s="22">
        <f t="shared" si="193"/>
        <v>1.4333333333333333</v>
      </c>
      <c r="EC83" s="18">
        <f t="shared" si="194"/>
        <v>185.03701731156423</v>
      </c>
      <c r="ED83">
        <f t="shared" si="195"/>
        <v>0.1563472008599241</v>
      </c>
      <c r="EE83">
        <f t="shared" si="196"/>
        <v>2.2672586192460851</v>
      </c>
      <c r="FU83">
        <v>1239</v>
      </c>
      <c r="FV83">
        <v>559</v>
      </c>
      <c r="FW83">
        <v>1110</v>
      </c>
      <c r="FX83">
        <v>563</v>
      </c>
      <c r="FY83">
        <f t="shared" si="197"/>
        <v>1174.5</v>
      </c>
      <c r="FZ83">
        <f t="shared" si="198"/>
        <v>561</v>
      </c>
      <c r="GA83" s="18">
        <f t="shared" si="123"/>
        <v>948.5</v>
      </c>
      <c r="GB83" s="18">
        <f t="shared" si="128"/>
        <v>-41</v>
      </c>
      <c r="GC83" s="18">
        <f t="shared" si="199"/>
        <v>949.38572245426144</v>
      </c>
      <c r="GD83">
        <f t="shared" si="200"/>
        <v>1301.6033381948589</v>
      </c>
      <c r="GE83">
        <v>82</v>
      </c>
      <c r="GF83" s="22">
        <f t="shared" si="201"/>
        <v>1.3666666666666667</v>
      </c>
      <c r="GG83" s="18">
        <f t="shared" si="202"/>
        <v>176.30998463225615</v>
      </c>
      <c r="GH83">
        <f t="shared" si="203"/>
        <v>0.13566260200007307</v>
      </c>
      <c r="GI83">
        <f t="shared" si="204"/>
        <v>2.2462769075795626</v>
      </c>
      <c r="GN83">
        <v>1524</v>
      </c>
      <c r="GO83">
        <v>548</v>
      </c>
      <c r="GP83">
        <v>1391</v>
      </c>
      <c r="GQ83">
        <v>551</v>
      </c>
      <c r="GR83">
        <f t="shared" si="205"/>
        <v>1457.5</v>
      </c>
      <c r="GS83">
        <f t="shared" si="206"/>
        <v>549.5</v>
      </c>
      <c r="GT83" s="18">
        <f t="shared" si="207"/>
        <v>1212.5</v>
      </c>
      <c r="GU83" s="18">
        <f t="shared" si="208"/>
        <v>-55</v>
      </c>
      <c r="GV83" s="18">
        <f t="shared" si="209"/>
        <v>1213.7467816641163</v>
      </c>
      <c r="GW83">
        <f t="shared" si="134"/>
        <v>1557.644535829661</v>
      </c>
      <c r="GX83">
        <v>84</v>
      </c>
      <c r="GY83" s="22">
        <f t="shared" si="210"/>
        <v>1.4</v>
      </c>
      <c r="GZ83" s="18">
        <f t="shared" si="211"/>
        <v>220.17539132853219</v>
      </c>
      <c r="HA83">
        <f t="shared" si="212"/>
        <v>0.14612803567823801</v>
      </c>
      <c r="HB83">
        <f t="shared" si="213"/>
        <v>2.3427687769088434</v>
      </c>
      <c r="HG83">
        <v>1532</v>
      </c>
      <c r="HH83">
        <v>549</v>
      </c>
      <c r="HI83">
        <v>1404</v>
      </c>
      <c r="HJ83">
        <v>553</v>
      </c>
      <c r="HK83">
        <f t="shared" si="214"/>
        <v>1468</v>
      </c>
      <c r="HL83">
        <f t="shared" si="215"/>
        <v>551</v>
      </c>
      <c r="HM83" s="18">
        <f t="shared" si="216"/>
        <v>1213</v>
      </c>
      <c r="HN83" s="18">
        <f t="shared" si="217"/>
        <v>-50.5</v>
      </c>
      <c r="HO83" s="18">
        <f t="shared" si="218"/>
        <v>1214.0507608827565</v>
      </c>
      <c r="HP83">
        <f t="shared" si="219"/>
        <v>1568.0003188775186</v>
      </c>
      <c r="HQ83">
        <v>83</v>
      </c>
      <c r="HR83" s="22">
        <f t="shared" si="220"/>
        <v>1.3833333333333333</v>
      </c>
      <c r="HS83" s="18">
        <f t="shared" si="221"/>
        <v>217.51721012263835</v>
      </c>
      <c r="HT83">
        <f t="shared" si="222"/>
        <v>0.14092684199243027</v>
      </c>
      <c r="HU83">
        <f t="shared" si="223"/>
        <v>2.337493624350897</v>
      </c>
    </row>
    <row r="84" spans="7:229" x14ac:dyDescent="0.25">
      <c r="G84" s="6">
        <v>1311</v>
      </c>
      <c r="H84" s="6">
        <v>579</v>
      </c>
      <c r="I84" s="6">
        <v>1075</v>
      </c>
      <c r="J84" s="6">
        <v>578</v>
      </c>
      <c r="K84" s="6">
        <f t="shared" si="132"/>
        <v>1193</v>
      </c>
      <c r="L84" s="6">
        <f t="shared" si="133"/>
        <v>578.5</v>
      </c>
      <c r="M84" s="18">
        <f t="shared" si="135"/>
        <v>416.5</v>
      </c>
      <c r="N84" s="18">
        <f t="shared" si="136"/>
        <v>-2</v>
      </c>
      <c r="O84" s="18">
        <f t="shared" si="137"/>
        <v>416.5048018930874</v>
      </c>
      <c r="P84" s="18">
        <f t="shared" si="138"/>
        <v>356.36129476764506</v>
      </c>
      <c r="Q84" s="6">
        <v>84</v>
      </c>
      <c r="R84" s="22">
        <f t="shared" si="139"/>
        <v>1.4</v>
      </c>
      <c r="S84" s="18">
        <f t="shared" si="140"/>
        <v>295.80931567797171</v>
      </c>
      <c r="T84">
        <f t="shared" si="141"/>
        <v>0.14612803567823801</v>
      </c>
      <c r="U84">
        <f t="shared" si="142"/>
        <v>2.4710118467529392</v>
      </c>
      <c r="Y84" s="6">
        <v>1313</v>
      </c>
      <c r="Z84" s="6">
        <v>572</v>
      </c>
      <c r="AA84" s="6">
        <v>1049</v>
      </c>
      <c r="AB84" s="6">
        <v>573</v>
      </c>
      <c r="AC84" s="6">
        <f t="shared" si="143"/>
        <v>1181</v>
      </c>
      <c r="AD84" s="6">
        <f t="shared" si="143"/>
        <v>572.5</v>
      </c>
      <c r="AE84" s="18">
        <f t="shared" si="144"/>
        <v>518.5</v>
      </c>
      <c r="AF84" s="18">
        <f t="shared" si="145"/>
        <v>2</v>
      </c>
      <c r="AG84" s="18">
        <f t="shared" si="146"/>
        <v>518.50385726626951</v>
      </c>
      <c r="AH84" s="6">
        <f t="shared" si="147"/>
        <v>1312.4470465508314</v>
      </c>
      <c r="AI84" s="6">
        <f t="shared" si="224"/>
        <v>438.16076620554315</v>
      </c>
      <c r="AJ84" s="6">
        <v>85</v>
      </c>
      <c r="AK84" s="22">
        <f t="shared" si="148"/>
        <v>1.4166666666666667</v>
      </c>
      <c r="AL84" s="18">
        <f t="shared" si="149"/>
        <v>333.12945780371717</v>
      </c>
      <c r="AM84">
        <f t="shared" si="150"/>
        <v>0.15126767533064914</v>
      </c>
      <c r="AN84">
        <f t="shared" si="151"/>
        <v>2.5226130379626994</v>
      </c>
      <c r="AR84" s="6">
        <v>1436</v>
      </c>
      <c r="AS84" s="6">
        <v>578</v>
      </c>
      <c r="AT84" s="6">
        <v>1080</v>
      </c>
      <c r="AU84" s="6">
        <v>581</v>
      </c>
      <c r="AV84" s="6">
        <f t="shared" si="152"/>
        <v>1258</v>
      </c>
      <c r="AW84" s="6">
        <f t="shared" si="152"/>
        <v>579.5</v>
      </c>
      <c r="AX84" s="18">
        <f t="shared" si="153"/>
        <v>426.5</v>
      </c>
      <c r="AY84" s="18">
        <f t="shared" si="154"/>
        <v>-1.5</v>
      </c>
      <c r="AZ84" s="18">
        <f t="shared" si="155"/>
        <v>426.50263774096402</v>
      </c>
      <c r="BA84" s="6">
        <f t="shared" si="156"/>
        <v>1385.0574897815613</v>
      </c>
      <c r="BB84" s="6">
        <f t="shared" si="157"/>
        <v>370.68416107067696</v>
      </c>
      <c r="BC84" s="6">
        <v>87</v>
      </c>
      <c r="BD84" s="22">
        <f t="shared" si="158"/>
        <v>1.45</v>
      </c>
      <c r="BE84" s="18">
        <f t="shared" si="159"/>
        <v>318.43923294824862</v>
      </c>
      <c r="BF84">
        <f t="shared" si="160"/>
        <v>0.16136800223497488</v>
      </c>
      <c r="BG84">
        <f t="shared" si="161"/>
        <v>2.5030265691261717</v>
      </c>
      <c r="BK84">
        <v>1395</v>
      </c>
      <c r="BL84">
        <v>558</v>
      </c>
      <c r="BM84">
        <v>1234</v>
      </c>
      <c r="BN84">
        <v>552</v>
      </c>
      <c r="BO84" s="6">
        <f t="shared" si="162"/>
        <v>1314.5</v>
      </c>
      <c r="BP84" s="6">
        <f t="shared" si="162"/>
        <v>555</v>
      </c>
      <c r="BQ84" s="18">
        <f t="shared" si="163"/>
        <v>836</v>
      </c>
      <c r="BR84" s="18">
        <f t="shared" si="124"/>
        <v>-34.5</v>
      </c>
      <c r="BS84" s="18">
        <f t="shared" si="164"/>
        <v>836.71156918020438</v>
      </c>
      <c r="BT84" s="6">
        <f t="shared" si="165"/>
        <v>1426.8620290693841</v>
      </c>
      <c r="BU84" s="6">
        <f t="shared" si="166"/>
        <v>667.60416773372435</v>
      </c>
      <c r="BV84" s="6">
        <v>95</v>
      </c>
      <c r="BW84" s="22">
        <f t="shared" si="167"/>
        <v>1.5833333333333333</v>
      </c>
      <c r="BX84" s="18">
        <f t="shared" si="168"/>
        <v>129.70006237612102</v>
      </c>
      <c r="BY84">
        <f t="shared" si="169"/>
        <v>0.19957235490520411</v>
      </c>
      <c r="BZ84">
        <f t="shared" si="170"/>
        <v>2.1129401849476008</v>
      </c>
      <c r="CD84">
        <v>1382</v>
      </c>
      <c r="CE84">
        <v>557</v>
      </c>
      <c r="CF84">
        <v>1205</v>
      </c>
      <c r="CG84">
        <v>556</v>
      </c>
      <c r="CH84" s="6">
        <f t="shared" si="171"/>
        <v>1293.5</v>
      </c>
      <c r="CI84" s="6">
        <f t="shared" si="171"/>
        <v>556.5</v>
      </c>
      <c r="CJ84" s="18">
        <f t="shared" ref="CJ84:CJ108" si="225">CH84-CH$6</f>
        <v>761</v>
      </c>
      <c r="CK84" s="18">
        <f t="shared" si="125"/>
        <v>-31.5</v>
      </c>
      <c r="CL84" s="18">
        <f t="shared" si="172"/>
        <v>761.65165922487165</v>
      </c>
      <c r="CM84" s="6">
        <f t="shared" si="173"/>
        <v>1408.1315634556311</v>
      </c>
      <c r="CN84" s="6">
        <f t="shared" si="174"/>
        <v>614.84709367193489</v>
      </c>
      <c r="CO84" s="6">
        <v>84</v>
      </c>
      <c r="CP84" s="22">
        <f t="shared" si="175"/>
        <v>1.4</v>
      </c>
      <c r="CQ84" s="18">
        <f t="shared" si="176"/>
        <v>130.45839035194905</v>
      </c>
      <c r="CR84">
        <f t="shared" si="177"/>
        <v>0.14612803567823801</v>
      </c>
      <c r="CS84">
        <f t="shared" si="178"/>
        <v>2.1154720157196669</v>
      </c>
      <c r="CW84">
        <v>1686</v>
      </c>
      <c r="CX84">
        <v>542</v>
      </c>
      <c r="CY84">
        <v>1481</v>
      </c>
      <c r="CZ84">
        <v>545</v>
      </c>
      <c r="DA84" s="6">
        <f t="shared" si="179"/>
        <v>1583.5</v>
      </c>
      <c r="DB84" s="6">
        <f t="shared" si="179"/>
        <v>543.5</v>
      </c>
      <c r="DC84" s="18">
        <f t="shared" ref="DC84:DC90" si="226">DA84-DA$6</f>
        <v>1041.5</v>
      </c>
      <c r="DD84" s="18">
        <f t="shared" si="126"/>
        <v>-41</v>
      </c>
      <c r="DE84" s="18">
        <f t="shared" si="180"/>
        <v>1042.3066967068762</v>
      </c>
      <c r="DF84" s="6">
        <f t="shared" si="181"/>
        <v>1674.1757673553873</v>
      </c>
      <c r="DG84" s="6">
        <f t="shared" si="182"/>
        <v>877.05328617699274</v>
      </c>
      <c r="DH84" s="6">
        <v>84</v>
      </c>
      <c r="DI84" s="22">
        <f t="shared" si="183"/>
        <v>1.4</v>
      </c>
      <c r="DJ84" s="18">
        <f t="shared" si="184"/>
        <v>156.63468369763891</v>
      </c>
      <c r="DK84">
        <f t="shared" si="185"/>
        <v>0.14612803567823801</v>
      </c>
      <c r="DL84">
        <f t="shared" si="186"/>
        <v>2.1948879344184533</v>
      </c>
      <c r="DP84">
        <v>1711</v>
      </c>
      <c r="DQ84">
        <v>581</v>
      </c>
      <c r="DR84">
        <v>1554</v>
      </c>
      <c r="DS84">
        <v>585</v>
      </c>
      <c r="DT84" s="6">
        <f t="shared" si="187"/>
        <v>1632.5</v>
      </c>
      <c r="DU84" s="6">
        <f t="shared" si="187"/>
        <v>583</v>
      </c>
      <c r="DV84" s="18">
        <f t="shared" si="188"/>
        <v>1027</v>
      </c>
      <c r="DW84" s="18">
        <f t="shared" si="189"/>
        <v>-23</v>
      </c>
      <c r="DX84" s="18">
        <f t="shared" si="190"/>
        <v>1027.2575139661915</v>
      </c>
      <c r="DY84" s="6">
        <f t="shared" si="191"/>
        <v>1733.4777904547841</v>
      </c>
      <c r="DZ84" s="6">
        <f t="shared" si="192"/>
        <v>876.81785208950726</v>
      </c>
      <c r="EA84" s="6">
        <v>87</v>
      </c>
      <c r="EB84" s="22">
        <f t="shared" si="193"/>
        <v>1.45</v>
      </c>
      <c r="EC84" s="18">
        <f t="shared" si="194"/>
        <v>185.75180339988316</v>
      </c>
      <c r="ED84">
        <f t="shared" si="195"/>
        <v>0.16136800223497488</v>
      </c>
      <c r="EE84">
        <f t="shared" si="196"/>
        <v>2.2689330388676923</v>
      </c>
      <c r="FU84">
        <v>1256</v>
      </c>
      <c r="FV84">
        <v>558</v>
      </c>
      <c r="FW84">
        <v>1127</v>
      </c>
      <c r="FX84">
        <v>561</v>
      </c>
      <c r="FY84">
        <f t="shared" si="197"/>
        <v>1191.5</v>
      </c>
      <c r="FZ84">
        <f t="shared" si="198"/>
        <v>559.5</v>
      </c>
      <c r="GA84" s="18">
        <f t="shared" ref="GA84:GA108" si="227">FY84-FY$6</f>
        <v>965.5</v>
      </c>
      <c r="GB84" s="18">
        <f t="shared" si="128"/>
        <v>-42.5</v>
      </c>
      <c r="GC84" s="18">
        <f t="shared" si="199"/>
        <v>966.43494349076593</v>
      </c>
      <c r="GD84">
        <f t="shared" si="200"/>
        <v>1316.3253777087184</v>
      </c>
      <c r="GE84">
        <v>83</v>
      </c>
      <c r="GF84" s="22">
        <f t="shared" si="201"/>
        <v>1.3833333333333333</v>
      </c>
      <c r="GG84" s="18">
        <f t="shared" si="202"/>
        <v>178.43741425997069</v>
      </c>
      <c r="GH84">
        <f t="shared" si="203"/>
        <v>0.14092684199243027</v>
      </c>
      <c r="GI84">
        <f t="shared" si="204"/>
        <v>2.2514859212454206</v>
      </c>
      <c r="GN84">
        <v>1543</v>
      </c>
      <c r="GO84">
        <v>548</v>
      </c>
      <c r="GP84">
        <v>1413</v>
      </c>
      <c r="GQ84">
        <v>552</v>
      </c>
      <c r="GR84">
        <f t="shared" si="205"/>
        <v>1478</v>
      </c>
      <c r="GS84">
        <f t="shared" si="206"/>
        <v>550</v>
      </c>
      <c r="GT84" s="18">
        <f t="shared" si="207"/>
        <v>1233</v>
      </c>
      <c r="GU84" s="18">
        <f t="shared" si="208"/>
        <v>-54.5</v>
      </c>
      <c r="GV84" s="18">
        <f t="shared" si="209"/>
        <v>1234.2038932040361</v>
      </c>
      <c r="GW84">
        <f t="shared" si="134"/>
        <v>1577.0174380773346</v>
      </c>
      <c r="GX84">
        <v>85</v>
      </c>
      <c r="GY84" s="22">
        <f t="shared" si="210"/>
        <v>1.4166666666666667</v>
      </c>
      <c r="GZ84" s="18">
        <f t="shared" si="211"/>
        <v>222.71857455307747</v>
      </c>
      <c r="HA84">
        <f t="shared" si="212"/>
        <v>0.15126767533064914</v>
      </c>
      <c r="HB84">
        <f t="shared" si="213"/>
        <v>2.3477564383609919</v>
      </c>
      <c r="HG84">
        <v>1548</v>
      </c>
      <c r="HH84">
        <v>548</v>
      </c>
      <c r="HI84">
        <v>1426</v>
      </c>
      <c r="HJ84">
        <v>552</v>
      </c>
      <c r="HK84">
        <f t="shared" si="214"/>
        <v>1487</v>
      </c>
      <c r="HL84">
        <f t="shared" si="215"/>
        <v>550</v>
      </c>
      <c r="HM84" s="18">
        <f t="shared" si="216"/>
        <v>1232</v>
      </c>
      <c r="HN84" s="18">
        <f t="shared" si="217"/>
        <v>-51.5</v>
      </c>
      <c r="HO84" s="18">
        <f t="shared" si="218"/>
        <v>1233.0759303465461</v>
      </c>
      <c r="HP84">
        <f t="shared" si="219"/>
        <v>1585.4554550664614</v>
      </c>
      <c r="HQ84">
        <v>84</v>
      </c>
      <c r="HR84" s="22">
        <f t="shared" si="220"/>
        <v>1.4</v>
      </c>
      <c r="HS84" s="18">
        <f t="shared" si="221"/>
        <v>219.88800683580124</v>
      </c>
      <c r="HT84">
        <f t="shared" si="222"/>
        <v>0.14612803567823801</v>
      </c>
      <c r="HU84">
        <f t="shared" si="223"/>
        <v>2.3422015426528655</v>
      </c>
    </row>
    <row r="85" spans="7:229" x14ac:dyDescent="0.25">
      <c r="G85" s="6">
        <v>1319</v>
      </c>
      <c r="H85" s="6">
        <v>578</v>
      </c>
      <c r="I85" s="6">
        <v>1083</v>
      </c>
      <c r="J85" s="6">
        <v>579</v>
      </c>
      <c r="K85" s="6">
        <f t="shared" si="132"/>
        <v>1201</v>
      </c>
      <c r="L85" s="6">
        <f t="shared" si="133"/>
        <v>578.5</v>
      </c>
      <c r="M85" s="18">
        <f t="shared" si="135"/>
        <v>424.5</v>
      </c>
      <c r="N85" s="18">
        <f t="shared" si="136"/>
        <v>-2</v>
      </c>
      <c r="O85" s="18">
        <f t="shared" si="137"/>
        <v>424.50471139906091</v>
      </c>
      <c r="P85" s="18">
        <f t="shared" si="138"/>
        <v>363.56419809646229</v>
      </c>
      <c r="Q85" s="6">
        <v>85</v>
      </c>
      <c r="R85" s="22">
        <f t="shared" si="139"/>
        <v>1.4166666666666667</v>
      </c>
      <c r="S85" s="18">
        <f t="shared" si="140"/>
        <v>296.47205360407344</v>
      </c>
      <c r="T85">
        <f t="shared" si="141"/>
        <v>0.15126767533064914</v>
      </c>
      <c r="U85">
        <f t="shared" si="142"/>
        <v>2.4719837616545597</v>
      </c>
      <c r="Y85" s="6">
        <v>1325</v>
      </c>
      <c r="Z85" s="6">
        <v>571</v>
      </c>
      <c r="AA85" s="6">
        <v>1058</v>
      </c>
      <c r="AB85" s="6">
        <v>571</v>
      </c>
      <c r="AC85" s="6">
        <f t="shared" si="143"/>
        <v>1191.5</v>
      </c>
      <c r="AD85" s="6">
        <f t="shared" si="143"/>
        <v>571</v>
      </c>
      <c r="AE85" s="18">
        <f t="shared" si="144"/>
        <v>529</v>
      </c>
      <c r="AF85" s="18">
        <f t="shared" si="145"/>
        <v>0.5</v>
      </c>
      <c r="AG85" s="18">
        <f t="shared" si="146"/>
        <v>529.00023629484326</v>
      </c>
      <c r="AH85" s="6">
        <f t="shared" si="147"/>
        <v>1321.2544228875829</v>
      </c>
      <c r="AI85" s="6">
        <f t="shared" si="224"/>
        <v>446.96814254229469</v>
      </c>
      <c r="AJ85" s="6">
        <v>86</v>
      </c>
      <c r="AK85" s="22">
        <f t="shared" si="148"/>
        <v>1.4333333333333333</v>
      </c>
      <c r="AL85" s="18">
        <f t="shared" si="149"/>
        <v>334.11125361594929</v>
      </c>
      <c r="AM85">
        <f t="shared" si="150"/>
        <v>0.1563472008599241</v>
      </c>
      <c r="AN85">
        <f t="shared" si="151"/>
        <v>2.5238911038961329</v>
      </c>
      <c r="AR85" s="6">
        <v>1443</v>
      </c>
      <c r="AS85" s="6">
        <v>578</v>
      </c>
      <c r="AT85" s="6">
        <v>1087</v>
      </c>
      <c r="AU85" s="6">
        <v>581</v>
      </c>
      <c r="AV85" s="6">
        <f t="shared" si="152"/>
        <v>1265</v>
      </c>
      <c r="AW85" s="6">
        <f t="shared" si="152"/>
        <v>579.5</v>
      </c>
      <c r="AX85" s="18">
        <f t="shared" si="153"/>
        <v>433.5</v>
      </c>
      <c r="AY85" s="18">
        <f t="shared" si="154"/>
        <v>-1.5</v>
      </c>
      <c r="AZ85" s="18">
        <f t="shared" si="155"/>
        <v>433.50259514794141</v>
      </c>
      <c r="BA85" s="6">
        <f t="shared" si="156"/>
        <v>1391.4184309545421</v>
      </c>
      <c r="BB85" s="6">
        <f t="shared" si="157"/>
        <v>377.04510224365777</v>
      </c>
      <c r="BC85" s="6">
        <v>88</v>
      </c>
      <c r="BD85" s="22">
        <f t="shared" si="158"/>
        <v>1.4666666666666666</v>
      </c>
      <c r="BE85" s="18">
        <f t="shared" si="159"/>
        <v>319.01564577820392</v>
      </c>
      <c r="BF85">
        <f t="shared" si="160"/>
        <v>0.16633142176652496</v>
      </c>
      <c r="BG85">
        <f t="shared" si="161"/>
        <v>2.5038119830838665</v>
      </c>
      <c r="BK85">
        <v>1408</v>
      </c>
      <c r="BL85">
        <v>558</v>
      </c>
      <c r="BM85">
        <v>1248</v>
      </c>
      <c r="BN85">
        <v>553</v>
      </c>
      <c r="BO85" s="6">
        <f t="shared" si="162"/>
        <v>1328</v>
      </c>
      <c r="BP85" s="6">
        <f t="shared" si="162"/>
        <v>555.5</v>
      </c>
      <c r="BQ85" s="18">
        <f t="shared" si="163"/>
        <v>849.5</v>
      </c>
      <c r="BR85" s="18">
        <f t="shared" si="124"/>
        <v>-34</v>
      </c>
      <c r="BS85" s="18">
        <f t="shared" si="164"/>
        <v>850.1801279728902</v>
      </c>
      <c r="BT85" s="6">
        <f t="shared" si="165"/>
        <v>1439.5013893706389</v>
      </c>
      <c r="BU85" s="6">
        <f t="shared" si="166"/>
        <v>680.24352803497914</v>
      </c>
      <c r="BV85" s="6">
        <v>96</v>
      </c>
      <c r="BW85" s="22">
        <f t="shared" si="167"/>
        <v>1.6</v>
      </c>
      <c r="BX85" s="18">
        <f t="shared" si="168"/>
        <v>130.98768749970478</v>
      </c>
      <c r="BY85">
        <f t="shared" si="169"/>
        <v>0.20411998265592479</v>
      </c>
      <c r="BZ85">
        <f t="shared" si="170"/>
        <v>2.1172304750279585</v>
      </c>
      <c r="CD85">
        <v>1391</v>
      </c>
      <c r="CE85">
        <v>555</v>
      </c>
      <c r="CF85">
        <v>1217</v>
      </c>
      <c r="CG85">
        <v>558</v>
      </c>
      <c r="CH85" s="6">
        <f t="shared" si="171"/>
        <v>1304</v>
      </c>
      <c r="CI85" s="6">
        <f t="shared" si="171"/>
        <v>556.5</v>
      </c>
      <c r="CJ85" s="18">
        <f t="shared" si="225"/>
        <v>771.5</v>
      </c>
      <c r="CK85" s="18">
        <f>CI85-CI$6</f>
        <v>-31.5</v>
      </c>
      <c r="CL85" s="18">
        <f t="shared" si="172"/>
        <v>772.14279767410903</v>
      </c>
      <c r="CM85" s="6">
        <f t="shared" si="173"/>
        <v>1417.7828641932444</v>
      </c>
      <c r="CN85" s="6">
        <f t="shared" si="174"/>
        <v>624.49839440954827</v>
      </c>
      <c r="CO85" s="6">
        <v>85</v>
      </c>
      <c r="CP85" s="22">
        <f t="shared" si="175"/>
        <v>1.4166666666666667</v>
      </c>
      <c r="CQ85" s="18">
        <f t="shared" si="176"/>
        <v>131.47764017699882</v>
      </c>
      <c r="CR85">
        <f t="shared" si="177"/>
        <v>0.15126767533064914</v>
      </c>
      <c r="CS85">
        <f t="shared" si="178"/>
        <v>2.1188519005563395</v>
      </c>
      <c r="CW85">
        <v>1703</v>
      </c>
      <c r="CX85">
        <v>541</v>
      </c>
      <c r="CY85">
        <v>1499</v>
      </c>
      <c r="CZ85">
        <v>547</v>
      </c>
      <c r="DA85" s="6">
        <f t="shared" si="179"/>
        <v>1601</v>
      </c>
      <c r="DB85" s="6">
        <f t="shared" si="179"/>
        <v>544</v>
      </c>
      <c r="DC85" s="18">
        <f t="shared" si="226"/>
        <v>1059</v>
      </c>
      <c r="DD85" s="18">
        <f t="shared" si="126"/>
        <v>-40.5</v>
      </c>
      <c r="DE85" s="18">
        <f t="shared" si="180"/>
        <v>1059.7741504679193</v>
      </c>
      <c r="DF85" s="6">
        <f t="shared" si="181"/>
        <v>1690.8982819791379</v>
      </c>
      <c r="DG85" s="6">
        <f t="shared" si="182"/>
        <v>893.77580080074335</v>
      </c>
      <c r="DH85" s="6">
        <v>85</v>
      </c>
      <c r="DI85" s="22">
        <f t="shared" si="183"/>
        <v>1.4166666666666667</v>
      </c>
      <c r="DJ85" s="18">
        <f t="shared" si="184"/>
        <v>158.29619361498342</v>
      </c>
      <c r="DK85">
        <f t="shared" si="185"/>
        <v>0.15126767533064914</v>
      </c>
      <c r="DL85">
        <f t="shared" si="186"/>
        <v>2.1994704719572162</v>
      </c>
      <c r="DT85" s="6"/>
      <c r="DU85" s="6"/>
      <c r="DY85" s="6"/>
      <c r="DZ85" s="6"/>
      <c r="EA85" s="6"/>
      <c r="EB85" s="6"/>
      <c r="EC85" s="6"/>
      <c r="FU85">
        <v>1276</v>
      </c>
      <c r="FV85">
        <v>557</v>
      </c>
      <c r="FW85">
        <v>1143</v>
      </c>
      <c r="FX85">
        <v>562</v>
      </c>
      <c r="FY85">
        <f t="shared" si="197"/>
        <v>1209.5</v>
      </c>
      <c r="FZ85">
        <f t="shared" si="198"/>
        <v>559.5</v>
      </c>
      <c r="GA85" s="18">
        <f t="shared" si="227"/>
        <v>983.5</v>
      </c>
      <c r="GB85" s="18">
        <f t="shared" si="128"/>
        <v>-42.5</v>
      </c>
      <c r="GC85" s="18">
        <f t="shared" si="199"/>
        <v>984.4178482737907</v>
      </c>
      <c r="GD85">
        <f t="shared" si="200"/>
        <v>1332.6404241204752</v>
      </c>
      <c r="GE85">
        <v>84</v>
      </c>
      <c r="GF85" s="22">
        <f t="shared" si="201"/>
        <v>1.4</v>
      </c>
      <c r="GG85" s="18">
        <f t="shared" si="202"/>
        <v>180.68135046948214</v>
      </c>
      <c r="GH85">
        <f t="shared" si="203"/>
        <v>0.14612803567823801</v>
      </c>
      <c r="GI85">
        <f t="shared" si="204"/>
        <v>2.2569133279556186</v>
      </c>
      <c r="GN85">
        <v>1560</v>
      </c>
      <c r="GO85">
        <v>548</v>
      </c>
      <c r="GP85">
        <v>1431</v>
      </c>
      <c r="GQ85">
        <v>552</v>
      </c>
      <c r="GR85">
        <f t="shared" si="205"/>
        <v>1495.5</v>
      </c>
      <c r="GS85">
        <f t="shared" si="206"/>
        <v>550</v>
      </c>
      <c r="GT85" s="18">
        <f t="shared" si="207"/>
        <v>1250.5</v>
      </c>
      <c r="GU85" s="18">
        <f t="shared" si="208"/>
        <v>-54.5</v>
      </c>
      <c r="GV85" s="18">
        <f t="shared" si="209"/>
        <v>1251.6870615293585</v>
      </c>
      <c r="GW85">
        <f t="shared" si="134"/>
        <v>1593.4303404918585</v>
      </c>
      <c r="GX85">
        <v>86</v>
      </c>
      <c r="GY85" s="22">
        <f t="shared" si="210"/>
        <v>1.4333333333333333</v>
      </c>
      <c r="GZ85" s="18">
        <f t="shared" si="211"/>
        <v>224.89204368189837</v>
      </c>
      <c r="HA85">
        <f t="shared" si="212"/>
        <v>0.1563472008599241</v>
      </c>
      <c r="HB85">
        <f t="shared" si="213"/>
        <v>2.3519740910684908</v>
      </c>
      <c r="HG85">
        <v>1565</v>
      </c>
      <c r="HH85">
        <v>547</v>
      </c>
      <c r="HI85">
        <v>1443</v>
      </c>
      <c r="HJ85">
        <v>552</v>
      </c>
      <c r="HK85">
        <f t="shared" si="214"/>
        <v>1504</v>
      </c>
      <c r="HL85">
        <f t="shared" si="215"/>
        <v>549.5</v>
      </c>
      <c r="HM85" s="18">
        <f t="shared" si="216"/>
        <v>1249</v>
      </c>
      <c r="HN85" s="18">
        <f t="shared" si="217"/>
        <v>-52</v>
      </c>
      <c r="HO85" s="18">
        <f t="shared" si="218"/>
        <v>1250.0819973105765</v>
      </c>
      <c r="HP85">
        <f t="shared" si="219"/>
        <v>1601.23897342027</v>
      </c>
      <c r="HQ85">
        <v>85</v>
      </c>
      <c r="HR85" s="22">
        <f t="shared" si="220"/>
        <v>1.4166666666666667</v>
      </c>
      <c r="HS85" s="18">
        <f t="shared" si="221"/>
        <v>222.00719572076167</v>
      </c>
      <c r="HT85">
        <f t="shared" si="222"/>
        <v>0.15126767533064914</v>
      </c>
      <c r="HU85">
        <f t="shared" si="223"/>
        <v>2.3463670510775514</v>
      </c>
    </row>
    <row r="86" spans="7:229" x14ac:dyDescent="0.25">
      <c r="G86" s="6">
        <v>1328</v>
      </c>
      <c r="H86" s="6">
        <v>579</v>
      </c>
      <c r="I86" s="6">
        <v>1090</v>
      </c>
      <c r="J86" s="6">
        <v>579</v>
      </c>
      <c r="K86" s="6">
        <f t="shared" si="132"/>
        <v>1209</v>
      </c>
      <c r="L86" s="6">
        <f t="shared" si="133"/>
        <v>579</v>
      </c>
      <c r="M86" s="18">
        <f t="shared" si="135"/>
        <v>432.5</v>
      </c>
      <c r="N86" s="18">
        <f t="shared" si="136"/>
        <v>-1.5</v>
      </c>
      <c r="O86" s="18">
        <f t="shared" si="137"/>
        <v>432.50260114824744</v>
      </c>
      <c r="P86" s="18">
        <f t="shared" si="138"/>
        <v>370.99203242994906</v>
      </c>
      <c r="Q86" s="6">
        <v>86</v>
      </c>
      <c r="R86" s="22">
        <f t="shared" si="139"/>
        <v>1.4333333333333333</v>
      </c>
      <c r="S86" s="18">
        <f t="shared" si="140"/>
        <v>297.13462420710437</v>
      </c>
      <c r="T86">
        <f t="shared" si="141"/>
        <v>0.1563472008599241</v>
      </c>
      <c r="U86">
        <f t="shared" si="142"/>
        <v>2.4729532617866243</v>
      </c>
      <c r="Y86" s="6">
        <v>1334</v>
      </c>
      <c r="Z86" s="6">
        <v>571</v>
      </c>
      <c r="AA86" s="6">
        <v>1067</v>
      </c>
      <c r="AB86" s="6">
        <v>571</v>
      </c>
      <c r="AC86" s="6">
        <f t="shared" si="143"/>
        <v>1200.5</v>
      </c>
      <c r="AD86" s="6">
        <f t="shared" si="143"/>
        <v>571</v>
      </c>
      <c r="AE86" s="18">
        <f t="shared" si="144"/>
        <v>538</v>
      </c>
      <c r="AF86" s="18">
        <f t="shared" si="145"/>
        <v>0.5</v>
      </c>
      <c r="AG86" s="18">
        <f t="shared" si="146"/>
        <v>538.00023234195726</v>
      </c>
      <c r="AH86" s="6">
        <f t="shared" si="147"/>
        <v>1329.3762635160897</v>
      </c>
      <c r="AI86" s="6">
        <f t="shared" si="224"/>
        <v>455.08998317080147</v>
      </c>
      <c r="AJ86" s="6">
        <v>87</v>
      </c>
      <c r="AK86" s="22">
        <f t="shared" si="148"/>
        <v>1.45</v>
      </c>
      <c r="AL86" s="18">
        <f t="shared" si="149"/>
        <v>334.9530828224888</v>
      </c>
      <c r="AM86">
        <f t="shared" si="150"/>
        <v>0.16136800223497488</v>
      </c>
      <c r="AN86">
        <f t="shared" si="151"/>
        <v>2.5249839792808269</v>
      </c>
      <c r="AR86" s="6">
        <v>1450</v>
      </c>
      <c r="AS86" s="6">
        <v>578</v>
      </c>
      <c r="AT86" s="6">
        <v>1096</v>
      </c>
      <c r="AU86" s="6">
        <v>581</v>
      </c>
      <c r="AV86" s="6">
        <f t="shared" si="152"/>
        <v>1273</v>
      </c>
      <c r="AW86" s="6">
        <f t="shared" si="152"/>
        <v>579.5</v>
      </c>
      <c r="AX86" s="18">
        <f t="shared" si="153"/>
        <v>441.5</v>
      </c>
      <c r="AY86" s="18">
        <f t="shared" si="154"/>
        <v>-1.5</v>
      </c>
      <c r="AZ86" s="18">
        <f t="shared" si="155"/>
        <v>441.50254812401704</v>
      </c>
      <c r="BA86" s="6">
        <f t="shared" si="156"/>
        <v>1398.6955530064431</v>
      </c>
      <c r="BB86" s="6">
        <f t="shared" si="157"/>
        <v>384.32222429555873</v>
      </c>
      <c r="BC86" s="6">
        <v>89</v>
      </c>
      <c r="BD86" s="22">
        <f t="shared" si="158"/>
        <v>1.4833333333333334</v>
      </c>
      <c r="BE86" s="18">
        <f t="shared" si="159"/>
        <v>319.67440343433663</v>
      </c>
      <c r="BF86">
        <f t="shared" si="160"/>
        <v>0.17123875626126916</v>
      </c>
      <c r="BG86">
        <f t="shared" si="161"/>
        <v>2.5047078633837851</v>
      </c>
      <c r="BK86">
        <v>1419</v>
      </c>
      <c r="BL86">
        <v>557</v>
      </c>
      <c r="BM86">
        <v>1260</v>
      </c>
      <c r="BN86">
        <v>554</v>
      </c>
      <c r="BO86" s="6">
        <f t="shared" si="162"/>
        <v>1339.5</v>
      </c>
      <c r="BP86" s="6">
        <f t="shared" si="162"/>
        <v>555.5</v>
      </c>
      <c r="BQ86" s="18">
        <f t="shared" si="163"/>
        <v>861</v>
      </c>
      <c r="BR86" s="18">
        <f t="shared" ref="BR86:BR118" si="228">BP86-BP$6</f>
        <v>-34</v>
      </c>
      <c r="BS86" s="18">
        <f t="shared" si="164"/>
        <v>861.67105092372697</v>
      </c>
      <c r="BT86" s="6">
        <f t="shared" si="165"/>
        <v>1450.1174090396958</v>
      </c>
      <c r="BU86" s="6">
        <f t="shared" si="166"/>
        <v>690.859547704036</v>
      </c>
      <c r="BV86" s="6">
        <v>97</v>
      </c>
      <c r="BW86" s="22">
        <f t="shared" si="167"/>
        <v>1.6166666666666667</v>
      </c>
      <c r="BX86" s="18">
        <f t="shared" si="168"/>
        <v>132.08624609921114</v>
      </c>
      <c r="BY86">
        <f t="shared" si="169"/>
        <v>0.20862048388260124</v>
      </c>
      <c r="BZ86">
        <f t="shared" si="170"/>
        <v>2.1208575976735888</v>
      </c>
      <c r="CD86">
        <v>1402</v>
      </c>
      <c r="CE86">
        <v>555</v>
      </c>
      <c r="CF86">
        <v>1228</v>
      </c>
      <c r="CG86">
        <v>557</v>
      </c>
      <c r="CH86" s="6">
        <f t="shared" si="171"/>
        <v>1315</v>
      </c>
      <c r="CI86" s="6">
        <f t="shared" si="171"/>
        <v>556</v>
      </c>
      <c r="CJ86" s="18">
        <f t="shared" si="225"/>
        <v>782.5</v>
      </c>
      <c r="CK86" s="18">
        <f t="shared" ref="CK86:CK108" si="229">CI86-CI$6</f>
        <v>-32</v>
      </c>
      <c r="CL86" s="18">
        <f t="shared" si="172"/>
        <v>783.15403976484731</v>
      </c>
      <c r="CM86" s="6">
        <f t="shared" si="173"/>
        <v>1427.7118056526674</v>
      </c>
      <c r="CN86" s="6">
        <f t="shared" si="174"/>
        <v>634.42733586897123</v>
      </c>
      <c r="CO86" s="6">
        <v>86</v>
      </c>
      <c r="CP86" s="22">
        <f t="shared" si="175"/>
        <v>1.4333333333333333</v>
      </c>
      <c r="CQ86" s="18">
        <f t="shared" si="176"/>
        <v>132.5474198418913</v>
      </c>
      <c r="CR86">
        <f t="shared" si="177"/>
        <v>0.1563472008599241</v>
      </c>
      <c r="CS86">
        <f t="shared" si="178"/>
        <v>2.122371278207662</v>
      </c>
      <c r="CW86">
        <v>1718</v>
      </c>
      <c r="CX86">
        <v>540</v>
      </c>
      <c r="CY86">
        <v>1516</v>
      </c>
      <c r="CZ86">
        <v>547</v>
      </c>
      <c r="DA86" s="6">
        <f t="shared" si="179"/>
        <v>1617</v>
      </c>
      <c r="DB86" s="6">
        <f t="shared" si="179"/>
        <v>543.5</v>
      </c>
      <c r="DC86" s="18">
        <f t="shared" si="226"/>
        <v>1075</v>
      </c>
      <c r="DD86" s="18">
        <f>DB86-DB$6</f>
        <v>-41</v>
      </c>
      <c r="DE86" s="18">
        <f t="shared" si="180"/>
        <v>1075.7815763434508</v>
      </c>
      <c r="DF86" s="6">
        <f t="shared" si="181"/>
        <v>1705.8960255537263</v>
      </c>
      <c r="DG86" s="6">
        <f t="shared" si="182"/>
        <v>908.77354437533177</v>
      </c>
      <c r="DH86" s="6">
        <v>86</v>
      </c>
      <c r="DI86" s="22">
        <f t="shared" si="183"/>
        <v>1.4333333333333333</v>
      </c>
      <c r="DJ86" s="18">
        <f t="shared" si="184"/>
        <v>159.81882520211664</v>
      </c>
      <c r="DK86">
        <f t="shared" si="185"/>
        <v>0.1563472008599241</v>
      </c>
      <c r="DL86">
        <f t="shared" si="186"/>
        <v>2.2036279339258491</v>
      </c>
      <c r="DT86" s="6"/>
      <c r="DU86" s="6"/>
      <c r="DY86" s="6"/>
      <c r="DZ86" s="6"/>
      <c r="EA86" s="6"/>
      <c r="EC86" s="6"/>
      <c r="FU86">
        <v>1295</v>
      </c>
      <c r="FV86">
        <v>556</v>
      </c>
      <c r="FW86">
        <v>1158</v>
      </c>
      <c r="FX86">
        <v>560</v>
      </c>
      <c r="FY86">
        <f t="shared" si="197"/>
        <v>1226.5</v>
      </c>
      <c r="FZ86">
        <f t="shared" si="198"/>
        <v>558</v>
      </c>
      <c r="GA86" s="18">
        <f t="shared" si="227"/>
        <v>1000.5</v>
      </c>
      <c r="GB86" s="18">
        <f t="shared" ref="GB86:GB108" si="230">FZ86-FZ$6</f>
        <v>-44</v>
      </c>
      <c r="GC86" s="18">
        <f t="shared" si="199"/>
        <v>1001.4670488837863</v>
      </c>
      <c r="GD86">
        <f t="shared" si="200"/>
        <v>1347.4666044099201</v>
      </c>
      <c r="GE86">
        <v>85</v>
      </c>
      <c r="GF86" s="22">
        <f t="shared" si="201"/>
        <v>1.4166666666666667</v>
      </c>
      <c r="GG86" s="18">
        <f t="shared" si="202"/>
        <v>182.80877754834358</v>
      </c>
      <c r="GH86">
        <f t="shared" si="203"/>
        <v>0.15126767533064914</v>
      </c>
      <c r="GI86">
        <f t="shared" si="204"/>
        <v>2.261997044512098</v>
      </c>
      <c r="GN86">
        <v>1574</v>
      </c>
      <c r="GO86">
        <v>548</v>
      </c>
      <c r="GP86">
        <v>1448</v>
      </c>
      <c r="GQ86">
        <v>551</v>
      </c>
      <c r="GR86">
        <f t="shared" si="205"/>
        <v>1511</v>
      </c>
      <c r="GS86">
        <f t="shared" si="206"/>
        <v>549.5</v>
      </c>
      <c r="GT86" s="18">
        <f t="shared" si="207"/>
        <v>1266</v>
      </c>
      <c r="GU86" s="18">
        <f t="shared" si="208"/>
        <v>-55</v>
      </c>
      <c r="GV86" s="18">
        <f t="shared" si="209"/>
        <v>1267.1941445571788</v>
      </c>
      <c r="GW86">
        <f t="shared" si="134"/>
        <v>1607.8156766246559</v>
      </c>
      <c r="GX86">
        <v>87</v>
      </c>
      <c r="GY86" s="22">
        <f t="shared" si="210"/>
        <v>1.45</v>
      </c>
      <c r="GZ86" s="18">
        <f t="shared" si="211"/>
        <v>226.81985022198717</v>
      </c>
      <c r="HA86">
        <f t="shared" si="212"/>
        <v>0.16136800223497488</v>
      </c>
      <c r="HB86">
        <f t="shared" si="213"/>
        <v>2.3556810593241959</v>
      </c>
      <c r="HG86">
        <v>1584</v>
      </c>
      <c r="HH86">
        <v>549</v>
      </c>
      <c r="HI86">
        <v>1460</v>
      </c>
      <c r="HJ86">
        <v>551</v>
      </c>
      <c r="HK86">
        <f t="shared" si="214"/>
        <v>1522</v>
      </c>
      <c r="HL86">
        <f t="shared" si="215"/>
        <v>550</v>
      </c>
      <c r="HM86" s="18">
        <f t="shared" si="216"/>
        <v>1267</v>
      </c>
      <c r="HN86" s="18">
        <f t="shared" si="217"/>
        <v>-51.5</v>
      </c>
      <c r="HO86" s="18">
        <f t="shared" si="218"/>
        <v>1268.0462333842563</v>
      </c>
      <c r="HP86">
        <f t="shared" si="219"/>
        <v>1618.3275317438063</v>
      </c>
      <c r="HQ86">
        <v>86</v>
      </c>
      <c r="HR86" s="22">
        <f t="shared" si="220"/>
        <v>1.4333333333333333</v>
      </c>
      <c r="HS86" s="18">
        <f t="shared" si="221"/>
        <v>224.24578560134185</v>
      </c>
      <c r="HT86">
        <f t="shared" si="222"/>
        <v>0.1563472008599241</v>
      </c>
      <c r="HU86">
        <f t="shared" si="223"/>
        <v>2.3507242898107537</v>
      </c>
    </row>
    <row r="87" spans="7:229" x14ac:dyDescent="0.25">
      <c r="G87" s="6">
        <v>1336</v>
      </c>
      <c r="H87" s="6">
        <v>580</v>
      </c>
      <c r="I87" s="6">
        <v>1097</v>
      </c>
      <c r="J87" s="6">
        <v>579</v>
      </c>
      <c r="K87" s="6">
        <f t="shared" si="132"/>
        <v>1216.5</v>
      </c>
      <c r="L87" s="6">
        <f t="shared" si="133"/>
        <v>579.5</v>
      </c>
      <c r="M87" s="18">
        <f t="shared" si="135"/>
        <v>440</v>
      </c>
      <c r="N87" s="18">
        <f t="shared" si="136"/>
        <v>-1</v>
      </c>
      <c r="O87" s="18">
        <f t="shared" si="137"/>
        <v>440.00113636216895</v>
      </c>
      <c r="P87" s="18">
        <f t="shared" si="138"/>
        <v>377.97518448459698</v>
      </c>
      <c r="Q87" s="6">
        <v>87</v>
      </c>
      <c r="R87" s="22">
        <f t="shared" si="139"/>
        <v>1.45</v>
      </c>
      <c r="S87" s="18">
        <f t="shared" si="140"/>
        <v>297.75582669355299</v>
      </c>
      <c r="T87">
        <f t="shared" si="141"/>
        <v>0.16136800223497488</v>
      </c>
      <c r="U87">
        <f t="shared" si="142"/>
        <v>2.4738602688150948</v>
      </c>
      <c r="Y87" s="6">
        <v>1344</v>
      </c>
      <c r="Z87" s="6">
        <v>571</v>
      </c>
      <c r="AA87" s="6">
        <v>1077</v>
      </c>
      <c r="AB87" s="6">
        <v>571</v>
      </c>
      <c r="AC87" s="6">
        <f t="shared" si="143"/>
        <v>1210.5</v>
      </c>
      <c r="AD87" s="6">
        <f t="shared" si="143"/>
        <v>571</v>
      </c>
      <c r="AE87" s="18">
        <f t="shared" si="144"/>
        <v>548</v>
      </c>
      <c r="AF87" s="18">
        <f t="shared" si="145"/>
        <v>0.5</v>
      </c>
      <c r="AG87" s="18">
        <f t="shared" si="146"/>
        <v>548.00022810214227</v>
      </c>
      <c r="AH87" s="6">
        <f t="shared" si="147"/>
        <v>1338.4137065944894</v>
      </c>
      <c r="AI87" s="6">
        <f t="shared" si="224"/>
        <v>464.12742624920122</v>
      </c>
      <c r="AJ87" s="6">
        <v>88</v>
      </c>
      <c r="AK87" s="22">
        <f t="shared" si="148"/>
        <v>1.4666666666666666</v>
      </c>
      <c r="AL87" s="18">
        <f t="shared" si="149"/>
        <v>335.88844862177655</v>
      </c>
      <c r="AM87">
        <f t="shared" si="150"/>
        <v>0.16633142176652496</v>
      </c>
      <c r="AN87">
        <f t="shared" si="151"/>
        <v>2.5261950684856558</v>
      </c>
      <c r="AR87" s="6">
        <v>1455</v>
      </c>
      <c r="AS87" s="6">
        <v>578</v>
      </c>
      <c r="AT87" s="6">
        <v>1103</v>
      </c>
      <c r="AU87" s="6">
        <v>581</v>
      </c>
      <c r="AV87" s="6">
        <f t="shared" si="152"/>
        <v>1279</v>
      </c>
      <c r="AW87" s="6">
        <f t="shared" si="152"/>
        <v>579.5</v>
      </c>
      <c r="AX87" s="18">
        <f t="shared" si="153"/>
        <v>447.5</v>
      </c>
      <c r="AY87" s="18">
        <f t="shared" si="154"/>
        <v>-1.5</v>
      </c>
      <c r="AZ87" s="18">
        <f t="shared" si="155"/>
        <v>447.50251395941899</v>
      </c>
      <c r="BA87" s="6">
        <f t="shared" si="156"/>
        <v>1404.1585558618372</v>
      </c>
      <c r="BB87" s="6">
        <f t="shared" si="157"/>
        <v>389.78522715095278</v>
      </c>
      <c r="BC87" s="6">
        <v>90</v>
      </c>
      <c r="BD87" s="22">
        <f t="shared" si="158"/>
        <v>1.5</v>
      </c>
      <c r="BE87" s="18">
        <f t="shared" si="159"/>
        <v>320.16847176729135</v>
      </c>
      <c r="BF87">
        <f t="shared" si="160"/>
        <v>0.17609125905568124</v>
      </c>
      <c r="BG87">
        <f t="shared" si="161"/>
        <v>2.505378563024736</v>
      </c>
      <c r="BK87">
        <v>1430</v>
      </c>
      <c r="BL87">
        <v>557</v>
      </c>
      <c r="BM87">
        <v>1273</v>
      </c>
      <c r="BN87">
        <v>554</v>
      </c>
      <c r="BO87" s="6">
        <f t="shared" si="162"/>
        <v>1351.5</v>
      </c>
      <c r="BP87" s="6">
        <f t="shared" si="162"/>
        <v>555.5</v>
      </c>
      <c r="BQ87" s="18">
        <f t="shared" si="163"/>
        <v>873</v>
      </c>
      <c r="BR87" s="18">
        <f t="shared" si="228"/>
        <v>-34</v>
      </c>
      <c r="BS87" s="18">
        <f t="shared" si="164"/>
        <v>873.66183389226751</v>
      </c>
      <c r="BT87" s="6">
        <f t="shared" si="165"/>
        <v>1461.209259483391</v>
      </c>
      <c r="BU87" s="6">
        <f t="shared" si="166"/>
        <v>701.9513981477312</v>
      </c>
      <c r="BV87" s="6">
        <v>98</v>
      </c>
      <c r="BW87" s="22">
        <f t="shared" si="167"/>
        <v>1.6333333333333333</v>
      </c>
      <c r="BX87" s="18">
        <f t="shared" si="168"/>
        <v>133.23259246331637</v>
      </c>
      <c r="BY87">
        <f t="shared" si="169"/>
        <v>0.21307482530885122</v>
      </c>
      <c r="BZ87">
        <f t="shared" si="170"/>
        <v>2.1246104785542919</v>
      </c>
      <c r="CD87" s="10">
        <v>1413</v>
      </c>
      <c r="CE87" s="10">
        <v>555</v>
      </c>
      <c r="CF87" s="10">
        <v>1239</v>
      </c>
      <c r="CG87" s="10">
        <v>556</v>
      </c>
      <c r="CH87" s="6">
        <f t="shared" si="171"/>
        <v>1326</v>
      </c>
      <c r="CI87" s="6">
        <f t="shared" si="171"/>
        <v>555.5</v>
      </c>
      <c r="CJ87" s="18">
        <f t="shared" si="225"/>
        <v>793.5</v>
      </c>
      <c r="CK87" s="18">
        <f t="shared" si="229"/>
        <v>-32.5</v>
      </c>
      <c r="CL87" s="18">
        <f t="shared" si="172"/>
        <v>794.16528506350619</v>
      </c>
      <c r="CM87" s="6">
        <f t="shared" si="173"/>
        <v>1437.6565132186479</v>
      </c>
      <c r="CN87" s="6">
        <f t="shared" si="174"/>
        <v>644.37204343495171</v>
      </c>
      <c r="CO87" s="6">
        <v>87</v>
      </c>
      <c r="CP87" s="22">
        <f t="shared" si="175"/>
        <v>1.45</v>
      </c>
      <c r="CQ87" s="18">
        <f t="shared" si="176"/>
        <v>133.61719981844419</v>
      </c>
      <c r="CR87">
        <f t="shared" si="177"/>
        <v>0.16136800223497488</v>
      </c>
      <c r="CS87">
        <f t="shared" si="178"/>
        <v>2.1258623661144287</v>
      </c>
      <c r="CW87">
        <v>1734</v>
      </c>
      <c r="CX87">
        <v>536</v>
      </c>
      <c r="CY87">
        <v>1527</v>
      </c>
      <c r="CZ87">
        <v>548</v>
      </c>
      <c r="DA87" s="6">
        <f t="shared" si="179"/>
        <v>1630.5</v>
      </c>
      <c r="DB87" s="6">
        <f t="shared" si="179"/>
        <v>542</v>
      </c>
      <c r="DC87" s="18">
        <f t="shared" si="226"/>
        <v>1088.5</v>
      </c>
      <c r="DD87" s="18">
        <f>DB87-DB$6</f>
        <v>-42.5</v>
      </c>
      <c r="DE87" s="18">
        <f t="shared" si="180"/>
        <v>1089.3293808577826</v>
      </c>
      <c r="DF87" s="6">
        <f t="shared" si="181"/>
        <v>1718.2241559237841</v>
      </c>
      <c r="DG87" s="6">
        <f t="shared" si="182"/>
        <v>921.10167474538957</v>
      </c>
      <c r="DH87" s="6">
        <v>87</v>
      </c>
      <c r="DI87" s="22">
        <f t="shared" si="183"/>
        <v>1.45</v>
      </c>
      <c r="DJ87" s="18">
        <f t="shared" si="184"/>
        <v>161.10749680055019</v>
      </c>
      <c r="DK87">
        <f t="shared" si="185"/>
        <v>0.16136800223497488</v>
      </c>
      <c r="DL87">
        <f t="shared" si="186"/>
        <v>2.2071157498751979</v>
      </c>
      <c r="FU87">
        <v>1312</v>
      </c>
      <c r="FV87">
        <v>556</v>
      </c>
      <c r="FW87">
        <v>1174</v>
      </c>
      <c r="FX87">
        <v>559</v>
      </c>
      <c r="FY87">
        <f t="shared" si="197"/>
        <v>1243</v>
      </c>
      <c r="FZ87">
        <f t="shared" si="198"/>
        <v>557.5</v>
      </c>
      <c r="GA87" s="18">
        <f t="shared" si="227"/>
        <v>1017</v>
      </c>
      <c r="GB87" s="18">
        <f t="shared" si="230"/>
        <v>-44.5</v>
      </c>
      <c r="GC87" s="18">
        <f t="shared" si="199"/>
        <v>1017.9731086821498</v>
      </c>
      <c r="GD87">
        <f t="shared" si="200"/>
        <v>1362.2977831590272</v>
      </c>
      <c r="GE87">
        <v>86</v>
      </c>
      <c r="GF87" s="22">
        <f t="shared" si="201"/>
        <v>1.4333333333333333</v>
      </c>
      <c r="GG87" s="18">
        <f t="shared" si="202"/>
        <v>184.86843063024571</v>
      </c>
      <c r="GH87">
        <f t="shared" si="203"/>
        <v>0.1563472008599241</v>
      </c>
      <c r="GI87">
        <f t="shared" si="204"/>
        <v>2.2668627544601203</v>
      </c>
      <c r="GN87">
        <v>1591</v>
      </c>
      <c r="GO87">
        <v>550</v>
      </c>
      <c r="GP87">
        <v>1467</v>
      </c>
      <c r="GQ87">
        <v>549</v>
      </c>
      <c r="GR87">
        <f t="shared" si="205"/>
        <v>1529</v>
      </c>
      <c r="GS87">
        <f t="shared" si="206"/>
        <v>549.5</v>
      </c>
      <c r="GT87" s="18">
        <f t="shared" si="207"/>
        <v>1284</v>
      </c>
      <c r="GU87" s="18">
        <f t="shared" si="208"/>
        <v>-55</v>
      </c>
      <c r="GV87" s="18">
        <f t="shared" si="209"/>
        <v>1285.1774196584688</v>
      </c>
      <c r="GW87">
        <f t="shared" si="134"/>
        <v>1624.7434412854234</v>
      </c>
      <c r="GX87">
        <v>88</v>
      </c>
      <c r="GY87" s="22">
        <f t="shared" si="210"/>
        <v>1.4666666666666666</v>
      </c>
      <c r="GZ87" s="18">
        <f t="shared" si="211"/>
        <v>229.05549152798179</v>
      </c>
      <c r="HA87">
        <f t="shared" si="212"/>
        <v>0.16633142176652496</v>
      </c>
      <c r="HB87">
        <f t="shared" si="213"/>
        <v>2.3599407083003165</v>
      </c>
      <c r="HG87">
        <v>1604</v>
      </c>
      <c r="HH87">
        <v>546</v>
      </c>
      <c r="HI87">
        <v>1480</v>
      </c>
      <c r="HJ87">
        <v>551</v>
      </c>
      <c r="HK87">
        <f t="shared" si="214"/>
        <v>1542</v>
      </c>
      <c r="HL87">
        <f t="shared" si="215"/>
        <v>548.5</v>
      </c>
      <c r="HM87" s="18">
        <f t="shared" si="216"/>
        <v>1287</v>
      </c>
      <c r="HN87" s="18">
        <f t="shared" si="217"/>
        <v>-53</v>
      </c>
      <c r="HO87" s="18">
        <f t="shared" si="218"/>
        <v>1288.0908353062682</v>
      </c>
      <c r="HP87">
        <f t="shared" si="219"/>
        <v>1636.6478698852725</v>
      </c>
      <c r="HQ87">
        <v>87</v>
      </c>
      <c r="HR87" s="22">
        <f t="shared" si="220"/>
        <v>1.45</v>
      </c>
      <c r="HS87" s="18">
        <f t="shared" si="221"/>
        <v>226.74361756251369</v>
      </c>
      <c r="HT87">
        <f t="shared" si="222"/>
        <v>0.16136800223497488</v>
      </c>
      <c r="HU87">
        <f t="shared" si="223"/>
        <v>2.3555350712717469</v>
      </c>
    </row>
    <row r="88" spans="7:229" x14ac:dyDescent="0.25">
      <c r="G88" s="6">
        <v>1345</v>
      </c>
      <c r="H88" s="6">
        <v>580</v>
      </c>
      <c r="I88" s="6">
        <v>1102</v>
      </c>
      <c r="J88" s="6">
        <v>579</v>
      </c>
      <c r="K88" s="6">
        <f t="shared" si="132"/>
        <v>1223.5</v>
      </c>
      <c r="L88" s="6">
        <f t="shared" si="133"/>
        <v>579.5</v>
      </c>
      <c r="M88" s="18">
        <f t="shared" si="135"/>
        <v>447</v>
      </c>
      <c r="N88" s="18">
        <f t="shared" si="136"/>
        <v>-1</v>
      </c>
      <c r="O88" s="18">
        <f t="shared" si="137"/>
        <v>447.0011185668331</v>
      </c>
      <c r="P88" s="18">
        <f t="shared" si="138"/>
        <v>384.29812310685122</v>
      </c>
      <c r="Q88" s="6">
        <v>88</v>
      </c>
      <c r="R88" s="22">
        <f t="shared" si="139"/>
        <v>1.4666666666666666</v>
      </c>
      <c r="S88" s="18">
        <f t="shared" si="140"/>
        <v>298.33572746438097</v>
      </c>
      <c r="T88">
        <f t="shared" si="141"/>
        <v>0.16633142176652496</v>
      </c>
      <c r="U88">
        <f t="shared" si="142"/>
        <v>2.4747052658042863</v>
      </c>
      <c r="Y88" s="6">
        <v>1355</v>
      </c>
      <c r="Z88" s="6">
        <v>571</v>
      </c>
      <c r="AA88" s="6">
        <v>1091</v>
      </c>
      <c r="AB88" s="6">
        <v>571</v>
      </c>
      <c r="AC88" s="6">
        <f t="shared" si="143"/>
        <v>1223</v>
      </c>
      <c r="AD88" s="6">
        <f t="shared" si="143"/>
        <v>571</v>
      </c>
      <c r="AE88" s="18">
        <f t="shared" si="144"/>
        <v>560.5</v>
      </c>
      <c r="AF88" s="18">
        <f t="shared" si="145"/>
        <v>0.5</v>
      </c>
      <c r="AG88" s="18">
        <f t="shared" si="146"/>
        <v>560.5002230151207</v>
      </c>
      <c r="AH88" s="6">
        <f t="shared" si="147"/>
        <v>1349.7296025500812</v>
      </c>
      <c r="AI88" s="6">
        <f t="shared" si="224"/>
        <v>475.44332220479293</v>
      </c>
      <c r="AJ88" s="6">
        <v>89</v>
      </c>
      <c r="AK88" s="22">
        <f t="shared" si="148"/>
        <v>1.4833333333333334</v>
      </c>
      <c r="AL88" s="18">
        <f t="shared" si="149"/>
        <v>337.05765589078584</v>
      </c>
      <c r="AM88">
        <f t="shared" si="150"/>
        <v>0.17123875626126916</v>
      </c>
      <c r="AN88">
        <f t="shared" si="151"/>
        <v>2.5277041961042754</v>
      </c>
      <c r="AR88" s="6">
        <v>1461</v>
      </c>
      <c r="AS88" s="6">
        <v>578</v>
      </c>
      <c r="AT88" s="6">
        <v>1111</v>
      </c>
      <c r="AU88" s="6">
        <v>580</v>
      </c>
      <c r="AV88" s="6">
        <f t="shared" si="152"/>
        <v>1286</v>
      </c>
      <c r="AW88" s="6">
        <f t="shared" si="152"/>
        <v>579</v>
      </c>
      <c r="AX88" s="18">
        <f t="shared" si="153"/>
        <v>454.5</v>
      </c>
      <c r="AY88" s="18">
        <f t="shared" si="154"/>
        <v>-2</v>
      </c>
      <c r="AZ88" s="18">
        <f t="shared" si="155"/>
        <v>454.5044004187418</v>
      </c>
      <c r="BA88" s="6">
        <f t="shared" si="156"/>
        <v>1410.332230362761</v>
      </c>
      <c r="BB88" s="6">
        <f t="shared" si="157"/>
        <v>395.95890165187666</v>
      </c>
      <c r="BC88" s="6">
        <v>91</v>
      </c>
      <c r="BD88" s="22">
        <f t="shared" si="158"/>
        <v>1.5166666666666666</v>
      </c>
      <c r="BE88" s="18">
        <f t="shared" si="159"/>
        <v>320.74504344543055</v>
      </c>
      <c r="BF88">
        <f t="shared" si="160"/>
        <v>0.18089014193744996</v>
      </c>
      <c r="BG88">
        <f t="shared" si="161"/>
        <v>2.5061599538359576</v>
      </c>
      <c r="BK88">
        <v>1439</v>
      </c>
      <c r="BL88">
        <v>556</v>
      </c>
      <c r="BM88">
        <v>1284</v>
      </c>
      <c r="BN88">
        <v>553</v>
      </c>
      <c r="BO88" s="6">
        <f t="shared" si="162"/>
        <v>1361.5</v>
      </c>
      <c r="BP88" s="6">
        <f t="shared" si="162"/>
        <v>554.5</v>
      </c>
      <c r="BQ88" s="18">
        <f t="shared" si="163"/>
        <v>883</v>
      </c>
      <c r="BR88" s="18">
        <f t="shared" si="228"/>
        <v>-35</v>
      </c>
      <c r="BS88" s="18">
        <f t="shared" si="164"/>
        <v>883.69338573964671</v>
      </c>
      <c r="BT88" s="6">
        <f t="shared" si="165"/>
        <v>1470.0858818450029</v>
      </c>
      <c r="BU88" s="6">
        <f t="shared" si="166"/>
        <v>710.82802050934311</v>
      </c>
      <c r="BV88" s="6">
        <v>99</v>
      </c>
      <c r="BW88" s="22">
        <f t="shared" si="167"/>
        <v>1.65</v>
      </c>
      <c r="BX88" s="18">
        <f t="shared" si="168"/>
        <v>134.19163183687078</v>
      </c>
      <c r="BY88">
        <f t="shared" si="169"/>
        <v>0.21748394421390627</v>
      </c>
      <c r="BZ88">
        <f t="shared" si="170"/>
        <v>2.127725434160963</v>
      </c>
      <c r="CD88">
        <v>1426</v>
      </c>
      <c r="CE88">
        <v>555</v>
      </c>
      <c r="CF88">
        <v>1249</v>
      </c>
      <c r="CG88">
        <v>556</v>
      </c>
      <c r="CH88" s="6">
        <f t="shared" si="171"/>
        <v>1337.5</v>
      </c>
      <c r="CI88" s="6">
        <f t="shared" si="171"/>
        <v>555.5</v>
      </c>
      <c r="CJ88" s="18">
        <f t="shared" si="225"/>
        <v>805</v>
      </c>
      <c r="CK88" s="18">
        <f t="shared" si="229"/>
        <v>-32.5</v>
      </c>
      <c r="CL88" s="18">
        <f t="shared" si="172"/>
        <v>805.65578878327437</v>
      </c>
      <c r="CM88" s="6">
        <f t="shared" si="173"/>
        <v>1448.2701750709361</v>
      </c>
      <c r="CN88" s="6">
        <f t="shared" si="174"/>
        <v>654.98570528723997</v>
      </c>
      <c r="CO88" s="6">
        <v>88</v>
      </c>
      <c r="CP88" s="22">
        <f t="shared" si="175"/>
        <v>1.4666666666666666</v>
      </c>
      <c r="CQ88" s="18">
        <f t="shared" si="176"/>
        <v>134.73354138259148</v>
      </c>
      <c r="CR88">
        <f t="shared" si="177"/>
        <v>0.16633142176652496</v>
      </c>
      <c r="CS88">
        <f t="shared" si="178"/>
        <v>2.1294757250774481</v>
      </c>
      <c r="CW88">
        <v>1745</v>
      </c>
      <c r="CX88">
        <v>535</v>
      </c>
      <c r="CY88">
        <v>1539</v>
      </c>
      <c r="CZ88">
        <v>549</v>
      </c>
      <c r="DA88" s="6">
        <f t="shared" si="179"/>
        <v>1642</v>
      </c>
      <c r="DB88" s="6">
        <f t="shared" si="179"/>
        <v>542</v>
      </c>
      <c r="DC88" s="18">
        <f t="shared" si="226"/>
        <v>1100</v>
      </c>
      <c r="DD88" s="18">
        <f>DB88-DB$6</f>
        <v>-42.5</v>
      </c>
      <c r="DE88" s="18">
        <f t="shared" si="180"/>
        <v>1100.8207165565154</v>
      </c>
      <c r="DF88" s="6">
        <f t="shared" si="181"/>
        <v>1729.1408271161722</v>
      </c>
      <c r="DG88" s="6">
        <f t="shared" si="182"/>
        <v>932.01834593777767</v>
      </c>
      <c r="DH88" s="6">
        <v>88</v>
      </c>
      <c r="DI88" s="22">
        <f t="shared" si="183"/>
        <v>1.4666666666666666</v>
      </c>
      <c r="DJ88" s="18">
        <f t="shared" si="184"/>
        <v>162.20055641233873</v>
      </c>
      <c r="DK88">
        <f t="shared" si="185"/>
        <v>0.16633142176652496</v>
      </c>
      <c r="DL88">
        <f t="shared" si="186"/>
        <v>2.2100523396802783</v>
      </c>
      <c r="FU88">
        <v>1329</v>
      </c>
      <c r="FV88">
        <v>554</v>
      </c>
      <c r="FW88">
        <v>1189</v>
      </c>
      <c r="FX88">
        <v>559</v>
      </c>
      <c r="FY88">
        <f t="shared" si="197"/>
        <v>1259</v>
      </c>
      <c r="FZ88">
        <f t="shared" si="198"/>
        <v>556.5</v>
      </c>
      <c r="GA88" s="18">
        <f t="shared" si="227"/>
        <v>1033</v>
      </c>
      <c r="GB88" s="18">
        <f t="shared" si="230"/>
        <v>-45.5</v>
      </c>
      <c r="GC88" s="18">
        <f t="shared" si="199"/>
        <v>1034.0015715655368</v>
      </c>
      <c r="GD88">
        <f t="shared" si="200"/>
        <v>1376.5076280210001</v>
      </c>
      <c r="GE88">
        <v>87</v>
      </c>
      <c r="GF88" s="22">
        <f t="shared" si="201"/>
        <v>1.45</v>
      </c>
      <c r="GG88" s="18">
        <f t="shared" si="202"/>
        <v>186.8684883895902</v>
      </c>
      <c r="GH88">
        <f t="shared" si="203"/>
        <v>0.16136800223497488</v>
      </c>
      <c r="GI88">
        <f t="shared" si="204"/>
        <v>2.2715360725274207</v>
      </c>
      <c r="GN88">
        <v>1612</v>
      </c>
      <c r="GO88">
        <v>549</v>
      </c>
      <c r="GP88">
        <v>1486</v>
      </c>
      <c r="GQ88">
        <v>547</v>
      </c>
      <c r="GR88">
        <f t="shared" si="205"/>
        <v>1549</v>
      </c>
      <c r="GS88">
        <f t="shared" si="206"/>
        <v>548</v>
      </c>
      <c r="GT88" s="18">
        <f t="shared" si="207"/>
        <v>1304</v>
      </c>
      <c r="GU88" s="18">
        <f t="shared" si="208"/>
        <v>-56.5</v>
      </c>
      <c r="GV88" s="18">
        <f t="shared" si="209"/>
        <v>1305.2234483030099</v>
      </c>
      <c r="GW88">
        <f t="shared" si="134"/>
        <v>1643.0779044220635</v>
      </c>
      <c r="GX88">
        <v>89</v>
      </c>
      <c r="GY88" s="22">
        <f t="shared" si="210"/>
        <v>1.4833333333333334</v>
      </c>
      <c r="GZ88" s="18">
        <f t="shared" si="211"/>
        <v>231.54756982887326</v>
      </c>
      <c r="HA88">
        <f t="shared" si="212"/>
        <v>0.17123875626126916</v>
      </c>
      <c r="HB88">
        <f t="shared" si="213"/>
        <v>2.3646402272843545</v>
      </c>
      <c r="HG88">
        <v>1624</v>
      </c>
      <c r="HH88">
        <v>546</v>
      </c>
      <c r="HI88">
        <v>1498</v>
      </c>
      <c r="HJ88">
        <v>549</v>
      </c>
      <c r="HK88">
        <f t="shared" si="214"/>
        <v>1561</v>
      </c>
      <c r="HL88">
        <f t="shared" si="215"/>
        <v>547.5</v>
      </c>
      <c r="HM88" s="18">
        <f t="shared" si="216"/>
        <v>1306</v>
      </c>
      <c r="HN88" s="18">
        <f t="shared" si="217"/>
        <v>-54</v>
      </c>
      <c r="HO88" s="18">
        <f t="shared" si="218"/>
        <v>1307.1159091679667</v>
      </c>
      <c r="HP88">
        <f t="shared" si="219"/>
        <v>1654.2301079354106</v>
      </c>
      <c r="HQ88">
        <v>88</v>
      </c>
      <c r="HR88" s="22">
        <f t="shared" si="220"/>
        <v>1.4666666666666666</v>
      </c>
      <c r="HS88" s="18">
        <f t="shared" si="221"/>
        <v>229.11440236234654</v>
      </c>
      <c r="HT88">
        <f t="shared" si="222"/>
        <v>0.16633142176652496</v>
      </c>
      <c r="HU88">
        <f t="shared" si="223"/>
        <v>2.36005239023652</v>
      </c>
    </row>
    <row r="89" spans="7:229" x14ac:dyDescent="0.25">
      <c r="G89" s="6">
        <v>1353</v>
      </c>
      <c r="H89" s="6">
        <v>578</v>
      </c>
      <c r="I89" s="6">
        <v>1108</v>
      </c>
      <c r="J89" s="6">
        <v>579</v>
      </c>
      <c r="K89" s="6">
        <f t="shared" si="132"/>
        <v>1230.5</v>
      </c>
      <c r="L89" s="6">
        <f t="shared" si="133"/>
        <v>578.5</v>
      </c>
      <c r="M89" s="18">
        <f t="shared" si="135"/>
        <v>454</v>
      </c>
      <c r="N89" s="18">
        <f t="shared" si="136"/>
        <v>-2</v>
      </c>
      <c r="O89" s="18">
        <f t="shared" si="137"/>
        <v>454.00440526497096</v>
      </c>
      <c r="P89" s="18">
        <f t="shared" si="138"/>
        <v>390.20193219917735</v>
      </c>
      <c r="Q89" s="6">
        <v>89</v>
      </c>
      <c r="R89" s="22">
        <f t="shared" si="139"/>
        <v>1.4833333333333334</v>
      </c>
      <c r="S89" s="18">
        <f t="shared" si="140"/>
        <v>298.91590198994948</v>
      </c>
      <c r="T89">
        <f t="shared" si="141"/>
        <v>0.17123875626126916</v>
      </c>
      <c r="U89">
        <f t="shared" si="142"/>
        <v>2.4755490196320658</v>
      </c>
      <c r="Y89" s="6">
        <v>1363</v>
      </c>
      <c r="Z89" s="6">
        <v>570</v>
      </c>
      <c r="AA89" s="6">
        <v>1103</v>
      </c>
      <c r="AB89" s="6">
        <v>570</v>
      </c>
      <c r="AC89" s="6">
        <f t="shared" si="143"/>
        <v>1233</v>
      </c>
      <c r="AD89" s="6">
        <f t="shared" si="143"/>
        <v>570</v>
      </c>
      <c r="AE89" s="18">
        <f t="shared" si="144"/>
        <v>570.5</v>
      </c>
      <c r="AF89" s="18">
        <f t="shared" si="145"/>
        <v>-0.5</v>
      </c>
      <c r="AG89" s="18">
        <f t="shared" si="146"/>
        <v>570.50021910600526</v>
      </c>
      <c r="AH89" s="6">
        <f t="shared" si="147"/>
        <v>1358.3773408004124</v>
      </c>
      <c r="AI89" s="6">
        <f t="shared" si="224"/>
        <v>484.09106045512419</v>
      </c>
      <c r="AJ89" s="6">
        <v>90</v>
      </c>
      <c r="AK89" s="22">
        <f t="shared" si="148"/>
        <v>1.5</v>
      </c>
      <c r="AL89" s="18">
        <f t="shared" si="149"/>
        <v>337.99302172100607</v>
      </c>
      <c r="AM89">
        <f t="shared" si="150"/>
        <v>0.17609125905568124</v>
      </c>
      <c r="AN89">
        <f t="shared" si="151"/>
        <v>2.5289077338298869</v>
      </c>
      <c r="AR89" s="6">
        <v>1468</v>
      </c>
      <c r="AS89" s="6">
        <v>578</v>
      </c>
      <c r="AT89" s="6">
        <v>1119</v>
      </c>
      <c r="AU89" s="6">
        <v>580</v>
      </c>
      <c r="AV89" s="6">
        <f t="shared" si="152"/>
        <v>1293.5</v>
      </c>
      <c r="AW89" s="6">
        <f t="shared" si="152"/>
        <v>579</v>
      </c>
      <c r="AX89" s="18">
        <f t="shared" si="153"/>
        <v>462</v>
      </c>
      <c r="AY89" s="18">
        <f t="shared" si="154"/>
        <v>-2</v>
      </c>
      <c r="AZ89" s="18">
        <f t="shared" si="155"/>
        <v>462.0043289840475</v>
      </c>
      <c r="BA89" s="6">
        <f t="shared" si="156"/>
        <v>1417.1743894101389</v>
      </c>
      <c r="BB89" s="6">
        <f t="shared" si="157"/>
        <v>402.80106069925455</v>
      </c>
      <c r="BC89" s="6">
        <v>92</v>
      </c>
      <c r="BD89" s="22">
        <f t="shared" si="158"/>
        <v>1.5333333333333332</v>
      </c>
      <c r="BE89" s="18">
        <f t="shared" si="159"/>
        <v>321.36262649593334</v>
      </c>
      <c r="BF89">
        <f t="shared" si="160"/>
        <v>0.1856365769619116</v>
      </c>
      <c r="BG89">
        <f t="shared" si="161"/>
        <v>2.5069953682258221</v>
      </c>
      <c r="BK89">
        <v>1452</v>
      </c>
      <c r="BL89">
        <v>556</v>
      </c>
      <c r="BM89">
        <v>1294</v>
      </c>
      <c r="BN89">
        <v>553</v>
      </c>
      <c r="BO89" s="6">
        <f t="shared" si="162"/>
        <v>1373</v>
      </c>
      <c r="BP89" s="6">
        <f t="shared" si="162"/>
        <v>554.5</v>
      </c>
      <c r="BQ89" s="18">
        <f t="shared" si="163"/>
        <v>894.5</v>
      </c>
      <c r="BR89" s="18">
        <f t="shared" si="228"/>
        <v>-35</v>
      </c>
      <c r="BS89" s="18">
        <f t="shared" si="164"/>
        <v>895.18447819429934</v>
      </c>
      <c r="BT89" s="6">
        <f t="shared" si="165"/>
        <v>1480.7428034604795</v>
      </c>
      <c r="BU89" s="6">
        <f t="shared" si="166"/>
        <v>721.48494212481978</v>
      </c>
      <c r="BV89" s="6">
        <v>100</v>
      </c>
      <c r="BW89" s="22">
        <f t="shared" si="167"/>
        <v>1.6666666666666667</v>
      </c>
      <c r="BX89" s="18">
        <f t="shared" si="168"/>
        <v>135.29020664133088</v>
      </c>
      <c r="BY89">
        <f t="shared" si="169"/>
        <v>0.22184874961635639</v>
      </c>
      <c r="BZ89">
        <f t="shared" si="170"/>
        <v>2.1312663601189423</v>
      </c>
      <c r="CD89">
        <v>1436</v>
      </c>
      <c r="CE89">
        <v>555</v>
      </c>
      <c r="CF89">
        <v>1261</v>
      </c>
      <c r="CG89">
        <v>556</v>
      </c>
      <c r="CH89" s="6">
        <f t="shared" si="171"/>
        <v>1348.5</v>
      </c>
      <c r="CI89" s="6">
        <f t="shared" si="171"/>
        <v>555.5</v>
      </c>
      <c r="CJ89" s="18">
        <f t="shared" si="225"/>
        <v>816</v>
      </c>
      <c r="CK89" s="18">
        <f t="shared" si="229"/>
        <v>-32.5</v>
      </c>
      <c r="CL89" s="18">
        <f t="shared" si="172"/>
        <v>816.64695554443847</v>
      </c>
      <c r="CM89" s="6">
        <f t="shared" si="173"/>
        <v>1458.4349488407086</v>
      </c>
      <c r="CN89" s="6">
        <f t="shared" si="174"/>
        <v>665.15047905701238</v>
      </c>
      <c r="CO89" s="6">
        <v>89</v>
      </c>
      <c r="CP89" s="22">
        <f t="shared" si="175"/>
        <v>1.4833333333333334</v>
      </c>
      <c r="CQ89" s="18">
        <f t="shared" si="176"/>
        <v>135.80137066085479</v>
      </c>
      <c r="CR89">
        <f t="shared" si="177"/>
        <v>0.17123875626126916</v>
      </c>
      <c r="CS89">
        <f t="shared" si="178"/>
        <v>2.1329041533571611</v>
      </c>
      <c r="CW89">
        <v>1764</v>
      </c>
      <c r="CX89">
        <v>535</v>
      </c>
      <c r="CY89">
        <v>1553</v>
      </c>
      <c r="CZ89">
        <v>549</v>
      </c>
      <c r="DA89" s="6">
        <f t="shared" si="179"/>
        <v>1658.5</v>
      </c>
      <c r="DB89" s="6">
        <f t="shared" si="179"/>
        <v>542</v>
      </c>
      <c r="DC89" s="18">
        <f t="shared" si="226"/>
        <v>1116.5</v>
      </c>
      <c r="DD89" s="18">
        <f>DB89-DB$6</f>
        <v>-42.5</v>
      </c>
      <c r="DE89" s="18">
        <f t="shared" si="180"/>
        <v>1117.3085965837729</v>
      </c>
      <c r="DF89" s="6">
        <f t="shared" si="181"/>
        <v>1744.8169674782509</v>
      </c>
      <c r="DG89" s="6">
        <f t="shared" si="182"/>
        <v>947.69448629985641</v>
      </c>
      <c r="DH89" s="6">
        <v>89</v>
      </c>
      <c r="DI89" s="22">
        <f t="shared" si="183"/>
        <v>1.4833333333333334</v>
      </c>
      <c r="DJ89" s="18">
        <f t="shared" si="184"/>
        <v>163.7688889555954</v>
      </c>
      <c r="DK89">
        <f t="shared" si="185"/>
        <v>0.17123875626126916</v>
      </c>
      <c r="DL89">
        <f t="shared" si="186"/>
        <v>2.2142314026856909</v>
      </c>
      <c r="FU89">
        <v>1348</v>
      </c>
      <c r="FV89">
        <v>552</v>
      </c>
      <c r="FW89">
        <v>1204</v>
      </c>
      <c r="FX89">
        <v>558</v>
      </c>
      <c r="FY89">
        <f t="shared" si="197"/>
        <v>1276</v>
      </c>
      <c r="FZ89">
        <f t="shared" si="198"/>
        <v>555</v>
      </c>
      <c r="GA89" s="18">
        <f t="shared" si="227"/>
        <v>1050</v>
      </c>
      <c r="GB89" s="18">
        <f t="shared" si="230"/>
        <v>-47</v>
      </c>
      <c r="GC89" s="18">
        <f t="shared" si="199"/>
        <v>1051.0513783826175</v>
      </c>
      <c r="GD89">
        <f t="shared" si="200"/>
        <v>1391.4743978959871</v>
      </c>
      <c r="GE89">
        <v>88</v>
      </c>
      <c r="GF89" s="22">
        <f t="shared" si="201"/>
        <v>1.4666666666666666</v>
      </c>
      <c r="GG89" s="18">
        <f t="shared" si="202"/>
        <v>188.99599111196113</v>
      </c>
      <c r="GH89">
        <f t="shared" si="203"/>
        <v>0.16633142176652496</v>
      </c>
      <c r="GI89">
        <f t="shared" si="204"/>
        <v>2.2764525922345209</v>
      </c>
      <c r="GN89">
        <v>1632</v>
      </c>
      <c r="GO89">
        <v>545</v>
      </c>
      <c r="GP89">
        <v>1506</v>
      </c>
      <c r="GQ89">
        <v>547</v>
      </c>
      <c r="GR89">
        <f t="shared" si="205"/>
        <v>1569</v>
      </c>
      <c r="GS89">
        <f t="shared" si="206"/>
        <v>546</v>
      </c>
      <c r="GT89" s="18">
        <f t="shared" si="207"/>
        <v>1324</v>
      </c>
      <c r="GU89" s="18">
        <f t="shared" si="208"/>
        <v>-58.5</v>
      </c>
      <c r="GV89" s="18">
        <f t="shared" si="209"/>
        <v>1325.2917603305318</v>
      </c>
      <c r="GW89">
        <f t="shared" si="134"/>
        <v>1661.2877535213458</v>
      </c>
      <c r="GX89">
        <v>90</v>
      </c>
      <c r="GY89" s="22">
        <f t="shared" si="210"/>
        <v>1.5</v>
      </c>
      <c r="GZ89" s="18">
        <f t="shared" si="211"/>
        <v>234.04241835104807</v>
      </c>
      <c r="HA89">
        <f t="shared" si="212"/>
        <v>0.17609125905568124</v>
      </c>
      <c r="HB89">
        <f t="shared" si="213"/>
        <v>2.3692945770095628</v>
      </c>
      <c r="HG89">
        <v>1646</v>
      </c>
      <c r="HH89">
        <v>545</v>
      </c>
      <c r="HI89">
        <v>1516</v>
      </c>
      <c r="HJ89">
        <v>548</v>
      </c>
      <c r="HK89">
        <f t="shared" si="214"/>
        <v>1581</v>
      </c>
      <c r="HL89">
        <f t="shared" si="215"/>
        <v>546.5</v>
      </c>
      <c r="HM89" s="18">
        <f t="shared" si="216"/>
        <v>1326</v>
      </c>
      <c r="HN89" s="18">
        <f t="shared" si="217"/>
        <v>-55</v>
      </c>
      <c r="HO89" s="18">
        <f t="shared" si="218"/>
        <v>1327.1401583856921</v>
      </c>
      <c r="HP89">
        <f t="shared" si="219"/>
        <v>1672.7890632114977</v>
      </c>
      <c r="HQ89">
        <v>89</v>
      </c>
      <c r="HR89" s="22">
        <f t="shared" si="220"/>
        <v>1.4833333333333334</v>
      </c>
      <c r="HS89" s="18">
        <f t="shared" si="221"/>
        <v>231.60969809778234</v>
      </c>
      <c r="HT89">
        <f t="shared" si="222"/>
        <v>0.17123875626126916</v>
      </c>
      <c r="HU89">
        <f t="shared" si="223"/>
        <v>2.3647567404706424</v>
      </c>
    </row>
    <row r="90" spans="7:229" x14ac:dyDescent="0.25">
      <c r="G90" s="6">
        <v>1360</v>
      </c>
      <c r="H90" s="6">
        <v>580</v>
      </c>
      <c r="I90" s="6">
        <v>1116</v>
      </c>
      <c r="J90" s="6">
        <v>579</v>
      </c>
      <c r="K90" s="6">
        <f t="shared" si="132"/>
        <v>1238</v>
      </c>
      <c r="L90" s="6">
        <f t="shared" si="133"/>
        <v>579.5</v>
      </c>
      <c r="M90" s="18">
        <f t="shared" si="135"/>
        <v>461.5</v>
      </c>
      <c r="N90" s="18">
        <f t="shared" si="136"/>
        <v>-1</v>
      </c>
      <c r="O90" s="18">
        <f t="shared" si="137"/>
        <v>461.50108342234688</v>
      </c>
      <c r="P90" s="18">
        <f t="shared" si="138"/>
        <v>397.4166315772253</v>
      </c>
      <c r="Q90" s="6">
        <v>90</v>
      </c>
      <c r="R90" s="22">
        <f t="shared" si="139"/>
        <v>1.5</v>
      </c>
      <c r="S90" s="18">
        <f t="shared" si="140"/>
        <v>299.53695063193243</v>
      </c>
      <c r="T90">
        <f t="shared" si="141"/>
        <v>0.17609125905568124</v>
      </c>
      <c r="U90">
        <f t="shared" si="142"/>
        <v>2.4764504042402216</v>
      </c>
      <c r="Y90" s="6">
        <v>1374</v>
      </c>
      <c r="Z90" s="6">
        <v>572</v>
      </c>
      <c r="AA90" s="6">
        <v>1115</v>
      </c>
      <c r="AB90" s="6">
        <v>570</v>
      </c>
      <c r="AC90" s="6">
        <f t="shared" si="143"/>
        <v>1244.5</v>
      </c>
      <c r="AD90" s="6">
        <f t="shared" si="143"/>
        <v>571</v>
      </c>
      <c r="AE90" s="18">
        <f t="shared" si="144"/>
        <v>582</v>
      </c>
      <c r="AF90" s="18">
        <f t="shared" si="145"/>
        <v>0.5</v>
      </c>
      <c r="AG90" s="18">
        <f t="shared" si="146"/>
        <v>582.00021477659266</v>
      </c>
      <c r="AH90" s="6">
        <f t="shared" si="147"/>
        <v>1369.2411219357969</v>
      </c>
      <c r="AI90" s="6">
        <f t="shared" si="224"/>
        <v>494.95484159050864</v>
      </c>
      <c r="AJ90" s="6">
        <v>91</v>
      </c>
      <c r="AK90" s="22">
        <f t="shared" si="148"/>
        <v>1.5166666666666666</v>
      </c>
      <c r="AL90" s="18">
        <f t="shared" si="149"/>
        <v>339.06869244129302</v>
      </c>
      <c r="AM90">
        <f t="shared" si="150"/>
        <v>0.18089014193744996</v>
      </c>
      <c r="AN90">
        <f t="shared" si="151"/>
        <v>2.5302876914953152</v>
      </c>
      <c r="AR90" s="6">
        <v>1476</v>
      </c>
      <c r="AS90" s="6">
        <v>577</v>
      </c>
      <c r="AT90" s="6">
        <v>1126</v>
      </c>
      <c r="AU90" s="6">
        <v>580</v>
      </c>
      <c r="AV90" s="6">
        <f t="shared" si="152"/>
        <v>1301</v>
      </c>
      <c r="AW90" s="6">
        <f t="shared" si="152"/>
        <v>578.5</v>
      </c>
      <c r="AX90" s="18">
        <f t="shared" si="153"/>
        <v>469.5</v>
      </c>
      <c r="AY90" s="18">
        <f t="shared" si="154"/>
        <v>-2.5</v>
      </c>
      <c r="AZ90" s="18">
        <f t="shared" si="155"/>
        <v>469.50665596985948</v>
      </c>
      <c r="BA90" s="6">
        <f t="shared" si="156"/>
        <v>1423.8199499936782</v>
      </c>
      <c r="BB90" s="6">
        <f t="shared" si="157"/>
        <v>409.44662128279379</v>
      </c>
      <c r="BC90" s="6">
        <v>93</v>
      </c>
      <c r="BD90" s="22">
        <f t="shared" si="158"/>
        <v>1.55</v>
      </c>
      <c r="BE90" s="18">
        <f t="shared" si="159"/>
        <v>321.98040704483094</v>
      </c>
      <c r="BF90">
        <f t="shared" si="160"/>
        <v>0.1903316981702915</v>
      </c>
      <c r="BG90">
        <f t="shared" si="161"/>
        <v>2.5078294450771832</v>
      </c>
      <c r="BK90">
        <v>1462</v>
      </c>
      <c r="BL90">
        <v>556</v>
      </c>
      <c r="BM90">
        <v>1306</v>
      </c>
      <c r="BN90">
        <v>552</v>
      </c>
      <c r="BO90" s="6">
        <f t="shared" si="162"/>
        <v>1384</v>
      </c>
      <c r="BP90" s="6">
        <f t="shared" si="162"/>
        <v>554</v>
      </c>
      <c r="BQ90" s="18">
        <f t="shared" si="163"/>
        <v>905.5</v>
      </c>
      <c r="BR90" s="18">
        <f t="shared" si="228"/>
        <v>-35.5</v>
      </c>
      <c r="BS90" s="18">
        <f t="shared" si="164"/>
        <v>906.19561905804869</v>
      </c>
      <c r="BT90" s="6">
        <f t="shared" si="165"/>
        <v>1490.7622211472894</v>
      </c>
      <c r="BU90" s="6">
        <f t="shared" si="166"/>
        <v>731.50435981162968</v>
      </c>
      <c r="BV90" s="6">
        <v>101</v>
      </c>
      <c r="BW90" s="22">
        <f t="shared" si="167"/>
        <v>1.6833333333333333</v>
      </c>
      <c r="BX90" s="18">
        <f t="shared" si="168"/>
        <v>136.34289697247326</v>
      </c>
      <c r="BY90">
        <f t="shared" si="169"/>
        <v>0.22617012339899895</v>
      </c>
      <c r="BZ90">
        <f t="shared" si="170"/>
        <v>2.1346325175177476</v>
      </c>
      <c r="CD90">
        <v>1449</v>
      </c>
      <c r="CE90">
        <v>555</v>
      </c>
      <c r="CF90">
        <v>1271</v>
      </c>
      <c r="CG90">
        <v>555</v>
      </c>
      <c r="CH90" s="6">
        <f t="shared" si="171"/>
        <v>1360</v>
      </c>
      <c r="CI90" s="6">
        <f t="shared" si="171"/>
        <v>555</v>
      </c>
      <c r="CJ90" s="18">
        <f t="shared" si="225"/>
        <v>827.5</v>
      </c>
      <c r="CK90" s="18">
        <f t="shared" si="229"/>
        <v>-33</v>
      </c>
      <c r="CL90" s="18">
        <f t="shared" si="172"/>
        <v>828.15774463564605</v>
      </c>
      <c r="CM90" s="6">
        <f t="shared" si="173"/>
        <v>1468.8856320353875</v>
      </c>
      <c r="CN90" s="6">
        <f t="shared" si="174"/>
        <v>675.60116225169133</v>
      </c>
      <c r="CO90" s="6">
        <v>90</v>
      </c>
      <c r="CP90" s="22">
        <f t="shared" si="175"/>
        <v>1.5</v>
      </c>
      <c r="CQ90" s="18">
        <f t="shared" si="176"/>
        <v>136.91968301791371</v>
      </c>
      <c r="CR90">
        <f t="shared" si="177"/>
        <v>0.17609125905568124</v>
      </c>
      <c r="CS90">
        <f t="shared" si="178"/>
        <v>2.1364658850339793</v>
      </c>
      <c r="CW90">
        <v>1741</v>
      </c>
      <c r="CX90">
        <v>535</v>
      </c>
      <c r="CY90">
        <v>1567</v>
      </c>
      <c r="CZ90">
        <v>549</v>
      </c>
      <c r="DA90" s="6">
        <f t="shared" si="179"/>
        <v>1654</v>
      </c>
      <c r="DB90" s="6">
        <f t="shared" si="179"/>
        <v>542</v>
      </c>
      <c r="DC90" s="18">
        <f t="shared" si="226"/>
        <v>1112</v>
      </c>
      <c r="DD90" s="18">
        <f>DB90-DB$6</f>
        <v>-42.5</v>
      </c>
      <c r="DE90" s="18">
        <f t="shared" si="180"/>
        <v>1112.8118663997072</v>
      </c>
      <c r="DF90" s="6">
        <f t="shared" si="181"/>
        <v>1740.540146046623</v>
      </c>
      <c r="DG90" s="6">
        <f t="shared" si="182"/>
        <v>943.41766486822848</v>
      </c>
      <c r="DH90" s="6">
        <v>90</v>
      </c>
      <c r="DI90" s="22">
        <f t="shared" si="183"/>
        <v>1.5</v>
      </c>
      <c r="DJ90" s="18">
        <f t="shared" si="184"/>
        <v>163.34115850909433</v>
      </c>
      <c r="DK90">
        <f t="shared" si="185"/>
        <v>0.17609125905568124</v>
      </c>
      <c r="DL90">
        <f t="shared" si="186"/>
        <v>2.2130956315287333</v>
      </c>
      <c r="FU90">
        <v>1365</v>
      </c>
      <c r="FV90">
        <v>552</v>
      </c>
      <c r="FW90">
        <v>1223</v>
      </c>
      <c r="FX90">
        <v>558</v>
      </c>
      <c r="FY90">
        <f t="shared" si="197"/>
        <v>1294</v>
      </c>
      <c r="FZ90">
        <f t="shared" si="198"/>
        <v>555</v>
      </c>
      <c r="GA90" s="18">
        <f t="shared" si="227"/>
        <v>1068</v>
      </c>
      <c r="GB90" s="18">
        <f t="shared" si="230"/>
        <v>-47</v>
      </c>
      <c r="GC90" s="18">
        <f t="shared" si="199"/>
        <v>1069.0336758025915</v>
      </c>
      <c r="GD90">
        <f t="shared" si="200"/>
        <v>1407.9989346586879</v>
      </c>
      <c r="GE90">
        <v>89</v>
      </c>
      <c r="GF90" s="22">
        <f t="shared" si="201"/>
        <v>1.4833333333333334</v>
      </c>
      <c r="GG90" s="18">
        <f t="shared" si="202"/>
        <v>191.23985153371984</v>
      </c>
      <c r="GH90">
        <f t="shared" si="203"/>
        <v>0.17123875626126916</v>
      </c>
      <c r="GI90">
        <f t="shared" si="204"/>
        <v>2.2815783978656716</v>
      </c>
      <c r="GN90">
        <v>1651</v>
      </c>
      <c r="GO90">
        <v>544</v>
      </c>
      <c r="GP90">
        <v>1525</v>
      </c>
      <c r="GQ90">
        <v>548</v>
      </c>
      <c r="GR90">
        <f t="shared" si="205"/>
        <v>1588</v>
      </c>
      <c r="GS90">
        <f t="shared" si="206"/>
        <v>546</v>
      </c>
      <c r="GT90" s="18">
        <f t="shared" si="207"/>
        <v>1343</v>
      </c>
      <c r="GU90" s="18">
        <f t="shared" si="208"/>
        <v>-58.5</v>
      </c>
      <c r="GV90" s="18">
        <f t="shared" si="209"/>
        <v>1344.2735026771895</v>
      </c>
      <c r="GW90">
        <f t="shared" si="134"/>
        <v>1679.243877463902</v>
      </c>
      <c r="GX90">
        <v>91</v>
      </c>
      <c r="GY90" s="22">
        <f t="shared" si="210"/>
        <v>1.5166666666666666</v>
      </c>
      <c r="GZ90" s="18">
        <f t="shared" si="211"/>
        <v>236.40218691438895</v>
      </c>
      <c r="HA90">
        <f t="shared" si="212"/>
        <v>0.18089014193744996</v>
      </c>
      <c r="HB90">
        <f t="shared" si="213"/>
        <v>2.37365148980845</v>
      </c>
      <c r="HG90">
        <v>1664</v>
      </c>
      <c r="HH90">
        <v>544</v>
      </c>
      <c r="HI90">
        <v>1532</v>
      </c>
      <c r="HJ90">
        <v>548</v>
      </c>
      <c r="HK90">
        <f t="shared" si="214"/>
        <v>1598</v>
      </c>
      <c r="HL90">
        <f t="shared" si="215"/>
        <v>546</v>
      </c>
      <c r="HM90" s="18">
        <f t="shared" si="216"/>
        <v>1343</v>
      </c>
      <c r="HN90" s="18">
        <f t="shared" si="217"/>
        <v>-55.5</v>
      </c>
      <c r="HO90" s="18">
        <f t="shared" si="218"/>
        <v>1344.1462904014577</v>
      </c>
      <c r="HP90">
        <f t="shared" si="219"/>
        <v>1688.7036448116053</v>
      </c>
      <c r="HQ90">
        <v>90</v>
      </c>
      <c r="HR90" s="22">
        <f t="shared" si="220"/>
        <v>1.5</v>
      </c>
      <c r="HS90" s="18">
        <f t="shared" si="221"/>
        <v>233.72889508908003</v>
      </c>
      <c r="HT90">
        <f t="shared" si="222"/>
        <v>0.17609125905568124</v>
      </c>
      <c r="HU90">
        <f t="shared" si="223"/>
        <v>2.3687124060251596</v>
      </c>
    </row>
    <row r="91" spans="7:229" x14ac:dyDescent="0.25">
      <c r="G91" s="6">
        <v>1368</v>
      </c>
      <c r="H91" s="6">
        <v>578</v>
      </c>
      <c r="I91" s="6">
        <v>1123</v>
      </c>
      <c r="J91" s="6">
        <v>579</v>
      </c>
      <c r="K91" s="6">
        <f t="shared" si="132"/>
        <v>1245.5</v>
      </c>
      <c r="L91" s="6">
        <f t="shared" si="133"/>
        <v>578.5</v>
      </c>
      <c r="M91" s="18">
        <f t="shared" si="135"/>
        <v>469</v>
      </c>
      <c r="N91" s="18">
        <f t="shared" si="136"/>
        <v>-2</v>
      </c>
      <c r="O91" s="18">
        <f t="shared" si="137"/>
        <v>469.00426437293726</v>
      </c>
      <c r="P91" s="18">
        <f t="shared" si="138"/>
        <v>403.79141586479739</v>
      </c>
      <c r="Q91" s="6">
        <v>91</v>
      </c>
      <c r="R91" s="22">
        <f t="shared" si="139"/>
        <v>1.5166666666666666</v>
      </c>
      <c r="S91" s="18">
        <f t="shared" si="140"/>
        <v>300.15853798597021</v>
      </c>
      <c r="T91">
        <f t="shared" si="141"/>
        <v>0.18089014193744996</v>
      </c>
      <c r="U91">
        <f t="shared" si="142"/>
        <v>2.4773507013399221</v>
      </c>
      <c r="Y91" s="6">
        <v>1383</v>
      </c>
      <c r="Z91" s="6">
        <v>571</v>
      </c>
      <c r="AA91" s="6">
        <v>1124</v>
      </c>
      <c r="AB91" s="6">
        <v>570</v>
      </c>
      <c r="AC91" s="6">
        <f t="shared" si="143"/>
        <v>1253.5</v>
      </c>
      <c r="AD91" s="6">
        <f t="shared" si="143"/>
        <v>570.5</v>
      </c>
      <c r="AE91" s="18">
        <f t="shared" si="144"/>
        <v>591</v>
      </c>
      <c r="AF91" s="18">
        <f t="shared" si="145"/>
        <v>0</v>
      </c>
      <c r="AG91" s="18">
        <f t="shared" si="146"/>
        <v>591</v>
      </c>
      <c r="AH91" s="6">
        <f t="shared" si="147"/>
        <v>1377.2191183686059</v>
      </c>
      <c r="AI91" s="6">
        <f t="shared" si="224"/>
        <v>502.93283802331769</v>
      </c>
      <c r="AJ91" s="6">
        <v>92</v>
      </c>
      <c r="AK91" s="22">
        <f t="shared" si="148"/>
        <v>1.5333333333333332</v>
      </c>
      <c r="AL91" s="18">
        <f t="shared" si="149"/>
        <v>339.91050192809564</v>
      </c>
      <c r="AM91">
        <f t="shared" si="150"/>
        <v>0.1856365769619116</v>
      </c>
      <c r="AN91">
        <f t="shared" si="151"/>
        <v>2.5313645828206677</v>
      </c>
      <c r="AR91" s="6">
        <v>1482</v>
      </c>
      <c r="AS91" s="6">
        <v>578</v>
      </c>
      <c r="AT91" s="6">
        <v>1134</v>
      </c>
      <c r="AU91" s="6">
        <v>580</v>
      </c>
      <c r="AV91" s="6">
        <f t="shared" si="152"/>
        <v>1308</v>
      </c>
      <c r="AW91" s="6">
        <f t="shared" si="152"/>
        <v>579</v>
      </c>
      <c r="AX91" s="18">
        <f t="shared" si="153"/>
        <v>476.5</v>
      </c>
      <c r="AY91" s="18">
        <f t="shared" si="154"/>
        <v>-2</v>
      </c>
      <c r="AZ91" s="18">
        <f t="shared" si="155"/>
        <v>476.5041972532876</v>
      </c>
      <c r="BA91" s="6">
        <f t="shared" si="156"/>
        <v>1430.4212666204317</v>
      </c>
      <c r="BB91" s="6">
        <f t="shared" si="157"/>
        <v>416.04793790954727</v>
      </c>
      <c r="BC91" s="6">
        <v>94</v>
      </c>
      <c r="BD91" s="22">
        <f t="shared" si="158"/>
        <v>1.5666666666666667</v>
      </c>
      <c r="BE91" s="18">
        <f t="shared" si="159"/>
        <v>322.55662091863098</v>
      </c>
      <c r="BF91">
        <f t="shared" si="160"/>
        <v>0.19497660321605503</v>
      </c>
      <c r="BG91">
        <f t="shared" si="161"/>
        <v>2.5086059608135916</v>
      </c>
      <c r="BK91">
        <v>1477</v>
      </c>
      <c r="BL91">
        <v>555</v>
      </c>
      <c r="BM91">
        <v>1317</v>
      </c>
      <c r="BN91">
        <v>550</v>
      </c>
      <c r="BO91" s="6">
        <f t="shared" si="162"/>
        <v>1397</v>
      </c>
      <c r="BP91" s="6">
        <f t="shared" si="162"/>
        <v>552.5</v>
      </c>
      <c r="BQ91" s="18">
        <f t="shared" si="163"/>
        <v>918.5</v>
      </c>
      <c r="BR91" s="18">
        <f t="shared" si="228"/>
        <v>-37</v>
      </c>
      <c r="BS91" s="18">
        <f t="shared" si="164"/>
        <v>919.24493471544349</v>
      </c>
      <c r="BT91" s="6">
        <f t="shared" si="165"/>
        <v>1502.2866737077848</v>
      </c>
      <c r="BU91" s="6">
        <f t="shared" si="166"/>
        <v>743.028812372125</v>
      </c>
      <c r="BV91" s="6">
        <v>102</v>
      </c>
      <c r="BW91" s="22">
        <f t="shared" si="167"/>
        <v>1.7</v>
      </c>
      <c r="BX91" s="18">
        <f t="shared" si="168"/>
        <v>137.59044149038863</v>
      </c>
      <c r="BY91">
        <f t="shared" si="169"/>
        <v>0.23044892137827391</v>
      </c>
      <c r="BZ91">
        <f t="shared" si="170"/>
        <v>2.138588264188956</v>
      </c>
      <c r="CD91">
        <v>1460</v>
      </c>
      <c r="CE91">
        <v>555</v>
      </c>
      <c r="CF91">
        <v>1281</v>
      </c>
      <c r="CG91">
        <v>557</v>
      </c>
      <c r="CH91" s="6">
        <f t="shared" si="171"/>
        <v>1370.5</v>
      </c>
      <c r="CI91" s="6">
        <f t="shared" si="171"/>
        <v>556</v>
      </c>
      <c r="CJ91" s="18">
        <f t="shared" si="225"/>
        <v>838</v>
      </c>
      <c r="CK91" s="18">
        <f t="shared" si="229"/>
        <v>-32</v>
      </c>
      <c r="CL91" s="18">
        <f t="shared" si="172"/>
        <v>838.6107559529629</v>
      </c>
      <c r="CM91" s="6">
        <f t="shared" si="173"/>
        <v>1478.9882521507734</v>
      </c>
      <c r="CN91" s="6">
        <f t="shared" si="174"/>
        <v>685.70378236707722</v>
      </c>
      <c r="CO91" s="6">
        <v>91</v>
      </c>
      <c r="CP91" s="22">
        <f t="shared" si="175"/>
        <v>1.5166666666666666</v>
      </c>
      <c r="CQ91" s="18">
        <f t="shared" si="176"/>
        <v>137.93522866226587</v>
      </c>
      <c r="CR91">
        <f t="shared" si="177"/>
        <v>0.18089014193744996</v>
      </c>
      <c r="CS91">
        <f t="shared" si="178"/>
        <v>2.1396751991685954</v>
      </c>
      <c r="DA91" s="6"/>
      <c r="DB91" s="6"/>
      <c r="DF91" s="6"/>
      <c r="DG91" s="6"/>
      <c r="DH91" s="6"/>
      <c r="DI91" s="6"/>
      <c r="DJ91" s="6"/>
      <c r="FU91">
        <v>1380</v>
      </c>
      <c r="FV91">
        <v>551</v>
      </c>
      <c r="FW91">
        <v>1236</v>
      </c>
      <c r="FX91">
        <v>556</v>
      </c>
      <c r="FY91">
        <f t="shared" si="197"/>
        <v>1308</v>
      </c>
      <c r="FZ91">
        <f t="shared" si="198"/>
        <v>553.5</v>
      </c>
      <c r="GA91" s="18">
        <f t="shared" si="227"/>
        <v>1082</v>
      </c>
      <c r="GB91" s="18">
        <f t="shared" si="230"/>
        <v>-48.5</v>
      </c>
      <c r="GC91" s="18">
        <f t="shared" si="199"/>
        <v>1083.0864462267082</v>
      </c>
      <c r="GD91">
        <f t="shared" si="200"/>
        <v>1420.2909033011513</v>
      </c>
      <c r="GE91">
        <v>90</v>
      </c>
      <c r="GF91" s="22">
        <f t="shared" si="201"/>
        <v>1.5</v>
      </c>
      <c r="GG91" s="18">
        <f t="shared" si="202"/>
        <v>192.99337916338249</v>
      </c>
      <c r="GH91">
        <f t="shared" si="203"/>
        <v>0.17609125905568124</v>
      </c>
      <c r="GI91">
        <f t="shared" si="204"/>
        <v>2.2855424103438895</v>
      </c>
      <c r="GN91">
        <v>1670</v>
      </c>
      <c r="GO91">
        <v>544</v>
      </c>
      <c r="GP91">
        <v>1539</v>
      </c>
      <c r="GQ91">
        <v>547</v>
      </c>
      <c r="GR91">
        <f t="shared" si="205"/>
        <v>1604.5</v>
      </c>
      <c r="GS91">
        <f t="shared" si="206"/>
        <v>545.5</v>
      </c>
      <c r="GT91" s="18">
        <f t="shared" si="207"/>
        <v>1359.5</v>
      </c>
      <c r="GU91" s="18">
        <f t="shared" si="208"/>
        <v>-59</v>
      </c>
      <c r="GV91" s="18">
        <f t="shared" si="209"/>
        <v>1360.7796478489822</v>
      </c>
      <c r="GW91">
        <f t="shared" si="134"/>
        <v>1694.6948102829606</v>
      </c>
      <c r="GX91">
        <v>92</v>
      </c>
      <c r="GY91" s="22">
        <f t="shared" si="210"/>
        <v>1.5333333333333332</v>
      </c>
      <c r="GZ91" s="18">
        <f t="shared" si="211"/>
        <v>238.45419466831339</v>
      </c>
      <c r="HA91">
        <f t="shared" si="212"/>
        <v>0.1856365769619116</v>
      </c>
      <c r="HB91">
        <f t="shared" si="213"/>
        <v>2.3774049665487862</v>
      </c>
      <c r="HG91">
        <v>1680</v>
      </c>
      <c r="HH91">
        <v>543</v>
      </c>
      <c r="HI91">
        <v>1550</v>
      </c>
      <c r="HJ91">
        <v>548</v>
      </c>
      <c r="HK91">
        <f t="shared" si="214"/>
        <v>1615</v>
      </c>
      <c r="HL91">
        <f t="shared" si="215"/>
        <v>545.5</v>
      </c>
      <c r="HM91" s="18">
        <f t="shared" si="216"/>
        <v>1360</v>
      </c>
      <c r="HN91" s="18">
        <f t="shared" si="217"/>
        <v>-56</v>
      </c>
      <c r="HO91" s="18">
        <f t="shared" si="218"/>
        <v>1361.1524528868911</v>
      </c>
      <c r="HP91">
        <f t="shared" si="219"/>
        <v>1704.6393313542897</v>
      </c>
      <c r="HQ91">
        <v>91</v>
      </c>
      <c r="HR91" s="22">
        <f t="shared" si="220"/>
        <v>1.5166666666666666</v>
      </c>
      <c r="HS91" s="18">
        <f t="shared" si="221"/>
        <v>235.84809587731567</v>
      </c>
      <c r="HT91">
        <f t="shared" si="222"/>
        <v>0.18089014193744996</v>
      </c>
      <c r="HU91">
        <f t="shared" si="223"/>
        <v>2.372632374313699</v>
      </c>
    </row>
    <row r="92" spans="7:229" x14ac:dyDescent="0.25">
      <c r="G92" s="6">
        <v>1377</v>
      </c>
      <c r="H92" s="6">
        <v>575</v>
      </c>
      <c r="I92" s="6">
        <v>1133</v>
      </c>
      <c r="J92" s="6">
        <v>579</v>
      </c>
      <c r="K92" s="6">
        <f t="shared" si="132"/>
        <v>1255</v>
      </c>
      <c r="L92" s="6">
        <f t="shared" si="133"/>
        <v>577</v>
      </c>
      <c r="M92" s="18">
        <f t="shared" si="135"/>
        <v>478.5</v>
      </c>
      <c r="N92" s="18">
        <f t="shared" si="136"/>
        <v>-3.5</v>
      </c>
      <c r="O92" s="18">
        <f t="shared" si="137"/>
        <v>478.51280024676458</v>
      </c>
      <c r="P92" s="18">
        <f t="shared" si="138"/>
        <v>411.78592055896718</v>
      </c>
      <c r="Q92" s="6">
        <v>92</v>
      </c>
      <c r="R92" s="22">
        <f t="shared" si="139"/>
        <v>1.5333333333333332</v>
      </c>
      <c r="S92" s="18">
        <f t="shared" si="140"/>
        <v>300.94625531459479</v>
      </c>
      <c r="T92">
        <f t="shared" si="141"/>
        <v>0.1856365769619116</v>
      </c>
      <c r="U92">
        <f t="shared" si="142"/>
        <v>2.4784889437521</v>
      </c>
      <c r="Y92" s="6">
        <v>1392</v>
      </c>
      <c r="Z92" s="6">
        <v>571</v>
      </c>
      <c r="AA92" s="6">
        <v>1133</v>
      </c>
      <c r="AB92" s="6">
        <v>570</v>
      </c>
      <c r="AC92" s="6">
        <f t="shared" si="143"/>
        <v>1262.5</v>
      </c>
      <c r="AD92" s="6">
        <f t="shared" si="143"/>
        <v>570.5</v>
      </c>
      <c r="AE92" s="18">
        <f t="shared" si="144"/>
        <v>600</v>
      </c>
      <c r="AF92" s="18">
        <f t="shared" si="145"/>
        <v>0</v>
      </c>
      <c r="AG92" s="18">
        <f t="shared" si="146"/>
        <v>600</v>
      </c>
      <c r="AH92" s="6">
        <f t="shared" si="147"/>
        <v>1385.4156416036308</v>
      </c>
      <c r="AI92" s="6">
        <f t="shared" si="224"/>
        <v>511.12936125834256</v>
      </c>
      <c r="AJ92" s="6">
        <v>93</v>
      </c>
      <c r="AK92" s="22">
        <f t="shared" si="148"/>
        <v>1.55</v>
      </c>
      <c r="AL92" s="18">
        <f t="shared" si="149"/>
        <v>340.75233150437475</v>
      </c>
      <c r="AM92">
        <f t="shared" si="150"/>
        <v>0.1903316981702915</v>
      </c>
      <c r="AN92">
        <f t="shared" si="151"/>
        <v>2.5324388360577617</v>
      </c>
      <c r="AR92" s="6">
        <v>1491</v>
      </c>
      <c r="AS92" s="6">
        <v>577</v>
      </c>
      <c r="AT92" s="6">
        <v>1142</v>
      </c>
      <c r="AU92" s="6">
        <v>579</v>
      </c>
      <c r="AV92" s="6">
        <f t="shared" si="152"/>
        <v>1316.5</v>
      </c>
      <c r="AW92" s="6">
        <f t="shared" si="152"/>
        <v>578</v>
      </c>
      <c r="AX92" s="18">
        <f t="shared" si="153"/>
        <v>485</v>
      </c>
      <c r="AY92" s="18">
        <f t="shared" si="154"/>
        <v>-3</v>
      </c>
      <c r="AZ92" s="18">
        <f t="shared" si="155"/>
        <v>485.00927826176684</v>
      </c>
      <c r="BA92" s="6">
        <f t="shared" si="156"/>
        <v>1437.7956217766139</v>
      </c>
      <c r="BB92" s="6">
        <f t="shared" si="157"/>
        <v>423.42229306572949</v>
      </c>
      <c r="BC92" s="6">
        <v>95</v>
      </c>
      <c r="BD92" s="22">
        <f t="shared" si="158"/>
        <v>1.5833333333333333</v>
      </c>
      <c r="BE92" s="18">
        <f t="shared" si="159"/>
        <v>323.25697343909206</v>
      </c>
      <c r="BF92">
        <f t="shared" si="160"/>
        <v>0.19957235490520411</v>
      </c>
      <c r="BG92">
        <f t="shared" si="161"/>
        <v>2.5095479024416845</v>
      </c>
      <c r="BK92">
        <v>1489</v>
      </c>
      <c r="BL92">
        <v>553</v>
      </c>
      <c r="BM92">
        <v>1327</v>
      </c>
      <c r="BN92">
        <v>549</v>
      </c>
      <c r="BO92" s="6">
        <f t="shared" si="162"/>
        <v>1408</v>
      </c>
      <c r="BP92" s="6">
        <f t="shared" si="162"/>
        <v>551</v>
      </c>
      <c r="BQ92" s="18">
        <f t="shared" si="163"/>
        <v>929.5</v>
      </c>
      <c r="BR92" s="18">
        <f t="shared" si="228"/>
        <v>-38.5</v>
      </c>
      <c r="BS92" s="18">
        <f t="shared" si="164"/>
        <v>930.29699558796813</v>
      </c>
      <c r="BT92" s="6">
        <f t="shared" si="165"/>
        <v>1511.9738754356836</v>
      </c>
      <c r="BU92" s="6">
        <f t="shared" si="166"/>
        <v>752.71601410002381</v>
      </c>
      <c r="BV92" s="6">
        <v>103</v>
      </c>
      <c r="BW92" s="22">
        <f t="shared" si="167"/>
        <v>1.7166666666666666</v>
      </c>
      <c r="BX92" s="18">
        <f t="shared" si="168"/>
        <v>138.64704386825906</v>
      </c>
      <c r="BY92">
        <f t="shared" si="169"/>
        <v>0.23468597432152855</v>
      </c>
      <c r="BZ92">
        <f t="shared" si="170"/>
        <v>2.1419106143005431</v>
      </c>
      <c r="CD92">
        <v>1473</v>
      </c>
      <c r="CE92">
        <v>555</v>
      </c>
      <c r="CF92">
        <v>1290</v>
      </c>
      <c r="CG92">
        <v>557</v>
      </c>
      <c r="CH92" s="6">
        <f t="shared" si="171"/>
        <v>1381.5</v>
      </c>
      <c r="CI92" s="6">
        <f t="shared" si="171"/>
        <v>556</v>
      </c>
      <c r="CJ92" s="18">
        <f t="shared" si="225"/>
        <v>849</v>
      </c>
      <c r="CK92" s="18">
        <f t="shared" si="229"/>
        <v>-32</v>
      </c>
      <c r="CL92" s="18">
        <f t="shared" si="172"/>
        <v>849.60284839447195</v>
      </c>
      <c r="CM92" s="6">
        <f t="shared" si="173"/>
        <v>1489.1871104733616</v>
      </c>
      <c r="CN92" s="6">
        <f t="shared" si="174"/>
        <v>695.90264068966542</v>
      </c>
      <c r="CO92" s="6">
        <v>92</v>
      </c>
      <c r="CP92" s="22">
        <f t="shared" si="175"/>
        <v>1.5333333333333332</v>
      </c>
      <c r="CQ92" s="18">
        <f t="shared" si="176"/>
        <v>139.00314787352684</v>
      </c>
      <c r="CR92">
        <f t="shared" si="177"/>
        <v>0.1856365769619116</v>
      </c>
      <c r="CS92">
        <f t="shared" si="178"/>
        <v>2.1430246354240414</v>
      </c>
      <c r="DA92" s="6"/>
      <c r="DB92" s="6"/>
      <c r="DF92" s="6"/>
      <c r="DG92" s="6"/>
      <c r="DH92" s="6"/>
      <c r="DI92" s="6"/>
      <c r="DJ92" s="6"/>
      <c r="FU92">
        <v>1396</v>
      </c>
      <c r="FV92">
        <v>550</v>
      </c>
      <c r="FW92">
        <v>1256</v>
      </c>
      <c r="FX92">
        <v>557</v>
      </c>
      <c r="FY92">
        <f t="shared" si="197"/>
        <v>1326</v>
      </c>
      <c r="FZ92">
        <f t="shared" si="198"/>
        <v>553.5</v>
      </c>
      <c r="GA92" s="18">
        <f t="shared" si="227"/>
        <v>1100</v>
      </c>
      <c r="GB92" s="18">
        <f t="shared" si="230"/>
        <v>-48.5</v>
      </c>
      <c r="GC92" s="18">
        <f t="shared" si="199"/>
        <v>1101.0686854143114</v>
      </c>
      <c r="GD92">
        <f t="shared" si="200"/>
        <v>1436.884911884038</v>
      </c>
      <c r="GE92">
        <v>91</v>
      </c>
      <c r="GF92" s="22">
        <f t="shared" si="201"/>
        <v>1.5166666666666666</v>
      </c>
      <c r="GG92" s="18">
        <f t="shared" si="202"/>
        <v>195.23723231881092</v>
      </c>
      <c r="GH92">
        <f t="shared" si="203"/>
        <v>0.18089014193744996</v>
      </c>
      <c r="GI92">
        <f t="shared" si="204"/>
        <v>2.2905626424735854</v>
      </c>
      <c r="GN92">
        <v>1687</v>
      </c>
      <c r="GO92">
        <v>544</v>
      </c>
      <c r="GP92">
        <v>1554</v>
      </c>
      <c r="GQ92">
        <v>546</v>
      </c>
      <c r="GR92">
        <f t="shared" si="205"/>
        <v>1620.5</v>
      </c>
      <c r="GS92">
        <f t="shared" si="206"/>
        <v>545</v>
      </c>
      <c r="GT92" s="18">
        <f t="shared" si="207"/>
        <v>1375.5</v>
      </c>
      <c r="GU92" s="18">
        <f t="shared" si="208"/>
        <v>-59.5</v>
      </c>
      <c r="GV92" s="18">
        <f t="shared" si="209"/>
        <v>1376.7862942374172</v>
      </c>
      <c r="GW92">
        <f t="shared" si="134"/>
        <v>1709.6915657509689</v>
      </c>
      <c r="GX92">
        <v>93</v>
      </c>
      <c r="GY92" s="22">
        <f t="shared" si="210"/>
        <v>1.55</v>
      </c>
      <c r="GZ92" s="18">
        <f t="shared" si="211"/>
        <v>240.44410582937147</v>
      </c>
      <c r="HA92">
        <f t="shared" si="212"/>
        <v>0.1903316981702915</v>
      </c>
      <c r="HB92">
        <f t="shared" si="213"/>
        <v>2.3810141353829839</v>
      </c>
      <c r="HG92">
        <v>1700</v>
      </c>
      <c r="HH92">
        <v>543</v>
      </c>
      <c r="HI92">
        <v>1569</v>
      </c>
      <c r="HJ92">
        <v>547</v>
      </c>
      <c r="HK92">
        <f t="shared" si="214"/>
        <v>1634.5</v>
      </c>
      <c r="HL92">
        <f t="shared" si="215"/>
        <v>545</v>
      </c>
      <c r="HM92" s="18">
        <f t="shared" si="216"/>
        <v>1379.5</v>
      </c>
      <c r="HN92" s="18">
        <f t="shared" si="217"/>
        <v>-56.5</v>
      </c>
      <c r="HO92" s="18">
        <f t="shared" si="218"/>
        <v>1380.656546719712</v>
      </c>
      <c r="HP92">
        <f t="shared" si="219"/>
        <v>1722.9669903976687</v>
      </c>
      <c r="HQ92">
        <v>92</v>
      </c>
      <c r="HR92" s="22">
        <f t="shared" si="220"/>
        <v>1.5333333333333332</v>
      </c>
      <c r="HS92" s="18">
        <f t="shared" si="221"/>
        <v>238.27857312694445</v>
      </c>
      <c r="HT92">
        <f t="shared" si="222"/>
        <v>0.1856365769619116</v>
      </c>
      <c r="HU92">
        <f t="shared" si="223"/>
        <v>2.3770849907681288</v>
      </c>
    </row>
    <row r="93" spans="7:229" x14ac:dyDescent="0.25">
      <c r="G93" s="6">
        <v>1383</v>
      </c>
      <c r="H93" s="6">
        <v>574</v>
      </c>
      <c r="I93" s="6">
        <v>1143</v>
      </c>
      <c r="J93" s="6">
        <v>578</v>
      </c>
      <c r="K93" s="6">
        <f t="shared" si="132"/>
        <v>1263</v>
      </c>
      <c r="L93" s="6">
        <f t="shared" si="133"/>
        <v>576</v>
      </c>
      <c r="M93" s="18">
        <f t="shared" si="135"/>
        <v>486.5</v>
      </c>
      <c r="N93" s="18">
        <f t="shared" si="136"/>
        <v>-4.5</v>
      </c>
      <c r="O93" s="18">
        <f t="shared" si="137"/>
        <v>486.52081147675483</v>
      </c>
      <c r="P93" s="18">
        <f t="shared" si="138"/>
        <v>418.64328454233521</v>
      </c>
      <c r="Q93" s="6">
        <v>93</v>
      </c>
      <c r="R93" s="22">
        <f t="shared" si="139"/>
        <v>1.55</v>
      </c>
      <c r="S93" s="18">
        <f t="shared" si="140"/>
        <v>301.60966441326025</v>
      </c>
      <c r="T93">
        <f t="shared" si="141"/>
        <v>0.1903316981702915</v>
      </c>
      <c r="U93">
        <f t="shared" si="142"/>
        <v>2.4794452534248719</v>
      </c>
      <c r="Y93" s="6">
        <v>1403</v>
      </c>
      <c r="Z93" s="6">
        <v>572</v>
      </c>
      <c r="AA93" s="6">
        <v>1142</v>
      </c>
      <c r="AB93" s="6">
        <v>571</v>
      </c>
      <c r="AC93" s="6">
        <f t="shared" si="143"/>
        <v>1272.5</v>
      </c>
      <c r="AD93" s="6">
        <f t="shared" si="143"/>
        <v>571.5</v>
      </c>
      <c r="AE93" s="18">
        <f t="shared" si="144"/>
        <v>610</v>
      </c>
      <c r="AF93" s="18">
        <f t="shared" si="145"/>
        <v>1</v>
      </c>
      <c r="AG93" s="18">
        <f t="shared" si="146"/>
        <v>610.00081967158042</v>
      </c>
      <c r="AH93" s="6">
        <f t="shared" si="147"/>
        <v>1394.9439056822321</v>
      </c>
      <c r="AI93" s="6">
        <f t="shared" si="224"/>
        <v>520.65762533694385</v>
      </c>
      <c r="AJ93" s="6">
        <v>94</v>
      </c>
      <c r="AK93" s="22">
        <f t="shared" si="148"/>
        <v>1.5666666666666667</v>
      </c>
      <c r="AL93" s="18">
        <f t="shared" si="149"/>
        <v>341.68777436954929</v>
      </c>
      <c r="AM93">
        <f t="shared" si="150"/>
        <v>0.19497660321605503</v>
      </c>
      <c r="AN93">
        <f t="shared" si="151"/>
        <v>2.5336294399669539</v>
      </c>
      <c r="AR93" s="6">
        <v>1498</v>
      </c>
      <c r="AS93" s="6">
        <v>577</v>
      </c>
      <c r="AT93" s="6">
        <v>1151</v>
      </c>
      <c r="AU93" s="6">
        <v>579</v>
      </c>
      <c r="AV93" s="6">
        <f t="shared" si="152"/>
        <v>1324.5</v>
      </c>
      <c r="AW93" s="6">
        <f t="shared" si="152"/>
        <v>578</v>
      </c>
      <c r="AX93" s="18">
        <f t="shared" si="153"/>
        <v>493</v>
      </c>
      <c r="AY93" s="18">
        <f t="shared" si="154"/>
        <v>-3</v>
      </c>
      <c r="AZ93" s="18">
        <f t="shared" si="155"/>
        <v>493.00912770454869</v>
      </c>
      <c r="BA93" s="6">
        <f t="shared" si="156"/>
        <v>1445.1243026120626</v>
      </c>
      <c r="BB93" s="6">
        <f t="shared" si="157"/>
        <v>430.75097390117821</v>
      </c>
      <c r="BC93" s="6">
        <v>96</v>
      </c>
      <c r="BD93" s="22">
        <f t="shared" si="158"/>
        <v>1.6</v>
      </c>
      <c r="BE93" s="18">
        <f t="shared" si="159"/>
        <v>323.91572256975593</v>
      </c>
      <c r="BF93">
        <f t="shared" si="160"/>
        <v>0.20411998265592479</v>
      </c>
      <c r="BG93">
        <f t="shared" si="161"/>
        <v>2.5104320287745048</v>
      </c>
      <c r="BK93">
        <v>1500</v>
      </c>
      <c r="BL93">
        <v>553</v>
      </c>
      <c r="BM93">
        <v>1338</v>
      </c>
      <c r="BN93">
        <v>548</v>
      </c>
      <c r="BO93" s="6">
        <f t="shared" si="162"/>
        <v>1419</v>
      </c>
      <c r="BP93" s="6">
        <f t="shared" si="162"/>
        <v>550.5</v>
      </c>
      <c r="BQ93" s="18">
        <f t="shared" si="163"/>
        <v>940.5</v>
      </c>
      <c r="BR93" s="18">
        <f t="shared" si="228"/>
        <v>-39</v>
      </c>
      <c r="BS93" s="18">
        <f t="shared" si="164"/>
        <v>941.30826512891088</v>
      </c>
      <c r="BT93" s="6">
        <f t="shared" si="165"/>
        <v>1522.0418029738869</v>
      </c>
      <c r="BU93" s="6">
        <f t="shared" si="166"/>
        <v>762.78394163822713</v>
      </c>
      <c r="BV93" s="6">
        <v>104</v>
      </c>
      <c r="BW93" s="22">
        <f t="shared" si="167"/>
        <v>1.7333333333333334</v>
      </c>
      <c r="BX93" s="18">
        <f t="shared" si="168"/>
        <v>139.69974650123638</v>
      </c>
      <c r="BY93">
        <f t="shared" si="169"/>
        <v>0.23888208891513674</v>
      </c>
      <c r="BZ93">
        <f t="shared" si="170"/>
        <v>2.1451956180453622</v>
      </c>
      <c r="CD93">
        <v>1483</v>
      </c>
      <c r="CE93">
        <v>554</v>
      </c>
      <c r="CF93">
        <v>1301</v>
      </c>
      <c r="CG93">
        <v>555</v>
      </c>
      <c r="CH93" s="6">
        <f t="shared" si="171"/>
        <v>1392</v>
      </c>
      <c r="CI93" s="6">
        <f t="shared" si="171"/>
        <v>554.5</v>
      </c>
      <c r="CJ93" s="18">
        <f t="shared" si="225"/>
        <v>859.5</v>
      </c>
      <c r="CK93" s="18">
        <f t="shared" si="229"/>
        <v>-33.5</v>
      </c>
      <c r="CL93" s="18">
        <f t="shared" si="172"/>
        <v>860.15260273976969</v>
      </c>
      <c r="CM93" s="6">
        <f t="shared" si="173"/>
        <v>1498.377205512684</v>
      </c>
      <c r="CN93" s="6">
        <f t="shared" si="174"/>
        <v>705.0927357289878</v>
      </c>
      <c r="CO93" s="6">
        <v>93</v>
      </c>
      <c r="CP93" s="22">
        <f t="shared" si="175"/>
        <v>1.55</v>
      </c>
      <c r="CQ93" s="18">
        <f t="shared" si="176"/>
        <v>140.0280924324793</v>
      </c>
      <c r="CR93">
        <f t="shared" si="177"/>
        <v>0.1903316981702915</v>
      </c>
      <c r="CS93">
        <f t="shared" si="178"/>
        <v>2.1462151725675689</v>
      </c>
      <c r="DA93" s="6"/>
      <c r="DB93" s="6"/>
      <c r="DF93" s="6"/>
      <c r="DG93" s="6"/>
      <c r="DH93" s="6"/>
      <c r="DJ93" s="6"/>
      <c r="FU93">
        <v>1410</v>
      </c>
      <c r="FV93">
        <v>550</v>
      </c>
      <c r="FW93">
        <v>1276</v>
      </c>
      <c r="FX93">
        <v>556</v>
      </c>
      <c r="FY93">
        <f t="shared" si="197"/>
        <v>1343</v>
      </c>
      <c r="FZ93">
        <f t="shared" si="198"/>
        <v>553</v>
      </c>
      <c r="GA93" s="18">
        <f t="shared" si="227"/>
        <v>1117</v>
      </c>
      <c r="GB93" s="18">
        <f t="shared" si="230"/>
        <v>-49</v>
      </c>
      <c r="GC93" s="18">
        <f t="shared" si="199"/>
        <v>1118.0742372490299</v>
      </c>
      <c r="GD93">
        <f t="shared" si="200"/>
        <v>1452.3973285571685</v>
      </c>
      <c r="GE93">
        <v>92</v>
      </c>
      <c r="GF93" s="22">
        <f t="shared" si="201"/>
        <v>1.5333333333333332</v>
      </c>
      <c r="GG93" s="18">
        <f t="shared" si="202"/>
        <v>197.35921283225218</v>
      </c>
      <c r="GH93">
        <f t="shared" si="203"/>
        <v>0.1856365769619116</v>
      </c>
      <c r="GI93">
        <f t="shared" si="204"/>
        <v>2.2952574043004321</v>
      </c>
      <c r="GN93">
        <v>1704</v>
      </c>
      <c r="GO93">
        <v>544</v>
      </c>
      <c r="GP93">
        <v>1572</v>
      </c>
      <c r="GQ93">
        <v>543</v>
      </c>
      <c r="GR93">
        <f t="shared" si="205"/>
        <v>1638</v>
      </c>
      <c r="GS93">
        <f t="shared" si="206"/>
        <v>543.5</v>
      </c>
      <c r="GT93" s="18">
        <f t="shared" si="207"/>
        <v>1393</v>
      </c>
      <c r="GU93" s="18">
        <f t="shared" si="208"/>
        <v>-61</v>
      </c>
      <c r="GV93" s="18">
        <f t="shared" si="209"/>
        <v>1394.3349669286788</v>
      </c>
      <c r="GW93">
        <f t="shared" si="134"/>
        <v>1725.8146627028059</v>
      </c>
      <c r="GX93">
        <v>94</v>
      </c>
      <c r="GY93" s="22">
        <f t="shared" si="210"/>
        <v>1.5666666666666667</v>
      </c>
      <c r="GZ93" s="18">
        <f t="shared" si="211"/>
        <v>242.62571831725191</v>
      </c>
      <c r="HA93">
        <f t="shared" si="212"/>
        <v>0.19497660321605503</v>
      </c>
      <c r="HB93">
        <f t="shared" si="213"/>
        <v>2.3849368341697605</v>
      </c>
      <c r="HG93">
        <v>1718</v>
      </c>
      <c r="HH93">
        <v>543</v>
      </c>
      <c r="HI93">
        <v>1587</v>
      </c>
      <c r="HJ93">
        <v>544</v>
      </c>
      <c r="HK93">
        <f t="shared" si="214"/>
        <v>1652.5</v>
      </c>
      <c r="HL93">
        <f t="shared" si="215"/>
        <v>543.5</v>
      </c>
      <c r="HM93" s="18">
        <f t="shared" si="216"/>
        <v>1397.5</v>
      </c>
      <c r="HN93" s="18">
        <f t="shared" si="217"/>
        <v>-58</v>
      </c>
      <c r="HO93" s="18">
        <f t="shared" si="218"/>
        <v>1398.7030599809239</v>
      </c>
      <c r="HP93">
        <f t="shared" si="219"/>
        <v>1739.5828522953427</v>
      </c>
      <c r="HQ93">
        <v>93</v>
      </c>
      <c r="HR93" s="22">
        <f t="shared" si="220"/>
        <v>1.55</v>
      </c>
      <c r="HS93" s="18">
        <f t="shared" si="221"/>
        <v>240.52741587208598</v>
      </c>
      <c r="HT93">
        <f t="shared" si="222"/>
        <v>0.1903316981702915</v>
      </c>
      <c r="HU93">
        <f t="shared" si="223"/>
        <v>2.3811645854224035</v>
      </c>
    </row>
    <row r="94" spans="7:229" x14ac:dyDescent="0.25">
      <c r="G94" s="6">
        <v>1394</v>
      </c>
      <c r="H94" s="6">
        <v>573</v>
      </c>
      <c r="I94" s="6">
        <v>1150</v>
      </c>
      <c r="J94" s="6">
        <v>579</v>
      </c>
      <c r="K94" s="6">
        <f t="shared" si="132"/>
        <v>1272</v>
      </c>
      <c r="L94" s="6">
        <f t="shared" si="133"/>
        <v>576</v>
      </c>
      <c r="M94" s="18">
        <f t="shared" si="135"/>
        <v>495.5</v>
      </c>
      <c r="N94" s="18">
        <f t="shared" si="136"/>
        <v>-4.5</v>
      </c>
      <c r="O94" s="18">
        <f t="shared" si="137"/>
        <v>495.52043348382716</v>
      </c>
      <c r="P94" s="18">
        <f t="shared" si="138"/>
        <v>426.83690755647001</v>
      </c>
      <c r="Q94" s="6">
        <v>94</v>
      </c>
      <c r="R94" s="22">
        <f t="shared" si="139"/>
        <v>1.5666666666666667</v>
      </c>
      <c r="S94" s="18">
        <f t="shared" si="140"/>
        <v>302.35522169990361</v>
      </c>
      <c r="T94">
        <f t="shared" si="141"/>
        <v>0.19497660321605503</v>
      </c>
      <c r="U94">
        <f t="shared" si="142"/>
        <v>2.4805174733086615</v>
      </c>
      <c r="Y94" s="6">
        <v>1413</v>
      </c>
      <c r="Z94" s="6">
        <v>572</v>
      </c>
      <c r="AA94" s="6">
        <v>1150</v>
      </c>
      <c r="AB94" s="6">
        <v>572</v>
      </c>
      <c r="AC94" s="6">
        <f t="shared" si="143"/>
        <v>1281.5</v>
      </c>
      <c r="AD94" s="6">
        <f t="shared" si="143"/>
        <v>572</v>
      </c>
      <c r="AE94" s="18">
        <f t="shared" si="144"/>
        <v>619</v>
      </c>
      <c r="AF94" s="18">
        <f t="shared" si="145"/>
        <v>1.5</v>
      </c>
      <c r="AG94" s="18">
        <f t="shared" si="146"/>
        <v>619.00181744482791</v>
      </c>
      <c r="AH94" s="6">
        <f t="shared" si="147"/>
        <v>1403.3624799031788</v>
      </c>
      <c r="AI94" s="6">
        <f t="shared" si="224"/>
        <v>529.07619955789062</v>
      </c>
      <c r="AJ94" s="6">
        <v>95</v>
      </c>
      <c r="AK94" s="22">
        <f t="shared" si="148"/>
        <v>1.5833333333333333</v>
      </c>
      <c r="AL94" s="18">
        <f t="shared" si="149"/>
        <v>342.52969727416507</v>
      </c>
      <c r="AM94">
        <f t="shared" si="150"/>
        <v>0.19957235490520411</v>
      </c>
      <c r="AN94">
        <f t="shared" si="151"/>
        <v>2.5346982307282446</v>
      </c>
      <c r="AR94" s="6">
        <v>1508</v>
      </c>
      <c r="AS94" s="6">
        <v>577</v>
      </c>
      <c r="AT94" s="6">
        <v>1157</v>
      </c>
      <c r="AU94" s="6">
        <v>579</v>
      </c>
      <c r="AV94" s="6">
        <f t="shared" si="152"/>
        <v>1332.5</v>
      </c>
      <c r="AW94" s="6">
        <f t="shared" si="152"/>
        <v>578</v>
      </c>
      <c r="AX94" s="18">
        <f t="shared" si="153"/>
        <v>501</v>
      </c>
      <c r="AY94" s="18">
        <f t="shared" si="154"/>
        <v>-3</v>
      </c>
      <c r="AZ94" s="18">
        <f t="shared" si="155"/>
        <v>501.00898195541367</v>
      </c>
      <c r="BA94" s="6">
        <f t="shared" si="156"/>
        <v>1452.4600682979205</v>
      </c>
      <c r="BB94" s="6">
        <f t="shared" si="157"/>
        <v>438.08673958703616</v>
      </c>
      <c r="BC94" s="6">
        <v>97</v>
      </c>
      <c r="BD94" s="22">
        <f t="shared" si="158"/>
        <v>1.6166666666666667</v>
      </c>
      <c r="BE94" s="18">
        <f t="shared" si="159"/>
        <v>324.57447209634228</v>
      </c>
      <c r="BF94">
        <f t="shared" si="160"/>
        <v>0.20862048388260124</v>
      </c>
      <c r="BG94">
        <f t="shared" si="161"/>
        <v>2.511314359409913</v>
      </c>
      <c r="BK94">
        <v>1511</v>
      </c>
      <c r="BL94">
        <v>553</v>
      </c>
      <c r="BM94">
        <v>1348</v>
      </c>
      <c r="BN94">
        <v>549</v>
      </c>
      <c r="BO94" s="6">
        <f t="shared" si="162"/>
        <v>1429.5</v>
      </c>
      <c r="BP94" s="6">
        <f t="shared" si="162"/>
        <v>551</v>
      </c>
      <c r="BQ94" s="18">
        <f t="shared" si="163"/>
        <v>951</v>
      </c>
      <c r="BR94" s="18">
        <f t="shared" si="228"/>
        <v>-38.5</v>
      </c>
      <c r="BS94" s="18">
        <f t="shared" si="164"/>
        <v>951.7789922035472</v>
      </c>
      <c r="BT94" s="6">
        <f t="shared" si="165"/>
        <v>1532.0154209406639</v>
      </c>
      <c r="BU94" s="6">
        <f t="shared" si="166"/>
        <v>772.75755960500419</v>
      </c>
      <c r="BV94" s="6">
        <v>105</v>
      </c>
      <c r="BW94" s="22">
        <f t="shared" si="167"/>
        <v>1.75</v>
      </c>
      <c r="BX94" s="18">
        <f t="shared" si="168"/>
        <v>140.70077203418441</v>
      </c>
      <c r="BY94">
        <f t="shared" si="169"/>
        <v>0.24303804868629444</v>
      </c>
      <c r="BZ94">
        <f t="shared" si="170"/>
        <v>2.1482964804430345</v>
      </c>
      <c r="CD94">
        <v>1495</v>
      </c>
      <c r="CE94">
        <v>553</v>
      </c>
      <c r="CF94">
        <v>1312</v>
      </c>
      <c r="CG94">
        <v>555</v>
      </c>
      <c r="CH94" s="6">
        <f t="shared" si="171"/>
        <v>1403.5</v>
      </c>
      <c r="CI94" s="6">
        <f t="shared" si="171"/>
        <v>554</v>
      </c>
      <c r="CJ94" s="18">
        <f t="shared" si="225"/>
        <v>871</v>
      </c>
      <c r="CK94" s="18">
        <f t="shared" si="229"/>
        <v>-34</v>
      </c>
      <c r="CL94" s="18">
        <f t="shared" si="172"/>
        <v>871.66335244749166</v>
      </c>
      <c r="CM94" s="6">
        <f t="shared" si="173"/>
        <v>1508.8831134319184</v>
      </c>
      <c r="CN94" s="6">
        <f t="shared" si="174"/>
        <v>715.59864364822226</v>
      </c>
      <c r="CO94" s="6">
        <v>94</v>
      </c>
      <c r="CP94" s="22">
        <f t="shared" si="175"/>
        <v>1.5666666666666667</v>
      </c>
      <c r="CQ94" s="18">
        <f t="shared" si="176"/>
        <v>141.1464009632985</v>
      </c>
      <c r="CR94">
        <f t="shared" si="177"/>
        <v>0.19497660321605503</v>
      </c>
      <c r="CS94">
        <f t="shared" si="178"/>
        <v>2.1496698087195152</v>
      </c>
      <c r="FU94">
        <v>1422</v>
      </c>
      <c r="FV94">
        <v>551</v>
      </c>
      <c r="FW94">
        <v>1296</v>
      </c>
      <c r="FX94">
        <v>555</v>
      </c>
      <c r="FY94">
        <f t="shared" si="197"/>
        <v>1359</v>
      </c>
      <c r="FZ94">
        <f t="shared" si="198"/>
        <v>553</v>
      </c>
      <c r="GA94" s="18">
        <f t="shared" si="227"/>
        <v>1133</v>
      </c>
      <c r="GB94" s="18">
        <f t="shared" si="230"/>
        <v>-49</v>
      </c>
      <c r="GC94" s="18">
        <f t="shared" si="199"/>
        <v>1134.0590813533481</v>
      </c>
      <c r="GD94">
        <f t="shared" si="200"/>
        <v>1467.2048255100581</v>
      </c>
      <c r="GE94">
        <v>93</v>
      </c>
      <c r="GF94" s="22">
        <f t="shared" si="201"/>
        <v>1.55</v>
      </c>
      <c r="GG94" s="18">
        <f t="shared" si="202"/>
        <v>199.35382776915242</v>
      </c>
      <c r="GH94">
        <f t="shared" si="203"/>
        <v>0.1903316981702915</v>
      </c>
      <c r="GI94">
        <f t="shared" si="204"/>
        <v>2.299624578915199</v>
      </c>
      <c r="GN94">
        <v>1724</v>
      </c>
      <c r="GO94">
        <v>543</v>
      </c>
      <c r="GP94">
        <v>1593</v>
      </c>
      <c r="GQ94">
        <v>544</v>
      </c>
      <c r="GR94">
        <f t="shared" si="205"/>
        <v>1658.5</v>
      </c>
      <c r="GS94">
        <f t="shared" si="206"/>
        <v>543.5</v>
      </c>
      <c r="GT94" s="18">
        <f t="shared" si="207"/>
        <v>1413.5</v>
      </c>
      <c r="GU94" s="18">
        <f t="shared" si="208"/>
        <v>-61</v>
      </c>
      <c r="GV94" s="18">
        <f t="shared" si="209"/>
        <v>1414.8156240302126</v>
      </c>
      <c r="GW94">
        <f t="shared" si="134"/>
        <v>1745.2835013257875</v>
      </c>
      <c r="GX94">
        <v>95</v>
      </c>
      <c r="GY94" s="22">
        <f t="shared" si="210"/>
        <v>1.5833333333333333</v>
      </c>
      <c r="GZ94" s="18">
        <f t="shared" si="211"/>
        <v>245.17182867435901</v>
      </c>
      <c r="HA94">
        <f t="shared" si="212"/>
        <v>0.19957235490520411</v>
      </c>
      <c r="HB94">
        <f t="shared" si="213"/>
        <v>2.3894705663596132</v>
      </c>
      <c r="HG94">
        <v>1737</v>
      </c>
      <c r="HH94">
        <v>539</v>
      </c>
      <c r="HI94">
        <v>1608</v>
      </c>
      <c r="HJ94">
        <v>544</v>
      </c>
      <c r="HK94">
        <f t="shared" si="214"/>
        <v>1672.5</v>
      </c>
      <c r="HL94">
        <f t="shared" si="215"/>
        <v>541.5</v>
      </c>
      <c r="HM94" s="18">
        <f t="shared" si="216"/>
        <v>1417.5</v>
      </c>
      <c r="HN94" s="18">
        <f t="shared" si="217"/>
        <v>-60</v>
      </c>
      <c r="HO94" s="18">
        <f t="shared" si="218"/>
        <v>1418.7692729968464</v>
      </c>
      <c r="HP94">
        <f t="shared" si="219"/>
        <v>1757.9756824256699</v>
      </c>
      <c r="HQ94">
        <v>94</v>
      </c>
      <c r="HR94" s="22">
        <f t="shared" si="220"/>
        <v>1.5666666666666667</v>
      </c>
      <c r="HS94" s="18">
        <f t="shared" si="221"/>
        <v>243.0279408715779</v>
      </c>
      <c r="HT94">
        <f t="shared" si="222"/>
        <v>0.19497660321605503</v>
      </c>
      <c r="HU94">
        <f t="shared" si="223"/>
        <v>2.3856562072146286</v>
      </c>
    </row>
    <row r="95" spans="7:229" x14ac:dyDescent="0.25">
      <c r="G95" s="6">
        <v>1401</v>
      </c>
      <c r="H95" s="6">
        <v>573</v>
      </c>
      <c r="I95" s="6">
        <v>1161</v>
      </c>
      <c r="J95" s="6">
        <v>579</v>
      </c>
      <c r="K95" s="6">
        <f t="shared" si="132"/>
        <v>1281</v>
      </c>
      <c r="L95" s="6">
        <f t="shared" si="133"/>
        <v>576</v>
      </c>
      <c r="M95" s="18">
        <f t="shared" si="135"/>
        <v>504.5</v>
      </c>
      <c r="N95" s="18">
        <f t="shared" si="136"/>
        <v>-4.5</v>
      </c>
      <c r="O95" s="18">
        <f t="shared" si="137"/>
        <v>504.52006897644816</v>
      </c>
      <c r="P95" s="18">
        <f t="shared" si="138"/>
        <v>435.04040182752999</v>
      </c>
      <c r="Q95" s="6">
        <v>95</v>
      </c>
      <c r="R95" s="22">
        <f t="shared" si="139"/>
        <v>1.5833333333333333</v>
      </c>
      <c r="S95" s="18">
        <f t="shared" si="140"/>
        <v>303.10078010373269</v>
      </c>
      <c r="T95">
        <f t="shared" si="141"/>
        <v>0.19957235490520411</v>
      </c>
      <c r="U95">
        <f t="shared" si="142"/>
        <v>2.4815870541317611</v>
      </c>
      <c r="Y95" s="6">
        <v>1423</v>
      </c>
      <c r="Z95" s="6">
        <v>572</v>
      </c>
      <c r="AA95" s="6">
        <v>1159</v>
      </c>
      <c r="AB95" s="6">
        <v>573</v>
      </c>
      <c r="AC95" s="6">
        <f t="shared" si="143"/>
        <v>1291</v>
      </c>
      <c r="AD95" s="6">
        <f t="shared" si="143"/>
        <v>572.5</v>
      </c>
      <c r="AE95" s="18">
        <f t="shared" si="144"/>
        <v>628.5</v>
      </c>
      <c r="AF95" s="18">
        <f t="shared" si="145"/>
        <v>2</v>
      </c>
      <c r="AG95" s="18">
        <f t="shared" si="146"/>
        <v>628.50318217173731</v>
      </c>
      <c r="AH95" s="6">
        <f t="shared" si="147"/>
        <v>1412.2454637916171</v>
      </c>
      <c r="AI95" s="6">
        <f t="shared" si="224"/>
        <v>537.95918344632889</v>
      </c>
      <c r="AJ95" s="6">
        <v>96</v>
      </c>
      <c r="AK95" s="22">
        <f t="shared" si="148"/>
        <v>1.6</v>
      </c>
      <c r="AL95" s="18">
        <f t="shared" si="149"/>
        <v>343.41842281217919</v>
      </c>
      <c r="AM95">
        <f t="shared" si="150"/>
        <v>0.20411998265592479</v>
      </c>
      <c r="AN95">
        <f t="shared" si="151"/>
        <v>2.5358235893428369</v>
      </c>
      <c r="AR95" s="6">
        <v>1514</v>
      </c>
      <c r="AS95" s="6">
        <v>577</v>
      </c>
      <c r="AT95" s="6">
        <v>1164</v>
      </c>
      <c r="AU95" s="6">
        <v>578</v>
      </c>
      <c r="AV95" s="6">
        <f t="shared" si="152"/>
        <v>1339</v>
      </c>
      <c r="AW95" s="6">
        <f t="shared" si="152"/>
        <v>577.5</v>
      </c>
      <c r="AX95" s="18">
        <f t="shared" si="153"/>
        <v>507.5</v>
      </c>
      <c r="AY95" s="18">
        <f t="shared" si="154"/>
        <v>-3.5</v>
      </c>
      <c r="AZ95" s="18">
        <f t="shared" si="155"/>
        <v>507.51206882201336</v>
      </c>
      <c r="BA95" s="6">
        <f t="shared" si="156"/>
        <v>1458.2274342502269</v>
      </c>
      <c r="BB95" s="6">
        <f t="shared" si="157"/>
        <v>443.85410553934253</v>
      </c>
      <c r="BC95" s="6">
        <v>98</v>
      </c>
      <c r="BD95" s="22">
        <f t="shared" si="158"/>
        <v>1.6333333333333333</v>
      </c>
      <c r="BE95" s="18">
        <f t="shared" si="159"/>
        <v>325.10997002672764</v>
      </c>
      <c r="BF95">
        <f t="shared" si="160"/>
        <v>0.21307482530885122</v>
      </c>
      <c r="BG95">
        <f t="shared" si="161"/>
        <v>2.512030288047955</v>
      </c>
      <c r="BK95">
        <v>1522</v>
      </c>
      <c r="BL95">
        <v>550</v>
      </c>
      <c r="BM95">
        <v>1359</v>
      </c>
      <c r="BN95">
        <v>547</v>
      </c>
      <c r="BO95" s="6">
        <f t="shared" si="162"/>
        <v>1440.5</v>
      </c>
      <c r="BP95" s="6">
        <f t="shared" si="162"/>
        <v>548.5</v>
      </c>
      <c r="BQ95" s="18">
        <f t="shared" si="163"/>
        <v>962</v>
      </c>
      <c r="BR95" s="18">
        <f t="shared" si="228"/>
        <v>-41</v>
      </c>
      <c r="BS95" s="18">
        <f t="shared" si="164"/>
        <v>962.87330423062406</v>
      </c>
      <c r="BT95" s="6">
        <f t="shared" si="165"/>
        <v>1541.3930387801809</v>
      </c>
      <c r="BU95" s="6">
        <f t="shared" si="166"/>
        <v>782.1351774445211</v>
      </c>
      <c r="BV95" s="6">
        <v>106</v>
      </c>
      <c r="BW95" s="22">
        <f t="shared" si="167"/>
        <v>1.7666666666666666</v>
      </c>
      <c r="BX95" s="18">
        <f t="shared" si="168"/>
        <v>141.76141371937339</v>
      </c>
      <c r="BY95">
        <f t="shared" si="169"/>
        <v>0.24715461488112658</v>
      </c>
      <c r="BZ95">
        <f t="shared" si="170"/>
        <v>2.1515580355775508</v>
      </c>
      <c r="CD95" s="12">
        <v>1506</v>
      </c>
      <c r="CE95" s="12">
        <v>550</v>
      </c>
      <c r="CF95" s="12">
        <v>1323</v>
      </c>
      <c r="CG95" s="12">
        <v>554</v>
      </c>
      <c r="CH95" s="6">
        <f t="shared" si="171"/>
        <v>1414.5</v>
      </c>
      <c r="CI95" s="6">
        <f t="shared" si="171"/>
        <v>552</v>
      </c>
      <c r="CJ95" s="18">
        <f t="shared" si="225"/>
        <v>882</v>
      </c>
      <c r="CK95" s="18">
        <f t="shared" si="229"/>
        <v>-36</v>
      </c>
      <c r="CL95" s="18">
        <f t="shared" si="172"/>
        <v>882.73438813722441</v>
      </c>
      <c r="CM95" s="6">
        <f t="shared" si="173"/>
        <v>1518.3919948419118</v>
      </c>
      <c r="CN95" s="6">
        <f t="shared" si="174"/>
        <v>725.10752505821563</v>
      </c>
      <c r="CO95" s="6">
        <v>95</v>
      </c>
      <c r="CP95" s="22">
        <f t="shared" si="175"/>
        <v>1.5833333333333333</v>
      </c>
      <c r="CQ95" s="18">
        <f t="shared" si="176"/>
        <v>142.22198977994407</v>
      </c>
      <c r="CR95">
        <f t="shared" si="177"/>
        <v>0.19957235490520411</v>
      </c>
      <c r="CS95">
        <f t="shared" si="178"/>
        <v>2.1529667504145347</v>
      </c>
      <c r="FU95">
        <v>1437</v>
      </c>
      <c r="FV95">
        <v>550</v>
      </c>
      <c r="FW95">
        <v>1313</v>
      </c>
      <c r="FX95">
        <v>554</v>
      </c>
      <c r="FY95">
        <f t="shared" si="197"/>
        <v>1375</v>
      </c>
      <c r="FZ95">
        <f t="shared" si="198"/>
        <v>552</v>
      </c>
      <c r="GA95" s="18">
        <f t="shared" si="227"/>
        <v>1149</v>
      </c>
      <c r="GB95" s="18">
        <f t="shared" si="230"/>
        <v>-50</v>
      </c>
      <c r="GC95" s="18">
        <f t="shared" si="199"/>
        <v>1150.087387984061</v>
      </c>
      <c r="GD95">
        <f t="shared" si="200"/>
        <v>1481.6642669646858</v>
      </c>
      <c r="GE95">
        <v>94</v>
      </c>
      <c r="GF95" s="22">
        <f t="shared" si="201"/>
        <v>1.5666666666666667</v>
      </c>
      <c r="GG95" s="18">
        <f t="shared" si="202"/>
        <v>201.35386603103319</v>
      </c>
      <c r="GH95">
        <f t="shared" si="203"/>
        <v>0.19497660321605503</v>
      </c>
      <c r="GI95">
        <f t="shared" si="204"/>
        <v>2.3039599725569393</v>
      </c>
      <c r="GN95">
        <v>1741</v>
      </c>
      <c r="GO95">
        <v>543</v>
      </c>
      <c r="GP95">
        <v>1614</v>
      </c>
      <c r="GQ95">
        <v>543</v>
      </c>
      <c r="GR95">
        <f t="shared" si="205"/>
        <v>1677.5</v>
      </c>
      <c r="GS95">
        <f t="shared" si="206"/>
        <v>543</v>
      </c>
      <c r="GT95" s="18">
        <f t="shared" si="207"/>
        <v>1432.5</v>
      </c>
      <c r="GU95" s="18">
        <f t="shared" si="208"/>
        <v>-61.5</v>
      </c>
      <c r="GV95" s="18">
        <f t="shared" si="209"/>
        <v>1433.819549315743</v>
      </c>
      <c r="GW95">
        <f t="shared" si="134"/>
        <v>1763.1946148964953</v>
      </c>
      <c r="GX95">
        <v>96</v>
      </c>
      <c r="GY95" s="22">
        <f t="shared" si="210"/>
        <v>1.6</v>
      </c>
      <c r="GZ95" s="18">
        <f t="shared" si="211"/>
        <v>247.53435497199203</v>
      </c>
      <c r="HA95">
        <f t="shared" si="212"/>
        <v>0.20411998265592479</v>
      </c>
      <c r="HB95">
        <f t="shared" si="213"/>
        <v>2.3936354826204496</v>
      </c>
      <c r="HG95">
        <v>1754</v>
      </c>
      <c r="HH95">
        <v>536</v>
      </c>
      <c r="HI95">
        <v>1629</v>
      </c>
      <c r="HJ95">
        <v>543</v>
      </c>
      <c r="HK95">
        <f t="shared" si="214"/>
        <v>1691.5</v>
      </c>
      <c r="HL95">
        <f t="shared" si="215"/>
        <v>539.5</v>
      </c>
      <c r="HM95" s="18">
        <f t="shared" si="216"/>
        <v>1436.5</v>
      </c>
      <c r="HN95" s="18">
        <f t="shared" si="217"/>
        <v>-62</v>
      </c>
      <c r="HO95" s="18">
        <f t="shared" si="218"/>
        <v>1437.8373517195887</v>
      </c>
      <c r="HP95">
        <f t="shared" si="219"/>
        <v>1775.4527591575056</v>
      </c>
      <c r="HQ95">
        <v>95</v>
      </c>
      <c r="HR95" s="22">
        <f t="shared" si="220"/>
        <v>1.5833333333333333</v>
      </c>
      <c r="HS95" s="18">
        <f t="shared" si="221"/>
        <v>245.40408466615747</v>
      </c>
      <c r="HT95">
        <f t="shared" si="222"/>
        <v>0.19957235490520411</v>
      </c>
      <c r="HU95">
        <f t="shared" si="223"/>
        <v>2.3898817871326692</v>
      </c>
    </row>
    <row r="96" spans="7:229" x14ac:dyDescent="0.25">
      <c r="G96" s="6">
        <v>1408</v>
      </c>
      <c r="H96" s="6">
        <v>574</v>
      </c>
      <c r="I96" s="6">
        <v>1169</v>
      </c>
      <c r="J96" s="6">
        <v>579</v>
      </c>
      <c r="K96" s="6">
        <f t="shared" si="132"/>
        <v>1288.5</v>
      </c>
      <c r="L96" s="6">
        <f t="shared" si="133"/>
        <v>576.5</v>
      </c>
      <c r="M96" s="18">
        <f t="shared" si="135"/>
        <v>512</v>
      </c>
      <c r="N96" s="18">
        <f t="shared" si="136"/>
        <v>-4</v>
      </c>
      <c r="O96" s="18">
        <f t="shared" si="137"/>
        <v>512.0156247615887</v>
      </c>
      <c r="P96" s="18">
        <f t="shared" si="138"/>
        <v>442.08819207637578</v>
      </c>
      <c r="Q96" s="6">
        <v>96</v>
      </c>
      <c r="R96" s="22">
        <f t="shared" si="139"/>
        <v>1.6</v>
      </c>
      <c r="S96" s="18">
        <f t="shared" si="140"/>
        <v>303.72173576483289</v>
      </c>
      <c r="T96">
        <f t="shared" si="141"/>
        <v>0.20411998265592479</v>
      </c>
      <c r="U96">
        <f t="shared" si="142"/>
        <v>2.4824758731989474</v>
      </c>
      <c r="Y96" s="6">
        <v>1433</v>
      </c>
      <c r="Z96" s="6">
        <v>571</v>
      </c>
      <c r="AA96" s="6">
        <v>1169</v>
      </c>
      <c r="AB96" s="6">
        <v>573</v>
      </c>
      <c r="AC96" s="6">
        <f t="shared" si="143"/>
        <v>1301</v>
      </c>
      <c r="AD96" s="6">
        <f t="shared" si="143"/>
        <v>572</v>
      </c>
      <c r="AE96" s="18">
        <f t="shared" si="144"/>
        <v>638.5</v>
      </c>
      <c r="AF96" s="18">
        <f t="shared" si="145"/>
        <v>1.5</v>
      </c>
      <c r="AG96" s="18">
        <f t="shared" si="146"/>
        <v>638.50176193962068</v>
      </c>
      <c r="AH96" s="6">
        <f t="shared" si="147"/>
        <v>1421.1914016064127</v>
      </c>
      <c r="AI96" s="6">
        <f t="shared" si="224"/>
        <v>546.90512126112446</v>
      </c>
      <c r="AJ96" s="6">
        <v>97</v>
      </c>
      <c r="AK96" s="22">
        <f t="shared" si="148"/>
        <v>1.6166666666666667</v>
      </c>
      <c r="AL96" s="18">
        <f t="shared" si="149"/>
        <v>344.3536561643337</v>
      </c>
      <c r="AM96">
        <f t="shared" si="150"/>
        <v>0.20862048388260124</v>
      </c>
      <c r="AN96">
        <f t="shared" si="151"/>
        <v>2.5370046984540977</v>
      </c>
      <c r="AR96" s="6">
        <v>1521</v>
      </c>
      <c r="AS96" s="6">
        <v>578</v>
      </c>
      <c r="AT96" s="6">
        <v>1172</v>
      </c>
      <c r="AU96" s="6">
        <v>579</v>
      </c>
      <c r="AV96" s="6">
        <f t="shared" si="152"/>
        <v>1346.5</v>
      </c>
      <c r="AW96" s="6">
        <f t="shared" si="152"/>
        <v>578.5</v>
      </c>
      <c r="AX96" s="18">
        <f t="shared" si="153"/>
        <v>515</v>
      </c>
      <c r="AY96" s="18">
        <f t="shared" si="154"/>
        <v>-2.5</v>
      </c>
      <c r="AZ96" s="18">
        <f t="shared" si="155"/>
        <v>515.00606792541771</v>
      </c>
      <c r="BA96" s="6">
        <f t="shared" si="156"/>
        <v>1465.5116853850056</v>
      </c>
      <c r="BB96" s="6">
        <f t="shared" si="157"/>
        <v>451.13835667412127</v>
      </c>
      <c r="BC96" s="6">
        <v>99</v>
      </c>
      <c r="BD96" s="22">
        <f t="shared" si="158"/>
        <v>1.65</v>
      </c>
      <c r="BE96" s="18">
        <f t="shared" si="159"/>
        <v>325.72706481455737</v>
      </c>
      <c r="BF96">
        <f t="shared" si="160"/>
        <v>0.21748394421390627</v>
      </c>
      <c r="BG96">
        <f t="shared" si="161"/>
        <v>2.5128538457962999</v>
      </c>
      <c r="BK96">
        <v>1533</v>
      </c>
      <c r="BL96">
        <v>550</v>
      </c>
      <c r="BM96">
        <v>1372</v>
      </c>
      <c r="BN96">
        <v>546</v>
      </c>
      <c r="BO96" s="6">
        <f t="shared" si="162"/>
        <v>1452.5</v>
      </c>
      <c r="BP96" s="6">
        <f t="shared" si="162"/>
        <v>548</v>
      </c>
      <c r="BQ96" s="18">
        <f t="shared" si="163"/>
        <v>974</v>
      </c>
      <c r="BR96" s="18">
        <f t="shared" si="228"/>
        <v>-41.5</v>
      </c>
      <c r="BS96" s="18">
        <f t="shared" si="164"/>
        <v>974.88371101378038</v>
      </c>
      <c r="BT96" s="6">
        <f t="shared" si="165"/>
        <v>1552.4368747230917</v>
      </c>
      <c r="BU96" s="6">
        <f t="shared" si="166"/>
        <v>793.17901338743195</v>
      </c>
      <c r="BV96" s="6">
        <v>107</v>
      </c>
      <c r="BW96" s="22">
        <f t="shared" si="167"/>
        <v>1.7833333333333332</v>
      </c>
      <c r="BX96" s="18">
        <f t="shared" si="168"/>
        <v>142.90963616518184</v>
      </c>
      <c r="BY96">
        <f t="shared" si="169"/>
        <v>0.25123252730156598</v>
      </c>
      <c r="BZ96">
        <f t="shared" si="170"/>
        <v>2.1550615135514346</v>
      </c>
      <c r="CD96">
        <v>1515</v>
      </c>
      <c r="CE96">
        <v>550</v>
      </c>
      <c r="CF96">
        <v>1334</v>
      </c>
      <c r="CG96">
        <v>555</v>
      </c>
      <c r="CH96" s="6">
        <f t="shared" si="171"/>
        <v>1424.5</v>
      </c>
      <c r="CI96" s="6">
        <f t="shared" si="171"/>
        <v>552.5</v>
      </c>
      <c r="CJ96" s="18">
        <f t="shared" si="225"/>
        <v>892</v>
      </c>
      <c r="CK96" s="18">
        <f t="shared" si="229"/>
        <v>-35.5</v>
      </c>
      <c r="CL96" s="18">
        <f t="shared" si="172"/>
        <v>892.70613865930147</v>
      </c>
      <c r="CM96" s="6">
        <f t="shared" si="173"/>
        <v>1527.8928300113198</v>
      </c>
      <c r="CN96" s="6">
        <f t="shared" si="174"/>
        <v>734.60836022762362</v>
      </c>
      <c r="CO96" s="6">
        <v>96</v>
      </c>
      <c r="CP96" s="22">
        <f t="shared" si="175"/>
        <v>1.6</v>
      </c>
      <c r="CQ96" s="18">
        <f t="shared" si="176"/>
        <v>143.19077929923651</v>
      </c>
      <c r="CR96">
        <f t="shared" si="177"/>
        <v>0.20411998265592479</v>
      </c>
      <c r="CS96">
        <f t="shared" si="178"/>
        <v>2.1559150526897697</v>
      </c>
      <c r="FU96">
        <v>1452</v>
      </c>
      <c r="FV96">
        <v>550</v>
      </c>
      <c r="FW96">
        <v>1329</v>
      </c>
      <c r="FX96">
        <v>554</v>
      </c>
      <c r="FY96">
        <f t="shared" si="197"/>
        <v>1390.5</v>
      </c>
      <c r="FZ96">
        <f t="shared" si="198"/>
        <v>552</v>
      </c>
      <c r="GA96" s="18">
        <f t="shared" si="227"/>
        <v>1164.5</v>
      </c>
      <c r="GB96" s="18">
        <f t="shared" si="230"/>
        <v>-50</v>
      </c>
      <c r="GC96" s="18">
        <f t="shared" si="199"/>
        <v>1165.5729277913072</v>
      </c>
      <c r="GD96">
        <f t="shared" si="200"/>
        <v>1496.0595743485619</v>
      </c>
      <c r="GE96">
        <v>95</v>
      </c>
      <c r="GF96" s="22">
        <f t="shared" si="201"/>
        <v>1.5833333333333333</v>
      </c>
      <c r="GG96" s="18">
        <f t="shared" si="202"/>
        <v>203.28617696280838</v>
      </c>
      <c r="GH96">
        <f t="shared" si="203"/>
        <v>0.19957235490520411</v>
      </c>
      <c r="GI96">
        <f t="shared" si="204"/>
        <v>2.3081078485205979</v>
      </c>
      <c r="GN96">
        <v>1762</v>
      </c>
      <c r="GO96">
        <v>542</v>
      </c>
      <c r="GP96">
        <v>1634</v>
      </c>
      <c r="GQ96">
        <v>544</v>
      </c>
      <c r="GR96">
        <f t="shared" si="205"/>
        <v>1698</v>
      </c>
      <c r="GS96">
        <f t="shared" si="206"/>
        <v>543</v>
      </c>
      <c r="GT96" s="18">
        <f t="shared" si="207"/>
        <v>1453</v>
      </c>
      <c r="GU96" s="18">
        <f t="shared" si="208"/>
        <v>-61.5</v>
      </c>
      <c r="GV96" s="18">
        <f t="shared" si="209"/>
        <v>1454.300948909819</v>
      </c>
      <c r="GW96">
        <f t="shared" si="134"/>
        <v>1782.7094547345621</v>
      </c>
      <c r="GX96">
        <v>97</v>
      </c>
      <c r="GY96" s="22">
        <f t="shared" si="210"/>
        <v>1.6166666666666667</v>
      </c>
      <c r="GZ96" s="18">
        <f t="shared" si="211"/>
        <v>250.08055763414299</v>
      </c>
      <c r="HA96">
        <f t="shared" si="212"/>
        <v>0.20862048388260124</v>
      </c>
      <c r="HB96">
        <f t="shared" si="213"/>
        <v>2.398079929073869</v>
      </c>
      <c r="HG96">
        <v>1771</v>
      </c>
      <c r="HH96">
        <v>535</v>
      </c>
      <c r="HI96">
        <v>1648</v>
      </c>
      <c r="HJ96">
        <v>543</v>
      </c>
      <c r="HK96">
        <f t="shared" si="214"/>
        <v>1709.5</v>
      </c>
      <c r="HL96">
        <f t="shared" si="215"/>
        <v>539</v>
      </c>
      <c r="HM96" s="18">
        <f t="shared" si="216"/>
        <v>1454.5</v>
      </c>
      <c r="HN96" s="18">
        <f t="shared" si="217"/>
        <v>-62.5</v>
      </c>
      <c r="HO96" s="18">
        <f t="shared" si="218"/>
        <v>1455.8421961187964</v>
      </c>
      <c r="HP96">
        <f t="shared" si="219"/>
        <v>1792.4595532396261</v>
      </c>
      <c r="HQ96">
        <v>96</v>
      </c>
      <c r="HR96" s="22">
        <f t="shared" si="220"/>
        <v>1.6</v>
      </c>
      <c r="HS96" s="18">
        <f t="shared" si="221"/>
        <v>247.64773490033249</v>
      </c>
      <c r="HT96">
        <f t="shared" si="222"/>
        <v>0.20411998265592479</v>
      </c>
      <c r="HU96">
        <f t="shared" si="223"/>
        <v>2.3938343600802945</v>
      </c>
    </row>
    <row r="97" spans="7:229" x14ac:dyDescent="0.25">
      <c r="G97" s="6">
        <v>1413</v>
      </c>
      <c r="H97" s="6">
        <v>574</v>
      </c>
      <c r="I97" s="6">
        <v>1178</v>
      </c>
      <c r="J97" s="6">
        <v>580</v>
      </c>
      <c r="K97" s="6">
        <f t="shared" si="132"/>
        <v>1295.5</v>
      </c>
      <c r="L97" s="6">
        <f t="shared" si="133"/>
        <v>577</v>
      </c>
      <c r="M97" s="18">
        <f t="shared" si="135"/>
        <v>519</v>
      </c>
      <c r="N97" s="18">
        <f t="shared" si="136"/>
        <v>-3.5</v>
      </c>
      <c r="O97" s="18">
        <f t="shared" si="137"/>
        <v>519.01180140725126</v>
      </c>
      <c r="P97" s="18">
        <f t="shared" si="138"/>
        <v>448.68403555460065</v>
      </c>
      <c r="Q97" s="6">
        <v>97</v>
      </c>
      <c r="R97" s="22">
        <f t="shared" si="139"/>
        <v>1.6166666666666667</v>
      </c>
      <c r="S97" s="18">
        <f t="shared" si="140"/>
        <v>304.30132127105963</v>
      </c>
      <c r="T97">
        <f t="shared" si="141"/>
        <v>0.20862048388260124</v>
      </c>
      <c r="U97">
        <f t="shared" si="142"/>
        <v>2.4833038380613695</v>
      </c>
      <c r="Y97" s="6">
        <v>1442</v>
      </c>
      <c r="Z97" s="6">
        <v>571</v>
      </c>
      <c r="AA97" s="6">
        <v>1179</v>
      </c>
      <c r="AB97" s="6">
        <v>573</v>
      </c>
      <c r="AC97" s="6">
        <f t="shared" si="143"/>
        <v>1310.5</v>
      </c>
      <c r="AD97" s="6">
        <f t="shared" si="143"/>
        <v>572</v>
      </c>
      <c r="AE97" s="18">
        <f t="shared" si="144"/>
        <v>648</v>
      </c>
      <c r="AF97" s="18">
        <f t="shared" si="145"/>
        <v>1.5</v>
      </c>
      <c r="AG97" s="18">
        <f t="shared" si="146"/>
        <v>648.00173610878539</v>
      </c>
      <c r="AH97" s="6">
        <f t="shared" si="147"/>
        <v>1429.8930904092097</v>
      </c>
      <c r="AI97" s="6">
        <f t="shared" si="224"/>
        <v>555.60681006392144</v>
      </c>
      <c r="AJ97" s="6">
        <v>98</v>
      </c>
      <c r="AK97" s="22">
        <f t="shared" si="148"/>
        <v>1.6333333333333333</v>
      </c>
      <c r="AL97" s="18">
        <f t="shared" si="149"/>
        <v>345.24225163427707</v>
      </c>
      <c r="AM97">
        <f t="shared" si="150"/>
        <v>0.21307482530885122</v>
      </c>
      <c r="AN97">
        <f t="shared" si="151"/>
        <v>2.5381239403709048</v>
      </c>
      <c r="AR97" s="6">
        <v>1530</v>
      </c>
      <c r="AS97" s="6">
        <v>577</v>
      </c>
      <c r="AT97" s="6">
        <v>1180</v>
      </c>
      <c r="AU97" s="6">
        <v>579</v>
      </c>
      <c r="AV97" s="6">
        <f t="shared" si="152"/>
        <v>1355</v>
      </c>
      <c r="AW97" s="6">
        <f t="shared" si="152"/>
        <v>578</v>
      </c>
      <c r="AX97" s="18">
        <f t="shared" si="153"/>
        <v>523.5</v>
      </c>
      <c r="AY97" s="18">
        <f t="shared" si="154"/>
        <v>-3</v>
      </c>
      <c r="AZ97" s="18">
        <f t="shared" si="155"/>
        <v>523.50859591796575</v>
      </c>
      <c r="BA97" s="6">
        <f t="shared" si="156"/>
        <v>1473.1289828117563</v>
      </c>
      <c r="BB97" s="6">
        <f t="shared" si="157"/>
        <v>458.75565410087188</v>
      </c>
      <c r="BC97" s="6">
        <v>100</v>
      </c>
      <c r="BD97" s="22">
        <f t="shared" si="158"/>
        <v>1.6666666666666667</v>
      </c>
      <c r="BE97" s="18">
        <f t="shared" si="159"/>
        <v>326.42720710643385</v>
      </c>
      <c r="BF97">
        <f t="shared" si="160"/>
        <v>0.22184874961635639</v>
      </c>
      <c r="BG97">
        <f t="shared" si="161"/>
        <v>2.5137863492355077</v>
      </c>
      <c r="BK97">
        <v>1543</v>
      </c>
      <c r="BL97">
        <v>550</v>
      </c>
      <c r="BM97">
        <v>1384</v>
      </c>
      <c r="BN97">
        <v>546</v>
      </c>
      <c r="BO97" s="6">
        <f t="shared" si="162"/>
        <v>1463.5</v>
      </c>
      <c r="BP97" s="6">
        <f t="shared" si="162"/>
        <v>548</v>
      </c>
      <c r="BQ97" s="18">
        <f t="shared" si="163"/>
        <v>985</v>
      </c>
      <c r="BR97" s="18">
        <f t="shared" si="228"/>
        <v>-41.5</v>
      </c>
      <c r="BS97" s="18">
        <f t="shared" si="164"/>
        <v>985.87385095660181</v>
      </c>
      <c r="BT97" s="6">
        <f t="shared" si="165"/>
        <v>1562.733582540543</v>
      </c>
      <c r="BU97" s="6">
        <f t="shared" si="166"/>
        <v>803.47572120488326</v>
      </c>
      <c r="BV97" s="6">
        <v>108</v>
      </c>
      <c r="BW97" s="22">
        <f t="shared" si="167"/>
        <v>1.8</v>
      </c>
      <c r="BX97" s="18">
        <f t="shared" si="168"/>
        <v>143.96031876009783</v>
      </c>
      <c r="BY97">
        <f t="shared" si="169"/>
        <v>0.25527250510330607</v>
      </c>
      <c r="BZ97">
        <f t="shared" si="170"/>
        <v>2.1582427996063132</v>
      </c>
      <c r="CD97">
        <v>1527</v>
      </c>
      <c r="CE97">
        <v>544</v>
      </c>
      <c r="CF97">
        <v>1346</v>
      </c>
      <c r="CG97">
        <v>555</v>
      </c>
      <c r="CH97" s="6">
        <f t="shared" si="171"/>
        <v>1436.5</v>
      </c>
      <c r="CI97" s="6">
        <f t="shared" si="171"/>
        <v>549.5</v>
      </c>
      <c r="CJ97" s="18">
        <f t="shared" si="225"/>
        <v>904</v>
      </c>
      <c r="CK97" s="18">
        <f t="shared" si="229"/>
        <v>-38.5</v>
      </c>
      <c r="CL97" s="18">
        <f t="shared" si="172"/>
        <v>904.81945712943195</v>
      </c>
      <c r="CM97" s="6">
        <f t="shared" si="173"/>
        <v>1538.0125162039483</v>
      </c>
      <c r="CN97" s="6">
        <f t="shared" si="174"/>
        <v>744.7280464202521</v>
      </c>
      <c r="CO97" s="6">
        <v>97</v>
      </c>
      <c r="CP97" s="22">
        <f t="shared" si="175"/>
        <v>1.6166666666666667</v>
      </c>
      <c r="CQ97" s="18">
        <f t="shared" si="176"/>
        <v>144.367629437207</v>
      </c>
      <c r="CR97">
        <f t="shared" si="177"/>
        <v>0.20862048388260124</v>
      </c>
      <c r="CS97">
        <f t="shared" si="178"/>
        <v>2.159469825278054</v>
      </c>
      <c r="FU97">
        <v>1473</v>
      </c>
      <c r="FV97">
        <v>549</v>
      </c>
      <c r="FW97">
        <v>1343</v>
      </c>
      <c r="FX97">
        <v>554</v>
      </c>
      <c r="FY97">
        <f t="shared" si="197"/>
        <v>1408</v>
      </c>
      <c r="FZ97">
        <f t="shared" si="198"/>
        <v>551.5</v>
      </c>
      <c r="GA97" s="18">
        <f t="shared" si="227"/>
        <v>1182</v>
      </c>
      <c r="GB97" s="18">
        <f t="shared" si="230"/>
        <v>-50.5</v>
      </c>
      <c r="GC97" s="18">
        <f t="shared" si="199"/>
        <v>1183.0782941124396</v>
      </c>
      <c r="GD97">
        <f t="shared" si="200"/>
        <v>1512.156159263983</v>
      </c>
      <c r="GE97">
        <v>96</v>
      </c>
      <c r="GF97" s="22">
        <f t="shared" si="201"/>
        <v>1.6</v>
      </c>
      <c r="GG97" s="18">
        <f t="shared" si="202"/>
        <v>205.47052514363349</v>
      </c>
      <c r="GH97">
        <f t="shared" si="203"/>
        <v>0.20411998265592479</v>
      </c>
      <c r="GI97">
        <f t="shared" si="204"/>
        <v>2.3127495309051809</v>
      </c>
      <c r="GN97">
        <v>1777</v>
      </c>
      <c r="GO97">
        <v>541</v>
      </c>
      <c r="GP97">
        <v>1651</v>
      </c>
      <c r="GQ97">
        <v>543</v>
      </c>
      <c r="GR97">
        <f t="shared" si="205"/>
        <v>1714</v>
      </c>
      <c r="GS97">
        <f t="shared" si="206"/>
        <v>542</v>
      </c>
      <c r="GT97" s="18">
        <f t="shared" si="207"/>
        <v>1469</v>
      </c>
      <c r="GU97" s="18">
        <f t="shared" si="208"/>
        <v>-62.5</v>
      </c>
      <c r="GV97" s="18">
        <f t="shared" si="209"/>
        <v>1470.3289597909713</v>
      </c>
      <c r="GW97">
        <f t="shared" si="134"/>
        <v>1797.6540267804592</v>
      </c>
      <c r="GX97">
        <v>98</v>
      </c>
      <c r="GY97" s="22">
        <f t="shared" si="210"/>
        <v>1.6333333333333333</v>
      </c>
      <c r="GZ97" s="18">
        <f t="shared" si="211"/>
        <v>252.07312478206282</v>
      </c>
      <c r="HA97">
        <f t="shared" si="212"/>
        <v>0.21307482530885122</v>
      </c>
      <c r="HB97">
        <f t="shared" si="213"/>
        <v>2.4015265450773562</v>
      </c>
      <c r="HG97">
        <v>1789</v>
      </c>
      <c r="HH97">
        <v>537</v>
      </c>
      <c r="HI97">
        <v>1664</v>
      </c>
      <c r="HJ97">
        <v>544</v>
      </c>
      <c r="HK97">
        <f t="shared" si="214"/>
        <v>1726.5</v>
      </c>
      <c r="HL97">
        <f t="shared" si="215"/>
        <v>540.5</v>
      </c>
      <c r="HM97" s="18">
        <f t="shared" si="216"/>
        <v>1471.5</v>
      </c>
      <c r="HN97" s="18">
        <f t="shared" si="217"/>
        <v>-61</v>
      </c>
      <c r="HO97" s="18">
        <f t="shared" si="218"/>
        <v>1472.7638133794569</v>
      </c>
      <c r="HP97">
        <f t="shared" si="219"/>
        <v>1809.1275521643022</v>
      </c>
      <c r="HQ97">
        <v>97</v>
      </c>
      <c r="HR97" s="22">
        <f t="shared" si="220"/>
        <v>1.6166666666666667</v>
      </c>
      <c r="HS97" s="18">
        <f t="shared" si="221"/>
        <v>249.75640019550002</v>
      </c>
      <c r="HT97">
        <f t="shared" si="222"/>
        <v>0.20862048388260124</v>
      </c>
      <c r="HU97">
        <f t="shared" si="223"/>
        <v>2.3975166261631817</v>
      </c>
    </row>
    <row r="98" spans="7:229" x14ac:dyDescent="0.25">
      <c r="G98" s="6">
        <v>1419</v>
      </c>
      <c r="H98" s="6">
        <v>576</v>
      </c>
      <c r="I98" s="6">
        <v>1187</v>
      </c>
      <c r="J98" s="6">
        <v>577</v>
      </c>
      <c r="K98" s="6">
        <f t="shared" si="132"/>
        <v>1303</v>
      </c>
      <c r="L98" s="6">
        <f t="shared" si="133"/>
        <v>576.5</v>
      </c>
      <c r="M98" s="18">
        <f t="shared" si="135"/>
        <v>526.5</v>
      </c>
      <c r="N98" s="18">
        <f t="shared" si="136"/>
        <v>-4</v>
      </c>
      <c r="O98" s="18">
        <f t="shared" si="137"/>
        <v>526.51519446261</v>
      </c>
      <c r="P98" s="18">
        <f t="shared" si="138"/>
        <v>455.33611101905774</v>
      </c>
      <c r="Q98" s="6">
        <v>98</v>
      </c>
      <c r="R98" s="22">
        <f t="shared" si="139"/>
        <v>1.6333333333333333</v>
      </c>
      <c r="S98" s="18">
        <f t="shared" si="140"/>
        <v>304.92292619653045</v>
      </c>
      <c r="T98">
        <f t="shared" si="141"/>
        <v>0.21307482530885122</v>
      </c>
      <c r="U98">
        <f t="shared" si="142"/>
        <v>2.4841900788302138</v>
      </c>
      <c r="Y98" s="6">
        <v>1452</v>
      </c>
      <c r="Z98" s="6">
        <v>573</v>
      </c>
      <c r="AA98" s="6">
        <v>1190</v>
      </c>
      <c r="AB98" s="6">
        <v>574</v>
      </c>
      <c r="AC98" s="6">
        <f t="shared" si="143"/>
        <v>1321</v>
      </c>
      <c r="AD98" s="6">
        <f t="shared" si="143"/>
        <v>573.5</v>
      </c>
      <c r="AE98" s="18">
        <f t="shared" si="144"/>
        <v>658.5</v>
      </c>
      <c r="AF98" s="18">
        <f t="shared" si="145"/>
        <v>3</v>
      </c>
      <c r="AG98" s="18">
        <f t="shared" si="146"/>
        <v>658.50683367752538</v>
      </c>
      <c r="AH98" s="6">
        <f t="shared" si="147"/>
        <v>1440.1191790959524</v>
      </c>
      <c r="AI98" s="6">
        <f t="shared" si="224"/>
        <v>565.83289875066419</v>
      </c>
      <c r="AJ98" s="6">
        <v>99</v>
      </c>
      <c r="AK98" s="22">
        <f t="shared" si="148"/>
        <v>1.65</v>
      </c>
      <c r="AL98" s="18">
        <f t="shared" si="149"/>
        <v>346.2248629492841</v>
      </c>
      <c r="AM98">
        <f t="shared" si="150"/>
        <v>0.21748394421390627</v>
      </c>
      <c r="AN98">
        <f t="shared" si="151"/>
        <v>2.5393582520256941</v>
      </c>
      <c r="AR98" s="6">
        <v>1538</v>
      </c>
      <c r="AS98" s="6">
        <v>578</v>
      </c>
      <c r="AT98" s="6">
        <v>1189</v>
      </c>
      <c r="AU98" s="6">
        <v>579</v>
      </c>
      <c r="AV98" s="6">
        <f t="shared" si="152"/>
        <v>1363.5</v>
      </c>
      <c r="AW98" s="6">
        <f t="shared" si="152"/>
        <v>578.5</v>
      </c>
      <c r="AX98" s="18">
        <f t="shared" si="153"/>
        <v>532</v>
      </c>
      <c r="AY98" s="18">
        <f t="shared" si="154"/>
        <v>-2.5</v>
      </c>
      <c r="AZ98" s="18">
        <f t="shared" si="155"/>
        <v>532.00587402772157</v>
      </c>
      <c r="BA98" s="6">
        <f t="shared" si="156"/>
        <v>1481.1463465842935</v>
      </c>
      <c r="BB98" s="6">
        <f t="shared" si="157"/>
        <v>466.77301787340912</v>
      </c>
      <c r="BC98" s="6">
        <v>101</v>
      </c>
      <c r="BD98" s="22">
        <f t="shared" si="158"/>
        <v>1.6833333333333333</v>
      </c>
      <c r="BE98" s="18">
        <f t="shared" si="159"/>
        <v>327.1269170957089</v>
      </c>
      <c r="BF98">
        <f t="shared" si="160"/>
        <v>0.22617012339899895</v>
      </c>
      <c r="BG98">
        <f t="shared" si="161"/>
        <v>2.5147162807962693</v>
      </c>
      <c r="BK98">
        <v>1553</v>
      </c>
      <c r="BL98">
        <v>551</v>
      </c>
      <c r="BM98">
        <v>1397</v>
      </c>
      <c r="BN98">
        <v>546</v>
      </c>
      <c r="BO98" s="6">
        <f t="shared" si="162"/>
        <v>1475</v>
      </c>
      <c r="BP98" s="6">
        <f t="shared" si="162"/>
        <v>548.5</v>
      </c>
      <c r="BQ98" s="18">
        <f t="shared" si="163"/>
        <v>996.5</v>
      </c>
      <c r="BR98" s="18">
        <f t="shared" si="228"/>
        <v>-41</v>
      </c>
      <c r="BS98" s="18">
        <f t="shared" si="164"/>
        <v>997.34309542905044</v>
      </c>
      <c r="BT98" s="6">
        <f t="shared" si="165"/>
        <v>1573.6827030885229</v>
      </c>
      <c r="BU98" s="6">
        <f t="shared" si="166"/>
        <v>814.42484175286313</v>
      </c>
      <c r="BV98" s="6">
        <v>109</v>
      </c>
      <c r="BW98" s="22">
        <f t="shared" si="167"/>
        <v>1.8166666666666667</v>
      </c>
      <c r="BX98" s="18">
        <f t="shared" si="168"/>
        <v>145.05680484733003</v>
      </c>
      <c r="BY98">
        <f t="shared" si="169"/>
        <v>0.25927524755698</v>
      </c>
      <c r="BZ98">
        <f t="shared" si="170"/>
        <v>2.1615381070671589</v>
      </c>
      <c r="CD98">
        <v>1536</v>
      </c>
      <c r="CE98">
        <v>542</v>
      </c>
      <c r="CF98">
        <v>1359</v>
      </c>
      <c r="CG98">
        <v>552</v>
      </c>
      <c r="CH98" s="6">
        <f t="shared" si="171"/>
        <v>1447.5</v>
      </c>
      <c r="CI98" s="6">
        <f t="shared" si="171"/>
        <v>547</v>
      </c>
      <c r="CJ98" s="18">
        <f t="shared" si="225"/>
        <v>915</v>
      </c>
      <c r="CK98" s="18">
        <f t="shared" si="229"/>
        <v>-41</v>
      </c>
      <c r="CL98" s="18">
        <f t="shared" si="172"/>
        <v>915.91811861104702</v>
      </c>
      <c r="CM98" s="6">
        <f t="shared" si="173"/>
        <v>1547.4059745264008</v>
      </c>
      <c r="CN98" s="6">
        <f t="shared" si="174"/>
        <v>754.12150474270459</v>
      </c>
      <c r="CO98" s="6">
        <v>98</v>
      </c>
      <c r="CP98" s="22">
        <f t="shared" si="175"/>
        <v>1.6333333333333333</v>
      </c>
      <c r="CQ98" s="18">
        <f t="shared" si="176"/>
        <v>145.44590219360603</v>
      </c>
      <c r="CR98">
        <f t="shared" si="177"/>
        <v>0.21307482530885122</v>
      </c>
      <c r="CS98">
        <f t="shared" si="178"/>
        <v>2.1627014899022621</v>
      </c>
      <c r="FU98">
        <v>1493</v>
      </c>
      <c r="FV98">
        <v>547</v>
      </c>
      <c r="FW98">
        <v>1358</v>
      </c>
      <c r="FX98">
        <v>551</v>
      </c>
      <c r="FY98">
        <f t="shared" si="197"/>
        <v>1425.5</v>
      </c>
      <c r="FZ98">
        <f t="shared" si="198"/>
        <v>549</v>
      </c>
      <c r="GA98" s="18">
        <f t="shared" si="227"/>
        <v>1199.5</v>
      </c>
      <c r="GB98" s="18">
        <f t="shared" si="230"/>
        <v>-53</v>
      </c>
      <c r="GC98" s="18">
        <f t="shared" si="199"/>
        <v>1200.6703336053572</v>
      </c>
      <c r="GD98">
        <f t="shared" si="200"/>
        <v>1527.5638284536592</v>
      </c>
      <c r="GE98">
        <v>97</v>
      </c>
      <c r="GF98" s="22">
        <f t="shared" si="201"/>
        <v>1.6166666666666667</v>
      </c>
      <c r="GG98" s="18">
        <f t="shared" si="202"/>
        <v>207.66568854429704</v>
      </c>
      <c r="GH98">
        <f t="shared" si="203"/>
        <v>0.20862048388260124</v>
      </c>
      <c r="GI98">
        <f t="shared" si="204"/>
        <v>2.3173647463818114</v>
      </c>
      <c r="GN98">
        <v>1794</v>
      </c>
      <c r="GO98">
        <v>540</v>
      </c>
      <c r="GP98">
        <v>1667</v>
      </c>
      <c r="GQ98">
        <v>540</v>
      </c>
      <c r="GR98">
        <f t="shared" si="205"/>
        <v>1730.5</v>
      </c>
      <c r="GS98">
        <f t="shared" si="206"/>
        <v>540</v>
      </c>
      <c r="GT98" s="18">
        <f t="shared" si="207"/>
        <v>1485.5</v>
      </c>
      <c r="GU98" s="18">
        <f t="shared" si="208"/>
        <v>-64.5</v>
      </c>
      <c r="GV98" s="18">
        <f t="shared" si="209"/>
        <v>1486.8996267401508</v>
      </c>
      <c r="GW98">
        <f t="shared" si="134"/>
        <v>1812.7962516510233</v>
      </c>
      <c r="GX98">
        <v>99</v>
      </c>
      <c r="GY98" s="22">
        <f t="shared" si="210"/>
        <v>1.65</v>
      </c>
      <c r="GZ98" s="18">
        <f t="shared" si="211"/>
        <v>254.13315374179373</v>
      </c>
      <c r="HA98">
        <f t="shared" si="212"/>
        <v>0.21748394421390627</v>
      </c>
      <c r="HB98">
        <f t="shared" si="213"/>
        <v>2.4050613260022566</v>
      </c>
      <c r="HG98">
        <v>1807</v>
      </c>
      <c r="HH98">
        <v>539</v>
      </c>
      <c r="HI98">
        <v>1681</v>
      </c>
      <c r="HJ98">
        <v>543</v>
      </c>
      <c r="HK98">
        <f t="shared" si="214"/>
        <v>1744</v>
      </c>
      <c r="HL98">
        <f t="shared" si="215"/>
        <v>541</v>
      </c>
      <c r="HM98" s="18">
        <f t="shared" si="216"/>
        <v>1489</v>
      </c>
      <c r="HN98" s="18">
        <f t="shared" si="217"/>
        <v>-60.5</v>
      </c>
      <c r="HO98" s="18">
        <f t="shared" si="218"/>
        <v>1490.2285898478797</v>
      </c>
      <c r="HP98">
        <f t="shared" si="219"/>
        <v>1825.9838443973156</v>
      </c>
      <c r="HQ98">
        <v>98</v>
      </c>
      <c r="HR98" s="22">
        <f t="shared" si="220"/>
        <v>1.6333333333333333</v>
      </c>
      <c r="HS98" s="18">
        <f t="shared" si="221"/>
        <v>251.93275056789844</v>
      </c>
      <c r="HT98">
        <f t="shared" si="222"/>
        <v>0.21307482530885122</v>
      </c>
      <c r="HU98">
        <f t="shared" si="223"/>
        <v>2.401284628261815</v>
      </c>
    </row>
    <row r="99" spans="7:229" x14ac:dyDescent="0.25">
      <c r="G99" s="6">
        <v>1427</v>
      </c>
      <c r="H99" s="6">
        <v>576</v>
      </c>
      <c r="I99" s="6">
        <v>1196</v>
      </c>
      <c r="J99" s="6">
        <v>578</v>
      </c>
      <c r="K99" s="6">
        <f t="shared" si="132"/>
        <v>1311.5</v>
      </c>
      <c r="L99" s="6">
        <f t="shared" si="133"/>
        <v>577</v>
      </c>
      <c r="M99" s="18">
        <f t="shared" si="135"/>
        <v>535</v>
      </c>
      <c r="N99" s="18">
        <f t="shared" si="136"/>
        <v>-3.5</v>
      </c>
      <c r="O99" s="18">
        <f t="shared" si="137"/>
        <v>535.01144847563774</v>
      </c>
      <c r="P99" s="18">
        <f t="shared" si="138"/>
        <v>463.31468611519165</v>
      </c>
      <c r="Q99" s="6">
        <v>99</v>
      </c>
      <c r="R99" s="22">
        <f t="shared" si="139"/>
        <v>1.65</v>
      </c>
      <c r="S99" s="18">
        <f t="shared" si="140"/>
        <v>305.62678287891202</v>
      </c>
      <c r="T99">
        <f t="shared" si="141"/>
        <v>0.21748394421390627</v>
      </c>
      <c r="U99">
        <f t="shared" si="142"/>
        <v>2.4851914099391554</v>
      </c>
      <c r="Y99" s="6">
        <v>1464</v>
      </c>
      <c r="Z99" s="6">
        <v>574</v>
      </c>
      <c r="AA99" s="6">
        <v>1201</v>
      </c>
      <c r="AB99" s="6">
        <v>574</v>
      </c>
      <c r="AC99" s="6">
        <f t="shared" si="143"/>
        <v>1332.5</v>
      </c>
      <c r="AD99" s="6">
        <f t="shared" si="143"/>
        <v>574</v>
      </c>
      <c r="AE99" s="18">
        <f t="shared" si="144"/>
        <v>670</v>
      </c>
      <c r="AF99" s="18">
        <f t="shared" si="145"/>
        <v>3.5</v>
      </c>
      <c r="AG99" s="18">
        <f t="shared" si="146"/>
        <v>670.00914172867817</v>
      </c>
      <c r="AH99" s="6">
        <f t="shared" si="147"/>
        <v>1450.8729268960808</v>
      </c>
      <c r="AI99" s="6">
        <f t="shared" si="224"/>
        <v>576.58664655079258</v>
      </c>
      <c r="AJ99" s="6">
        <v>100</v>
      </c>
      <c r="AK99" s="22">
        <f t="shared" si="148"/>
        <v>1.6666666666666667</v>
      </c>
      <c r="AL99" s="18">
        <f t="shared" si="149"/>
        <v>347.30074996183225</v>
      </c>
      <c r="AM99">
        <f t="shared" si="150"/>
        <v>0.22184874961635639</v>
      </c>
      <c r="AN99">
        <f t="shared" si="151"/>
        <v>2.5407057211280204</v>
      </c>
      <c r="AR99" s="6">
        <v>1545</v>
      </c>
      <c r="AS99" s="6">
        <v>578</v>
      </c>
      <c r="AT99" s="6">
        <v>1197</v>
      </c>
      <c r="AU99" s="6">
        <v>580</v>
      </c>
      <c r="AV99" s="6">
        <f t="shared" si="152"/>
        <v>1371</v>
      </c>
      <c r="AW99" s="6">
        <f t="shared" si="152"/>
        <v>579</v>
      </c>
      <c r="AX99" s="18">
        <f t="shared" si="153"/>
        <v>539.5</v>
      </c>
      <c r="AY99" s="18">
        <f t="shared" si="154"/>
        <v>-2</v>
      </c>
      <c r="AZ99" s="18">
        <f t="shared" si="155"/>
        <v>539.5037071235007</v>
      </c>
      <c r="BA99" s="6">
        <f t="shared" si="156"/>
        <v>1488.2479632104323</v>
      </c>
      <c r="BB99" s="6">
        <f t="shared" si="157"/>
        <v>473.87463449954794</v>
      </c>
      <c r="BC99" s="6">
        <v>102</v>
      </c>
      <c r="BD99" s="22">
        <f t="shared" si="158"/>
        <v>1.7</v>
      </c>
      <c r="BE99" s="18">
        <f t="shared" si="159"/>
        <v>327.74432759437315</v>
      </c>
      <c r="BF99">
        <f t="shared" si="160"/>
        <v>0.23044892137827391</v>
      </c>
      <c r="BG99">
        <f t="shared" si="161"/>
        <v>2.515535183914277</v>
      </c>
      <c r="BK99">
        <v>1565</v>
      </c>
      <c r="BL99">
        <v>550</v>
      </c>
      <c r="BM99">
        <v>1407</v>
      </c>
      <c r="BN99">
        <v>547</v>
      </c>
      <c r="BO99" s="6">
        <f t="shared" si="162"/>
        <v>1486</v>
      </c>
      <c r="BP99" s="6">
        <f t="shared" si="162"/>
        <v>548.5</v>
      </c>
      <c r="BQ99" s="18">
        <f t="shared" si="163"/>
        <v>1007.5</v>
      </c>
      <c r="BR99" s="18">
        <f t="shared" si="228"/>
        <v>-41</v>
      </c>
      <c r="BS99" s="18">
        <f t="shared" si="164"/>
        <v>1008.3338980714672</v>
      </c>
      <c r="BT99" s="6">
        <f t="shared" si="165"/>
        <v>1583.9975536597271</v>
      </c>
      <c r="BU99" s="6">
        <f t="shared" si="166"/>
        <v>824.73969232406739</v>
      </c>
      <c r="BV99" s="6">
        <v>110</v>
      </c>
      <c r="BW99" s="22">
        <f t="shared" si="167"/>
        <v>1.8333333333333333</v>
      </c>
      <c r="BX99" s="18">
        <f t="shared" si="168"/>
        <v>146.10755079784789</v>
      </c>
      <c r="BY99">
        <f t="shared" si="169"/>
        <v>0.2632414347745814</v>
      </c>
      <c r="BZ99">
        <f t="shared" si="170"/>
        <v>2.1646726607330784</v>
      </c>
      <c r="CD99">
        <v>1546</v>
      </c>
      <c r="CE99">
        <v>542</v>
      </c>
      <c r="CF99">
        <v>1370</v>
      </c>
      <c r="CG99">
        <v>552</v>
      </c>
      <c r="CH99" s="6">
        <f t="shared" si="171"/>
        <v>1458</v>
      </c>
      <c r="CI99" s="6">
        <f t="shared" si="171"/>
        <v>547</v>
      </c>
      <c r="CJ99" s="18">
        <f t="shared" si="225"/>
        <v>925.5</v>
      </c>
      <c r="CK99" s="18">
        <f t="shared" si="229"/>
        <v>-41</v>
      </c>
      <c r="CL99" s="18">
        <f t="shared" si="172"/>
        <v>926.40771261901739</v>
      </c>
      <c r="CM99" s="6">
        <f t="shared" si="173"/>
        <v>1557.2324810380755</v>
      </c>
      <c r="CN99" s="6">
        <f t="shared" si="174"/>
        <v>763.94801125437937</v>
      </c>
      <c r="CO99" s="6">
        <v>99</v>
      </c>
      <c r="CP99" s="22">
        <f t="shared" si="175"/>
        <v>1.65</v>
      </c>
      <c r="CQ99" s="18">
        <f t="shared" si="176"/>
        <v>146.46500197092755</v>
      </c>
      <c r="CR99">
        <f t="shared" si="177"/>
        <v>0.21748394421390627</v>
      </c>
      <c r="CS99">
        <f t="shared" si="178"/>
        <v>2.1657338617773316</v>
      </c>
      <c r="FU99">
        <v>1511</v>
      </c>
      <c r="FV99">
        <v>546</v>
      </c>
      <c r="FW99">
        <v>1374</v>
      </c>
      <c r="FX99">
        <v>549</v>
      </c>
      <c r="FY99">
        <f t="shared" si="197"/>
        <v>1442.5</v>
      </c>
      <c r="FZ99">
        <f t="shared" si="198"/>
        <v>547.5</v>
      </c>
      <c r="GA99" s="18">
        <f t="shared" si="227"/>
        <v>1216.5</v>
      </c>
      <c r="GB99" s="18">
        <f t="shared" si="230"/>
        <v>-54.5</v>
      </c>
      <c r="GC99" s="18">
        <f t="shared" si="199"/>
        <v>1217.7202059586596</v>
      </c>
      <c r="GD99">
        <f t="shared" si="200"/>
        <v>1542.9071585808395</v>
      </c>
      <c r="GE99">
        <v>98</v>
      </c>
      <c r="GF99" s="22">
        <f t="shared" si="201"/>
        <v>1.6333333333333333</v>
      </c>
      <c r="GG99" s="18">
        <f t="shared" si="202"/>
        <v>209.7931994443847</v>
      </c>
      <c r="GH99">
        <f t="shared" si="203"/>
        <v>0.21307482530885122</v>
      </c>
      <c r="GI99">
        <f t="shared" si="204"/>
        <v>2.3217914062043179</v>
      </c>
      <c r="GN99">
        <v>1811</v>
      </c>
      <c r="GO99">
        <v>541</v>
      </c>
      <c r="GP99">
        <v>1684</v>
      </c>
      <c r="GQ99">
        <v>540</v>
      </c>
      <c r="GR99">
        <f t="shared" si="205"/>
        <v>1747.5</v>
      </c>
      <c r="GS99">
        <f t="shared" si="206"/>
        <v>540.5</v>
      </c>
      <c r="GT99" s="18">
        <f t="shared" si="207"/>
        <v>1502.5</v>
      </c>
      <c r="GU99" s="18">
        <f t="shared" si="208"/>
        <v>-64</v>
      </c>
      <c r="GV99" s="18">
        <f t="shared" si="209"/>
        <v>1503.8624438425211</v>
      </c>
      <c r="GW99">
        <f t="shared" si="134"/>
        <v>1829.1791875046031</v>
      </c>
      <c r="GX99">
        <v>100</v>
      </c>
      <c r="GY99" s="22">
        <f t="shared" si="210"/>
        <v>1.6666666666666667</v>
      </c>
      <c r="GZ99" s="18">
        <f t="shared" si="211"/>
        <v>256.24193394820736</v>
      </c>
      <c r="HA99">
        <f t="shared" si="212"/>
        <v>0.22184874961635639</v>
      </c>
      <c r="HB99">
        <f t="shared" si="213"/>
        <v>2.4086502034416895</v>
      </c>
      <c r="HG99">
        <v>1826</v>
      </c>
      <c r="HH99">
        <v>536</v>
      </c>
      <c r="HI99">
        <v>1700</v>
      </c>
      <c r="HJ99">
        <v>537</v>
      </c>
      <c r="HK99">
        <f t="shared" si="214"/>
        <v>1763</v>
      </c>
      <c r="HL99">
        <f t="shared" si="215"/>
        <v>536.5</v>
      </c>
      <c r="HM99" s="18">
        <f t="shared" si="216"/>
        <v>1508</v>
      </c>
      <c r="HN99" s="18">
        <f t="shared" si="217"/>
        <v>-65</v>
      </c>
      <c r="HO99" s="18">
        <f t="shared" si="218"/>
        <v>1509.4002120047553</v>
      </c>
      <c r="HP99">
        <f t="shared" si="219"/>
        <v>1842.8242591196806</v>
      </c>
      <c r="HQ99">
        <v>99</v>
      </c>
      <c r="HR99" s="22">
        <f t="shared" si="220"/>
        <v>1.65</v>
      </c>
      <c r="HS99" s="18">
        <f t="shared" si="221"/>
        <v>254.32179729266113</v>
      </c>
      <c r="HT99">
        <f t="shared" si="222"/>
        <v>0.21748394421390627</v>
      </c>
      <c r="HU99">
        <f t="shared" si="223"/>
        <v>2.4053835840775526</v>
      </c>
    </row>
    <row r="100" spans="7:229" x14ac:dyDescent="0.25">
      <c r="G100" s="6">
        <v>1433</v>
      </c>
      <c r="H100" s="6">
        <v>575</v>
      </c>
      <c r="I100" s="6">
        <v>1206</v>
      </c>
      <c r="J100" s="6">
        <v>578</v>
      </c>
      <c r="K100" s="6">
        <f t="shared" si="132"/>
        <v>1319.5</v>
      </c>
      <c r="L100" s="6">
        <f t="shared" si="133"/>
        <v>576.5</v>
      </c>
      <c r="M100" s="18">
        <f t="shared" si="135"/>
        <v>543</v>
      </c>
      <c r="N100" s="18">
        <f t="shared" si="136"/>
        <v>-4</v>
      </c>
      <c r="O100" s="18">
        <f t="shared" si="137"/>
        <v>543.01473276514332</v>
      </c>
      <c r="P100" s="18">
        <f t="shared" si="138"/>
        <v>470.44067871197251</v>
      </c>
      <c r="Q100" s="6">
        <v>100</v>
      </c>
      <c r="R100" s="22">
        <f t="shared" si="139"/>
        <v>1.6666666666666667</v>
      </c>
      <c r="S100" s="18">
        <f t="shared" si="140"/>
        <v>306.28980038280611</v>
      </c>
      <c r="T100">
        <f t="shared" si="141"/>
        <v>0.22184874961635639</v>
      </c>
      <c r="U100">
        <f t="shared" si="142"/>
        <v>2.4861325348045527</v>
      </c>
      <c r="Y100" s="6">
        <v>1476</v>
      </c>
      <c r="Z100" s="6">
        <v>574</v>
      </c>
      <c r="AA100" s="6">
        <v>1211</v>
      </c>
      <c r="AB100" s="6">
        <v>574</v>
      </c>
      <c r="AC100" s="6">
        <f t="shared" si="143"/>
        <v>1343.5</v>
      </c>
      <c r="AD100" s="6">
        <f t="shared" si="143"/>
        <v>574</v>
      </c>
      <c r="AE100" s="18">
        <f t="shared" si="144"/>
        <v>681</v>
      </c>
      <c r="AF100" s="18">
        <f t="shared" si="145"/>
        <v>3.5</v>
      </c>
      <c r="AG100" s="18">
        <f t="shared" si="146"/>
        <v>681.00899406689189</v>
      </c>
      <c r="AH100" s="6">
        <f t="shared" si="147"/>
        <v>1460.9819471848377</v>
      </c>
      <c r="AI100" s="6">
        <f t="shared" si="224"/>
        <v>586.69566683954952</v>
      </c>
      <c r="AJ100" s="6">
        <v>101</v>
      </c>
      <c r="AK100" s="22">
        <f t="shared" si="148"/>
        <v>1.6833333333333333</v>
      </c>
      <c r="AL100" s="18">
        <f t="shared" si="149"/>
        <v>348.32963896550018</v>
      </c>
      <c r="AM100">
        <f t="shared" si="150"/>
        <v>0.22617012339899895</v>
      </c>
      <c r="AN100">
        <f t="shared" si="151"/>
        <v>2.5419904296449061</v>
      </c>
      <c r="AR100" s="6">
        <v>1552</v>
      </c>
      <c r="AS100" s="6">
        <v>578</v>
      </c>
      <c r="AT100" s="6">
        <v>1205</v>
      </c>
      <c r="AU100" s="6">
        <v>580</v>
      </c>
      <c r="AV100" s="6">
        <f t="shared" si="152"/>
        <v>1378.5</v>
      </c>
      <c r="AW100" s="6">
        <f t="shared" si="152"/>
        <v>579</v>
      </c>
      <c r="AX100" s="18">
        <f t="shared" si="153"/>
        <v>547</v>
      </c>
      <c r="AY100" s="18">
        <f t="shared" si="154"/>
        <v>-2</v>
      </c>
      <c r="AZ100" s="18">
        <f t="shared" si="155"/>
        <v>547.00365629491</v>
      </c>
      <c r="BA100" s="6">
        <f t="shared" si="156"/>
        <v>1495.1599412771866</v>
      </c>
      <c r="BB100" s="6">
        <f t="shared" si="157"/>
        <v>480.78661256630221</v>
      </c>
      <c r="BC100" s="6">
        <v>103</v>
      </c>
      <c r="BD100" s="22">
        <f t="shared" si="158"/>
        <v>1.7166666666666666</v>
      </c>
      <c r="BE100" s="18">
        <f t="shared" si="159"/>
        <v>328.3619123416895</v>
      </c>
      <c r="BF100">
        <f t="shared" si="160"/>
        <v>0.23468597432152855</v>
      </c>
      <c r="BG100">
        <f t="shared" si="161"/>
        <v>2.5163527762819635</v>
      </c>
      <c r="BK100">
        <v>1577</v>
      </c>
      <c r="BL100">
        <v>546</v>
      </c>
      <c r="BM100">
        <v>1418</v>
      </c>
      <c r="BN100">
        <v>546</v>
      </c>
      <c r="BO100" s="6">
        <f t="shared" si="162"/>
        <v>1497.5</v>
      </c>
      <c r="BP100" s="6">
        <f t="shared" si="162"/>
        <v>546</v>
      </c>
      <c r="BQ100" s="18">
        <f t="shared" si="163"/>
        <v>1019</v>
      </c>
      <c r="BR100" s="18">
        <f t="shared" si="228"/>
        <v>-43.5</v>
      </c>
      <c r="BS100" s="18">
        <f t="shared" si="164"/>
        <v>1019.9280611886311</v>
      </c>
      <c r="BT100" s="6">
        <f t="shared" si="165"/>
        <v>1593.9329502836686</v>
      </c>
      <c r="BU100" s="6">
        <f t="shared" si="166"/>
        <v>834.67508894800881</v>
      </c>
      <c r="BV100" s="6">
        <v>111</v>
      </c>
      <c r="BW100" s="22">
        <f t="shared" si="167"/>
        <v>1.8499999999999999</v>
      </c>
      <c r="BX100" s="18">
        <f t="shared" si="168"/>
        <v>147.21597939413508</v>
      </c>
      <c r="BY100">
        <f t="shared" si="169"/>
        <v>0.26717172840301379</v>
      </c>
      <c r="BZ100">
        <f t="shared" si="170"/>
        <v>2.1679549525697475</v>
      </c>
      <c r="CD100">
        <v>1557</v>
      </c>
      <c r="CE100">
        <v>542</v>
      </c>
      <c r="CF100">
        <v>1381</v>
      </c>
      <c r="CG100">
        <v>552</v>
      </c>
      <c r="CH100" s="6">
        <f t="shared" si="171"/>
        <v>1469</v>
      </c>
      <c r="CI100" s="6">
        <f t="shared" si="171"/>
        <v>547</v>
      </c>
      <c r="CJ100" s="18">
        <f t="shared" si="225"/>
        <v>936.5</v>
      </c>
      <c r="CK100" s="18">
        <f t="shared" si="229"/>
        <v>-41</v>
      </c>
      <c r="CL100" s="18">
        <f t="shared" si="172"/>
        <v>937.39706101523484</v>
      </c>
      <c r="CM100" s="6">
        <f t="shared" si="173"/>
        <v>1567.5362834716138</v>
      </c>
      <c r="CN100" s="6">
        <f t="shared" si="174"/>
        <v>774.25181368791766</v>
      </c>
      <c r="CO100" s="6">
        <v>100</v>
      </c>
      <c r="CP100" s="22">
        <f t="shared" si="175"/>
        <v>1.6666666666666667</v>
      </c>
      <c r="CQ100" s="18">
        <f t="shared" si="176"/>
        <v>147.53265458884434</v>
      </c>
      <c r="CR100">
        <f t="shared" si="177"/>
        <v>0.22184874961635639</v>
      </c>
      <c r="CS100">
        <f t="shared" si="178"/>
        <v>2.1688881568440284</v>
      </c>
      <c r="FU100">
        <v>1528</v>
      </c>
      <c r="FV100">
        <v>545</v>
      </c>
      <c r="FW100">
        <v>1390</v>
      </c>
      <c r="FX100">
        <v>550</v>
      </c>
      <c r="FY100">
        <f t="shared" si="197"/>
        <v>1459</v>
      </c>
      <c r="FZ100">
        <f t="shared" si="198"/>
        <v>547.5</v>
      </c>
      <c r="GA100" s="18">
        <f t="shared" si="227"/>
        <v>1233</v>
      </c>
      <c r="GB100" s="18">
        <f t="shared" si="230"/>
        <v>-54.5</v>
      </c>
      <c r="GC100" s="18">
        <f t="shared" si="199"/>
        <v>1234.2038932040361</v>
      </c>
      <c r="GD100">
        <f t="shared" si="200"/>
        <v>1558.3443939001418</v>
      </c>
      <c r="GE100">
        <v>99</v>
      </c>
      <c r="GF100" s="22">
        <f t="shared" si="201"/>
        <v>1.65</v>
      </c>
      <c r="GG100" s="18">
        <f t="shared" si="202"/>
        <v>211.85006084260982</v>
      </c>
      <c r="GH100">
        <f t="shared" si="203"/>
        <v>0.21748394421390627</v>
      </c>
      <c r="GI100">
        <f t="shared" si="204"/>
        <v>2.3260285930649101</v>
      </c>
      <c r="GN100">
        <v>1828</v>
      </c>
      <c r="GO100">
        <v>540</v>
      </c>
      <c r="GP100">
        <v>1704</v>
      </c>
      <c r="GQ100">
        <v>538</v>
      </c>
      <c r="GR100">
        <f t="shared" si="205"/>
        <v>1766</v>
      </c>
      <c r="GS100">
        <f t="shared" si="206"/>
        <v>539</v>
      </c>
      <c r="GT100" s="18">
        <f t="shared" si="207"/>
        <v>1521</v>
      </c>
      <c r="GU100" s="18">
        <f t="shared" si="208"/>
        <v>-65.5</v>
      </c>
      <c r="GV100" s="18">
        <f t="shared" si="209"/>
        <v>1522.4096853344042</v>
      </c>
      <c r="GW100">
        <f t="shared" si="134"/>
        <v>1846.4227576587114</v>
      </c>
      <c r="GX100">
        <v>101</v>
      </c>
      <c r="GY100" s="22">
        <f t="shared" si="210"/>
        <v>1.6833333333333333</v>
      </c>
      <c r="GZ100" s="18">
        <f t="shared" si="211"/>
        <v>258.54768631856041</v>
      </c>
      <c r="HA100">
        <f t="shared" si="212"/>
        <v>0.22617012339899895</v>
      </c>
      <c r="HB100">
        <f t="shared" si="213"/>
        <v>2.4125406557279763</v>
      </c>
      <c r="HG100">
        <v>1847</v>
      </c>
      <c r="HH100">
        <v>536</v>
      </c>
      <c r="HI100">
        <v>1717</v>
      </c>
      <c r="HJ100">
        <v>538</v>
      </c>
      <c r="HK100">
        <f t="shared" si="214"/>
        <v>1782</v>
      </c>
      <c r="HL100">
        <f t="shared" si="215"/>
        <v>537</v>
      </c>
      <c r="HM100" s="18">
        <f t="shared" si="216"/>
        <v>1527</v>
      </c>
      <c r="HN100" s="18">
        <f t="shared" si="217"/>
        <v>-64.5</v>
      </c>
      <c r="HO100" s="18">
        <f t="shared" si="218"/>
        <v>1528.3616227843461</v>
      </c>
      <c r="HP100">
        <f t="shared" si="219"/>
        <v>1861.1536744718314</v>
      </c>
      <c r="HQ100">
        <v>100</v>
      </c>
      <c r="HR100" s="22">
        <f t="shared" si="220"/>
        <v>1.6666666666666667</v>
      </c>
      <c r="HS100" s="18">
        <f t="shared" si="221"/>
        <v>256.68464880043587</v>
      </c>
      <c r="HT100">
        <f t="shared" si="222"/>
        <v>0.22184874961635639</v>
      </c>
      <c r="HU100">
        <f t="shared" si="223"/>
        <v>2.4093998961719585</v>
      </c>
    </row>
    <row r="101" spans="7:229" x14ac:dyDescent="0.25">
      <c r="G101" s="6">
        <v>1443</v>
      </c>
      <c r="H101" s="6">
        <v>579</v>
      </c>
      <c r="I101" s="6">
        <v>1214</v>
      </c>
      <c r="J101" s="6">
        <v>578</v>
      </c>
      <c r="K101" s="6">
        <f t="shared" si="132"/>
        <v>1328.5</v>
      </c>
      <c r="L101" s="6">
        <f t="shared" si="133"/>
        <v>578.5</v>
      </c>
      <c r="M101" s="18">
        <f t="shared" si="135"/>
        <v>552</v>
      </c>
      <c r="N101" s="18">
        <f t="shared" si="136"/>
        <v>-2</v>
      </c>
      <c r="O101" s="18">
        <f t="shared" si="137"/>
        <v>552.00362317651502</v>
      </c>
      <c r="P101" s="18">
        <f t="shared" si="138"/>
        <v>479.48969534248101</v>
      </c>
      <c r="Q101" s="6">
        <v>101</v>
      </c>
      <c r="R101" s="22">
        <f t="shared" si="139"/>
        <v>1.6833333333333333</v>
      </c>
      <c r="S101" s="18">
        <f t="shared" si="140"/>
        <v>307.0344686299581</v>
      </c>
      <c r="T101">
        <f t="shared" si="141"/>
        <v>0.22617012339899895</v>
      </c>
      <c r="U101">
        <f t="shared" si="142"/>
        <v>2.4871871334429687</v>
      </c>
      <c r="Y101" s="6">
        <v>1487</v>
      </c>
      <c r="Z101" s="6">
        <v>574</v>
      </c>
      <c r="AA101" s="6">
        <v>1224</v>
      </c>
      <c r="AB101" s="6">
        <v>572</v>
      </c>
      <c r="AC101" s="6">
        <f t="shared" si="143"/>
        <v>1355.5</v>
      </c>
      <c r="AD101" s="6">
        <f t="shared" si="143"/>
        <v>573</v>
      </c>
      <c r="AE101" s="18">
        <f t="shared" si="144"/>
        <v>693</v>
      </c>
      <c r="AF101" s="18">
        <f t="shared" si="145"/>
        <v>2.5</v>
      </c>
      <c r="AG101" s="18">
        <f t="shared" si="146"/>
        <v>693.0045093648381</v>
      </c>
      <c r="AH101" s="6">
        <f t="shared" si="147"/>
        <v>1471.6348901816646</v>
      </c>
      <c r="AI101" s="6">
        <f t="shared" si="224"/>
        <v>597.34860983637634</v>
      </c>
      <c r="AJ101" s="6">
        <v>102</v>
      </c>
      <c r="AK101" s="22">
        <f t="shared" si="148"/>
        <v>1.7</v>
      </c>
      <c r="AL101" s="18">
        <f t="shared" si="149"/>
        <v>349.45165891666903</v>
      </c>
      <c r="AM101">
        <f t="shared" si="150"/>
        <v>0.23044892137827391</v>
      </c>
      <c r="AN101">
        <f t="shared" si="151"/>
        <v>2.5433871064971956</v>
      </c>
      <c r="AR101" s="6">
        <v>1560</v>
      </c>
      <c r="AS101" s="6">
        <v>578</v>
      </c>
      <c r="AT101" s="6">
        <v>1212</v>
      </c>
      <c r="AU101" s="6">
        <v>583</v>
      </c>
      <c r="AV101" s="6">
        <f t="shared" si="152"/>
        <v>1386</v>
      </c>
      <c r="AW101" s="6">
        <f t="shared" si="152"/>
        <v>580.5</v>
      </c>
      <c r="AX101" s="18">
        <f t="shared" si="153"/>
        <v>554.5</v>
      </c>
      <c r="AY101" s="18">
        <f t="shared" si="154"/>
        <v>-0.5</v>
      </c>
      <c r="AZ101" s="18">
        <f t="shared" si="155"/>
        <v>554.50022542826798</v>
      </c>
      <c r="BA101" s="6">
        <f t="shared" si="156"/>
        <v>1502.656397850154</v>
      </c>
      <c r="BB101" s="6">
        <f t="shared" si="157"/>
        <v>488.28306913926963</v>
      </c>
      <c r="BC101" s="6">
        <v>104</v>
      </c>
      <c r="BD101" s="22">
        <f t="shared" si="158"/>
        <v>1.7333333333333334</v>
      </c>
      <c r="BE101" s="18">
        <f t="shared" si="159"/>
        <v>328.97921875912675</v>
      </c>
      <c r="BF101">
        <f t="shared" si="160"/>
        <v>0.23888208891513674</v>
      </c>
      <c r="BG101">
        <f t="shared" si="161"/>
        <v>2.5171684649308634</v>
      </c>
      <c r="BK101">
        <v>1589</v>
      </c>
      <c r="BL101">
        <v>544</v>
      </c>
      <c r="BM101">
        <v>1429</v>
      </c>
      <c r="BN101">
        <v>544</v>
      </c>
      <c r="BO101" s="6">
        <f t="shared" si="162"/>
        <v>1509</v>
      </c>
      <c r="BP101" s="6">
        <f t="shared" si="162"/>
        <v>544</v>
      </c>
      <c r="BQ101" s="18">
        <f t="shared" si="163"/>
        <v>1030.5</v>
      </c>
      <c r="BR101" s="18">
        <f t="shared" si="228"/>
        <v>-45.5</v>
      </c>
      <c r="BS101" s="18">
        <f t="shared" si="164"/>
        <v>1031.503999022786</v>
      </c>
      <c r="BT101" s="6">
        <f t="shared" si="165"/>
        <v>1604.0626546366573</v>
      </c>
      <c r="BU101" s="6">
        <f t="shared" si="166"/>
        <v>844.80479330099752</v>
      </c>
      <c r="BV101" s="6">
        <v>112</v>
      </c>
      <c r="BW101" s="22">
        <f t="shared" si="167"/>
        <v>1.8666666666666667</v>
      </c>
      <c r="BX101" s="18">
        <f t="shared" si="168"/>
        <v>148.3226656115495</v>
      </c>
      <c r="BY101">
        <f t="shared" si="169"/>
        <v>0.27106677228653797</v>
      </c>
      <c r="BZ101">
        <f t="shared" si="170"/>
        <v>2.1712075218839186</v>
      </c>
      <c r="CD101">
        <v>1567</v>
      </c>
      <c r="CE101">
        <v>542</v>
      </c>
      <c r="CF101">
        <v>1392</v>
      </c>
      <c r="CG101">
        <v>547</v>
      </c>
      <c r="CH101" s="6">
        <f t="shared" si="171"/>
        <v>1479.5</v>
      </c>
      <c r="CI101" s="6">
        <f t="shared" si="171"/>
        <v>544.5</v>
      </c>
      <c r="CJ101" s="18">
        <f t="shared" si="225"/>
        <v>947</v>
      </c>
      <c r="CK101" s="18">
        <f t="shared" si="229"/>
        <v>-43.5</v>
      </c>
      <c r="CL101" s="18">
        <f t="shared" si="172"/>
        <v>947.99854957694947</v>
      </c>
      <c r="CM101" s="6">
        <f t="shared" si="173"/>
        <v>1576.5153028118693</v>
      </c>
      <c r="CN101" s="6">
        <f t="shared" si="174"/>
        <v>783.23083302817315</v>
      </c>
      <c r="CO101" s="6">
        <v>101</v>
      </c>
      <c r="CP101" s="22">
        <f t="shared" si="175"/>
        <v>1.6833333333333333</v>
      </c>
      <c r="CQ101" s="18">
        <f t="shared" si="176"/>
        <v>148.56262530308845</v>
      </c>
      <c r="CR101">
        <f t="shared" si="177"/>
        <v>0.22617012339899895</v>
      </c>
      <c r="CS101">
        <f t="shared" si="178"/>
        <v>2.1719095653720748</v>
      </c>
      <c r="FU101">
        <v>1545</v>
      </c>
      <c r="FV101">
        <v>546</v>
      </c>
      <c r="FW101">
        <v>1405</v>
      </c>
      <c r="FX101">
        <v>549</v>
      </c>
      <c r="FY101">
        <f t="shared" si="197"/>
        <v>1475</v>
      </c>
      <c r="FZ101">
        <f t="shared" si="198"/>
        <v>547.5</v>
      </c>
      <c r="GA101" s="18">
        <f t="shared" si="227"/>
        <v>1249</v>
      </c>
      <c r="GB101" s="18">
        <f t="shared" si="230"/>
        <v>-54.5</v>
      </c>
      <c r="GC101" s="18">
        <f t="shared" si="199"/>
        <v>1250.1884857892428</v>
      </c>
      <c r="GD101">
        <f t="shared" si="200"/>
        <v>1573.3344367933983</v>
      </c>
      <c r="GE101">
        <v>100</v>
      </c>
      <c r="GF101" s="22">
        <f t="shared" si="201"/>
        <v>1.6666666666666667</v>
      </c>
      <c r="GG101" s="18">
        <f t="shared" si="202"/>
        <v>213.84464439454479</v>
      </c>
      <c r="GH101">
        <f t="shared" si="203"/>
        <v>0.22184874961635639</v>
      </c>
      <c r="GI101">
        <f t="shared" si="204"/>
        <v>2.3300983780951836</v>
      </c>
      <c r="GN101">
        <v>1848</v>
      </c>
      <c r="GO101">
        <v>538</v>
      </c>
      <c r="GP101">
        <v>1722</v>
      </c>
      <c r="GQ101">
        <v>536</v>
      </c>
      <c r="GR101">
        <f t="shared" si="205"/>
        <v>1785</v>
      </c>
      <c r="GS101">
        <f t="shared" si="206"/>
        <v>537</v>
      </c>
      <c r="GT101" s="18">
        <f t="shared" si="207"/>
        <v>1540</v>
      </c>
      <c r="GU101" s="18">
        <f t="shared" si="208"/>
        <v>-67.5</v>
      </c>
      <c r="GV101" s="18">
        <f t="shared" si="209"/>
        <v>1541.4785921315936</v>
      </c>
      <c r="GW101">
        <f t="shared" si="134"/>
        <v>1864.0262873682871</v>
      </c>
      <c r="GX101">
        <v>102</v>
      </c>
      <c r="GY101" s="22">
        <f t="shared" si="210"/>
        <v>1.7</v>
      </c>
      <c r="GZ101" s="18">
        <f t="shared" si="211"/>
        <v>260.91829097515597</v>
      </c>
      <c r="HA101">
        <f t="shared" si="212"/>
        <v>0.23044892137827391</v>
      </c>
      <c r="HB101">
        <f t="shared" si="213"/>
        <v>2.4165045252142017</v>
      </c>
      <c r="HG101">
        <v>1865</v>
      </c>
      <c r="HH101">
        <v>534</v>
      </c>
      <c r="HI101">
        <v>1734</v>
      </c>
      <c r="HJ101">
        <v>539</v>
      </c>
      <c r="HK101">
        <f t="shared" si="214"/>
        <v>1799.5</v>
      </c>
      <c r="HL101">
        <f t="shared" si="215"/>
        <v>536.5</v>
      </c>
      <c r="HM101" s="18">
        <f t="shared" si="216"/>
        <v>1544.5</v>
      </c>
      <c r="HN101" s="18">
        <f t="shared" si="217"/>
        <v>-65</v>
      </c>
      <c r="HO101" s="18">
        <f t="shared" si="218"/>
        <v>1545.8671514719497</v>
      </c>
      <c r="HP101">
        <f t="shared" si="219"/>
        <v>1877.7732823746321</v>
      </c>
      <c r="HQ101">
        <v>101</v>
      </c>
      <c r="HR101" s="22">
        <f t="shared" si="220"/>
        <v>1.6833333333333333</v>
      </c>
      <c r="HS101" s="18">
        <f t="shared" si="221"/>
        <v>258.8660774575493</v>
      </c>
      <c r="HT101">
        <f t="shared" si="222"/>
        <v>0.22617012339899895</v>
      </c>
      <c r="HU101">
        <f t="shared" si="223"/>
        <v>2.4130751429870458</v>
      </c>
    </row>
    <row r="102" spans="7:229" x14ac:dyDescent="0.25">
      <c r="G102" s="6">
        <v>1451</v>
      </c>
      <c r="H102" s="6">
        <v>579</v>
      </c>
      <c r="I102" s="6">
        <v>1224</v>
      </c>
      <c r="J102" s="6">
        <v>578</v>
      </c>
      <c r="K102" s="6">
        <f t="shared" ref="K102:K119" si="231">(G102+I102)/2</f>
        <v>1337.5</v>
      </c>
      <c r="L102" s="6">
        <f t="shared" ref="L102:L119" si="232">(H102+J102)/2</f>
        <v>578.5</v>
      </c>
      <c r="M102" s="18">
        <f t="shared" si="135"/>
        <v>561</v>
      </c>
      <c r="N102" s="18">
        <f t="shared" si="136"/>
        <v>-2</v>
      </c>
      <c r="O102" s="18">
        <f t="shared" si="137"/>
        <v>561.00356505106095</v>
      </c>
      <c r="P102" s="18">
        <f t="shared" si="138"/>
        <v>487.74573015268595</v>
      </c>
      <c r="Q102" s="6">
        <v>102</v>
      </c>
      <c r="R102" s="22">
        <f t="shared" si="139"/>
        <v>1.7</v>
      </c>
      <c r="S102" s="18">
        <f t="shared" si="140"/>
        <v>307.78005241543951</v>
      </c>
      <c r="T102">
        <f t="shared" si="141"/>
        <v>0.23044892137827391</v>
      </c>
      <c r="U102">
        <f t="shared" si="142"/>
        <v>2.488240469275091</v>
      </c>
      <c r="Y102" s="6">
        <v>1497</v>
      </c>
      <c r="Z102" s="6">
        <v>574</v>
      </c>
      <c r="AA102" s="6">
        <v>1233</v>
      </c>
      <c r="AB102" s="6">
        <v>573</v>
      </c>
      <c r="AC102" s="6">
        <f t="shared" si="143"/>
        <v>1365</v>
      </c>
      <c r="AD102" s="6">
        <f t="shared" si="143"/>
        <v>573.5</v>
      </c>
      <c r="AE102" s="18">
        <f t="shared" si="144"/>
        <v>702.5</v>
      </c>
      <c r="AF102" s="18">
        <f t="shared" si="145"/>
        <v>3</v>
      </c>
      <c r="AG102" s="18">
        <f t="shared" si="146"/>
        <v>702.50640566474556</v>
      </c>
      <c r="AH102" s="6">
        <f t="shared" si="147"/>
        <v>1480.5834154143427</v>
      </c>
      <c r="AI102" s="6">
        <f t="shared" si="224"/>
        <v>606.29713506905443</v>
      </c>
      <c r="AJ102" s="6">
        <v>103</v>
      </c>
      <c r="AK102" s="22">
        <f t="shared" si="148"/>
        <v>1.7166666666666666</v>
      </c>
      <c r="AL102" s="18">
        <f t="shared" si="149"/>
        <v>350.34043417622451</v>
      </c>
      <c r="AM102">
        <f t="shared" si="150"/>
        <v>0.23468597432152855</v>
      </c>
      <c r="AN102">
        <f t="shared" si="151"/>
        <v>2.5444902638555784</v>
      </c>
      <c r="AR102" s="6">
        <v>1567</v>
      </c>
      <c r="AS102" s="6">
        <v>577</v>
      </c>
      <c r="AT102" s="6">
        <v>1220</v>
      </c>
      <c r="AU102" s="6">
        <v>582</v>
      </c>
      <c r="AV102" s="6">
        <f t="shared" si="152"/>
        <v>1393.5</v>
      </c>
      <c r="AW102" s="6">
        <f t="shared" si="152"/>
        <v>579.5</v>
      </c>
      <c r="AX102" s="18">
        <f t="shared" si="153"/>
        <v>562</v>
      </c>
      <c r="AY102" s="18">
        <f t="shared" si="154"/>
        <v>-1.5</v>
      </c>
      <c r="AZ102" s="18">
        <f t="shared" si="155"/>
        <v>562.00200177579438</v>
      </c>
      <c r="BA102" s="6">
        <f t="shared" si="156"/>
        <v>1509.1926649702482</v>
      </c>
      <c r="BB102" s="6">
        <f t="shared" si="157"/>
        <v>494.81933625936381</v>
      </c>
      <c r="BC102" s="6">
        <v>105</v>
      </c>
      <c r="BD102" s="22">
        <f t="shared" si="158"/>
        <v>1.75</v>
      </c>
      <c r="BE102" s="18">
        <f t="shared" si="159"/>
        <v>329.59695396560949</v>
      </c>
      <c r="BF102">
        <f t="shared" si="160"/>
        <v>0.24303804868629444</v>
      </c>
      <c r="BG102">
        <f t="shared" si="161"/>
        <v>2.5179831894266549</v>
      </c>
      <c r="BK102">
        <v>1600</v>
      </c>
      <c r="BL102">
        <v>543</v>
      </c>
      <c r="BM102">
        <v>1440</v>
      </c>
      <c r="BN102">
        <v>544</v>
      </c>
      <c r="BO102" s="6">
        <f t="shared" si="162"/>
        <v>1520</v>
      </c>
      <c r="BP102" s="6">
        <f t="shared" si="162"/>
        <v>543.5</v>
      </c>
      <c r="BQ102" s="18">
        <f t="shared" si="163"/>
        <v>1041.5</v>
      </c>
      <c r="BR102" s="18">
        <f>BP102-BP$6</f>
        <v>-46</v>
      </c>
      <c r="BS102" s="18">
        <f t="shared" si="164"/>
        <v>1042.5153476088494</v>
      </c>
      <c r="BT102" s="6">
        <f t="shared" si="165"/>
        <v>1614.2466509180065</v>
      </c>
      <c r="BU102" s="6">
        <f t="shared" si="166"/>
        <v>854.98878958234673</v>
      </c>
      <c r="BV102" s="6">
        <v>113</v>
      </c>
      <c r="BW102" s="22">
        <f t="shared" si="167"/>
        <v>1.8833333333333333</v>
      </c>
      <c r="BX102" s="18">
        <f t="shared" si="168"/>
        <v>149.37537580142171</v>
      </c>
      <c r="BY102">
        <f t="shared" si="169"/>
        <v>0.27492719309977609</v>
      </c>
      <c r="BZ102">
        <f t="shared" si="170"/>
        <v>2.1742790108999346</v>
      </c>
      <c r="CD102">
        <v>1578</v>
      </c>
      <c r="CE102">
        <v>541</v>
      </c>
      <c r="CF102">
        <v>1402</v>
      </c>
      <c r="CG102">
        <v>547</v>
      </c>
      <c r="CH102" s="6">
        <f t="shared" si="171"/>
        <v>1490</v>
      </c>
      <c r="CI102" s="6">
        <f t="shared" si="171"/>
        <v>544</v>
      </c>
      <c r="CJ102" s="18">
        <f t="shared" si="225"/>
        <v>957.5</v>
      </c>
      <c r="CK102" s="18">
        <f t="shared" si="229"/>
        <v>-44</v>
      </c>
      <c r="CL102" s="18">
        <f t="shared" si="172"/>
        <v>958.51043291140024</v>
      </c>
      <c r="CM102" s="6">
        <f t="shared" si="173"/>
        <v>1586.2017526153475</v>
      </c>
      <c r="CN102" s="6">
        <f t="shared" si="174"/>
        <v>792.91728283165128</v>
      </c>
      <c r="CO102" s="6">
        <v>102</v>
      </c>
      <c r="CP102" s="22">
        <f t="shared" si="175"/>
        <v>1.7</v>
      </c>
      <c r="CQ102" s="18">
        <f t="shared" si="176"/>
        <v>149.58389056437775</v>
      </c>
      <c r="CR102">
        <f t="shared" si="177"/>
        <v>0.23044892137827391</v>
      </c>
      <c r="CS102">
        <f t="shared" si="178"/>
        <v>2.1748848247068269</v>
      </c>
      <c r="FU102">
        <v>1560</v>
      </c>
      <c r="FV102">
        <v>544</v>
      </c>
      <c r="FW102">
        <v>1423</v>
      </c>
      <c r="FX102">
        <v>549</v>
      </c>
      <c r="FY102">
        <f t="shared" si="197"/>
        <v>1491.5</v>
      </c>
      <c r="FZ102">
        <f t="shared" si="198"/>
        <v>546.5</v>
      </c>
      <c r="GA102" s="18">
        <f t="shared" si="227"/>
        <v>1265.5</v>
      </c>
      <c r="GB102" s="18">
        <f t="shared" si="230"/>
        <v>-55.5</v>
      </c>
      <c r="GC102" s="18">
        <f t="shared" si="199"/>
        <v>1266.716424461292</v>
      </c>
      <c r="GD102">
        <f t="shared" si="200"/>
        <v>1588.469231681873</v>
      </c>
      <c r="GE102">
        <v>101</v>
      </c>
      <c r="GF102" s="22">
        <f t="shared" si="201"/>
        <v>1.6833333333333333</v>
      </c>
      <c r="GG102" s="18">
        <f t="shared" si="202"/>
        <v>215.90702755801487</v>
      </c>
      <c r="GH102">
        <f t="shared" si="203"/>
        <v>0.22617012339899895</v>
      </c>
      <c r="GI102">
        <f t="shared" si="204"/>
        <v>2.3342667784157332</v>
      </c>
      <c r="GN102">
        <v>1865</v>
      </c>
      <c r="GO102">
        <v>537</v>
      </c>
      <c r="GP102">
        <v>1739</v>
      </c>
      <c r="GQ102">
        <v>536</v>
      </c>
      <c r="GR102">
        <f t="shared" si="205"/>
        <v>1802</v>
      </c>
      <c r="GS102">
        <f t="shared" si="206"/>
        <v>536.5</v>
      </c>
      <c r="GT102" s="18">
        <f t="shared" si="207"/>
        <v>1557</v>
      </c>
      <c r="GU102" s="18">
        <f t="shared" si="208"/>
        <v>-68</v>
      </c>
      <c r="GV102" s="18">
        <f t="shared" si="209"/>
        <v>1558.4841994707549</v>
      </c>
      <c r="GW102">
        <f>SQRT(GR102^2+GS102^2)</f>
        <v>1880.169207810829</v>
      </c>
      <c r="GX102">
        <v>103</v>
      </c>
      <c r="GY102" s="22">
        <f t="shared" si="210"/>
        <v>1.7166666666666666</v>
      </c>
      <c r="GZ102" s="18">
        <f t="shared" si="211"/>
        <v>263.03239076992736</v>
      </c>
      <c r="HA102">
        <f t="shared" si="212"/>
        <v>0.23468597432152855</v>
      </c>
      <c r="HB102">
        <f t="shared" si="213"/>
        <v>2.4200092323926836</v>
      </c>
      <c r="HG102">
        <v>1883</v>
      </c>
      <c r="HH102">
        <v>534</v>
      </c>
      <c r="HI102">
        <v>1751</v>
      </c>
      <c r="HJ102">
        <v>538</v>
      </c>
      <c r="HK102">
        <f t="shared" si="214"/>
        <v>1817</v>
      </c>
      <c r="HL102">
        <f t="shared" si="215"/>
        <v>536</v>
      </c>
      <c r="HM102" s="18">
        <f t="shared" si="216"/>
        <v>1562</v>
      </c>
      <c r="HN102" s="18">
        <f t="shared" si="217"/>
        <v>-65.5</v>
      </c>
      <c r="HO102" s="18">
        <f t="shared" si="218"/>
        <v>1563.3727162772159</v>
      </c>
      <c r="HP102">
        <f t="shared" si="219"/>
        <v>1894.4088787798689</v>
      </c>
      <c r="HQ102">
        <v>102</v>
      </c>
      <c r="HR102" s="22">
        <f t="shared" si="220"/>
        <v>1.7</v>
      </c>
      <c r="HS102" s="18">
        <f t="shared" si="221"/>
        <v>261.04751061541816</v>
      </c>
      <c r="HT102">
        <f t="shared" si="222"/>
        <v>0.23044892137827391</v>
      </c>
      <c r="HU102">
        <f t="shared" si="223"/>
        <v>2.4167195560752077</v>
      </c>
    </row>
    <row r="103" spans="7:229" x14ac:dyDescent="0.25">
      <c r="G103" s="6">
        <v>1463</v>
      </c>
      <c r="H103" s="6">
        <v>576</v>
      </c>
      <c r="I103" s="6">
        <v>1232</v>
      </c>
      <c r="J103" s="6">
        <v>578</v>
      </c>
      <c r="K103" s="6">
        <f t="shared" si="231"/>
        <v>1347.5</v>
      </c>
      <c r="L103" s="6">
        <f t="shared" si="232"/>
        <v>577</v>
      </c>
      <c r="M103" s="18">
        <f t="shared" si="135"/>
        <v>571</v>
      </c>
      <c r="N103" s="18">
        <f t="shared" si="136"/>
        <v>-3.5</v>
      </c>
      <c r="O103" s="18">
        <f t="shared" si="137"/>
        <v>571.01072669434154</v>
      </c>
      <c r="P103" s="18">
        <f t="shared" si="138"/>
        <v>496.33827488123927</v>
      </c>
      <c r="Q103" s="6">
        <v>103</v>
      </c>
      <c r="R103" s="22">
        <f t="shared" si="139"/>
        <v>1.7166666666666666</v>
      </c>
      <c r="S103" s="18">
        <f t="shared" si="140"/>
        <v>308.60907748737066</v>
      </c>
      <c r="T103">
        <f t="shared" si="141"/>
        <v>0.23468597432152855</v>
      </c>
      <c r="U103">
        <f t="shared" si="142"/>
        <v>2.4894086963372857</v>
      </c>
      <c r="Y103" s="6">
        <v>1506</v>
      </c>
      <c r="Z103" s="6">
        <v>572</v>
      </c>
      <c r="AA103" s="6">
        <v>1242</v>
      </c>
      <c r="AB103" s="6">
        <v>575</v>
      </c>
      <c r="AC103" s="6">
        <f t="shared" si="143"/>
        <v>1374</v>
      </c>
      <c r="AD103" s="6">
        <f t="shared" si="143"/>
        <v>573.5</v>
      </c>
      <c r="AE103" s="18">
        <f t="shared" si="144"/>
        <v>711.5</v>
      </c>
      <c r="AF103" s="18">
        <f t="shared" si="145"/>
        <v>3</v>
      </c>
      <c r="AG103" s="18">
        <f t="shared" si="146"/>
        <v>711.50632463808779</v>
      </c>
      <c r="AH103" s="6">
        <f t="shared" si="147"/>
        <v>1488.8849015286576</v>
      </c>
      <c r="AI103" s="6">
        <f t="shared" si="224"/>
        <v>614.59862118336935</v>
      </c>
      <c r="AJ103" s="6">
        <v>104</v>
      </c>
      <c r="AK103" s="22">
        <f t="shared" si="148"/>
        <v>1.7333333333333334</v>
      </c>
      <c r="AL103" s="18">
        <f t="shared" si="149"/>
        <v>351.18225617354398</v>
      </c>
      <c r="AM103">
        <f t="shared" si="150"/>
        <v>0.23888208891513674</v>
      </c>
      <c r="AN103">
        <f t="shared" si="151"/>
        <v>2.5455325646355678</v>
      </c>
      <c r="AR103" s="6">
        <v>1578</v>
      </c>
      <c r="AS103" s="6">
        <v>577</v>
      </c>
      <c r="AT103" s="6">
        <v>1228</v>
      </c>
      <c r="AU103" s="6">
        <v>582</v>
      </c>
      <c r="AV103" s="6">
        <f t="shared" si="152"/>
        <v>1403</v>
      </c>
      <c r="AW103" s="6">
        <f t="shared" si="152"/>
        <v>579.5</v>
      </c>
      <c r="AX103" s="18">
        <f t="shared" si="153"/>
        <v>571.5</v>
      </c>
      <c r="AY103" s="18">
        <f t="shared" si="154"/>
        <v>-1.5</v>
      </c>
      <c r="AZ103" s="18">
        <f t="shared" si="155"/>
        <v>571.50196850054681</v>
      </c>
      <c r="BA103" s="6">
        <f t="shared" si="156"/>
        <v>1517.9687908517751</v>
      </c>
      <c r="BB103" s="6">
        <f t="shared" si="157"/>
        <v>503.59546214089073</v>
      </c>
      <c r="BC103" s="6">
        <v>106</v>
      </c>
      <c r="BD103" s="22">
        <f t="shared" si="158"/>
        <v>1.7666666666666666</v>
      </c>
      <c r="BE103" s="18">
        <f t="shared" si="159"/>
        <v>330.37923054044086</v>
      </c>
      <c r="BF103">
        <f t="shared" si="160"/>
        <v>0.24715461488112658</v>
      </c>
      <c r="BG103">
        <f t="shared" si="161"/>
        <v>2.5190127373614253</v>
      </c>
      <c r="BK103">
        <v>1611</v>
      </c>
      <c r="BL103">
        <v>543</v>
      </c>
      <c r="BM103">
        <v>1451</v>
      </c>
      <c r="BN103">
        <v>542</v>
      </c>
      <c r="BO103" s="6">
        <f t="shared" si="162"/>
        <v>1531</v>
      </c>
      <c r="BP103" s="6">
        <f t="shared" si="162"/>
        <v>542.5</v>
      </c>
      <c r="BQ103" s="18">
        <f t="shared" si="163"/>
        <v>1052.5</v>
      </c>
      <c r="BR103" s="18">
        <f t="shared" si="228"/>
        <v>-47</v>
      </c>
      <c r="BS103" s="18">
        <f t="shared" si="164"/>
        <v>1053.5488835360227</v>
      </c>
      <c r="BT103" s="6">
        <f t="shared" si="165"/>
        <v>1624.2743764524514</v>
      </c>
      <c r="BU103" s="6">
        <f t="shared" si="166"/>
        <v>865.01651511679165</v>
      </c>
      <c r="BV103" s="6">
        <v>114</v>
      </c>
      <c r="BW103" s="22">
        <f t="shared" si="167"/>
        <v>1.9</v>
      </c>
      <c r="BX103" s="18">
        <f t="shared" si="168"/>
        <v>150.43020715201189</v>
      </c>
      <c r="BY103">
        <f t="shared" si="169"/>
        <v>0.27875360095282892</v>
      </c>
      <c r="BZ103">
        <f t="shared" si="170"/>
        <v>2.177335053557377</v>
      </c>
      <c r="CD103">
        <v>1590</v>
      </c>
      <c r="CE103">
        <v>541</v>
      </c>
      <c r="CF103">
        <v>1413</v>
      </c>
      <c r="CG103">
        <v>545</v>
      </c>
      <c r="CH103" s="6">
        <f t="shared" si="171"/>
        <v>1501.5</v>
      </c>
      <c r="CI103" s="6">
        <f t="shared" si="171"/>
        <v>543</v>
      </c>
      <c r="CJ103" s="18">
        <f t="shared" si="225"/>
        <v>969</v>
      </c>
      <c r="CK103" s="18">
        <f t="shared" si="229"/>
        <v>-45</v>
      </c>
      <c r="CL103" s="18">
        <f t="shared" si="172"/>
        <v>970.04432888399492</v>
      </c>
      <c r="CM103" s="6">
        <f t="shared" si="173"/>
        <v>1596.6687978413056</v>
      </c>
      <c r="CN103" s="6">
        <f t="shared" si="174"/>
        <v>803.38432805760942</v>
      </c>
      <c r="CO103" s="6">
        <v>103</v>
      </c>
      <c r="CP103" s="22">
        <f t="shared" si="175"/>
        <v>1.7166666666666666</v>
      </c>
      <c r="CQ103" s="18">
        <f t="shared" si="176"/>
        <v>150.70444783364761</v>
      </c>
      <c r="CR103">
        <f t="shared" si="177"/>
        <v>0.23468597432152855</v>
      </c>
      <c r="CS103">
        <f t="shared" si="178"/>
        <v>2.178126070105634</v>
      </c>
      <c r="FU103">
        <v>1576</v>
      </c>
      <c r="FV103">
        <v>543</v>
      </c>
      <c r="FW103">
        <v>1439</v>
      </c>
      <c r="FX103">
        <v>547</v>
      </c>
      <c r="FY103">
        <f t="shared" si="197"/>
        <v>1507.5</v>
      </c>
      <c r="FZ103">
        <f t="shared" si="198"/>
        <v>545</v>
      </c>
      <c r="GA103" s="18">
        <f t="shared" si="227"/>
        <v>1281.5</v>
      </c>
      <c r="GB103" s="18">
        <f t="shared" si="230"/>
        <v>-57</v>
      </c>
      <c r="GC103" s="18">
        <f t="shared" si="199"/>
        <v>1282.7670287312501</v>
      </c>
      <c r="GD103">
        <f t="shared" si="200"/>
        <v>1602.9913443309667</v>
      </c>
      <c r="GE103">
        <v>102</v>
      </c>
      <c r="GF103" s="22">
        <f t="shared" si="201"/>
        <v>1.7</v>
      </c>
      <c r="GG103" s="18">
        <f t="shared" si="202"/>
        <v>217.90984815571363</v>
      </c>
      <c r="GH103">
        <f t="shared" si="203"/>
        <v>0.23044892137827391</v>
      </c>
      <c r="GI103">
        <f t="shared" si="204"/>
        <v>2.3382768580711071</v>
      </c>
      <c r="HG103">
        <v>1901</v>
      </c>
      <c r="HH103">
        <v>534</v>
      </c>
      <c r="HI103">
        <v>1770</v>
      </c>
      <c r="HJ103">
        <v>534</v>
      </c>
      <c r="HK103">
        <f t="shared" si="214"/>
        <v>1835.5</v>
      </c>
      <c r="HL103">
        <f t="shared" si="215"/>
        <v>534</v>
      </c>
      <c r="HM103" s="18">
        <f t="shared" si="216"/>
        <v>1580.5</v>
      </c>
      <c r="HN103" s="18">
        <f t="shared" si="217"/>
        <v>-67.5</v>
      </c>
      <c r="HO103" s="18">
        <f t="shared" si="218"/>
        <v>1581.9407384601991</v>
      </c>
      <c r="HP103">
        <f t="shared" si="219"/>
        <v>1911.6004420380323</v>
      </c>
      <c r="HQ103">
        <v>103</v>
      </c>
      <c r="HR103" s="22">
        <f t="shared" si="220"/>
        <v>1.7166666666666666</v>
      </c>
      <c r="HS103" s="18">
        <f t="shared" si="221"/>
        <v>263.36134051560049</v>
      </c>
      <c r="HT103">
        <f t="shared" si="222"/>
        <v>0.23468597432152855</v>
      </c>
      <c r="HU103">
        <f t="shared" si="223"/>
        <v>2.4205520241072311</v>
      </c>
    </row>
    <row r="104" spans="7:229" x14ac:dyDescent="0.25">
      <c r="G104" s="6">
        <v>1471</v>
      </c>
      <c r="H104" s="6">
        <v>574</v>
      </c>
      <c r="I104" s="6">
        <v>1241</v>
      </c>
      <c r="J104" s="6">
        <v>578</v>
      </c>
      <c r="K104" s="6">
        <f t="shared" si="231"/>
        <v>1356</v>
      </c>
      <c r="L104" s="6">
        <f t="shared" si="232"/>
        <v>576</v>
      </c>
      <c r="M104" s="18">
        <f t="shared" si="135"/>
        <v>579.5</v>
      </c>
      <c r="N104" s="18">
        <f t="shared" si="136"/>
        <v>-4.5</v>
      </c>
      <c r="O104" s="18">
        <f t="shared" si="137"/>
        <v>579.51747169520263</v>
      </c>
      <c r="P104" s="18">
        <f t="shared" si="138"/>
        <v>503.76459974843704</v>
      </c>
      <c r="Q104" s="6">
        <v>104</v>
      </c>
      <c r="R104" s="22">
        <f t="shared" si="139"/>
        <v>1.7333333333333334</v>
      </c>
      <c r="S104" s="18">
        <f t="shared" si="140"/>
        <v>309.31380327652323</v>
      </c>
      <c r="T104">
        <f t="shared" si="141"/>
        <v>0.23888208891513674</v>
      </c>
      <c r="U104">
        <f t="shared" si="142"/>
        <v>2.4903993010347545</v>
      </c>
      <c r="Y104" s="6">
        <v>1517</v>
      </c>
      <c r="Z104" s="6">
        <v>572</v>
      </c>
      <c r="AA104" s="6">
        <v>1252</v>
      </c>
      <c r="AB104" s="6">
        <v>573</v>
      </c>
      <c r="AC104" s="6">
        <f t="shared" si="143"/>
        <v>1384.5</v>
      </c>
      <c r="AD104" s="6">
        <f t="shared" si="143"/>
        <v>572.5</v>
      </c>
      <c r="AE104" s="18">
        <f t="shared" si="144"/>
        <v>722</v>
      </c>
      <c r="AF104" s="18">
        <f t="shared" si="145"/>
        <v>2</v>
      </c>
      <c r="AG104" s="18">
        <f t="shared" si="146"/>
        <v>722.00277007778857</v>
      </c>
      <c r="AH104" s="6">
        <f t="shared" si="147"/>
        <v>1498.1977506324056</v>
      </c>
      <c r="AI104" s="6">
        <f t="shared" si="224"/>
        <v>623.91147028711737</v>
      </c>
      <c r="AJ104" s="6">
        <v>105</v>
      </c>
      <c r="AK104" s="22">
        <f t="shared" si="148"/>
        <v>1.75</v>
      </c>
      <c r="AL104" s="18">
        <f t="shared" si="149"/>
        <v>352.16405819764844</v>
      </c>
      <c r="AM104">
        <f t="shared" si="150"/>
        <v>0.24303804868629444</v>
      </c>
      <c r="AN104">
        <f t="shared" si="151"/>
        <v>2.5467450298738861</v>
      </c>
      <c r="AR104" s="6">
        <v>1586</v>
      </c>
      <c r="AS104" s="6">
        <v>577</v>
      </c>
      <c r="AT104" s="6">
        <v>1235</v>
      </c>
      <c r="AU104" s="6">
        <v>581</v>
      </c>
      <c r="AV104" s="6">
        <f t="shared" si="152"/>
        <v>1410.5</v>
      </c>
      <c r="AW104" s="6">
        <f t="shared" si="152"/>
        <v>579</v>
      </c>
      <c r="AX104" s="18">
        <f t="shared" si="153"/>
        <v>579</v>
      </c>
      <c r="AY104" s="18">
        <f t="shared" si="154"/>
        <v>-2</v>
      </c>
      <c r="AZ104" s="18">
        <f t="shared" si="155"/>
        <v>579.0034542211298</v>
      </c>
      <c r="BA104" s="6">
        <f t="shared" si="156"/>
        <v>1524.7134976775144</v>
      </c>
      <c r="BB104" s="6">
        <f t="shared" si="157"/>
        <v>510.34016896663002</v>
      </c>
      <c r="BC104" s="6">
        <v>107</v>
      </c>
      <c r="BD104" s="22">
        <f t="shared" si="158"/>
        <v>1.7833333333333332</v>
      </c>
      <c r="BE104" s="18">
        <f t="shared" si="159"/>
        <v>330.99694181519243</v>
      </c>
      <c r="BF104">
        <f t="shared" si="160"/>
        <v>0.25123252730156598</v>
      </c>
      <c r="BG104">
        <f t="shared" si="161"/>
        <v>2.5198239812109993</v>
      </c>
      <c r="BK104">
        <v>1623</v>
      </c>
      <c r="BL104">
        <v>542</v>
      </c>
      <c r="BM104">
        <v>1460</v>
      </c>
      <c r="BN104">
        <v>544</v>
      </c>
      <c r="BO104" s="6">
        <f t="shared" si="162"/>
        <v>1541.5</v>
      </c>
      <c r="BP104" s="6">
        <f t="shared" si="162"/>
        <v>543</v>
      </c>
      <c r="BQ104" s="18">
        <f t="shared" si="163"/>
        <v>1063</v>
      </c>
      <c r="BR104" s="18">
        <f t="shared" si="228"/>
        <v>-46.5</v>
      </c>
      <c r="BS104" s="18">
        <f t="shared" si="164"/>
        <v>1064.0165647206813</v>
      </c>
      <c r="BT104" s="6">
        <f t="shared" si="165"/>
        <v>1634.3412281405617</v>
      </c>
      <c r="BU104" s="6">
        <f t="shared" si="166"/>
        <v>875.08336680490197</v>
      </c>
      <c r="BV104" s="6">
        <v>115</v>
      </c>
      <c r="BW104" s="22">
        <f t="shared" si="167"/>
        <v>1.9166666666666667</v>
      </c>
      <c r="BX104" s="18">
        <f t="shared" si="168"/>
        <v>151.43094149088938</v>
      </c>
      <c r="BY104">
        <f t="shared" si="169"/>
        <v>0.28254658996996806</v>
      </c>
      <c r="BZ104">
        <f t="shared" si="170"/>
        <v>2.1802146224944008</v>
      </c>
      <c r="CD104">
        <v>1602</v>
      </c>
      <c r="CE104">
        <v>542</v>
      </c>
      <c r="CF104">
        <v>1423</v>
      </c>
      <c r="CG104">
        <v>544</v>
      </c>
      <c r="CH104" s="6">
        <f t="shared" si="171"/>
        <v>1512.5</v>
      </c>
      <c r="CI104" s="6">
        <f t="shared" si="171"/>
        <v>543</v>
      </c>
      <c r="CJ104" s="18">
        <f t="shared" si="225"/>
        <v>980</v>
      </c>
      <c r="CK104" s="18">
        <f t="shared" si="229"/>
        <v>-45</v>
      </c>
      <c r="CL104" s="18">
        <f t="shared" si="172"/>
        <v>981.03261923342791</v>
      </c>
      <c r="CM104" s="6">
        <f t="shared" si="173"/>
        <v>1607.0175014603917</v>
      </c>
      <c r="CN104" s="6">
        <f t="shared" si="174"/>
        <v>813.73303167669553</v>
      </c>
      <c r="CO104" s="6">
        <v>104</v>
      </c>
      <c r="CP104" s="22">
        <f t="shared" si="175"/>
        <v>1.7333333333333334</v>
      </c>
      <c r="CQ104" s="18">
        <f t="shared" si="176"/>
        <v>151.77199765871637</v>
      </c>
      <c r="CR104">
        <f t="shared" si="177"/>
        <v>0.23888208891513674</v>
      </c>
      <c r="CS104">
        <f t="shared" si="178"/>
        <v>2.1811916504519275</v>
      </c>
      <c r="FU104">
        <v>1592</v>
      </c>
      <c r="FV104">
        <v>543</v>
      </c>
      <c r="FW104">
        <v>1458</v>
      </c>
      <c r="FX104">
        <v>546</v>
      </c>
      <c r="FY104">
        <f t="shared" si="197"/>
        <v>1525</v>
      </c>
      <c r="FZ104">
        <f t="shared" si="198"/>
        <v>544.5</v>
      </c>
      <c r="GA104" s="18">
        <f t="shared" si="227"/>
        <v>1299</v>
      </c>
      <c r="GB104" s="18">
        <f t="shared" si="230"/>
        <v>-57.5</v>
      </c>
      <c r="GC104" s="18">
        <f t="shared" si="199"/>
        <v>1300.2719907773142</v>
      </c>
      <c r="GD104">
        <f t="shared" si="200"/>
        <v>1619.2915889363471</v>
      </c>
      <c r="GE104">
        <v>103</v>
      </c>
      <c r="GF104" s="22">
        <f t="shared" si="201"/>
        <v>1.7166666666666666</v>
      </c>
      <c r="GG104" s="18">
        <f t="shared" si="202"/>
        <v>220.09414589043593</v>
      </c>
      <c r="GH104">
        <f t="shared" si="203"/>
        <v>0.23468597432152855</v>
      </c>
      <c r="GI104">
        <f t="shared" si="204"/>
        <v>2.3426084912526139</v>
      </c>
    </row>
    <row r="105" spans="7:229" x14ac:dyDescent="0.25">
      <c r="G105" s="6">
        <v>1480</v>
      </c>
      <c r="H105" s="6">
        <v>576</v>
      </c>
      <c r="I105" s="6">
        <v>1248</v>
      </c>
      <c r="J105" s="6">
        <v>579</v>
      </c>
      <c r="K105" s="6">
        <f t="shared" si="231"/>
        <v>1364</v>
      </c>
      <c r="L105" s="6">
        <f t="shared" si="232"/>
        <v>577.5</v>
      </c>
      <c r="M105" s="18">
        <f t="shared" si="135"/>
        <v>587.5</v>
      </c>
      <c r="N105" s="18">
        <f t="shared" si="136"/>
        <v>-3</v>
      </c>
      <c r="O105" s="18">
        <f t="shared" si="137"/>
        <v>587.50765952453764</v>
      </c>
      <c r="P105" s="18">
        <f t="shared" si="138"/>
        <v>511.71531602263656</v>
      </c>
      <c r="Q105" s="6">
        <v>105</v>
      </c>
      <c r="R105" s="22">
        <f t="shared" si="139"/>
        <v>1.75</v>
      </c>
      <c r="S105" s="18">
        <f t="shared" si="140"/>
        <v>309.97573582803801</v>
      </c>
      <c r="T105">
        <f t="shared" si="141"/>
        <v>0.24303804868629444</v>
      </c>
      <c r="U105">
        <f t="shared" si="142"/>
        <v>2.491327699613572</v>
      </c>
      <c r="Y105" s="6">
        <v>1525</v>
      </c>
      <c r="Z105" s="6">
        <v>572</v>
      </c>
      <c r="AA105" s="6">
        <v>1264</v>
      </c>
      <c r="AB105" s="6">
        <v>573</v>
      </c>
      <c r="AC105" s="6">
        <f t="shared" si="143"/>
        <v>1394.5</v>
      </c>
      <c r="AD105" s="6">
        <f t="shared" si="143"/>
        <v>572.5</v>
      </c>
      <c r="AE105" s="18">
        <f t="shared" si="144"/>
        <v>732</v>
      </c>
      <c r="AF105" s="18">
        <f t="shared" si="145"/>
        <v>2</v>
      </c>
      <c r="AG105" s="18">
        <f t="shared" si="146"/>
        <v>732.00273223533804</v>
      </c>
      <c r="AH105" s="6">
        <f t="shared" si="147"/>
        <v>1507.4436971243736</v>
      </c>
      <c r="AI105" s="6">
        <f t="shared" si="224"/>
        <v>633.15741677908534</v>
      </c>
      <c r="AJ105" s="6">
        <v>106</v>
      </c>
      <c r="AK105" s="22">
        <f t="shared" si="148"/>
        <v>1.7666666666666666</v>
      </c>
      <c r="AL105" s="18">
        <f t="shared" si="149"/>
        <v>353.09942085385921</v>
      </c>
      <c r="AM105">
        <f t="shared" si="150"/>
        <v>0.24715461488112658</v>
      </c>
      <c r="AN105">
        <f t="shared" si="151"/>
        <v>2.5478970052431329</v>
      </c>
      <c r="AR105" s="6">
        <v>1593</v>
      </c>
      <c r="AS105" s="6">
        <v>577</v>
      </c>
      <c r="AT105" s="6">
        <v>1243</v>
      </c>
      <c r="AU105" s="6">
        <v>582</v>
      </c>
      <c r="AV105" s="6">
        <f t="shared" si="152"/>
        <v>1418</v>
      </c>
      <c r="AW105" s="6">
        <f t="shared" si="152"/>
        <v>579.5</v>
      </c>
      <c r="AX105" s="18">
        <f t="shared" si="153"/>
        <v>586.5</v>
      </c>
      <c r="AY105" s="18">
        <f t="shared" si="154"/>
        <v>-1.5</v>
      </c>
      <c r="AZ105" s="18">
        <f t="shared" si="155"/>
        <v>586.5019181554311</v>
      </c>
      <c r="BA105" s="6">
        <f t="shared" si="156"/>
        <v>1531.8434156270673</v>
      </c>
      <c r="BB105" s="6">
        <f t="shared" si="157"/>
        <v>517.47008691618294</v>
      </c>
      <c r="BC105" s="6">
        <v>108</v>
      </c>
      <c r="BD105" s="22">
        <f t="shared" si="158"/>
        <v>1.8</v>
      </c>
      <c r="BE105" s="18">
        <f t="shared" si="159"/>
        <v>331.61440426037535</v>
      </c>
      <c r="BF105">
        <f t="shared" si="160"/>
        <v>0.25527250510330607</v>
      </c>
      <c r="BG105">
        <f t="shared" si="161"/>
        <v>2.5206333866397905</v>
      </c>
      <c r="BK105">
        <v>1634</v>
      </c>
      <c r="BL105">
        <v>542</v>
      </c>
      <c r="BM105">
        <v>1471</v>
      </c>
      <c r="BN105">
        <v>544</v>
      </c>
      <c r="BO105" s="6">
        <f t="shared" si="162"/>
        <v>1552.5</v>
      </c>
      <c r="BP105" s="6">
        <f t="shared" si="162"/>
        <v>543</v>
      </c>
      <c r="BQ105" s="18">
        <f t="shared" si="163"/>
        <v>1074</v>
      </c>
      <c r="BR105" s="18">
        <f t="shared" si="228"/>
        <v>-46.5</v>
      </c>
      <c r="BS105" s="18">
        <f t="shared" si="164"/>
        <v>1075.0061627730327</v>
      </c>
      <c r="BT105" s="6">
        <f t="shared" si="165"/>
        <v>1644.720416970617</v>
      </c>
      <c r="BU105" s="6">
        <f t="shared" si="166"/>
        <v>885.4625556349572</v>
      </c>
      <c r="BV105" s="6">
        <v>116</v>
      </c>
      <c r="BW105" s="22">
        <f t="shared" si="167"/>
        <v>1.9333333333333333</v>
      </c>
      <c r="BX105" s="18">
        <f t="shared" si="168"/>
        <v>152.4815722798331</v>
      </c>
      <c r="BY105">
        <f t="shared" si="169"/>
        <v>0.28630673884327484</v>
      </c>
      <c r="BZ105">
        <f t="shared" si="170"/>
        <v>2.1832173614483374</v>
      </c>
      <c r="CD105">
        <v>1614</v>
      </c>
      <c r="CE105">
        <v>542</v>
      </c>
      <c r="CF105">
        <v>1432</v>
      </c>
      <c r="CG105">
        <v>544</v>
      </c>
      <c r="CH105" s="6">
        <f t="shared" si="171"/>
        <v>1523</v>
      </c>
      <c r="CI105" s="6">
        <f t="shared" si="171"/>
        <v>543</v>
      </c>
      <c r="CJ105" s="18">
        <f t="shared" si="225"/>
        <v>990.5</v>
      </c>
      <c r="CK105" s="18">
        <f t="shared" si="229"/>
        <v>-45</v>
      </c>
      <c r="CL105" s="18">
        <f t="shared" si="172"/>
        <v>991.52168407957674</v>
      </c>
      <c r="CM105" s="6">
        <f t="shared" si="173"/>
        <v>1616.9038314012371</v>
      </c>
      <c r="CN105" s="6">
        <f t="shared" si="174"/>
        <v>823.6193616175409</v>
      </c>
      <c r="CO105" s="6">
        <v>105</v>
      </c>
      <c r="CP105" s="22">
        <f t="shared" si="175"/>
        <v>1.75</v>
      </c>
      <c r="CQ105" s="18">
        <f t="shared" si="176"/>
        <v>152.79104602616502</v>
      </c>
      <c r="CR105">
        <f t="shared" si="177"/>
        <v>0.24303804868629444</v>
      </c>
      <c r="CS105">
        <f t="shared" si="178"/>
        <v>2.184097904139092</v>
      </c>
      <c r="FU105">
        <v>1608</v>
      </c>
      <c r="FV105">
        <v>542</v>
      </c>
      <c r="FW105">
        <v>1477</v>
      </c>
      <c r="FX105">
        <v>543</v>
      </c>
      <c r="FY105">
        <f t="shared" si="197"/>
        <v>1542.5</v>
      </c>
      <c r="FZ105">
        <f t="shared" si="198"/>
        <v>542.5</v>
      </c>
      <c r="GA105" s="18">
        <f t="shared" si="227"/>
        <v>1316.5</v>
      </c>
      <c r="GB105" s="18">
        <f t="shared" si="230"/>
        <v>-59.5</v>
      </c>
      <c r="GC105" s="18">
        <f t="shared" si="199"/>
        <v>1317.8438830149798</v>
      </c>
      <c r="GD105">
        <f t="shared" si="200"/>
        <v>1635.1184972349863</v>
      </c>
      <c r="GE105">
        <v>104</v>
      </c>
      <c r="GF105" s="22">
        <f t="shared" si="201"/>
        <v>1.7333333333333334</v>
      </c>
      <c r="GG105" s="18">
        <f t="shared" si="202"/>
        <v>222.28679528370589</v>
      </c>
      <c r="GH105">
        <f t="shared" si="203"/>
        <v>0.23888208891513674</v>
      </c>
      <c r="GI105">
        <f t="shared" si="204"/>
        <v>2.3469136646524262</v>
      </c>
    </row>
    <row r="106" spans="7:229" x14ac:dyDescent="0.25">
      <c r="G106" s="6">
        <v>1489</v>
      </c>
      <c r="H106" s="6">
        <v>576</v>
      </c>
      <c r="I106" s="6">
        <v>1256</v>
      </c>
      <c r="J106" s="6">
        <v>578</v>
      </c>
      <c r="K106" s="6">
        <f t="shared" si="231"/>
        <v>1372.5</v>
      </c>
      <c r="L106" s="6">
        <f t="shared" si="232"/>
        <v>577</v>
      </c>
      <c r="M106" s="18">
        <f t="shared" si="135"/>
        <v>596</v>
      </c>
      <c r="N106" s="18">
        <f t="shared" si="136"/>
        <v>-3.5</v>
      </c>
      <c r="O106" s="18">
        <f t="shared" si="137"/>
        <v>596.0102767570371</v>
      </c>
      <c r="P106" s="18">
        <f t="shared" si="138"/>
        <v>519.3525093829054</v>
      </c>
      <c r="Q106" s="6">
        <v>106</v>
      </c>
      <c r="R106" s="22">
        <f t="shared" si="139"/>
        <v>1.7666666666666666</v>
      </c>
      <c r="S106" s="18">
        <f t="shared" si="140"/>
        <v>310.68011965974205</v>
      </c>
      <c r="T106">
        <f t="shared" si="141"/>
        <v>0.24715461488112658</v>
      </c>
      <c r="U106">
        <f t="shared" si="142"/>
        <v>2.4923134637528577</v>
      </c>
      <c r="Y106" s="6">
        <v>1533</v>
      </c>
      <c r="Z106" s="6">
        <v>572</v>
      </c>
      <c r="AA106" s="6">
        <v>1273</v>
      </c>
      <c r="AB106" s="6">
        <v>573</v>
      </c>
      <c r="AC106" s="6">
        <f t="shared" si="143"/>
        <v>1403</v>
      </c>
      <c r="AD106" s="6">
        <f t="shared" si="143"/>
        <v>572.5</v>
      </c>
      <c r="AE106" s="18">
        <f t="shared" si="144"/>
        <v>740.5</v>
      </c>
      <c r="AF106" s="18">
        <f t="shared" si="145"/>
        <v>2</v>
      </c>
      <c r="AG106" s="18">
        <f t="shared" si="146"/>
        <v>740.50270087285969</v>
      </c>
      <c r="AH106" s="6">
        <f t="shared" si="147"/>
        <v>1515.310281757502</v>
      </c>
      <c r="AI106" s="6">
        <f t="shared" si="224"/>
        <v>641.02400141221381</v>
      </c>
      <c r="AJ106" s="6">
        <v>107</v>
      </c>
      <c r="AK106" s="22">
        <f t="shared" si="148"/>
        <v>1.7833333333333332</v>
      </c>
      <c r="AL106" s="18">
        <f t="shared" si="149"/>
        <v>353.8944791868048</v>
      </c>
      <c r="AM106">
        <f t="shared" si="150"/>
        <v>0.25123252730156598</v>
      </c>
      <c r="AN106">
        <f t="shared" si="151"/>
        <v>2.5488737876236462</v>
      </c>
      <c r="AR106" s="6">
        <v>1599</v>
      </c>
      <c r="AS106" s="6">
        <v>577</v>
      </c>
      <c r="AT106" s="6">
        <v>1250</v>
      </c>
      <c r="AU106" s="6">
        <v>581</v>
      </c>
      <c r="AV106" s="6">
        <f t="shared" si="152"/>
        <v>1424.5</v>
      </c>
      <c r="AW106" s="6">
        <f t="shared" si="152"/>
        <v>579</v>
      </c>
      <c r="AX106" s="18">
        <f t="shared" si="153"/>
        <v>593</v>
      </c>
      <c r="AY106" s="18">
        <f t="shared" si="154"/>
        <v>-2</v>
      </c>
      <c r="AZ106" s="18">
        <f t="shared" si="155"/>
        <v>593.00337267169061</v>
      </c>
      <c r="BA106" s="6">
        <f t="shared" si="156"/>
        <v>1537.6739738969377</v>
      </c>
      <c r="BB106" s="6">
        <f t="shared" si="157"/>
        <v>523.30064518605332</v>
      </c>
      <c r="BC106" s="6">
        <v>109</v>
      </c>
      <c r="BD106" s="22">
        <f t="shared" si="158"/>
        <v>1.8166666666666667</v>
      </c>
      <c r="BE106" s="18">
        <f t="shared" si="159"/>
        <v>332.14976777456008</v>
      </c>
      <c r="BF106">
        <f t="shared" si="160"/>
        <v>0.25927524755698</v>
      </c>
      <c r="BG106">
        <f t="shared" si="161"/>
        <v>2.5213339531368568</v>
      </c>
      <c r="BK106">
        <v>1646</v>
      </c>
      <c r="BL106">
        <v>542</v>
      </c>
      <c r="BM106">
        <v>1482</v>
      </c>
      <c r="BN106">
        <v>545</v>
      </c>
      <c r="BO106" s="6">
        <f t="shared" si="162"/>
        <v>1564</v>
      </c>
      <c r="BP106" s="6">
        <f t="shared" si="162"/>
        <v>543.5</v>
      </c>
      <c r="BQ106" s="18">
        <f t="shared" si="163"/>
        <v>1085.5</v>
      </c>
      <c r="BR106" s="18">
        <f t="shared" si="228"/>
        <v>-46</v>
      </c>
      <c r="BS106" s="18">
        <f t="shared" si="164"/>
        <v>1086.4742288706161</v>
      </c>
      <c r="BT106" s="6">
        <f t="shared" si="165"/>
        <v>1655.7440170509449</v>
      </c>
      <c r="BU106" s="6">
        <f t="shared" si="166"/>
        <v>896.48615571528512</v>
      </c>
      <c r="BV106" s="6">
        <v>117</v>
      </c>
      <c r="BW106" s="22">
        <f t="shared" si="167"/>
        <v>1.95</v>
      </c>
      <c r="BX106" s="18">
        <f t="shared" si="168"/>
        <v>153.57794571172445</v>
      </c>
      <c r="BY106">
        <f t="shared" si="169"/>
        <v>0.29003461136251801</v>
      </c>
      <c r="BZ106">
        <f t="shared" si="170"/>
        <v>2.1863288540848989</v>
      </c>
      <c r="CD106">
        <v>1624</v>
      </c>
      <c r="CE106">
        <v>542</v>
      </c>
      <c r="CF106">
        <v>1440</v>
      </c>
      <c r="CG106">
        <v>543</v>
      </c>
      <c r="CH106" s="6">
        <f t="shared" si="171"/>
        <v>1532</v>
      </c>
      <c r="CI106" s="6">
        <f t="shared" si="171"/>
        <v>542.5</v>
      </c>
      <c r="CJ106" s="18">
        <f t="shared" si="225"/>
        <v>999.5</v>
      </c>
      <c r="CK106" s="18">
        <f t="shared" si="229"/>
        <v>-45.5</v>
      </c>
      <c r="CL106" s="18">
        <f t="shared" si="172"/>
        <v>1000.5351068303401</v>
      </c>
      <c r="CM106" s="6">
        <f t="shared" si="173"/>
        <v>1625.2169855130114</v>
      </c>
      <c r="CN106" s="6">
        <f t="shared" si="174"/>
        <v>831.93251572931524</v>
      </c>
      <c r="CO106" s="6">
        <v>106</v>
      </c>
      <c r="CP106" s="22">
        <f t="shared" si="175"/>
        <v>1.7666666666666666</v>
      </c>
      <c r="CQ106" s="18">
        <f t="shared" si="176"/>
        <v>153.66673073915086</v>
      </c>
      <c r="CR106">
        <f t="shared" si="177"/>
        <v>0.24715461488112658</v>
      </c>
      <c r="CS106">
        <f t="shared" si="178"/>
        <v>2.1865798517523318</v>
      </c>
      <c r="FU106">
        <v>1619</v>
      </c>
      <c r="FV106">
        <v>541</v>
      </c>
      <c r="FW106">
        <v>1495</v>
      </c>
      <c r="FX106">
        <v>544</v>
      </c>
      <c r="FY106">
        <f t="shared" si="197"/>
        <v>1557</v>
      </c>
      <c r="FZ106">
        <f t="shared" si="198"/>
        <v>542.5</v>
      </c>
      <c r="GA106" s="18">
        <f t="shared" si="227"/>
        <v>1331</v>
      </c>
      <c r="GB106" s="18">
        <f t="shared" si="230"/>
        <v>-59.5</v>
      </c>
      <c r="GC106" s="18">
        <f t="shared" si="199"/>
        <v>1332.3292573534516</v>
      </c>
      <c r="GD106">
        <f t="shared" si="200"/>
        <v>1648.8041878889076</v>
      </c>
      <c r="GE106">
        <v>105</v>
      </c>
      <c r="GF106" s="22">
        <f t="shared" si="201"/>
        <v>1.75</v>
      </c>
      <c r="GG106" s="18">
        <f t="shared" si="202"/>
        <v>224.09430393587354</v>
      </c>
      <c r="GH106">
        <f t="shared" si="203"/>
        <v>0.24303804868629444</v>
      </c>
      <c r="GI106">
        <f t="shared" si="204"/>
        <v>2.3504308177101718</v>
      </c>
    </row>
    <row r="107" spans="7:229" x14ac:dyDescent="0.25">
      <c r="G107" s="6">
        <v>1501</v>
      </c>
      <c r="H107" s="6">
        <v>575</v>
      </c>
      <c r="I107" s="6">
        <v>1262</v>
      </c>
      <c r="J107" s="6">
        <v>578</v>
      </c>
      <c r="K107" s="6">
        <f t="shared" si="231"/>
        <v>1381.5</v>
      </c>
      <c r="L107" s="6">
        <f t="shared" si="232"/>
        <v>576.5</v>
      </c>
      <c r="M107" s="18">
        <f t="shared" si="135"/>
        <v>605</v>
      </c>
      <c r="N107" s="18">
        <f t="shared" si="136"/>
        <v>-4</v>
      </c>
      <c r="O107" s="18">
        <f t="shared" si="137"/>
        <v>605.01322299599371</v>
      </c>
      <c r="P107" s="18">
        <f t="shared" si="138"/>
        <v>527.46059596726479</v>
      </c>
      <c r="Q107" s="6">
        <v>107</v>
      </c>
      <c r="R107" s="22">
        <f t="shared" si="139"/>
        <v>1.7833333333333332</v>
      </c>
      <c r="S107" s="18">
        <f t="shared" si="140"/>
        <v>311.42595233631869</v>
      </c>
      <c r="T107">
        <f t="shared" si="141"/>
        <v>0.25123252730156598</v>
      </c>
      <c r="U107">
        <f t="shared" si="142"/>
        <v>2.4933548011891227</v>
      </c>
      <c r="Y107" s="6">
        <v>1543</v>
      </c>
      <c r="Z107" s="6">
        <v>573</v>
      </c>
      <c r="AA107" s="6">
        <v>1285</v>
      </c>
      <c r="AB107" s="6">
        <v>572</v>
      </c>
      <c r="AC107" s="6">
        <f t="shared" si="143"/>
        <v>1414</v>
      </c>
      <c r="AD107" s="6">
        <f t="shared" si="143"/>
        <v>572.5</v>
      </c>
      <c r="AE107" s="18">
        <f t="shared" si="144"/>
        <v>751.5</v>
      </c>
      <c r="AF107" s="18">
        <f t="shared" si="145"/>
        <v>2</v>
      </c>
      <c r="AG107" s="18">
        <f t="shared" si="146"/>
        <v>751.5026613392663</v>
      </c>
      <c r="AH107" s="6">
        <f t="shared" si="147"/>
        <v>1525.5006555226387</v>
      </c>
      <c r="AI107" s="6">
        <f t="shared" si="224"/>
        <v>651.21437517735046</v>
      </c>
      <c r="AJ107" s="6">
        <v>108</v>
      </c>
      <c r="AK107" s="22">
        <f t="shared" si="148"/>
        <v>1.8</v>
      </c>
      <c r="AL107" s="18">
        <f t="shared" si="149"/>
        <v>354.92337830441841</v>
      </c>
      <c r="AM107">
        <f t="shared" si="150"/>
        <v>0.25527250510330607</v>
      </c>
      <c r="AN107">
        <f t="shared" si="151"/>
        <v>2.5501346066572959</v>
      </c>
      <c r="AR107" s="6">
        <v>1605</v>
      </c>
      <c r="AS107" s="6">
        <v>577</v>
      </c>
      <c r="AT107" s="6">
        <v>1257</v>
      </c>
      <c r="AU107" s="6">
        <v>581</v>
      </c>
      <c r="AV107" s="6">
        <f t="shared" si="152"/>
        <v>1431</v>
      </c>
      <c r="AW107" s="6">
        <f t="shared" si="152"/>
        <v>579</v>
      </c>
      <c r="AX107" s="18">
        <f t="shared" si="153"/>
        <v>599.5</v>
      </c>
      <c r="AY107" s="18">
        <f t="shared" si="154"/>
        <v>-2</v>
      </c>
      <c r="AZ107" s="18">
        <f t="shared" si="155"/>
        <v>599.50333610414543</v>
      </c>
      <c r="BA107" s="6">
        <f t="shared" si="156"/>
        <v>1543.6975092290588</v>
      </c>
      <c r="BB107" s="6">
        <f t="shared" si="157"/>
        <v>529.32418051817444</v>
      </c>
      <c r="BC107" s="6">
        <v>110</v>
      </c>
      <c r="BD107" s="22">
        <f t="shared" si="158"/>
        <v>1.8333333333333333</v>
      </c>
      <c r="BE107" s="18">
        <f t="shared" si="159"/>
        <v>332.68500850516409</v>
      </c>
      <c r="BF107">
        <f t="shared" si="160"/>
        <v>0.2632414347745814</v>
      </c>
      <c r="BG107">
        <f t="shared" si="161"/>
        <v>2.5220332310756932</v>
      </c>
      <c r="BK107">
        <v>1656</v>
      </c>
      <c r="BL107">
        <v>542</v>
      </c>
      <c r="BM107">
        <v>1494</v>
      </c>
      <c r="BN107">
        <v>545</v>
      </c>
      <c r="BO107" s="6">
        <f t="shared" si="162"/>
        <v>1575</v>
      </c>
      <c r="BP107" s="6">
        <f t="shared" si="162"/>
        <v>543.5</v>
      </c>
      <c r="BQ107" s="18">
        <f t="shared" si="163"/>
        <v>1096.5</v>
      </c>
      <c r="BR107" s="18">
        <f t="shared" si="228"/>
        <v>-46</v>
      </c>
      <c r="BS107" s="18">
        <f t="shared" si="164"/>
        <v>1097.4644641171758</v>
      </c>
      <c r="BT107" s="6">
        <f t="shared" si="165"/>
        <v>1666.1384246214359</v>
      </c>
      <c r="BU107" s="6">
        <f t="shared" si="166"/>
        <v>906.88056328577613</v>
      </c>
      <c r="BV107" s="6">
        <v>118</v>
      </c>
      <c r="BW107" s="22">
        <f t="shared" si="167"/>
        <v>1.9666666666666666</v>
      </c>
      <c r="BX107" s="18">
        <f t="shared" si="168"/>
        <v>154.6286374178965</v>
      </c>
      <c r="BY107">
        <f t="shared" si="169"/>
        <v>0.29373075692248174</v>
      </c>
      <c r="BZ107">
        <f t="shared" si="170"/>
        <v>2.1892899289148842</v>
      </c>
      <c r="CD107">
        <v>1636</v>
      </c>
      <c r="CE107">
        <v>543</v>
      </c>
      <c r="CF107">
        <v>1451</v>
      </c>
      <c r="CG107">
        <v>542</v>
      </c>
      <c r="CH107" s="6">
        <f t="shared" si="171"/>
        <v>1543.5</v>
      </c>
      <c r="CI107" s="6">
        <f t="shared" si="171"/>
        <v>542.5</v>
      </c>
      <c r="CJ107" s="18">
        <f t="shared" si="225"/>
        <v>1011</v>
      </c>
      <c r="CK107" s="18">
        <f t="shared" si="229"/>
        <v>-45.5</v>
      </c>
      <c r="CL107" s="18">
        <f t="shared" si="172"/>
        <v>1012.0233445924061</v>
      </c>
      <c r="CM107" s="6">
        <f t="shared" si="173"/>
        <v>1636.061887582496</v>
      </c>
      <c r="CN107" s="6">
        <f t="shared" si="174"/>
        <v>842.77741779879977</v>
      </c>
      <c r="CO107" s="6">
        <v>107</v>
      </c>
      <c r="CP107" s="22">
        <f t="shared" si="175"/>
        <v>1.7833333333333332</v>
      </c>
      <c r="CQ107" s="18">
        <f t="shared" si="176"/>
        <v>154.78285215779132</v>
      </c>
      <c r="CR107">
        <f t="shared" si="177"/>
        <v>0.25123252730156598</v>
      </c>
      <c r="CS107">
        <f t="shared" si="178"/>
        <v>2.1897228450693693</v>
      </c>
      <c r="FU107">
        <v>1632</v>
      </c>
      <c r="FV107">
        <v>540</v>
      </c>
      <c r="FW107">
        <v>1511</v>
      </c>
      <c r="FX107">
        <v>546</v>
      </c>
      <c r="FY107">
        <f t="shared" si="197"/>
        <v>1571.5</v>
      </c>
      <c r="FZ107">
        <f t="shared" si="198"/>
        <v>543</v>
      </c>
      <c r="GA107" s="18">
        <f t="shared" si="227"/>
        <v>1345.5</v>
      </c>
      <c r="GB107" s="18">
        <f t="shared" si="230"/>
        <v>-59</v>
      </c>
      <c r="GC107" s="18">
        <f t="shared" si="199"/>
        <v>1346.7929499369975</v>
      </c>
      <c r="GD107">
        <f t="shared" si="200"/>
        <v>1662.666908914711</v>
      </c>
      <c r="GE107">
        <v>106</v>
      </c>
      <c r="GF107" s="22">
        <f t="shared" si="201"/>
        <v>1.7666666666666666</v>
      </c>
      <c r="GG107" s="18">
        <f t="shared" si="202"/>
        <v>225.89910710327388</v>
      </c>
      <c r="GH107">
        <f t="shared" si="203"/>
        <v>0.24715461488112658</v>
      </c>
      <c r="GI107">
        <f t="shared" si="204"/>
        <v>2.3539145143161688</v>
      </c>
    </row>
    <row r="108" spans="7:229" x14ac:dyDescent="0.25">
      <c r="G108" s="6">
        <v>1508</v>
      </c>
      <c r="H108" s="6">
        <v>575</v>
      </c>
      <c r="I108" s="6">
        <v>1268</v>
      </c>
      <c r="J108" s="6">
        <v>578</v>
      </c>
      <c r="K108" s="6">
        <f t="shared" si="231"/>
        <v>1388</v>
      </c>
      <c r="L108" s="6">
        <f t="shared" si="232"/>
        <v>576.5</v>
      </c>
      <c r="M108" s="18">
        <f t="shared" si="135"/>
        <v>611.5</v>
      </c>
      <c r="N108" s="18">
        <f t="shared" si="136"/>
        <v>-4</v>
      </c>
      <c r="O108" s="18">
        <f t="shared" si="137"/>
        <v>611.51308244386723</v>
      </c>
      <c r="P108" s="18">
        <f t="shared" si="138"/>
        <v>533.46133082400627</v>
      </c>
      <c r="Q108" s="6">
        <v>108</v>
      </c>
      <c r="R108" s="22">
        <f t="shared" si="139"/>
        <v>1.8</v>
      </c>
      <c r="S108" s="18">
        <f t="shared" si="140"/>
        <v>311.96442134865185</v>
      </c>
      <c r="T108">
        <f t="shared" si="141"/>
        <v>0.25527250510330607</v>
      </c>
      <c r="U108">
        <f t="shared" si="142"/>
        <v>2.4941050667972036</v>
      </c>
      <c r="Y108" s="6">
        <v>1553</v>
      </c>
      <c r="Z108" s="6">
        <v>572</v>
      </c>
      <c r="AA108" s="6">
        <v>1293</v>
      </c>
      <c r="AB108" s="6">
        <v>573</v>
      </c>
      <c r="AC108" s="6">
        <f t="shared" si="143"/>
        <v>1423</v>
      </c>
      <c r="AD108" s="6">
        <f t="shared" si="143"/>
        <v>572.5</v>
      </c>
      <c r="AE108" s="18">
        <f t="shared" si="144"/>
        <v>760.5</v>
      </c>
      <c r="AF108" s="18">
        <f t="shared" si="145"/>
        <v>2</v>
      </c>
      <c r="AG108" s="18">
        <f t="shared" si="146"/>
        <v>760.50262984423659</v>
      </c>
      <c r="AH108" s="6">
        <f t="shared" si="147"/>
        <v>1533.8465536030649</v>
      </c>
      <c r="AI108" s="6">
        <f t="shared" si="224"/>
        <v>659.56027325777666</v>
      </c>
      <c r="AJ108" s="6">
        <v>109</v>
      </c>
      <c r="AK108" s="22">
        <f t="shared" si="148"/>
        <v>1.8166666666666667</v>
      </c>
      <c r="AL108" s="18">
        <f t="shared" si="149"/>
        <v>355.76520493475891</v>
      </c>
      <c r="AM108">
        <f t="shared" si="150"/>
        <v>0.25927524755698</v>
      </c>
      <c r="AN108">
        <f t="shared" si="151"/>
        <v>2.551163470325263</v>
      </c>
      <c r="AR108" s="6">
        <v>1605</v>
      </c>
      <c r="AS108" s="6">
        <v>577</v>
      </c>
      <c r="AT108" s="6">
        <v>1257</v>
      </c>
      <c r="AU108" s="6">
        <v>581</v>
      </c>
      <c r="AV108" s="6">
        <f t="shared" si="152"/>
        <v>1431</v>
      </c>
      <c r="AW108" s="6">
        <f t="shared" si="152"/>
        <v>579</v>
      </c>
      <c r="AX108" s="18">
        <f t="shared" si="153"/>
        <v>599.5</v>
      </c>
      <c r="AY108" s="18">
        <f t="shared" si="154"/>
        <v>-2</v>
      </c>
      <c r="AZ108" s="18">
        <f t="shared" si="155"/>
        <v>599.50333610414543</v>
      </c>
      <c r="BA108" s="6">
        <f t="shared" si="156"/>
        <v>1543.6975092290588</v>
      </c>
      <c r="BB108" s="6">
        <f t="shared" si="157"/>
        <v>529.32418051817444</v>
      </c>
      <c r="BC108" s="6">
        <v>111</v>
      </c>
      <c r="BD108" s="22">
        <f t="shared" si="158"/>
        <v>1.8499999999999999</v>
      </c>
      <c r="BE108" s="18">
        <f t="shared" si="159"/>
        <v>332.68500850516409</v>
      </c>
      <c r="BF108">
        <f t="shared" si="160"/>
        <v>0.26717172840301379</v>
      </c>
      <c r="BG108">
        <f t="shared" si="161"/>
        <v>2.5220332310756932</v>
      </c>
      <c r="BK108">
        <v>1666</v>
      </c>
      <c r="BL108">
        <v>541</v>
      </c>
      <c r="BM108">
        <v>1508</v>
      </c>
      <c r="BN108">
        <v>545</v>
      </c>
      <c r="BO108" s="6">
        <f t="shared" si="162"/>
        <v>1587</v>
      </c>
      <c r="BP108" s="6">
        <f t="shared" si="162"/>
        <v>543</v>
      </c>
      <c r="BQ108" s="18">
        <f t="shared" si="163"/>
        <v>1108.5</v>
      </c>
      <c r="BR108" s="18">
        <f t="shared" si="228"/>
        <v>-46.5</v>
      </c>
      <c r="BS108" s="18">
        <f t="shared" si="164"/>
        <v>1109.4748757858376</v>
      </c>
      <c r="BT108" s="6">
        <f t="shared" si="165"/>
        <v>1677.3246555154431</v>
      </c>
      <c r="BU108" s="6">
        <f t="shared" si="166"/>
        <v>918.0667941797833</v>
      </c>
      <c r="BV108" s="6">
        <v>119</v>
      </c>
      <c r="BW108" s="22">
        <f t="shared" si="167"/>
        <v>1.9833333333333334</v>
      </c>
      <c r="BX108" s="18">
        <f t="shared" si="168"/>
        <v>155.77686033077049</v>
      </c>
      <c r="BY108">
        <f t="shared" si="169"/>
        <v>0.29739571100888712</v>
      </c>
      <c r="BZ108">
        <f t="shared" si="170"/>
        <v>2.1925029464237586</v>
      </c>
      <c r="CD108">
        <v>1647</v>
      </c>
      <c r="CE108">
        <v>541</v>
      </c>
      <c r="CF108">
        <v>1462</v>
      </c>
      <c r="CG108">
        <v>541</v>
      </c>
      <c r="CH108" s="6">
        <f t="shared" si="171"/>
        <v>1554.5</v>
      </c>
      <c r="CI108" s="6">
        <f t="shared" si="171"/>
        <v>541</v>
      </c>
      <c r="CJ108" s="18">
        <f t="shared" si="225"/>
        <v>1022</v>
      </c>
      <c r="CK108" s="18">
        <f t="shared" si="229"/>
        <v>-47</v>
      </c>
      <c r="CL108" s="18">
        <f t="shared" si="172"/>
        <v>1023.0801532626855</v>
      </c>
      <c r="CM108" s="6">
        <f t="shared" si="173"/>
        <v>1645.9499536741694</v>
      </c>
      <c r="CN108" s="6">
        <f t="shared" si="174"/>
        <v>852.66548389047318</v>
      </c>
      <c r="CO108" s="6">
        <v>108</v>
      </c>
      <c r="CP108" s="22">
        <f t="shared" si="175"/>
        <v>1.8</v>
      </c>
      <c r="CQ108" s="18">
        <f t="shared" si="176"/>
        <v>155.85705877105073</v>
      </c>
      <c r="CR108">
        <f t="shared" si="177"/>
        <v>0.25527250510330607</v>
      </c>
      <c r="CS108">
        <f t="shared" si="178"/>
        <v>2.1927264762689065</v>
      </c>
      <c r="FU108">
        <v>1651</v>
      </c>
      <c r="FV108">
        <v>541</v>
      </c>
      <c r="FW108">
        <v>1525</v>
      </c>
      <c r="FX108">
        <v>543</v>
      </c>
      <c r="FY108">
        <f t="shared" si="197"/>
        <v>1588</v>
      </c>
      <c r="FZ108">
        <f t="shared" si="198"/>
        <v>542</v>
      </c>
      <c r="GA108" s="18">
        <f t="shared" si="227"/>
        <v>1362</v>
      </c>
      <c r="GB108" s="18">
        <f t="shared" si="230"/>
        <v>-60</v>
      </c>
      <c r="GC108" s="18">
        <f t="shared" si="199"/>
        <v>1363.3209453389909</v>
      </c>
      <c r="GD108">
        <f t="shared" si="200"/>
        <v>1677.9475557954725</v>
      </c>
      <c r="GE108">
        <v>107</v>
      </c>
      <c r="GF108" s="22">
        <f t="shared" si="201"/>
        <v>1.7833333333333332</v>
      </c>
      <c r="GG108" s="18">
        <f t="shared" si="202"/>
        <v>227.96149734559896</v>
      </c>
      <c r="GH108">
        <f t="shared" si="203"/>
        <v>0.25123252730156598</v>
      </c>
      <c r="GI108">
        <f t="shared" si="204"/>
        <v>2.3578615009373229</v>
      </c>
    </row>
    <row r="109" spans="7:229" x14ac:dyDescent="0.25">
      <c r="G109" s="6">
        <v>1517</v>
      </c>
      <c r="H109" s="6">
        <v>575</v>
      </c>
      <c r="I109" s="6">
        <v>1277</v>
      </c>
      <c r="J109" s="6">
        <v>580</v>
      </c>
      <c r="K109" s="6">
        <f t="shared" si="231"/>
        <v>1397</v>
      </c>
      <c r="L109" s="6">
        <f t="shared" si="232"/>
        <v>577.5</v>
      </c>
      <c r="M109" s="18">
        <f t="shared" si="135"/>
        <v>620.5</v>
      </c>
      <c r="N109" s="18">
        <f t="shared" si="136"/>
        <v>-3</v>
      </c>
      <c r="O109" s="18">
        <f t="shared" si="137"/>
        <v>620.50725217357456</v>
      </c>
      <c r="P109" s="18">
        <f t="shared" si="138"/>
        <v>542.15860622290745</v>
      </c>
      <c r="Q109" s="6">
        <v>109</v>
      </c>
      <c r="R109" s="22">
        <f t="shared" si="139"/>
        <v>1.8166666666666667</v>
      </c>
      <c r="S109" s="18">
        <f t="shared" si="140"/>
        <v>312.70952695131172</v>
      </c>
      <c r="T109">
        <f t="shared" si="141"/>
        <v>0.25927524755698</v>
      </c>
      <c r="U109">
        <f t="shared" si="142"/>
        <v>2.4951411125808201</v>
      </c>
      <c r="Y109" s="6">
        <v>1553</v>
      </c>
      <c r="Z109" s="6">
        <v>572</v>
      </c>
      <c r="AA109" s="6">
        <v>1303</v>
      </c>
      <c r="AB109" s="6">
        <v>573</v>
      </c>
      <c r="AC109" s="6">
        <f t="shared" si="143"/>
        <v>1428</v>
      </c>
      <c r="AD109" s="6">
        <f t="shared" si="143"/>
        <v>572.5</v>
      </c>
      <c r="AE109" s="18">
        <f t="shared" si="144"/>
        <v>765.5</v>
      </c>
      <c r="AF109" s="18">
        <f t="shared" si="145"/>
        <v>2</v>
      </c>
      <c r="AG109" s="18">
        <f t="shared" si="146"/>
        <v>765.50261266699806</v>
      </c>
      <c r="AH109" s="6">
        <f t="shared" si="147"/>
        <v>1538.4863502806907</v>
      </c>
      <c r="AI109" s="6">
        <f t="shared" si="224"/>
        <v>664.20006993540244</v>
      </c>
      <c r="AJ109" s="6">
        <v>110</v>
      </c>
      <c r="AK109" s="22">
        <f t="shared" si="148"/>
        <v>1.8333333333333333</v>
      </c>
      <c r="AL109" s="18">
        <f t="shared" si="149"/>
        <v>356.2328864259909</v>
      </c>
      <c r="AM109">
        <f t="shared" si="150"/>
        <v>0.2632414347745814</v>
      </c>
      <c r="AN109">
        <f t="shared" si="151"/>
        <v>2.5517340098326198</v>
      </c>
      <c r="BK109">
        <v>1679</v>
      </c>
      <c r="BL109">
        <v>542</v>
      </c>
      <c r="BM109">
        <v>1520</v>
      </c>
      <c r="BN109">
        <v>544</v>
      </c>
      <c r="BO109" s="6">
        <f t="shared" si="162"/>
        <v>1599.5</v>
      </c>
      <c r="BP109" s="6">
        <f t="shared" si="162"/>
        <v>543</v>
      </c>
      <c r="BQ109" s="18">
        <f>BO109-BO$6</f>
        <v>1121</v>
      </c>
      <c r="BR109" s="18">
        <f t="shared" si="228"/>
        <v>-46.5</v>
      </c>
      <c r="BS109" s="18">
        <f t="shared" si="164"/>
        <v>1121.9640145744427</v>
      </c>
      <c r="BT109" s="6">
        <f t="shared" si="165"/>
        <v>1689.1563722758174</v>
      </c>
      <c r="BU109" s="6">
        <f t="shared" si="166"/>
        <v>929.89851094015762</v>
      </c>
      <c r="BV109" s="6">
        <v>120</v>
      </c>
      <c r="BW109" s="22">
        <f t="shared" si="167"/>
        <v>2</v>
      </c>
      <c r="BX109" s="18">
        <f t="shared" si="168"/>
        <v>156.97085065472891</v>
      </c>
      <c r="BY109">
        <f t="shared" si="169"/>
        <v>0.3010299956639812</v>
      </c>
      <c r="BZ109">
        <f t="shared" si="170"/>
        <v>2.1958190118031884</v>
      </c>
      <c r="CD109">
        <v>1658</v>
      </c>
      <c r="CE109">
        <v>538</v>
      </c>
      <c r="CF109">
        <v>1473</v>
      </c>
      <c r="CG109">
        <v>540</v>
      </c>
      <c r="CH109" s="6">
        <f t="shared" si="171"/>
        <v>1565.5</v>
      </c>
      <c r="CI109" s="6">
        <f t="shared" si="171"/>
        <v>539</v>
      </c>
      <c r="CJ109" s="18">
        <f t="shared" ref="CJ109:CJ118" si="233">CH109-CH$6</f>
        <v>1033</v>
      </c>
      <c r="CK109" s="18">
        <f t="shared" ref="CK109:CK118" si="234">CI109-CI$6</f>
        <v>-49</v>
      </c>
      <c r="CL109" s="18">
        <f t="shared" si="172"/>
        <v>1034.1614960923657</v>
      </c>
      <c r="CM109" s="6">
        <f t="shared" si="173"/>
        <v>1655.6905658969008</v>
      </c>
      <c r="CN109" s="6">
        <f t="shared" si="174"/>
        <v>862.40609611320463</v>
      </c>
      <c r="CO109" s="6">
        <v>109</v>
      </c>
      <c r="CP109" s="22">
        <f t="shared" si="175"/>
        <v>1.8166666666666667</v>
      </c>
      <c r="CQ109" s="18">
        <f t="shared" si="176"/>
        <v>156.93364896144035</v>
      </c>
      <c r="CR109">
        <f t="shared" si="177"/>
        <v>0.25927524755698</v>
      </c>
      <c r="CS109">
        <f t="shared" si="178"/>
        <v>2.1957160729143985</v>
      </c>
      <c r="FU109">
        <v>1671</v>
      </c>
      <c r="FV109">
        <v>540</v>
      </c>
      <c r="FW109">
        <v>1542</v>
      </c>
      <c r="FX109">
        <v>543</v>
      </c>
      <c r="FY109">
        <f t="shared" si="197"/>
        <v>1606.5</v>
      </c>
      <c r="FZ109">
        <f t="shared" si="198"/>
        <v>541.5</v>
      </c>
      <c r="GA109" s="18">
        <f t="shared" ref="GA109:GA114" si="235">FY109-FY$6</f>
        <v>1380.5</v>
      </c>
      <c r="GB109" s="18">
        <f t="shared" ref="GB109:GB114" si="236">FZ109-FZ$6</f>
        <v>-60.5</v>
      </c>
      <c r="GC109" s="18">
        <f t="shared" ref="GC109:GC115" si="237">(GA109^2+GB109^2)^(1/2)</f>
        <v>1381.8250612867027</v>
      </c>
      <c r="GD109">
        <f t="shared" si="200"/>
        <v>1695.3066094367709</v>
      </c>
      <c r="GE109">
        <v>108</v>
      </c>
      <c r="GF109" s="22">
        <f t="shared" si="201"/>
        <v>1.8</v>
      </c>
      <c r="GG109" s="18">
        <f t="shared" si="202"/>
        <v>230.2704711349316</v>
      </c>
      <c r="GH109">
        <f t="shared" si="203"/>
        <v>0.25527250510330607</v>
      </c>
      <c r="GI109">
        <f t="shared" si="204"/>
        <v>2.3622382495344363</v>
      </c>
    </row>
    <row r="110" spans="7:229" x14ac:dyDescent="0.25">
      <c r="G110" s="6">
        <v>1526</v>
      </c>
      <c r="H110" s="6">
        <v>577</v>
      </c>
      <c r="I110" s="6">
        <v>1287</v>
      </c>
      <c r="J110" s="6">
        <v>578</v>
      </c>
      <c r="K110" s="6">
        <f t="shared" si="231"/>
        <v>1406.5</v>
      </c>
      <c r="L110" s="6">
        <f t="shared" si="232"/>
        <v>577.5</v>
      </c>
      <c r="M110" s="18">
        <f t="shared" si="135"/>
        <v>630</v>
      </c>
      <c r="N110" s="18">
        <f t="shared" si="136"/>
        <v>-3</v>
      </c>
      <c r="O110" s="18">
        <f t="shared" si="137"/>
        <v>630.00714281665091</v>
      </c>
      <c r="P110" s="18">
        <f t="shared" si="138"/>
        <v>550.94236042758291</v>
      </c>
      <c r="Q110" s="6">
        <v>110</v>
      </c>
      <c r="R110" s="22">
        <f t="shared" si="139"/>
        <v>1.8333333333333333</v>
      </c>
      <c r="S110" s="18">
        <f t="shared" si="140"/>
        <v>313.49652808154752</v>
      </c>
      <c r="T110">
        <f t="shared" si="141"/>
        <v>0.2632414347745814</v>
      </c>
      <c r="U110">
        <f t="shared" si="142"/>
        <v>2.4962327354589999</v>
      </c>
      <c r="AC110" s="6"/>
      <c r="AD110" s="6"/>
      <c r="AH110" s="6"/>
      <c r="AI110" s="6"/>
      <c r="AK110" s="6"/>
      <c r="AL110" s="6"/>
      <c r="BK110">
        <v>1691</v>
      </c>
      <c r="BL110">
        <v>542</v>
      </c>
      <c r="BM110">
        <v>1528</v>
      </c>
      <c r="BN110">
        <v>545</v>
      </c>
      <c r="BO110" s="6">
        <f t="shared" si="162"/>
        <v>1609.5</v>
      </c>
      <c r="BP110" s="6">
        <f t="shared" si="162"/>
        <v>543.5</v>
      </c>
      <c r="BQ110" s="18">
        <f t="shared" ref="BQ110:BQ118" si="238">BO110-BO$6</f>
        <v>1131</v>
      </c>
      <c r="BR110" s="18">
        <f t="shared" si="228"/>
        <v>-46</v>
      </c>
      <c r="BS110" s="18">
        <f t="shared" si="164"/>
        <v>1131.9350688091611</v>
      </c>
      <c r="BT110" s="6">
        <f t="shared" si="165"/>
        <v>1698.7885389300222</v>
      </c>
      <c r="BU110" s="6">
        <f t="shared" si="166"/>
        <v>939.53067759436249</v>
      </c>
      <c r="BV110" s="6">
        <v>121</v>
      </c>
      <c r="BW110" s="22">
        <f t="shared" si="167"/>
        <v>2.0166666666666666</v>
      </c>
      <c r="BX110" s="18">
        <f t="shared" si="168"/>
        <v>157.92410631770389</v>
      </c>
      <c r="BY110">
        <f t="shared" si="169"/>
        <v>0.30463411993280642</v>
      </c>
      <c r="BZ110">
        <f t="shared" si="170"/>
        <v>2.1984484279289958</v>
      </c>
      <c r="CD110">
        <v>1668</v>
      </c>
      <c r="CE110">
        <v>537</v>
      </c>
      <c r="CF110">
        <v>1484</v>
      </c>
      <c r="CG110">
        <v>540</v>
      </c>
      <c r="CH110" s="6">
        <f t="shared" si="171"/>
        <v>1576</v>
      </c>
      <c r="CI110" s="6">
        <f t="shared" si="171"/>
        <v>538.5</v>
      </c>
      <c r="CJ110" s="18">
        <f t="shared" si="233"/>
        <v>1043.5</v>
      </c>
      <c r="CK110" s="18">
        <f t="shared" si="234"/>
        <v>-49.5</v>
      </c>
      <c r="CL110" s="18">
        <f t="shared" si="172"/>
        <v>1044.6733939370715</v>
      </c>
      <c r="CM110" s="6">
        <f t="shared" si="173"/>
        <v>1665.4603717891339</v>
      </c>
      <c r="CN110" s="6">
        <f t="shared" si="174"/>
        <v>872.17590200543771</v>
      </c>
      <c r="CO110" s="6">
        <v>110</v>
      </c>
      <c r="CP110" s="22">
        <f t="shared" si="175"/>
        <v>1.8333333333333333</v>
      </c>
      <c r="CQ110" s="18">
        <f t="shared" si="176"/>
        <v>157.95491563245034</v>
      </c>
      <c r="CR110">
        <f t="shared" si="177"/>
        <v>0.2632414347745814</v>
      </c>
      <c r="CS110">
        <f t="shared" si="178"/>
        <v>2.1985331459032724</v>
      </c>
      <c r="FU110">
        <v>1689</v>
      </c>
      <c r="FV110">
        <v>538</v>
      </c>
      <c r="FW110">
        <v>1557</v>
      </c>
      <c r="FX110">
        <v>543</v>
      </c>
      <c r="FY110">
        <f t="shared" si="197"/>
        <v>1623</v>
      </c>
      <c r="FZ110">
        <f t="shared" si="198"/>
        <v>540.5</v>
      </c>
      <c r="GA110" s="18">
        <f t="shared" si="235"/>
        <v>1397</v>
      </c>
      <c r="GB110" s="18">
        <f t="shared" si="236"/>
        <v>-61.5</v>
      </c>
      <c r="GC110" s="18">
        <f t="shared" si="237"/>
        <v>1398.3530491260067</v>
      </c>
      <c r="GD110">
        <f t="shared" si="200"/>
        <v>1710.6341660331702</v>
      </c>
      <c r="GE110">
        <v>109</v>
      </c>
      <c r="GF110" s="22">
        <f t="shared" si="201"/>
        <v>1.8166666666666667</v>
      </c>
      <c r="GG110" s="18">
        <f t="shared" si="202"/>
        <v>232.33286043357197</v>
      </c>
      <c r="GH110">
        <f t="shared" si="203"/>
        <v>0.25927524755698</v>
      </c>
      <c r="GI110">
        <f t="shared" si="204"/>
        <v>2.3661106393985798</v>
      </c>
    </row>
    <row r="111" spans="7:229" x14ac:dyDescent="0.25">
      <c r="G111" s="6">
        <v>1533</v>
      </c>
      <c r="H111" s="6">
        <v>576</v>
      </c>
      <c r="I111" s="6">
        <v>1296</v>
      </c>
      <c r="J111" s="6">
        <v>578</v>
      </c>
      <c r="K111" s="6">
        <f t="shared" si="231"/>
        <v>1414.5</v>
      </c>
      <c r="L111" s="6">
        <f t="shared" si="232"/>
        <v>577</v>
      </c>
      <c r="M111" s="18">
        <f t="shared" si="135"/>
        <v>638</v>
      </c>
      <c r="N111" s="18">
        <f t="shared" si="136"/>
        <v>-3.5</v>
      </c>
      <c r="O111" s="18">
        <f t="shared" si="137"/>
        <v>638.00960024125027</v>
      </c>
      <c r="P111" s="18">
        <f t="shared" si="138"/>
        <v>558.15693290056004</v>
      </c>
      <c r="Q111" s="6">
        <v>111</v>
      </c>
      <c r="R111" s="22">
        <f t="shared" si="139"/>
        <v>1.8499999999999999</v>
      </c>
      <c r="S111" s="18">
        <f t="shared" si="140"/>
        <v>314.15947708532514</v>
      </c>
      <c r="T111">
        <f t="shared" si="141"/>
        <v>0.26717172840301379</v>
      </c>
      <c r="U111">
        <f t="shared" si="142"/>
        <v>2.4971501653850163</v>
      </c>
      <c r="AC111" s="6"/>
      <c r="AD111" s="6"/>
      <c r="AH111" s="6"/>
      <c r="AI111" s="6"/>
      <c r="AL111" s="6"/>
      <c r="BK111">
        <v>1702</v>
      </c>
      <c r="BL111">
        <v>542</v>
      </c>
      <c r="BM111">
        <v>1539</v>
      </c>
      <c r="BN111">
        <v>545</v>
      </c>
      <c r="BO111" s="6">
        <f t="shared" si="162"/>
        <v>1620.5</v>
      </c>
      <c r="BP111" s="6">
        <f t="shared" si="162"/>
        <v>543.5</v>
      </c>
      <c r="BQ111" s="18">
        <f t="shared" si="238"/>
        <v>1142</v>
      </c>
      <c r="BR111" s="18">
        <f t="shared" si="228"/>
        <v>-46</v>
      </c>
      <c r="BS111" s="18">
        <f t="shared" si="164"/>
        <v>1142.9260693500696</v>
      </c>
      <c r="BT111" s="6">
        <f t="shared" si="165"/>
        <v>1709.2140006447407</v>
      </c>
      <c r="BU111" s="6">
        <f t="shared" si="166"/>
        <v>949.95613930908098</v>
      </c>
      <c r="BV111" s="6">
        <v>122</v>
      </c>
      <c r="BW111" s="22">
        <f t="shared" si="167"/>
        <v>2.0333333333333332</v>
      </c>
      <c r="BX111" s="18">
        <f t="shared" si="168"/>
        <v>158.97487118777164</v>
      </c>
      <c r="BY111">
        <f t="shared" si="169"/>
        <v>0.30820858029110459</v>
      </c>
      <c r="BZ111">
        <f t="shared" si="170"/>
        <v>2.201328481760934</v>
      </c>
      <c r="CD111">
        <v>1678</v>
      </c>
      <c r="CE111">
        <v>537</v>
      </c>
      <c r="CF111">
        <v>1496</v>
      </c>
      <c r="CG111">
        <v>540</v>
      </c>
      <c r="CH111" s="6">
        <f t="shared" si="171"/>
        <v>1587</v>
      </c>
      <c r="CI111" s="6">
        <f t="shared" si="171"/>
        <v>538.5</v>
      </c>
      <c r="CJ111" s="18">
        <f t="shared" si="233"/>
        <v>1054.5</v>
      </c>
      <c r="CK111" s="18">
        <f t="shared" si="234"/>
        <v>-49.5</v>
      </c>
      <c r="CL111" s="18">
        <f t="shared" si="172"/>
        <v>1055.6611672312285</v>
      </c>
      <c r="CM111" s="6">
        <f t="shared" si="173"/>
        <v>1675.8732798156309</v>
      </c>
      <c r="CN111" s="6">
        <f t="shared" si="174"/>
        <v>882.58881003193471</v>
      </c>
      <c r="CO111" s="6">
        <v>111</v>
      </c>
      <c r="CP111" s="22">
        <f t="shared" si="175"/>
        <v>1.8499999999999999</v>
      </c>
      <c r="CQ111" s="18">
        <f t="shared" si="176"/>
        <v>159.02241522383838</v>
      </c>
      <c r="CR111">
        <f t="shared" si="177"/>
        <v>0.26717172840301379</v>
      </c>
      <c r="CS111">
        <f t="shared" si="178"/>
        <v>2.2014583452129028</v>
      </c>
      <c r="FU111">
        <v>1708</v>
      </c>
      <c r="FV111">
        <v>537</v>
      </c>
      <c r="FW111">
        <v>1571</v>
      </c>
      <c r="FX111">
        <v>543</v>
      </c>
      <c r="FY111">
        <f t="shared" si="197"/>
        <v>1639.5</v>
      </c>
      <c r="FZ111">
        <f t="shared" si="198"/>
        <v>540</v>
      </c>
      <c r="GA111" s="18">
        <f t="shared" si="235"/>
        <v>1413.5</v>
      </c>
      <c r="GB111" s="18">
        <f t="shared" si="236"/>
        <v>-62</v>
      </c>
      <c r="GC111" s="18">
        <f t="shared" si="237"/>
        <v>1414.859091923998</v>
      </c>
      <c r="GD111">
        <f t="shared" si="200"/>
        <v>1726.140275296304</v>
      </c>
      <c r="GE111">
        <v>110</v>
      </c>
      <c r="GF111" s="22">
        <f t="shared" si="201"/>
        <v>1.8333333333333333</v>
      </c>
      <c r="GG111" s="18">
        <f t="shared" si="202"/>
        <v>234.39251139413989</v>
      </c>
      <c r="GH111">
        <f t="shared" si="203"/>
        <v>0.2632414347745814</v>
      </c>
      <c r="GI111">
        <f t="shared" si="204"/>
        <v>2.3699437322941979</v>
      </c>
    </row>
    <row r="112" spans="7:229" x14ac:dyDescent="0.25">
      <c r="G112" s="6">
        <v>1542</v>
      </c>
      <c r="H112" s="6">
        <v>577</v>
      </c>
      <c r="I112" s="6">
        <v>1306</v>
      </c>
      <c r="J112" s="6">
        <v>581</v>
      </c>
      <c r="K112" s="6">
        <f t="shared" si="231"/>
        <v>1424</v>
      </c>
      <c r="L112" s="6">
        <f t="shared" si="232"/>
        <v>579</v>
      </c>
      <c r="M112" s="18">
        <f t="shared" si="135"/>
        <v>647.5</v>
      </c>
      <c r="N112" s="18">
        <f t="shared" si="136"/>
        <v>-1.5</v>
      </c>
      <c r="O112" s="18">
        <f t="shared" si="137"/>
        <v>647.50173744940639</v>
      </c>
      <c r="P112" s="18">
        <f t="shared" si="138"/>
        <v>567.70962541529263</v>
      </c>
      <c r="Q112" s="6">
        <v>112</v>
      </c>
      <c r="R112" s="22">
        <f t="shared" si="139"/>
        <v>1.8666666666666667</v>
      </c>
      <c r="S112" s="18">
        <f t="shared" si="140"/>
        <v>314.94583589637278</v>
      </c>
      <c r="T112">
        <f t="shared" si="141"/>
        <v>0.27106677228653797</v>
      </c>
      <c r="U112">
        <f t="shared" si="142"/>
        <v>2.4982358706341925</v>
      </c>
      <c r="BK112">
        <v>1711</v>
      </c>
      <c r="BL112">
        <v>542</v>
      </c>
      <c r="BM112">
        <v>1549</v>
      </c>
      <c r="BN112">
        <v>545</v>
      </c>
      <c r="BO112" s="6">
        <f t="shared" si="162"/>
        <v>1630</v>
      </c>
      <c r="BP112" s="6">
        <f t="shared" si="162"/>
        <v>543.5</v>
      </c>
      <c r="BQ112" s="18">
        <f t="shared" si="238"/>
        <v>1151.5</v>
      </c>
      <c r="BR112" s="18">
        <f>BP112-BP$6</f>
        <v>-46</v>
      </c>
      <c r="BS112" s="18">
        <f t="shared" si="164"/>
        <v>1152.4184352916261</v>
      </c>
      <c r="BT112" s="6">
        <f t="shared" si="165"/>
        <v>1718.2235739274445</v>
      </c>
      <c r="BU112" s="6">
        <f t="shared" si="166"/>
        <v>958.96571259178472</v>
      </c>
      <c r="BV112" s="6">
        <v>123</v>
      </c>
      <c r="BW112" s="22">
        <f t="shared" si="167"/>
        <v>2.0499999999999998</v>
      </c>
      <c r="BX112" s="18">
        <f t="shared" si="168"/>
        <v>159.88236315159156</v>
      </c>
      <c r="BY112">
        <f t="shared" si="169"/>
        <v>0.31175386105575426</v>
      </c>
      <c r="BZ112">
        <f t="shared" si="170"/>
        <v>2.2038005587531373</v>
      </c>
      <c r="CD112">
        <v>1688</v>
      </c>
      <c r="CE112">
        <v>536</v>
      </c>
      <c r="CF112">
        <v>1508</v>
      </c>
      <c r="CG112">
        <v>538</v>
      </c>
      <c r="CH112" s="6">
        <f t="shared" si="171"/>
        <v>1598</v>
      </c>
      <c r="CI112" s="6">
        <f t="shared" si="171"/>
        <v>537</v>
      </c>
      <c r="CJ112" s="18">
        <f t="shared" si="233"/>
        <v>1065.5</v>
      </c>
      <c r="CK112" s="18">
        <f t="shared" si="234"/>
        <v>-51</v>
      </c>
      <c r="CL112" s="18">
        <f t="shared" si="172"/>
        <v>1066.719855444718</v>
      </c>
      <c r="CM112" s="6">
        <f t="shared" si="173"/>
        <v>1685.8152330549158</v>
      </c>
      <c r="CN112" s="6">
        <f t="shared" si="174"/>
        <v>892.5307632712196</v>
      </c>
      <c r="CO112" s="6">
        <v>112</v>
      </c>
      <c r="CP112" s="22">
        <f t="shared" si="175"/>
        <v>1.8666666666666667</v>
      </c>
      <c r="CQ112" s="18">
        <f t="shared" si="176"/>
        <v>160.09680444112092</v>
      </c>
      <c r="CR112">
        <f t="shared" si="177"/>
        <v>0.27106677228653797</v>
      </c>
      <c r="CS112">
        <f t="shared" si="178"/>
        <v>2.2043826634156258</v>
      </c>
      <c r="FU112">
        <v>1725</v>
      </c>
      <c r="FV112">
        <v>539</v>
      </c>
      <c r="FW112">
        <v>1585</v>
      </c>
      <c r="FX112">
        <v>544</v>
      </c>
      <c r="FY112">
        <f t="shared" si="197"/>
        <v>1655</v>
      </c>
      <c r="FZ112">
        <f t="shared" si="198"/>
        <v>541.5</v>
      </c>
      <c r="GA112" s="18">
        <f t="shared" si="235"/>
        <v>1429</v>
      </c>
      <c r="GB112" s="18">
        <f t="shared" si="236"/>
        <v>-60.5</v>
      </c>
      <c r="GC112" s="18">
        <f t="shared" si="237"/>
        <v>1430.2801299046282</v>
      </c>
      <c r="GD112">
        <f t="shared" si="200"/>
        <v>1741.3349046062333</v>
      </c>
      <c r="GE112">
        <v>111</v>
      </c>
      <c r="GF112" s="22">
        <f t="shared" si="201"/>
        <v>1.8499999999999999</v>
      </c>
      <c r="GG112" s="18">
        <f t="shared" si="202"/>
        <v>236.31677368271369</v>
      </c>
      <c r="GH112">
        <f t="shared" si="203"/>
        <v>0.26717172840301379</v>
      </c>
      <c r="GI112">
        <f t="shared" si="204"/>
        <v>2.3734945487982779</v>
      </c>
    </row>
    <row r="113" spans="7:191" x14ac:dyDescent="0.25">
      <c r="G113" s="6">
        <v>1548</v>
      </c>
      <c r="H113" s="6">
        <v>578</v>
      </c>
      <c r="I113" s="6">
        <v>1314</v>
      </c>
      <c r="J113" s="6">
        <v>581</v>
      </c>
      <c r="K113" s="6">
        <f t="shared" si="231"/>
        <v>1431</v>
      </c>
      <c r="L113" s="6">
        <f t="shared" si="232"/>
        <v>579.5</v>
      </c>
      <c r="M113" s="18">
        <f t="shared" si="135"/>
        <v>654.5</v>
      </c>
      <c r="N113" s="18">
        <f t="shared" si="136"/>
        <v>-1</v>
      </c>
      <c r="O113" s="18">
        <f t="shared" si="137"/>
        <v>654.5007639414946</v>
      </c>
      <c r="P113" s="18">
        <f t="shared" si="138"/>
        <v>574.38395515328705</v>
      </c>
      <c r="Q113" s="6">
        <v>113</v>
      </c>
      <c r="R113" s="22">
        <f t="shared" si="139"/>
        <v>1.8833333333333333</v>
      </c>
      <c r="S113" s="18">
        <f t="shared" si="140"/>
        <v>315.52565749293382</v>
      </c>
      <c r="T113">
        <f t="shared" si="141"/>
        <v>0.27492719309977609</v>
      </c>
      <c r="U113">
        <f t="shared" si="142"/>
        <v>2.4990346803932635</v>
      </c>
      <c r="BK113">
        <v>1724</v>
      </c>
      <c r="BL113">
        <v>542</v>
      </c>
      <c r="BM113">
        <v>1560</v>
      </c>
      <c r="BN113">
        <v>546</v>
      </c>
      <c r="BO113" s="6">
        <f t="shared" si="162"/>
        <v>1642</v>
      </c>
      <c r="BP113" s="6">
        <f t="shared" si="162"/>
        <v>544</v>
      </c>
      <c r="BQ113" s="18">
        <f t="shared" si="238"/>
        <v>1163.5</v>
      </c>
      <c r="BR113" s="18">
        <f t="shared" si="228"/>
        <v>-45.5</v>
      </c>
      <c r="BS113" s="18">
        <f t="shared" si="164"/>
        <v>1164.3893249253017</v>
      </c>
      <c r="BT113" s="6">
        <f t="shared" si="165"/>
        <v>1729.7687706742772</v>
      </c>
      <c r="BU113" s="6">
        <f t="shared" si="166"/>
        <v>970.51090933861747</v>
      </c>
      <c r="BV113" s="6">
        <v>124</v>
      </c>
      <c r="BW113" s="22">
        <f t="shared" si="167"/>
        <v>2.0666666666666664</v>
      </c>
      <c r="BX113" s="18">
        <f t="shared" si="168"/>
        <v>161.02680766723932</v>
      </c>
      <c r="BY113">
        <f t="shared" si="169"/>
        <v>0.3152704347785914</v>
      </c>
      <c r="BZ113">
        <f t="shared" si="170"/>
        <v>2.2068981831920267</v>
      </c>
      <c r="CD113">
        <v>1697</v>
      </c>
      <c r="CE113">
        <v>531</v>
      </c>
      <c r="CF113">
        <v>1519</v>
      </c>
      <c r="CG113">
        <v>538</v>
      </c>
      <c r="CH113" s="6">
        <f t="shared" si="171"/>
        <v>1608</v>
      </c>
      <c r="CI113" s="6">
        <f t="shared" si="171"/>
        <v>534.5</v>
      </c>
      <c r="CJ113" s="18">
        <f t="shared" si="233"/>
        <v>1075.5</v>
      </c>
      <c r="CK113" s="18">
        <f t="shared" si="234"/>
        <v>-53.5</v>
      </c>
      <c r="CL113" s="18">
        <f t="shared" si="172"/>
        <v>1076.8298379967005</v>
      </c>
      <c r="CM113" s="6">
        <f t="shared" si="173"/>
        <v>1694.507081720227</v>
      </c>
      <c r="CN113" s="6">
        <f t="shared" si="174"/>
        <v>901.22261193653083</v>
      </c>
      <c r="CO113" s="6">
        <v>113</v>
      </c>
      <c r="CP113" s="22">
        <f t="shared" si="175"/>
        <v>1.8833333333333333</v>
      </c>
      <c r="CQ113" s="18">
        <f t="shared" si="176"/>
        <v>161.07902367283012</v>
      </c>
      <c r="CR113">
        <f t="shared" si="177"/>
        <v>0.27492719309977609</v>
      </c>
      <c r="CS113">
        <f t="shared" si="178"/>
        <v>2.2070389886111612</v>
      </c>
      <c r="FU113">
        <v>1740</v>
      </c>
      <c r="FV113">
        <v>538</v>
      </c>
      <c r="FW113">
        <v>1600</v>
      </c>
      <c r="FX113">
        <v>545</v>
      </c>
      <c r="FY113">
        <f t="shared" si="197"/>
        <v>1670</v>
      </c>
      <c r="FZ113">
        <f t="shared" si="198"/>
        <v>541.5</v>
      </c>
      <c r="GA113" s="18">
        <f t="shared" si="235"/>
        <v>1444</v>
      </c>
      <c r="GB113" s="18">
        <f t="shared" si="236"/>
        <v>-60.5</v>
      </c>
      <c r="GC113" s="18">
        <f t="shared" si="237"/>
        <v>1445.2668438734765</v>
      </c>
      <c r="GD113">
        <f t="shared" si="200"/>
        <v>1755.5974054435146</v>
      </c>
      <c r="GE113">
        <v>112</v>
      </c>
      <c r="GF113" s="22">
        <f t="shared" si="201"/>
        <v>1.8666666666666667</v>
      </c>
      <c r="GG113" s="18">
        <f t="shared" si="202"/>
        <v>238.18684031221807</v>
      </c>
      <c r="GH113">
        <f t="shared" si="203"/>
        <v>0.27106677228653797</v>
      </c>
      <c r="GI113">
        <f t="shared" si="204"/>
        <v>2.3769177632858662</v>
      </c>
    </row>
    <row r="114" spans="7:191" x14ac:dyDescent="0.25">
      <c r="G114" s="6">
        <v>1557</v>
      </c>
      <c r="H114" s="6">
        <v>577</v>
      </c>
      <c r="I114" s="6">
        <v>1322</v>
      </c>
      <c r="J114" s="6">
        <v>581</v>
      </c>
      <c r="K114" s="6">
        <f t="shared" si="231"/>
        <v>1439.5</v>
      </c>
      <c r="L114" s="6">
        <f t="shared" si="232"/>
        <v>579</v>
      </c>
      <c r="M114" s="18">
        <f t="shared" si="135"/>
        <v>663</v>
      </c>
      <c r="N114" s="18">
        <f t="shared" si="136"/>
        <v>-1.5</v>
      </c>
      <c r="O114" s="18">
        <f t="shared" si="137"/>
        <v>663.00169683040781</v>
      </c>
      <c r="P114" s="18">
        <f t="shared" si="138"/>
        <v>582.07908245794545</v>
      </c>
      <c r="Q114" s="6">
        <v>114</v>
      </c>
      <c r="R114" s="22">
        <f t="shared" si="139"/>
        <v>1.9</v>
      </c>
      <c r="S114" s="18">
        <f t="shared" si="140"/>
        <v>316.22990178826257</v>
      </c>
      <c r="T114">
        <f t="shared" si="141"/>
        <v>0.27875360095282892</v>
      </c>
      <c r="U114">
        <f t="shared" si="142"/>
        <v>2.500002933172579</v>
      </c>
      <c r="BK114">
        <v>1734</v>
      </c>
      <c r="BL114">
        <v>544</v>
      </c>
      <c r="BM114">
        <v>1570</v>
      </c>
      <c r="BN114">
        <v>546</v>
      </c>
      <c r="BO114" s="6">
        <f t="shared" si="162"/>
        <v>1652</v>
      </c>
      <c r="BP114" s="6">
        <f t="shared" si="162"/>
        <v>545</v>
      </c>
      <c r="BQ114" s="18">
        <f t="shared" si="238"/>
        <v>1173.5</v>
      </c>
      <c r="BR114" s="18">
        <f t="shared" si="228"/>
        <v>-44.5</v>
      </c>
      <c r="BS114" s="18">
        <f t="shared" si="164"/>
        <v>1174.3434335832087</v>
      </c>
      <c r="BT114" s="6">
        <f t="shared" si="165"/>
        <v>1739.5772474943444</v>
      </c>
      <c r="BU114" s="6">
        <f t="shared" si="166"/>
        <v>980.31938615868467</v>
      </c>
      <c r="BV114" s="6">
        <v>125</v>
      </c>
      <c r="BW114" s="22">
        <f t="shared" si="167"/>
        <v>2.0833333333333335</v>
      </c>
      <c r="BX114" s="18">
        <f t="shared" si="168"/>
        <v>161.97844329419027</v>
      </c>
      <c r="BY114">
        <f t="shared" si="169"/>
        <v>0.31875876262441283</v>
      </c>
      <c r="BZ114">
        <f t="shared" si="170"/>
        <v>2.2094572208308039</v>
      </c>
      <c r="CD114">
        <v>1708</v>
      </c>
      <c r="CE114">
        <v>531</v>
      </c>
      <c r="CF114">
        <v>1529</v>
      </c>
      <c r="CG114">
        <v>536</v>
      </c>
      <c r="CH114" s="6">
        <f t="shared" si="171"/>
        <v>1618.5</v>
      </c>
      <c r="CI114" s="6">
        <f t="shared" si="171"/>
        <v>533.5</v>
      </c>
      <c r="CJ114" s="18">
        <f t="shared" si="233"/>
        <v>1086</v>
      </c>
      <c r="CK114" s="18">
        <f t="shared" si="234"/>
        <v>-54.5</v>
      </c>
      <c r="CL114" s="18">
        <f t="shared" si="172"/>
        <v>1087.3666584919733</v>
      </c>
      <c r="CM114" s="6">
        <f t="shared" si="173"/>
        <v>1704.1609372356825</v>
      </c>
      <c r="CN114" s="6">
        <f t="shared" si="174"/>
        <v>910.87646745198629</v>
      </c>
      <c r="CO114" s="6">
        <v>114</v>
      </c>
      <c r="CP114" s="22">
        <f t="shared" si="175"/>
        <v>1.9</v>
      </c>
      <c r="CQ114" s="18">
        <f t="shared" si="176"/>
        <v>162.10271166420998</v>
      </c>
      <c r="CR114">
        <f t="shared" si="177"/>
        <v>0.27875360095282892</v>
      </c>
      <c r="CS114">
        <f t="shared" si="178"/>
        <v>2.2097902798142961</v>
      </c>
      <c r="FU114">
        <v>1756</v>
      </c>
      <c r="FV114">
        <v>538</v>
      </c>
      <c r="FW114">
        <v>1617</v>
      </c>
      <c r="FX114">
        <v>543</v>
      </c>
      <c r="FY114">
        <f t="shared" si="197"/>
        <v>1686.5</v>
      </c>
      <c r="FZ114">
        <f t="shared" si="198"/>
        <v>540.5</v>
      </c>
      <c r="GA114" s="18">
        <f t="shared" si="235"/>
        <v>1460.5</v>
      </c>
      <c r="GB114" s="18">
        <f t="shared" si="236"/>
        <v>-61.5</v>
      </c>
      <c r="GC114" s="18">
        <f t="shared" si="237"/>
        <v>1461.7942741713007</v>
      </c>
      <c r="GD114">
        <f t="shared" si="200"/>
        <v>1770.9947769544663</v>
      </c>
      <c r="GE114">
        <v>113</v>
      </c>
      <c r="GF114" s="22">
        <f t="shared" si="201"/>
        <v>1.8833333333333333</v>
      </c>
      <c r="GG114" s="18">
        <f t="shared" si="202"/>
        <v>240.24916003992263</v>
      </c>
      <c r="GH114">
        <f t="shared" si="203"/>
        <v>0.27492719309977609</v>
      </c>
      <c r="GI114">
        <f t="shared" si="204"/>
        <v>2.3806618779611268</v>
      </c>
    </row>
    <row r="115" spans="7:191" x14ac:dyDescent="0.25">
      <c r="G115" s="6">
        <v>1562</v>
      </c>
      <c r="H115" s="6">
        <v>577</v>
      </c>
      <c r="I115" s="6">
        <v>1333</v>
      </c>
      <c r="J115" s="6">
        <v>581</v>
      </c>
      <c r="K115" s="6">
        <f t="shared" si="231"/>
        <v>1447.5</v>
      </c>
      <c r="L115" s="6">
        <f t="shared" si="232"/>
        <v>579</v>
      </c>
      <c r="M115" s="18">
        <f t="shared" si="135"/>
        <v>671</v>
      </c>
      <c r="N115" s="18">
        <f t="shared" si="136"/>
        <v>-1.5</v>
      </c>
      <c r="O115" s="18">
        <f t="shared" si="137"/>
        <v>671.00167659999181</v>
      </c>
      <c r="P115" s="18">
        <f t="shared" si="138"/>
        <v>589.50405127417878</v>
      </c>
      <c r="Q115" s="6">
        <v>115</v>
      </c>
      <c r="R115" s="22">
        <f t="shared" si="139"/>
        <v>1.9166666666666667</v>
      </c>
      <c r="S115" s="18">
        <f t="shared" si="140"/>
        <v>316.89264553522503</v>
      </c>
      <c r="T115">
        <f t="shared" si="141"/>
        <v>0.28254658996996806</v>
      </c>
      <c r="U115">
        <f t="shared" si="142"/>
        <v>2.5009121601731588</v>
      </c>
      <c r="BK115">
        <v>1746</v>
      </c>
      <c r="BL115">
        <v>545</v>
      </c>
      <c r="BM115">
        <v>1580</v>
      </c>
      <c r="BN115">
        <v>545</v>
      </c>
      <c r="BO115" s="6">
        <f t="shared" si="162"/>
        <v>1663</v>
      </c>
      <c r="BP115" s="6">
        <f t="shared" si="162"/>
        <v>545</v>
      </c>
      <c r="BQ115" s="18">
        <f t="shared" si="238"/>
        <v>1184.5</v>
      </c>
      <c r="BR115" s="18">
        <f t="shared" si="228"/>
        <v>-44.5</v>
      </c>
      <c r="BS115" s="18">
        <f t="shared" si="164"/>
        <v>1185.3356064845095</v>
      </c>
      <c r="BT115" s="6">
        <f t="shared" si="165"/>
        <v>1750.0268569367729</v>
      </c>
      <c r="BU115" s="6">
        <f t="shared" si="166"/>
        <v>990.76899560111315</v>
      </c>
      <c r="BV115" s="6">
        <v>126</v>
      </c>
      <c r="BW115" s="22">
        <f t="shared" si="167"/>
        <v>2.1</v>
      </c>
      <c r="BX115" s="18">
        <f t="shared" si="168"/>
        <v>163.02932024460145</v>
      </c>
      <c r="BY115">
        <f t="shared" si="169"/>
        <v>0.3222192947339193</v>
      </c>
      <c r="BZ115">
        <f t="shared" si="170"/>
        <v>2.2122657177494891</v>
      </c>
      <c r="CD115">
        <v>1719</v>
      </c>
      <c r="CE115">
        <v>531</v>
      </c>
      <c r="CF115">
        <v>1539</v>
      </c>
      <c r="CG115">
        <v>535</v>
      </c>
      <c r="CH115" s="6">
        <f t="shared" si="171"/>
        <v>1629</v>
      </c>
      <c r="CI115" s="6">
        <f t="shared" si="171"/>
        <v>533</v>
      </c>
      <c r="CJ115" s="18">
        <f t="shared" si="233"/>
        <v>1096.5</v>
      </c>
      <c r="CK115" s="18">
        <f t="shared" si="234"/>
        <v>-55</v>
      </c>
      <c r="CL115" s="18">
        <f t="shared" si="172"/>
        <v>1097.878522424043</v>
      </c>
      <c r="CM115" s="6">
        <f t="shared" si="173"/>
        <v>1713.9807466829959</v>
      </c>
      <c r="CN115" s="6">
        <f t="shared" si="174"/>
        <v>920.69627689929973</v>
      </c>
      <c r="CO115" s="6">
        <v>115</v>
      </c>
      <c r="CP115" s="22">
        <f t="shared" si="175"/>
        <v>1.9166666666666667</v>
      </c>
      <c r="CQ115" s="18">
        <f t="shared" si="176"/>
        <v>163.12397504049187</v>
      </c>
      <c r="CR115">
        <f t="shared" si="177"/>
        <v>0.28254658996996806</v>
      </c>
      <c r="CS115">
        <f t="shared" si="178"/>
        <v>2.2125177958813937</v>
      </c>
      <c r="FU115">
        <v>1772</v>
      </c>
      <c r="FV115">
        <v>539</v>
      </c>
      <c r="FW115">
        <v>1637</v>
      </c>
      <c r="FX115">
        <v>540</v>
      </c>
      <c r="FY115">
        <f t="shared" si="197"/>
        <v>1704.5</v>
      </c>
      <c r="FZ115">
        <f t="shared" si="198"/>
        <v>539.5</v>
      </c>
      <c r="GA115" s="18">
        <f>FY115-FY$6</f>
        <v>1478.5</v>
      </c>
      <c r="GB115" s="18">
        <f>FZ115-FZ$6</f>
        <v>-62.5</v>
      </c>
      <c r="GC115" s="18">
        <f t="shared" si="237"/>
        <v>1479.8204282952713</v>
      </c>
      <c r="GD115">
        <f t="shared" si="200"/>
        <v>1787.8424147558419</v>
      </c>
      <c r="GE115">
        <v>114</v>
      </c>
      <c r="GF115" s="22">
        <f t="shared" si="201"/>
        <v>1.9</v>
      </c>
      <c r="GG115" s="18">
        <f t="shared" si="202"/>
        <v>242.49849297278644</v>
      </c>
      <c r="GH115">
        <f t="shared" si="203"/>
        <v>0.27875360095282892</v>
      </c>
      <c r="GI115">
        <f t="shared" si="204"/>
        <v>2.3847090439872036</v>
      </c>
    </row>
    <row r="116" spans="7:191" x14ac:dyDescent="0.25">
      <c r="G116" s="6">
        <v>1570</v>
      </c>
      <c r="H116" s="6">
        <v>577</v>
      </c>
      <c r="I116" s="6">
        <v>1342</v>
      </c>
      <c r="J116" s="6">
        <v>581</v>
      </c>
      <c r="K116" s="6">
        <f t="shared" si="231"/>
        <v>1456</v>
      </c>
      <c r="L116" s="6">
        <f t="shared" si="232"/>
        <v>579</v>
      </c>
      <c r="M116" s="18">
        <f t="shared" si="135"/>
        <v>679.5</v>
      </c>
      <c r="N116" s="18">
        <f t="shared" si="136"/>
        <v>-1.5</v>
      </c>
      <c r="O116" s="18">
        <f t="shared" si="137"/>
        <v>679.50165562712209</v>
      </c>
      <c r="P116" s="18">
        <f t="shared" si="138"/>
        <v>597.39928315963755</v>
      </c>
      <c r="Q116" s="6">
        <v>116</v>
      </c>
      <c r="R116" s="22">
        <f t="shared" si="139"/>
        <v>1.9333333333333333</v>
      </c>
      <c r="S116" s="18">
        <f t="shared" si="140"/>
        <v>317.59681080961241</v>
      </c>
      <c r="T116">
        <f t="shared" si="141"/>
        <v>0.28630673884327484</v>
      </c>
      <c r="U116">
        <f t="shared" si="142"/>
        <v>2.5018761327514656</v>
      </c>
      <c r="BK116">
        <v>1757</v>
      </c>
      <c r="BL116">
        <v>545</v>
      </c>
      <c r="BM116">
        <v>1590</v>
      </c>
      <c r="BN116">
        <v>546</v>
      </c>
      <c r="BO116" s="6">
        <f t="shared" si="162"/>
        <v>1673.5</v>
      </c>
      <c r="BP116" s="6">
        <f t="shared" si="162"/>
        <v>545.5</v>
      </c>
      <c r="BQ116" s="18">
        <f t="shared" si="238"/>
        <v>1195</v>
      </c>
      <c r="BR116" s="18">
        <f t="shared" si="228"/>
        <v>-44</v>
      </c>
      <c r="BS116" s="18">
        <f t="shared" si="164"/>
        <v>1195.8097674797609</v>
      </c>
      <c r="BT116" s="6">
        <f t="shared" si="165"/>
        <v>1760.1626345312527</v>
      </c>
      <c r="BU116" s="6">
        <f t="shared" si="166"/>
        <v>1000.904773195593</v>
      </c>
      <c r="BV116" s="6">
        <v>127</v>
      </c>
      <c r="BW116" s="22">
        <f t="shared" si="167"/>
        <v>2.1166666666666667</v>
      </c>
      <c r="BX116" s="18">
        <f t="shared" si="168"/>
        <v>164.03067406823925</v>
      </c>
      <c r="BY116">
        <f t="shared" si="169"/>
        <v>0.32565247057231322</v>
      </c>
      <c r="BZ116">
        <f t="shared" si="170"/>
        <v>2.2149250695898632</v>
      </c>
      <c r="CD116">
        <v>1731</v>
      </c>
      <c r="CE116">
        <v>530</v>
      </c>
      <c r="CF116">
        <v>1549</v>
      </c>
      <c r="CG116">
        <v>535</v>
      </c>
      <c r="CH116" s="6">
        <f t="shared" si="171"/>
        <v>1640</v>
      </c>
      <c r="CI116" s="6">
        <f t="shared" si="171"/>
        <v>532.5</v>
      </c>
      <c r="CJ116" s="18">
        <f t="shared" si="233"/>
        <v>1107.5</v>
      </c>
      <c r="CK116" s="18">
        <f t="shared" si="234"/>
        <v>-55.5</v>
      </c>
      <c r="CL116" s="18">
        <f t="shared" si="172"/>
        <v>1108.8897600753648</v>
      </c>
      <c r="CM116" s="6">
        <f t="shared" si="173"/>
        <v>1724.2842718067111</v>
      </c>
      <c r="CN116" s="6">
        <f t="shared" si="174"/>
        <v>930.99980202301492</v>
      </c>
      <c r="CO116" s="6">
        <v>116</v>
      </c>
      <c r="CP116" s="22">
        <f t="shared" si="175"/>
        <v>1.9333333333333333</v>
      </c>
      <c r="CQ116" s="18">
        <f t="shared" si="176"/>
        <v>164.19375427407994</v>
      </c>
      <c r="CR116">
        <f t="shared" si="177"/>
        <v>0.28630673884327484</v>
      </c>
      <c r="CS116">
        <f t="shared" si="178"/>
        <v>2.2153566330764081</v>
      </c>
    </row>
    <row r="117" spans="7:191" x14ac:dyDescent="0.25">
      <c r="G117" s="6">
        <v>1577</v>
      </c>
      <c r="H117" s="6">
        <v>577</v>
      </c>
      <c r="I117" s="6">
        <v>1350</v>
      </c>
      <c r="J117" s="6">
        <v>581</v>
      </c>
      <c r="K117" s="6">
        <f t="shared" si="231"/>
        <v>1463.5</v>
      </c>
      <c r="L117" s="6">
        <f t="shared" si="232"/>
        <v>579</v>
      </c>
      <c r="M117" s="18">
        <f t="shared" si="135"/>
        <v>687</v>
      </c>
      <c r="N117" s="18">
        <f t="shared" si="136"/>
        <v>-1.5</v>
      </c>
      <c r="O117" s="18">
        <f t="shared" si="137"/>
        <v>687.0016375526335</v>
      </c>
      <c r="P117" s="18">
        <f t="shared" si="138"/>
        <v>604.37089603518268</v>
      </c>
      <c r="Q117" s="6">
        <v>117</v>
      </c>
      <c r="R117" s="22">
        <f t="shared" si="139"/>
        <v>1.95</v>
      </c>
      <c r="S117" s="18">
        <f t="shared" si="140"/>
        <v>318.2181331462466</v>
      </c>
      <c r="T117">
        <f t="shared" si="141"/>
        <v>0.29003461136251801</v>
      </c>
      <c r="U117">
        <f t="shared" si="142"/>
        <v>2.5027249235851525</v>
      </c>
      <c r="BK117">
        <v>1768</v>
      </c>
      <c r="BL117">
        <v>544</v>
      </c>
      <c r="BM117">
        <v>1603</v>
      </c>
      <c r="BN117">
        <v>547</v>
      </c>
      <c r="BO117" s="6">
        <f t="shared" si="162"/>
        <v>1685.5</v>
      </c>
      <c r="BP117" s="6">
        <f t="shared" si="162"/>
        <v>545.5</v>
      </c>
      <c r="BQ117" s="18">
        <f t="shared" si="238"/>
        <v>1207</v>
      </c>
      <c r="BR117" s="18">
        <f t="shared" si="228"/>
        <v>-44</v>
      </c>
      <c r="BS117" s="18">
        <f t="shared" si="164"/>
        <v>1207.8017221381992</v>
      </c>
      <c r="BT117" s="6">
        <f t="shared" si="165"/>
        <v>1771.5757110549919</v>
      </c>
      <c r="BU117" s="6">
        <f t="shared" si="166"/>
        <v>1012.3178497193321</v>
      </c>
      <c r="BV117" s="6">
        <v>128</v>
      </c>
      <c r="BW117" s="22">
        <f t="shared" si="167"/>
        <v>2.1333333333333333</v>
      </c>
      <c r="BX117" s="18">
        <f t="shared" si="168"/>
        <v>165.17713244858709</v>
      </c>
      <c r="BY117">
        <f t="shared" si="169"/>
        <v>0.32905871926422475</v>
      </c>
      <c r="BZ117">
        <f t="shared" si="170"/>
        <v>2.2179499222893533</v>
      </c>
      <c r="CD117">
        <v>1741</v>
      </c>
      <c r="CE117">
        <v>530</v>
      </c>
      <c r="CF117">
        <v>1560</v>
      </c>
      <c r="CG117">
        <v>534</v>
      </c>
      <c r="CH117" s="6">
        <f t="shared" si="171"/>
        <v>1650.5</v>
      </c>
      <c r="CI117" s="6">
        <f t="shared" si="171"/>
        <v>532</v>
      </c>
      <c r="CJ117" s="18">
        <f t="shared" si="233"/>
        <v>1118</v>
      </c>
      <c r="CK117" s="18">
        <f t="shared" si="234"/>
        <v>-56</v>
      </c>
      <c r="CL117" s="18">
        <f t="shared" si="172"/>
        <v>1119.4016258698216</v>
      </c>
      <c r="CM117" s="6">
        <f t="shared" si="173"/>
        <v>1734.1205984590576</v>
      </c>
      <c r="CN117" s="6">
        <f t="shared" si="174"/>
        <v>940.83612867536146</v>
      </c>
      <c r="CO117" s="6">
        <v>117</v>
      </c>
      <c r="CP117" s="22">
        <f t="shared" si="175"/>
        <v>1.95</v>
      </c>
      <c r="CQ117" s="18">
        <f t="shared" si="176"/>
        <v>165.21501783129909</v>
      </c>
      <c r="CR117">
        <f t="shared" si="177"/>
        <v>0.29003461136251801</v>
      </c>
      <c r="CS117">
        <f t="shared" si="178"/>
        <v>2.2180495215850073</v>
      </c>
    </row>
    <row r="118" spans="7:191" x14ac:dyDescent="0.25">
      <c r="G118" s="6">
        <v>1586</v>
      </c>
      <c r="H118" s="6">
        <v>579</v>
      </c>
      <c r="I118" s="6">
        <v>1359</v>
      </c>
      <c r="J118" s="6">
        <v>580</v>
      </c>
      <c r="K118" s="6">
        <f t="shared" si="231"/>
        <v>1472.5</v>
      </c>
      <c r="L118" s="6">
        <f t="shared" si="232"/>
        <v>579.5</v>
      </c>
      <c r="M118" s="18">
        <f t="shared" si="135"/>
        <v>696</v>
      </c>
      <c r="N118" s="18">
        <f t="shared" si="136"/>
        <v>-1</v>
      </c>
      <c r="O118" s="18">
        <f t="shared" si="137"/>
        <v>696.0007183904338</v>
      </c>
      <c r="P118" s="18">
        <f t="shared" si="138"/>
        <v>612.92624710647385</v>
      </c>
      <c r="Q118" s="6">
        <v>118</v>
      </c>
      <c r="R118" s="22">
        <f t="shared" si="139"/>
        <v>1.9666666666666666</v>
      </c>
      <c r="S118" s="18">
        <f t="shared" si="140"/>
        <v>318.96364560070776</v>
      </c>
      <c r="T118">
        <f t="shared" si="141"/>
        <v>0.29373075692248174</v>
      </c>
      <c r="U118">
        <f t="shared" si="142"/>
        <v>2.5037411864592745</v>
      </c>
      <c r="BK118">
        <v>1777</v>
      </c>
      <c r="BL118">
        <v>544</v>
      </c>
      <c r="BM118">
        <v>1617</v>
      </c>
      <c r="BN118">
        <v>547</v>
      </c>
      <c r="BO118" s="6">
        <f t="shared" si="162"/>
        <v>1697</v>
      </c>
      <c r="BP118" s="6">
        <f t="shared" si="162"/>
        <v>545.5</v>
      </c>
      <c r="BQ118" s="18">
        <f t="shared" si="238"/>
        <v>1218.5</v>
      </c>
      <c r="BR118" s="18">
        <f t="shared" si="228"/>
        <v>-44</v>
      </c>
      <c r="BS118" s="18">
        <f t="shared" si="164"/>
        <v>1219.2941605699586</v>
      </c>
      <c r="BT118" s="6">
        <f t="shared" si="165"/>
        <v>1782.5204767407301</v>
      </c>
      <c r="BU118" s="6">
        <f t="shared" si="166"/>
        <v>1023.2626154050704</v>
      </c>
      <c r="BV118" s="6">
        <v>129</v>
      </c>
      <c r="BW118" s="22">
        <f t="shared" si="167"/>
        <v>2.15</v>
      </c>
      <c r="BX118" s="18">
        <f t="shared" si="168"/>
        <v>166.27583593154688</v>
      </c>
      <c r="BY118">
        <f t="shared" si="169"/>
        <v>0.33243845991560533</v>
      </c>
      <c r="BZ118">
        <f t="shared" si="170"/>
        <v>2.2208291398743762</v>
      </c>
      <c r="CD118">
        <v>1741</v>
      </c>
      <c r="CE118">
        <v>530</v>
      </c>
      <c r="CF118">
        <v>1573</v>
      </c>
      <c r="CG118">
        <v>536</v>
      </c>
      <c r="CH118" s="6">
        <f t="shared" si="171"/>
        <v>1657</v>
      </c>
      <c r="CI118" s="6">
        <f t="shared" si="171"/>
        <v>533</v>
      </c>
      <c r="CJ118" s="18">
        <f t="shared" si="233"/>
        <v>1124.5</v>
      </c>
      <c r="CK118" s="18">
        <f t="shared" si="234"/>
        <v>-55</v>
      </c>
      <c r="CL118" s="18">
        <f t="shared" si="172"/>
        <v>1125.8442387826124</v>
      </c>
      <c r="CM118" s="6">
        <f t="shared" si="173"/>
        <v>1740.614259392356</v>
      </c>
      <c r="CN118" s="6">
        <f t="shared" si="174"/>
        <v>947.32978960865978</v>
      </c>
      <c r="CO118" s="6">
        <v>118</v>
      </c>
      <c r="CP118" s="22">
        <f t="shared" si="175"/>
        <v>1.9666666666666666</v>
      </c>
      <c r="CQ118" s="18">
        <f t="shared" si="176"/>
        <v>165.84093961433518</v>
      </c>
      <c r="CR118">
        <f t="shared" si="177"/>
        <v>0.29373075692248174</v>
      </c>
      <c r="CS118">
        <f t="shared" si="178"/>
        <v>2.2196917496994373</v>
      </c>
    </row>
    <row r="119" spans="7:191" x14ac:dyDescent="0.25">
      <c r="G119" s="6">
        <v>1586</v>
      </c>
      <c r="H119" s="6">
        <v>579</v>
      </c>
      <c r="I119" s="6">
        <v>1359</v>
      </c>
      <c r="J119" s="6">
        <v>580</v>
      </c>
      <c r="K119" s="6">
        <f t="shared" si="231"/>
        <v>1472.5</v>
      </c>
      <c r="L119" s="6">
        <f t="shared" si="232"/>
        <v>579.5</v>
      </c>
      <c r="M119" s="18">
        <f t="shared" si="135"/>
        <v>696</v>
      </c>
      <c r="N119" s="18">
        <f t="shared" si="136"/>
        <v>-1</v>
      </c>
      <c r="O119" s="18">
        <f t="shared" si="137"/>
        <v>696.0007183904338</v>
      </c>
      <c r="P119" s="18">
        <f t="shared" si="138"/>
        <v>612.92624710647385</v>
      </c>
      <c r="Q119" s="6">
        <v>119</v>
      </c>
      <c r="R119" s="22">
        <f t="shared" si="139"/>
        <v>1.9833333333333334</v>
      </c>
      <c r="S119" s="18">
        <f t="shared" si="140"/>
        <v>318.96364560070776</v>
      </c>
      <c r="T119">
        <f t="shared" si="141"/>
        <v>0.29739571100888712</v>
      </c>
      <c r="U119">
        <f t="shared" si="142"/>
        <v>2.5037411864592745</v>
      </c>
      <c r="BK119">
        <v>1777</v>
      </c>
      <c r="BL119">
        <v>544</v>
      </c>
      <c r="BM119">
        <v>1617</v>
      </c>
      <c r="BN119">
        <v>547</v>
      </c>
      <c r="BO119" s="6">
        <f t="shared" si="162"/>
        <v>1697</v>
      </c>
      <c r="BP119" s="6">
        <f t="shared" si="162"/>
        <v>545.5</v>
      </c>
      <c r="BQ119" s="18">
        <f>BO119-BO$6</f>
        <v>1218.5</v>
      </c>
      <c r="BR119" s="18">
        <f>BP119-BP$6</f>
        <v>-44</v>
      </c>
      <c r="BS119" s="18">
        <f t="shared" si="164"/>
        <v>1219.2941605699586</v>
      </c>
      <c r="BT119" s="6">
        <f t="shared" si="165"/>
        <v>1782.5204767407301</v>
      </c>
      <c r="BU119" s="6">
        <f t="shared" si="166"/>
        <v>1023.2626154050704</v>
      </c>
      <c r="BV119" s="6">
        <v>130</v>
      </c>
      <c r="BW119" s="22">
        <f t="shared" si="167"/>
        <v>2.1666666666666665</v>
      </c>
      <c r="BX119" s="18">
        <f t="shared" si="168"/>
        <v>166.27583593154688</v>
      </c>
      <c r="BY119">
        <f t="shared" si="169"/>
        <v>0.33579210192319309</v>
      </c>
      <c r="BZ119">
        <f t="shared" si="170"/>
        <v>2.2208291398743762</v>
      </c>
      <c r="CH119" s="6"/>
      <c r="CI119" s="6"/>
      <c r="CM119" s="6"/>
      <c r="CN119" s="6"/>
      <c r="CO119" s="6">
        <v>119</v>
      </c>
      <c r="CQ119" s="6"/>
    </row>
  </sheetData>
  <mergeCells count="24">
    <mergeCell ref="GF2:GI2"/>
    <mergeCell ref="GY2:HB2"/>
    <mergeCell ref="HR2:HU2"/>
    <mergeCell ref="DN2:EE2"/>
    <mergeCell ref="EG2:EX2"/>
    <mergeCell ref="EZ2:FQ2"/>
    <mergeCell ref="E1:U1"/>
    <mergeCell ref="W1:AN1"/>
    <mergeCell ref="AP1:BG1"/>
    <mergeCell ref="BI1:BZ1"/>
    <mergeCell ref="CU2:DL2"/>
    <mergeCell ref="E2:U2"/>
    <mergeCell ref="W2:AN2"/>
    <mergeCell ref="AP2:BG2"/>
    <mergeCell ref="BI2:BZ2"/>
    <mergeCell ref="CB2:CS2"/>
    <mergeCell ref="FS1:GI1"/>
    <mergeCell ref="GL1:HB1"/>
    <mergeCell ref="HE1:HU1"/>
    <mergeCell ref="CB1:CS1"/>
    <mergeCell ref="CU1:DL1"/>
    <mergeCell ref="DN1:EE1"/>
    <mergeCell ref="EG1:EX1"/>
    <mergeCell ref="EZ1:FQ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C119"/>
  <sheetViews>
    <sheetView topLeftCell="DC1" workbookViewId="0">
      <selection activeCell="DF9" sqref="DF9:DG9"/>
    </sheetView>
  </sheetViews>
  <sheetFormatPr defaultRowHeight="15.75" x14ac:dyDescent="0.25"/>
  <cols>
    <col min="1" max="1" width="21.5" customWidth="1"/>
    <col min="2" max="2" width="14.75" customWidth="1"/>
    <col min="3" max="3" width="15.5" bestFit="1" customWidth="1"/>
    <col min="4" max="4" width="21.625" bestFit="1" customWidth="1"/>
    <col min="5" max="5" width="14.75" customWidth="1"/>
    <col min="6" max="6" width="13.875" customWidth="1"/>
    <col min="7" max="7" width="20.625" style="1" customWidth="1"/>
    <col min="9" max="9" width="22.375" style="1" bestFit="1" customWidth="1"/>
    <col min="10" max="10" width="22.625" style="1" bestFit="1" customWidth="1"/>
    <col min="11" max="11" width="17.625" style="18" bestFit="1" customWidth="1"/>
    <col min="12" max="12" width="12.25" style="18" bestFit="1" customWidth="1"/>
    <col min="13" max="13" width="16.75" style="18" bestFit="1" customWidth="1"/>
    <col min="14" max="14" width="9.5" style="18" bestFit="1" customWidth="1"/>
    <col min="15" max="15" width="20.75" style="18" bestFit="1" customWidth="1"/>
    <col min="16" max="18" width="23.875" style="18" customWidth="1"/>
    <col min="19" max="19" width="22" style="18" customWidth="1"/>
    <col min="20" max="20" width="20.125" style="26" customWidth="1"/>
    <col min="21" max="21" width="24.5" style="18" bestFit="1" customWidth="1"/>
    <col min="22" max="22" width="13.25" style="18" bestFit="1" customWidth="1"/>
    <col min="23" max="23" width="11.875" style="22" bestFit="1" customWidth="1"/>
    <col min="24" max="24" width="35.5" style="18" bestFit="1" customWidth="1"/>
    <col min="25" max="25" width="12.625" customWidth="1"/>
    <col min="26" max="26" width="11.875" bestFit="1" customWidth="1"/>
    <col min="27" max="27" width="9" customWidth="1"/>
    <col min="28" max="28" width="19.25" bestFit="1" customWidth="1"/>
    <col min="29" max="29" width="18.125" bestFit="1" customWidth="1"/>
    <col min="30" max="30" width="13.75" style="18" bestFit="1" customWidth="1"/>
    <col min="31" max="31" width="8.125" style="18" bestFit="1" customWidth="1"/>
    <col min="32" max="32" width="13.375" style="18" bestFit="1" customWidth="1"/>
    <col min="33" max="33" width="13.5" style="18" bestFit="1" customWidth="1"/>
    <col min="34" max="34" width="15.5" bestFit="1" customWidth="1"/>
    <col min="35" max="35" width="17.25" customWidth="1"/>
    <col min="36" max="37" width="23.875" style="18" customWidth="1"/>
    <col min="38" max="38" width="20.125" style="18" customWidth="1"/>
    <col min="39" max="39" width="23.625" customWidth="1"/>
    <col min="40" max="40" width="19.625" bestFit="1" customWidth="1"/>
    <col min="41" max="41" width="10.875" style="18" bestFit="1" customWidth="1"/>
    <col min="42" max="42" width="11.875" bestFit="1" customWidth="1"/>
    <col min="43" max="43" width="28.5" bestFit="1" customWidth="1"/>
    <col min="44" max="44" width="12.625" bestFit="1" customWidth="1"/>
    <col min="45" max="45" width="11.875" bestFit="1" customWidth="1"/>
    <col min="47" max="47" width="19.25" style="18" bestFit="1" customWidth="1"/>
    <col min="48" max="49" width="18.125" style="18" bestFit="1" customWidth="1"/>
    <col min="50" max="50" width="8.125" style="18" bestFit="1" customWidth="1"/>
    <col min="51" max="51" width="13.375" style="18" bestFit="1" customWidth="1"/>
    <col min="52" max="52" width="13.5" style="18" bestFit="1" customWidth="1"/>
    <col min="53" max="53" width="16.375" bestFit="1" customWidth="1"/>
    <col min="54" max="54" width="16.25" bestFit="1" customWidth="1"/>
    <col min="55" max="56" width="23.875" style="18" customWidth="1"/>
    <col min="57" max="57" width="20.125" style="18" customWidth="1"/>
    <col min="58" max="58" width="13.375" bestFit="1" customWidth="1"/>
    <col min="59" max="59" width="19.625" bestFit="1" customWidth="1"/>
    <col min="60" max="60" width="10.875" bestFit="1" customWidth="1"/>
    <col min="61" max="61" width="11.875" bestFit="1" customWidth="1"/>
    <col min="62" max="62" width="28.5" bestFit="1" customWidth="1"/>
    <col min="63" max="63" width="13.75" bestFit="1" customWidth="1"/>
    <col min="64" max="64" width="13" bestFit="1" customWidth="1"/>
    <col min="65" max="65" width="9" customWidth="1"/>
    <col min="66" max="66" width="23.75" bestFit="1" customWidth="1"/>
    <col min="67" max="68" width="18.125" bestFit="1" customWidth="1"/>
    <col min="69" max="69" width="13.625" bestFit="1" customWidth="1"/>
    <col min="70" max="70" width="13.375" bestFit="1" customWidth="1"/>
    <col min="71" max="71" width="13.5" bestFit="1" customWidth="1"/>
    <col min="72" max="72" width="16.375" bestFit="1" customWidth="1"/>
    <col min="73" max="73" width="16.25" bestFit="1" customWidth="1"/>
    <col min="74" max="75" width="23.875" style="18" customWidth="1"/>
    <col min="76" max="76" width="20.125" style="18" customWidth="1"/>
    <col min="77" max="77" width="13.375" bestFit="1" customWidth="1"/>
    <col min="78" max="78" width="19.625" bestFit="1" customWidth="1"/>
    <col min="79" max="79" width="10.875" bestFit="1" customWidth="1"/>
    <col min="80" max="80" width="13" bestFit="1" customWidth="1"/>
    <col min="81" max="81" width="28.5" bestFit="1" customWidth="1"/>
    <col min="82" max="82" width="13.75" bestFit="1" customWidth="1"/>
    <col min="83" max="83" width="13" bestFit="1" customWidth="1"/>
    <col min="84" max="84" width="10" customWidth="1"/>
    <col min="85" max="85" width="23.75" bestFit="1" customWidth="1"/>
    <col min="86" max="87" width="18.125" bestFit="1" customWidth="1"/>
    <col min="88" max="88" width="13.625" bestFit="1" customWidth="1"/>
    <col min="89" max="89" width="13.375" bestFit="1" customWidth="1"/>
    <col min="90" max="90" width="13.5" bestFit="1" customWidth="1"/>
    <col min="91" max="91" width="15.5" bestFit="1" customWidth="1"/>
    <col min="92" max="92" width="16.25" bestFit="1" customWidth="1"/>
    <col min="93" max="94" width="23.875" style="18" customWidth="1"/>
    <col min="95" max="95" width="20.125" style="18" customWidth="1"/>
    <col min="96" max="96" width="13.375" bestFit="1" customWidth="1"/>
    <col min="97" max="97" width="19.625" bestFit="1" customWidth="1"/>
    <col min="98" max="98" width="10.875" bestFit="1" customWidth="1"/>
    <col min="99" max="99" width="13" bestFit="1" customWidth="1"/>
    <col min="100" max="100" width="28.5" bestFit="1" customWidth="1"/>
    <col min="101" max="101" width="13.75" bestFit="1" customWidth="1"/>
    <col min="102" max="102" width="13" bestFit="1" customWidth="1"/>
    <col min="104" max="104" width="23.75" bestFit="1" customWidth="1"/>
    <col min="105" max="106" width="18.125" bestFit="1" customWidth="1"/>
    <col min="107" max="107" width="12.25" bestFit="1" customWidth="1"/>
    <col min="108" max="108" width="13.375" bestFit="1" customWidth="1"/>
    <col min="109" max="109" width="13.5" bestFit="1" customWidth="1"/>
    <col min="110" max="110" width="16.375" bestFit="1" customWidth="1"/>
    <col min="111" max="111" width="16.25" bestFit="1" customWidth="1"/>
    <col min="112" max="113" width="23.875" style="18" customWidth="1"/>
    <col min="114" max="114" width="20.125" style="18" customWidth="1"/>
    <col min="115" max="115" width="13.375" bestFit="1" customWidth="1"/>
    <col min="116" max="116" width="19.625" bestFit="1" customWidth="1"/>
    <col min="117" max="117" width="10.875" bestFit="1" customWidth="1"/>
    <col min="118" max="118" width="11.875" bestFit="1" customWidth="1"/>
    <col min="119" max="119" width="28.5" bestFit="1" customWidth="1"/>
    <col min="120" max="120" width="12.625" bestFit="1" customWidth="1"/>
    <col min="121" max="121" width="11.875" bestFit="1" customWidth="1"/>
    <col min="122" max="122" width="9" customWidth="1"/>
    <col min="123" max="123" width="23.75" bestFit="1" customWidth="1"/>
    <col min="124" max="124" width="22.125" bestFit="1" customWidth="1"/>
    <col min="125" max="125" width="18.125" bestFit="1" customWidth="1"/>
    <col min="126" max="126" width="14" bestFit="1" customWidth="1"/>
    <col min="127" max="128" width="17.625" bestFit="1" customWidth="1"/>
    <col min="129" max="129" width="21.5" bestFit="1" customWidth="1"/>
    <col min="130" max="130" width="16.25" bestFit="1" customWidth="1"/>
    <col min="131" max="132" width="23.875" style="18" customWidth="1"/>
    <col min="133" max="133" width="20.125" style="18" customWidth="1"/>
    <col min="134" max="134" width="13.375" bestFit="1" customWidth="1"/>
    <col min="135" max="135" width="19.625" bestFit="1" customWidth="1"/>
    <col min="136" max="136" width="10.875" bestFit="1" customWidth="1"/>
    <col min="137" max="137" width="13" bestFit="1" customWidth="1"/>
    <col min="138" max="138" width="28.5" bestFit="1" customWidth="1"/>
    <col min="139" max="139" width="13.75" bestFit="1" customWidth="1"/>
    <col min="140" max="140" width="13" bestFit="1" customWidth="1"/>
    <col min="142" max="142" width="23.75" bestFit="1" customWidth="1"/>
    <col min="143" max="143" width="22.125" bestFit="1" customWidth="1"/>
    <col min="144" max="144" width="18.125" bestFit="1" customWidth="1"/>
    <col min="145" max="145" width="14" bestFit="1" customWidth="1"/>
    <col min="146" max="147" width="17.625" bestFit="1" customWidth="1"/>
    <col min="148" max="148" width="21.5" bestFit="1" customWidth="1"/>
    <col min="149" max="149" width="21" bestFit="1" customWidth="1"/>
    <col min="150" max="151" width="23.875" style="18" customWidth="1"/>
    <col min="152" max="152" width="20.125" style="18" customWidth="1"/>
    <col min="153" max="153" width="13.375" bestFit="1" customWidth="1"/>
    <col min="154" max="154" width="19.625" bestFit="1" customWidth="1"/>
    <col min="155" max="155" width="10.875" bestFit="1" customWidth="1"/>
    <col min="156" max="156" width="11.875" bestFit="1" customWidth="1"/>
    <col min="157" max="157" width="28.5" bestFit="1" customWidth="1"/>
    <col min="158" max="158" width="13.75" bestFit="1" customWidth="1"/>
    <col min="159" max="159" width="13" bestFit="1" customWidth="1"/>
    <col min="160" max="160" width="13" customWidth="1"/>
    <col min="161" max="161" width="19.25" bestFit="1" customWidth="1"/>
    <col min="162" max="163" width="18.125" bestFit="1" customWidth="1"/>
    <col min="164" max="164" width="12.25" bestFit="1" customWidth="1"/>
    <col min="165" max="165" width="13.375" bestFit="1" customWidth="1"/>
    <col min="166" max="166" width="13.5" bestFit="1" customWidth="1"/>
    <col min="167" max="167" width="16.375" bestFit="1" customWidth="1"/>
    <col min="168" max="168" width="16.25" bestFit="1" customWidth="1"/>
    <col min="169" max="170" width="23.875" style="18" customWidth="1"/>
    <col min="171" max="171" width="20.125" style="18" customWidth="1"/>
    <col min="172" max="172" width="13.375" bestFit="1" customWidth="1"/>
    <col min="173" max="173" width="19.625" bestFit="1" customWidth="1"/>
    <col min="174" max="174" width="10.875" bestFit="1" customWidth="1"/>
    <col min="175" max="175" width="11.875" bestFit="1" customWidth="1"/>
    <col min="176" max="176" width="28.5" bestFit="1" customWidth="1"/>
    <col min="177" max="177" width="13.75" bestFit="1" customWidth="1"/>
    <col min="178" max="178" width="13" bestFit="1" customWidth="1"/>
    <col min="180" max="180" width="23.75" bestFit="1" customWidth="1"/>
    <col min="181" max="181" width="22.125" bestFit="1" customWidth="1"/>
    <col min="182" max="182" width="17.625" bestFit="1" customWidth="1"/>
    <col min="183" max="183" width="12.25" bestFit="1" customWidth="1"/>
    <col min="184" max="184" width="7.625" bestFit="1" customWidth="1"/>
    <col min="185" max="185" width="7.75" bestFit="1" customWidth="1"/>
    <col min="186" max="186" width="7.625" bestFit="1" customWidth="1"/>
    <col min="187" max="187" width="6.5" bestFit="1" customWidth="1"/>
    <col min="188" max="189" width="23.875" style="18" customWidth="1"/>
    <col min="190" max="190" width="20.125" style="18" customWidth="1"/>
    <col min="191" max="191" width="13" bestFit="1" customWidth="1"/>
    <col min="192" max="192" width="10.875" bestFit="1" customWidth="1"/>
    <col min="193" max="193" width="13" bestFit="1" customWidth="1"/>
    <col min="194" max="194" width="28.5" bestFit="1" customWidth="1"/>
    <col min="195" max="195" width="13.75" bestFit="1" customWidth="1"/>
    <col min="196" max="196" width="13" bestFit="1" customWidth="1"/>
    <col min="197" max="197" width="13" customWidth="1"/>
    <col min="198" max="198" width="19.25" bestFit="1" customWidth="1"/>
    <col min="199" max="199" width="18.125" bestFit="1" customWidth="1"/>
    <col min="200" max="200" width="17.625" bestFit="1" customWidth="1"/>
    <col min="201" max="201" width="12.25" bestFit="1" customWidth="1"/>
    <col min="202" max="202" width="7.625" bestFit="1" customWidth="1"/>
    <col min="203" max="203" width="7.75" bestFit="1" customWidth="1"/>
    <col min="204" max="204" width="7.625" bestFit="1" customWidth="1"/>
    <col min="205" max="205" width="6.5" bestFit="1" customWidth="1"/>
    <col min="206" max="207" width="23.875" style="18" customWidth="1"/>
    <col min="208" max="208" width="20.125" style="18" customWidth="1"/>
    <col min="209" max="209" width="13" bestFit="1" customWidth="1"/>
    <col min="210" max="210" width="10.875" bestFit="1" customWidth="1"/>
    <col min="211" max="211" width="13" bestFit="1" customWidth="1"/>
    <col min="212" max="212" width="28.5" bestFit="1" customWidth="1"/>
    <col min="213" max="213" width="13.75" bestFit="1" customWidth="1"/>
    <col min="214" max="214" width="13" bestFit="1" customWidth="1"/>
    <col min="215" max="215" width="13" customWidth="1"/>
    <col min="216" max="216" width="19.25" bestFit="1" customWidth="1"/>
    <col min="217" max="217" width="18.125" bestFit="1" customWidth="1"/>
    <col min="218" max="218" width="17.625" bestFit="1" customWidth="1"/>
    <col min="219" max="219" width="13.625" bestFit="1" customWidth="1"/>
    <col min="220" max="220" width="7.625" bestFit="1" customWidth="1"/>
    <col min="221" max="221" width="7.75" bestFit="1" customWidth="1"/>
    <col min="222" max="222" width="7.625" bestFit="1" customWidth="1"/>
    <col min="223" max="223" width="6.5" bestFit="1" customWidth="1"/>
    <col min="224" max="225" width="23.875" style="18" customWidth="1"/>
    <col min="226" max="226" width="20.125" style="18" customWidth="1"/>
    <col min="227" max="227" width="13" bestFit="1" customWidth="1"/>
    <col min="228" max="228" width="10.875" bestFit="1" customWidth="1"/>
    <col min="229" max="229" width="13" bestFit="1" customWidth="1"/>
    <col min="230" max="230" width="28.5" bestFit="1" customWidth="1"/>
    <col min="231" max="231" width="13.75" bestFit="1" customWidth="1"/>
    <col min="232" max="232" width="13" bestFit="1" customWidth="1"/>
    <col min="234" max="234" width="18.625" bestFit="1" customWidth="1"/>
    <col min="235" max="235" width="17.375" bestFit="1" customWidth="1"/>
    <col min="236" max="236" width="10" bestFit="1" customWidth="1"/>
    <col min="237" max="237" width="13.625" bestFit="1" customWidth="1"/>
    <col min="238" max="239" width="7.625" bestFit="1" customWidth="1"/>
    <col min="241" max="241" width="6.625" bestFit="1" customWidth="1"/>
    <col min="244" max="244" width="16.75" customWidth="1"/>
    <col min="245" max="245" width="9.125" customWidth="1"/>
    <col min="246" max="246" width="10.25" bestFit="1" customWidth="1"/>
    <col min="247" max="247" width="9.625" customWidth="1"/>
    <col min="248" max="248" width="28.25" bestFit="1" customWidth="1"/>
    <col min="249" max="249" width="10.375" customWidth="1"/>
    <col min="250" max="250" width="11" bestFit="1" customWidth="1"/>
    <col min="251" max="252" width="11" customWidth="1"/>
    <col min="253" max="253" width="18.625" bestFit="1" customWidth="1"/>
    <col min="254" max="254" width="17.375" bestFit="1" customWidth="1"/>
    <col min="255" max="255" width="10" bestFit="1" customWidth="1"/>
    <col min="256" max="256" width="13.625" bestFit="1" customWidth="1"/>
    <col min="257" max="258" width="7.625" bestFit="1" customWidth="1"/>
    <col min="263" max="263" width="16.625" bestFit="1" customWidth="1"/>
    <col min="265" max="265" width="10.25" bestFit="1" customWidth="1"/>
    <col min="266" max="266" width="12.375" bestFit="1" customWidth="1"/>
    <col min="267" max="267" width="28.25" bestFit="1" customWidth="1"/>
    <col min="268" max="268" width="9.25" bestFit="1" customWidth="1"/>
    <col min="269" max="269" width="11" bestFit="1" customWidth="1"/>
    <col min="271" max="271" width="18.625" bestFit="1" customWidth="1"/>
    <col min="272" max="272" width="17.375" bestFit="1" customWidth="1"/>
    <col min="273" max="273" width="10" bestFit="1" customWidth="1"/>
    <col min="274" max="274" width="13.625" bestFit="1" customWidth="1"/>
    <col min="275" max="275" width="12.375" bestFit="1" customWidth="1"/>
    <col min="276" max="276" width="11.25" bestFit="1" customWidth="1"/>
    <col min="281" max="281" width="16.625" bestFit="1" customWidth="1"/>
    <col min="283" max="283" width="10.25" bestFit="1" customWidth="1"/>
    <col min="285" max="285" width="28.25" bestFit="1" customWidth="1"/>
    <col min="286" max="286" width="9.25" bestFit="1" customWidth="1"/>
    <col min="287" max="287" width="11" bestFit="1" customWidth="1"/>
    <col min="289" max="289" width="18.625" bestFit="1" customWidth="1"/>
    <col min="290" max="290" width="17.375" bestFit="1" customWidth="1"/>
    <col min="291" max="291" width="10" bestFit="1" customWidth="1"/>
    <col min="292" max="292" width="13.625" bestFit="1" customWidth="1"/>
    <col min="299" max="299" width="16.625" bestFit="1" customWidth="1"/>
    <col min="301" max="301" width="10.25" bestFit="1" customWidth="1"/>
    <col min="303" max="303" width="28.25" bestFit="1" customWidth="1"/>
    <col min="304" max="304" width="9.25" bestFit="1" customWidth="1"/>
    <col min="305" max="305" width="11" bestFit="1" customWidth="1"/>
    <col min="307" max="307" width="18.625" bestFit="1" customWidth="1"/>
    <col min="308" max="308" width="17.375" bestFit="1" customWidth="1"/>
    <col min="309" max="309" width="10" bestFit="1" customWidth="1"/>
    <col min="310" max="310" width="13.625" bestFit="1" customWidth="1"/>
    <col min="311" max="311" width="12.375" bestFit="1" customWidth="1"/>
    <col min="312" max="312" width="11.25" bestFit="1" customWidth="1"/>
    <col min="317" max="317" width="16.625" bestFit="1" customWidth="1"/>
    <col min="319" max="319" width="10.25" bestFit="1" customWidth="1"/>
    <col min="321" max="321" width="28.25" bestFit="1" customWidth="1"/>
    <col min="322" max="322" width="9.25" bestFit="1" customWidth="1"/>
    <col min="323" max="323" width="11" bestFit="1" customWidth="1"/>
    <col min="325" max="325" width="17.25" bestFit="1" customWidth="1"/>
    <col min="326" max="326" width="16.25" bestFit="1" customWidth="1"/>
    <col min="327" max="327" width="9.25" bestFit="1" customWidth="1"/>
    <col min="328" max="328" width="12.625" bestFit="1" customWidth="1"/>
    <col min="329" max="329" width="8.75" customWidth="1"/>
    <col min="330" max="332" width="10.875" bestFit="1" customWidth="1"/>
    <col min="333" max="333" width="12.125" customWidth="1"/>
    <col min="334" max="334" width="8.75" customWidth="1"/>
    <col min="335" max="335" width="16.625" bestFit="1" customWidth="1"/>
    <col min="336" max="336" width="12.375" bestFit="1" customWidth="1"/>
    <col min="337" max="337" width="10.25" bestFit="1" customWidth="1"/>
    <col min="339" max="339" width="28.25" bestFit="1" customWidth="1"/>
    <col min="340" max="340" width="9.25" bestFit="1" customWidth="1"/>
    <col min="341" max="341" width="11" bestFit="1" customWidth="1"/>
  </cols>
  <sheetData>
    <row r="1" spans="1:341" s="47" customFormat="1" ht="20.25" x14ac:dyDescent="0.3">
      <c r="E1" s="27"/>
      <c r="F1" s="27"/>
      <c r="G1" s="27"/>
      <c r="I1" s="106" t="str">
        <f>A4</f>
        <v>Drop_06262</v>
      </c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B1" s="114" t="str">
        <f>A5</f>
        <v>Drop_06263</v>
      </c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U1" s="114" t="str">
        <f>A6</f>
        <v>Drop_06264</v>
      </c>
      <c r="AV1" s="114"/>
      <c r="AW1" s="114"/>
      <c r="AX1" s="114"/>
      <c r="AY1" s="114"/>
      <c r="AZ1" s="114"/>
      <c r="BA1" s="114"/>
      <c r="BB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N1" s="114">
        <v>6278</v>
      </c>
      <c r="BO1" s="114"/>
      <c r="BP1" s="114"/>
      <c r="BQ1" s="114"/>
      <c r="BR1" s="114"/>
      <c r="BS1" s="114"/>
      <c r="BT1" s="114"/>
      <c r="BU1" s="114"/>
      <c r="BV1" s="114"/>
      <c r="BW1" s="114"/>
      <c r="BX1" s="114"/>
      <c r="BY1" s="114"/>
      <c r="BZ1" s="114"/>
      <c r="CA1" s="114"/>
      <c r="CB1" s="114"/>
      <c r="CC1" s="114"/>
      <c r="CD1" s="114"/>
      <c r="CE1" s="114"/>
      <c r="CG1" s="114" t="s">
        <v>13</v>
      </c>
      <c r="CH1" s="114"/>
      <c r="CI1" s="114"/>
      <c r="CJ1" s="114"/>
      <c r="CK1" s="114"/>
      <c r="CL1" s="114"/>
      <c r="CM1" s="114"/>
      <c r="CN1" s="114"/>
      <c r="CO1" s="114"/>
      <c r="CP1" s="114"/>
      <c r="CQ1" s="114"/>
      <c r="CR1" s="114"/>
      <c r="CS1" s="114"/>
      <c r="CT1" s="114"/>
      <c r="CU1" s="114"/>
      <c r="CV1" s="114"/>
      <c r="CW1" s="114"/>
      <c r="CX1" s="114"/>
      <c r="CZ1" s="114" t="s">
        <v>14</v>
      </c>
      <c r="DA1" s="114"/>
      <c r="DB1" s="114"/>
      <c r="DC1" s="114"/>
      <c r="DD1" s="114"/>
      <c r="DE1" s="114"/>
      <c r="DF1" s="114"/>
      <c r="DG1" s="114"/>
      <c r="DH1" s="114"/>
      <c r="DI1" s="114"/>
      <c r="DJ1" s="114"/>
      <c r="DK1" s="114"/>
      <c r="DL1" s="114"/>
      <c r="DM1" s="114"/>
      <c r="DN1" s="114"/>
      <c r="DO1" s="114"/>
      <c r="DP1" s="114"/>
      <c r="DQ1" s="114"/>
      <c r="DS1" s="114" t="str">
        <f>A10</f>
        <v>Drop_06278</v>
      </c>
      <c r="DT1" s="114"/>
      <c r="DU1" s="114"/>
      <c r="DV1" s="114"/>
      <c r="DW1" s="114"/>
      <c r="DX1" s="114"/>
      <c r="DY1" s="114"/>
      <c r="DZ1" s="114"/>
      <c r="EA1" s="114"/>
      <c r="EB1" s="114"/>
      <c r="EC1" s="114"/>
      <c r="ED1" s="114"/>
      <c r="EE1" s="114"/>
      <c r="EF1" s="114"/>
      <c r="EG1" s="114"/>
      <c r="EH1" s="114"/>
      <c r="EI1" s="114"/>
      <c r="EJ1" s="114"/>
      <c r="EL1" s="114" t="str">
        <f>A11</f>
        <v>Drop_06281</v>
      </c>
      <c r="EM1" s="114"/>
      <c r="EN1" s="114"/>
      <c r="EO1" s="114"/>
      <c r="EP1" s="114"/>
      <c r="EQ1" s="114"/>
      <c r="ER1" s="114"/>
      <c r="ES1" s="114"/>
      <c r="ET1" s="114"/>
      <c r="EU1" s="114"/>
      <c r="EV1" s="114"/>
      <c r="EW1" s="114"/>
      <c r="EX1" s="114"/>
      <c r="EY1" s="114"/>
      <c r="EZ1" s="114"/>
      <c r="FA1" s="114"/>
      <c r="FB1" s="114"/>
      <c r="FC1" s="114"/>
      <c r="FE1" s="114" t="str">
        <f>A12</f>
        <v>Drop_06282</v>
      </c>
      <c r="FF1" s="114"/>
      <c r="FG1" s="114"/>
      <c r="FH1" s="114"/>
      <c r="FI1" s="114"/>
      <c r="FJ1" s="114"/>
      <c r="FK1" s="114"/>
      <c r="FL1" s="114"/>
      <c r="FM1" s="114"/>
      <c r="FN1" s="114"/>
      <c r="FO1" s="114"/>
      <c r="FP1" s="114"/>
      <c r="FQ1" s="114"/>
      <c r="FR1" s="114"/>
      <c r="FS1" s="114"/>
      <c r="FT1" s="114"/>
      <c r="FU1" s="114"/>
      <c r="FV1" s="114"/>
      <c r="FX1" s="114" t="str">
        <f>A13</f>
        <v>Drop_06333</v>
      </c>
      <c r="FY1" s="114"/>
      <c r="FZ1" s="114"/>
      <c r="GA1" s="114"/>
      <c r="GB1" s="114"/>
      <c r="GC1" s="114"/>
      <c r="GD1" s="114"/>
      <c r="GE1" s="114"/>
      <c r="GF1" s="114"/>
      <c r="GG1" s="114"/>
      <c r="GH1" s="114"/>
      <c r="GI1" s="114"/>
      <c r="GJ1" s="114"/>
      <c r="GK1" s="114"/>
      <c r="GL1" s="114"/>
      <c r="GM1" s="114"/>
      <c r="GN1" s="114"/>
      <c r="GO1" s="48"/>
      <c r="GP1" s="114" t="str">
        <f>A14</f>
        <v>Drop_06334</v>
      </c>
      <c r="GQ1" s="114"/>
      <c r="GR1" s="114"/>
      <c r="GS1" s="114"/>
      <c r="GT1" s="114"/>
      <c r="GU1" s="114"/>
      <c r="GV1" s="114"/>
      <c r="GW1" s="114"/>
      <c r="GX1" s="114"/>
      <c r="GY1" s="114"/>
      <c r="GZ1" s="114"/>
      <c r="HA1" s="114"/>
      <c r="HB1" s="114"/>
      <c r="HC1" s="114"/>
      <c r="HD1" s="114"/>
      <c r="HE1" s="114"/>
      <c r="HF1" s="114"/>
      <c r="HH1" s="114" t="str">
        <f>A15</f>
        <v>Drop_06335</v>
      </c>
      <c r="HI1" s="114"/>
      <c r="HJ1" s="114"/>
      <c r="HK1" s="114"/>
      <c r="HL1" s="114"/>
      <c r="HM1" s="114"/>
      <c r="HN1" s="114"/>
      <c r="HO1" s="114"/>
      <c r="HP1" s="114"/>
      <c r="HQ1" s="114"/>
      <c r="HR1" s="114"/>
      <c r="HS1" s="114"/>
      <c r="HT1" s="114"/>
      <c r="HU1" s="114"/>
      <c r="HV1" s="114"/>
      <c r="HW1" s="114"/>
      <c r="HX1" s="114"/>
      <c r="HZ1" s="114" t="str">
        <f>A16</f>
        <v>Drop_06283</v>
      </c>
      <c r="IA1" s="114"/>
      <c r="IB1" s="114"/>
      <c r="IC1" s="114"/>
      <c r="ID1" s="114"/>
      <c r="IE1" s="114"/>
      <c r="IF1" s="114"/>
      <c r="IG1" s="114"/>
      <c r="IH1" s="114"/>
      <c r="II1" s="114"/>
      <c r="IJ1" s="114"/>
      <c r="IK1" s="114"/>
      <c r="IL1" s="114"/>
      <c r="IM1" s="114"/>
      <c r="IN1" s="114"/>
      <c r="IO1" s="114"/>
      <c r="IP1" s="114"/>
      <c r="IQ1" s="48"/>
      <c r="IR1" s="48"/>
      <c r="IS1" s="114" t="str">
        <f>$A17</f>
        <v>Drop_06287</v>
      </c>
      <c r="IT1" s="114"/>
      <c r="IU1" s="114"/>
      <c r="IV1" s="114"/>
      <c r="IW1" s="114"/>
      <c r="IX1" s="114"/>
      <c r="IY1" s="114"/>
      <c r="IZ1" s="114"/>
      <c r="JA1" s="114"/>
      <c r="JB1" s="114"/>
      <c r="JC1" s="114"/>
      <c r="JD1" s="114"/>
      <c r="JE1" s="114"/>
      <c r="JF1" s="114"/>
      <c r="JG1" s="114"/>
      <c r="JH1" s="114"/>
      <c r="JI1" s="114"/>
      <c r="JK1" s="114" t="str">
        <f>$A18</f>
        <v>Drop_06288</v>
      </c>
      <c r="JL1" s="114"/>
      <c r="JM1" s="114"/>
      <c r="JN1" s="114"/>
      <c r="JO1" s="114"/>
      <c r="JP1" s="114"/>
      <c r="JQ1" s="114"/>
      <c r="JR1" s="114"/>
      <c r="JS1" s="114"/>
      <c r="JT1" s="114"/>
      <c r="JU1" s="114"/>
      <c r="JV1" s="114"/>
      <c r="JW1" s="114"/>
      <c r="JX1" s="114"/>
      <c r="JY1" s="114"/>
      <c r="JZ1" s="114"/>
      <c r="KA1" s="114"/>
      <c r="KC1" s="114" t="str">
        <f>$A19</f>
        <v>Drop_06290</v>
      </c>
      <c r="KD1" s="114"/>
      <c r="KE1" s="114"/>
      <c r="KF1" s="114"/>
      <c r="KG1" s="114"/>
      <c r="KH1" s="114"/>
      <c r="KI1" s="114"/>
      <c r="KJ1" s="114"/>
      <c r="KK1" s="114"/>
      <c r="KL1" s="114"/>
      <c r="KM1" s="114"/>
      <c r="KN1" s="114"/>
      <c r="KO1" s="114"/>
      <c r="KP1" s="114"/>
      <c r="KQ1" s="114"/>
      <c r="KR1" s="114"/>
      <c r="KS1" s="114"/>
      <c r="KU1" s="114" t="str">
        <f>$A20</f>
        <v>Drop_06291</v>
      </c>
      <c r="KV1" s="114"/>
      <c r="KW1" s="114"/>
      <c r="KX1" s="114"/>
      <c r="KY1" s="114"/>
      <c r="KZ1" s="114"/>
      <c r="LA1" s="114"/>
      <c r="LB1" s="114"/>
      <c r="LC1" s="114"/>
      <c r="LD1" s="114"/>
      <c r="LE1" s="114"/>
      <c r="LF1" s="114"/>
      <c r="LG1" s="114"/>
      <c r="LH1" s="114"/>
      <c r="LI1" s="114"/>
      <c r="LJ1" s="114"/>
      <c r="LK1" s="114"/>
      <c r="LM1" s="114" t="str">
        <f>$A21</f>
        <v>Drop_06292</v>
      </c>
      <c r="LN1" s="114"/>
      <c r="LO1" s="114"/>
      <c r="LP1" s="114"/>
      <c r="LQ1" s="114"/>
      <c r="LR1" s="114"/>
      <c r="LS1" s="114"/>
      <c r="LT1" s="114"/>
      <c r="LU1" s="114"/>
      <c r="LV1" s="114"/>
      <c r="LW1" s="114"/>
      <c r="LX1" s="114"/>
      <c r="LY1" s="114"/>
      <c r="LZ1" s="114"/>
      <c r="MA1" s="114"/>
      <c r="MB1" s="114"/>
      <c r="MC1" s="114"/>
    </row>
    <row r="2" spans="1:341" s="33" customFormat="1" ht="20.25" x14ac:dyDescent="0.25">
      <c r="A2"/>
      <c r="B2"/>
      <c r="C2"/>
      <c r="D2"/>
      <c r="E2"/>
      <c r="F2"/>
      <c r="G2"/>
      <c r="H2"/>
      <c r="I2" s="116" t="s">
        <v>33</v>
      </c>
      <c r="J2" s="116"/>
      <c r="K2" s="116"/>
      <c r="L2" s="116"/>
      <c r="M2" s="116"/>
      <c r="N2" s="116"/>
      <c r="O2" s="116"/>
      <c r="P2" s="116"/>
      <c r="Q2" s="116"/>
      <c r="R2" s="116"/>
      <c r="S2" s="116"/>
      <c r="T2" s="116"/>
      <c r="U2" s="116"/>
      <c r="V2" s="116"/>
      <c r="W2" s="116"/>
      <c r="X2" s="116"/>
      <c r="Y2" s="116"/>
      <c r="Z2" s="116"/>
      <c r="AB2" s="116" t="s">
        <v>34</v>
      </c>
      <c r="AC2" s="116"/>
      <c r="AD2" s="116"/>
      <c r="AE2" s="116"/>
      <c r="AF2" s="116"/>
      <c r="AG2" s="116"/>
      <c r="AH2" s="116"/>
      <c r="AI2" s="116"/>
      <c r="AJ2" s="116"/>
      <c r="AK2" s="116"/>
      <c r="AL2" s="116"/>
      <c r="AM2" s="116"/>
      <c r="AN2" s="116"/>
      <c r="AO2" s="116"/>
      <c r="AP2" s="116"/>
      <c r="AQ2" s="116"/>
      <c r="AR2" s="116"/>
      <c r="AS2" s="116"/>
      <c r="AU2" s="116" t="s">
        <v>35</v>
      </c>
      <c r="AV2" s="116"/>
      <c r="AW2" s="116"/>
      <c r="AX2" s="116"/>
      <c r="AY2" s="116"/>
      <c r="AZ2" s="116"/>
      <c r="BA2" s="116"/>
      <c r="BB2" s="116"/>
      <c r="BC2" s="116"/>
      <c r="BD2" s="116"/>
      <c r="BE2" s="116"/>
      <c r="BF2" s="116"/>
      <c r="BG2" s="116"/>
      <c r="BH2" s="116"/>
      <c r="BI2" s="116"/>
      <c r="BJ2" s="116"/>
      <c r="BK2" s="116"/>
      <c r="BL2" s="116"/>
      <c r="BN2" s="116" t="s">
        <v>41</v>
      </c>
      <c r="BO2" s="116"/>
      <c r="BP2" s="116"/>
      <c r="BQ2" s="116"/>
      <c r="BR2" s="116"/>
      <c r="BS2" s="116"/>
      <c r="BT2" s="116"/>
      <c r="BU2" s="116"/>
      <c r="BV2" s="116"/>
      <c r="BW2" s="116"/>
      <c r="BX2" s="116"/>
      <c r="BY2" s="116"/>
      <c r="BZ2" s="116"/>
      <c r="CA2" s="116"/>
      <c r="CB2" s="116"/>
      <c r="CC2" s="116"/>
      <c r="CD2" s="116"/>
      <c r="CE2" s="116"/>
      <c r="CF2" s="33" t="s">
        <v>18</v>
      </c>
      <c r="CG2" s="116" t="s">
        <v>36</v>
      </c>
      <c r="CH2" s="116"/>
      <c r="CI2" s="116"/>
      <c r="CJ2" s="116"/>
      <c r="CK2" s="116"/>
      <c r="CL2" s="116"/>
      <c r="CM2" s="116"/>
      <c r="CN2" s="116"/>
      <c r="CO2" s="116"/>
      <c r="CP2" s="116"/>
      <c r="CQ2" s="116"/>
      <c r="CR2" s="116"/>
      <c r="CS2" s="116"/>
      <c r="CT2" s="116"/>
      <c r="CU2" s="116"/>
      <c r="CV2" s="116"/>
      <c r="CW2" s="116"/>
      <c r="CX2" s="116"/>
      <c r="CZ2" s="116" t="s">
        <v>37</v>
      </c>
      <c r="DA2" s="116"/>
      <c r="DB2" s="116"/>
      <c r="DC2" s="116"/>
      <c r="DD2" s="116"/>
      <c r="DE2" s="116"/>
      <c r="DF2" s="116"/>
      <c r="DG2" s="116"/>
      <c r="DH2" s="116"/>
      <c r="DI2" s="116"/>
      <c r="DJ2" s="116"/>
      <c r="DK2" s="116"/>
      <c r="DL2" s="116"/>
      <c r="DM2" s="116"/>
      <c r="DN2" s="116"/>
      <c r="DO2" s="116"/>
      <c r="DP2" s="116"/>
      <c r="DQ2" s="116"/>
      <c r="DS2" s="116" t="s">
        <v>38</v>
      </c>
      <c r="DT2" s="116"/>
      <c r="DU2" s="116"/>
      <c r="DV2" s="116"/>
      <c r="DW2" s="116"/>
      <c r="DX2" s="116"/>
      <c r="DY2" s="116"/>
      <c r="DZ2" s="116"/>
      <c r="EA2" s="116"/>
      <c r="EB2" s="116"/>
      <c r="EC2" s="116"/>
      <c r="ED2" s="116"/>
      <c r="EE2" s="116"/>
      <c r="EF2" s="116"/>
      <c r="EG2" s="116"/>
      <c r="EH2" s="116"/>
      <c r="EI2" s="116"/>
      <c r="EJ2" s="116"/>
      <c r="EL2" s="116" t="s">
        <v>39</v>
      </c>
      <c r="EM2" s="116"/>
      <c r="EN2" s="116"/>
      <c r="EO2" s="116"/>
      <c r="EP2" s="116"/>
      <c r="EQ2" s="116"/>
      <c r="ER2" s="116"/>
      <c r="ES2" s="116"/>
      <c r="ET2" s="116"/>
      <c r="EU2" s="116"/>
      <c r="EV2" s="116"/>
      <c r="EW2" s="116"/>
      <c r="EX2" s="116"/>
      <c r="EY2" s="116"/>
      <c r="EZ2" s="116"/>
      <c r="FA2" s="116"/>
      <c r="FB2" s="116"/>
      <c r="FC2" s="116"/>
      <c r="FD2" s="17"/>
      <c r="FE2" s="116" t="s">
        <v>40</v>
      </c>
      <c r="FF2" s="116"/>
      <c r="FG2" s="116"/>
      <c r="FH2" s="116"/>
      <c r="FI2" s="116"/>
      <c r="FJ2" s="116"/>
      <c r="FK2" s="116"/>
      <c r="FL2" s="116"/>
      <c r="FM2" s="116"/>
      <c r="FN2" s="116"/>
      <c r="FO2" s="116"/>
      <c r="FP2" s="116"/>
      <c r="FQ2" s="116"/>
      <c r="FR2" s="116"/>
      <c r="FS2" s="116"/>
      <c r="FT2" s="116"/>
      <c r="FU2" s="116"/>
      <c r="FV2" s="116"/>
      <c r="FX2" s="115" t="s">
        <v>59</v>
      </c>
      <c r="FY2" s="115"/>
      <c r="FZ2" s="115"/>
      <c r="GA2" s="115"/>
      <c r="GB2" s="115"/>
      <c r="GC2" s="115"/>
      <c r="GD2" s="115"/>
      <c r="GE2" s="115"/>
      <c r="GF2" s="115"/>
      <c r="GG2" s="115"/>
      <c r="GH2" s="115"/>
      <c r="GI2" s="115"/>
      <c r="GJ2" s="115"/>
      <c r="GK2" s="115"/>
      <c r="GL2" s="115"/>
      <c r="GM2" s="115"/>
      <c r="GN2" s="115"/>
      <c r="GO2" s="1"/>
      <c r="GP2" s="115" t="s">
        <v>59</v>
      </c>
      <c r="GQ2" s="115"/>
      <c r="GR2" s="115"/>
      <c r="GS2" s="115"/>
      <c r="GT2" s="115"/>
      <c r="GU2" s="115"/>
      <c r="GV2" s="115"/>
      <c r="GW2" s="115"/>
      <c r="GX2" s="115"/>
      <c r="GY2" s="115"/>
      <c r="GZ2" s="115"/>
      <c r="HA2" s="115"/>
      <c r="HB2" s="115"/>
      <c r="HC2" s="115"/>
      <c r="HD2" s="115"/>
      <c r="HE2" s="115"/>
      <c r="HF2" s="115"/>
      <c r="HG2" s="1"/>
      <c r="HH2" s="115" t="s">
        <v>59</v>
      </c>
      <c r="HI2" s="115"/>
      <c r="HJ2" s="115"/>
      <c r="HK2" s="115"/>
      <c r="HL2" s="115"/>
      <c r="HM2" s="115"/>
      <c r="HN2" s="115"/>
      <c r="HO2" s="115"/>
      <c r="HP2" s="115"/>
      <c r="HQ2" s="115"/>
      <c r="HR2" s="115"/>
      <c r="HS2" s="115"/>
      <c r="HT2" s="115"/>
      <c r="HU2" s="115"/>
      <c r="HV2" s="115"/>
      <c r="HW2" s="115"/>
      <c r="HX2" s="115"/>
      <c r="HZ2" s="115" t="s">
        <v>108</v>
      </c>
      <c r="IA2" s="115"/>
      <c r="IB2" s="115"/>
      <c r="IC2" s="115"/>
      <c r="ID2" s="115"/>
      <c r="IE2" s="115"/>
      <c r="IF2" s="115"/>
      <c r="IG2" s="115"/>
      <c r="IH2" s="115"/>
      <c r="II2" s="115"/>
      <c r="IJ2" s="115"/>
      <c r="IK2" s="115"/>
      <c r="IL2" s="115"/>
      <c r="IM2" s="115"/>
      <c r="IN2" s="115"/>
      <c r="IO2" s="115"/>
      <c r="IP2" s="115"/>
      <c r="IQ2"/>
      <c r="IR2"/>
      <c r="IS2" s="115" t="str">
        <f>$B17</f>
        <v>6mL 3.99deg</v>
      </c>
      <c r="IT2" s="115"/>
      <c r="IU2" s="115"/>
      <c r="IV2" s="115"/>
      <c r="IW2" s="115"/>
      <c r="IX2" s="115"/>
      <c r="IY2" s="115"/>
      <c r="IZ2" s="115"/>
      <c r="JA2" s="115"/>
      <c r="JB2" s="115"/>
      <c r="JC2" s="115"/>
      <c r="JD2" s="115"/>
      <c r="JE2" s="115"/>
      <c r="JF2" s="115"/>
      <c r="JG2" s="115"/>
      <c r="JH2" s="115"/>
      <c r="JI2" s="115"/>
      <c r="JK2" s="115" t="str">
        <f>$B18</f>
        <v>2mL 3.14deg</v>
      </c>
      <c r="JL2" s="115"/>
      <c r="JM2" s="115"/>
      <c r="JN2" s="115"/>
      <c r="JO2" s="115"/>
      <c r="JP2" s="115"/>
      <c r="JQ2" s="115"/>
      <c r="JR2" s="115"/>
      <c r="JS2" s="115"/>
      <c r="JT2" s="115"/>
      <c r="JU2" s="115"/>
      <c r="JV2" s="115"/>
      <c r="JW2" s="115"/>
      <c r="JX2" s="115"/>
      <c r="JY2" s="115"/>
      <c r="JZ2" s="115"/>
      <c r="KA2" s="115"/>
      <c r="KC2" s="115" t="str">
        <f>$B19</f>
        <v>3mL 3.14deg</v>
      </c>
      <c r="KD2" s="115"/>
      <c r="KE2" s="115"/>
      <c r="KF2" s="115"/>
      <c r="KG2" s="115"/>
      <c r="KH2" s="115"/>
      <c r="KI2" s="115"/>
      <c r="KJ2" s="115"/>
      <c r="KK2" s="115"/>
      <c r="KL2" s="115"/>
      <c r="KM2" s="115"/>
      <c r="KN2" s="115"/>
      <c r="KO2" s="115"/>
      <c r="KP2" s="115"/>
      <c r="KQ2" s="115"/>
      <c r="KR2" s="115"/>
      <c r="KS2" s="115"/>
      <c r="KU2" s="115" t="str">
        <f>$B20</f>
        <v>4mL 3.14deg</v>
      </c>
      <c r="KV2" s="115"/>
      <c r="KW2" s="115"/>
      <c r="KX2" s="115"/>
      <c r="KY2" s="115"/>
      <c r="KZ2" s="115"/>
      <c r="LA2" s="115"/>
      <c r="LB2" s="115"/>
      <c r="LC2" s="115"/>
      <c r="LD2" s="115"/>
      <c r="LE2" s="115"/>
      <c r="LF2" s="115"/>
      <c r="LG2" s="115"/>
      <c r="LH2" s="115"/>
      <c r="LI2" s="115"/>
      <c r="LJ2" s="115"/>
      <c r="LK2" s="115"/>
      <c r="LM2" s="115" t="str">
        <f>$B21</f>
        <v>6mL 3.14deg</v>
      </c>
      <c r="LN2" s="115"/>
      <c r="LO2" s="115"/>
      <c r="LP2" s="115"/>
      <c r="LQ2" s="115"/>
      <c r="LR2" s="115"/>
      <c r="LS2" s="115"/>
      <c r="LT2" s="115"/>
      <c r="LU2" s="115"/>
      <c r="LV2" s="115"/>
      <c r="LW2" s="115"/>
      <c r="LX2" s="115"/>
      <c r="LY2" s="115"/>
      <c r="LZ2" s="115"/>
      <c r="MA2" s="115"/>
      <c r="MB2" s="115"/>
      <c r="MC2" s="115"/>
    </row>
    <row r="3" spans="1:341" ht="16.5" thickBot="1" x14ac:dyDescent="0.3">
      <c r="A3" s="36" t="s">
        <v>1</v>
      </c>
      <c r="B3" s="36" t="s">
        <v>32</v>
      </c>
      <c r="C3" s="37" t="s">
        <v>77</v>
      </c>
      <c r="D3" s="37" t="s">
        <v>6</v>
      </c>
      <c r="E3" s="36" t="s">
        <v>63</v>
      </c>
      <c r="F3" s="36" t="s">
        <v>73</v>
      </c>
      <c r="G3" s="36" t="s">
        <v>72</v>
      </c>
      <c r="I3" s="30" t="s">
        <v>64</v>
      </c>
      <c r="J3" s="15" t="s">
        <v>75</v>
      </c>
      <c r="K3" s="31" t="s">
        <v>72</v>
      </c>
      <c r="L3" s="31" t="s">
        <v>72</v>
      </c>
      <c r="M3" s="31" t="s">
        <v>74</v>
      </c>
      <c r="N3" s="31"/>
      <c r="O3" s="31"/>
      <c r="P3" s="31"/>
      <c r="R3" s="26"/>
      <c r="T3" s="16"/>
      <c r="U3" s="16"/>
      <c r="V3" s="16"/>
      <c r="W3" s="16"/>
      <c r="X3" s="16"/>
      <c r="Y3" s="16"/>
      <c r="Z3" s="16"/>
      <c r="AB3" s="31" t="s">
        <v>64</v>
      </c>
      <c r="AC3" s="15" t="s">
        <v>75</v>
      </c>
      <c r="AD3" s="31" t="s">
        <v>72</v>
      </c>
      <c r="AE3" s="31" t="s">
        <v>72</v>
      </c>
      <c r="AF3" s="31" t="s">
        <v>74</v>
      </c>
      <c r="AG3" s="31"/>
      <c r="AH3" s="31"/>
      <c r="AI3" s="31"/>
      <c r="AJ3" s="15"/>
      <c r="AK3" s="15"/>
      <c r="AL3" s="34"/>
      <c r="AM3" s="29"/>
      <c r="AN3" s="29"/>
      <c r="AO3" s="29"/>
      <c r="AP3" s="34"/>
      <c r="AQ3" s="29"/>
      <c r="AR3" s="29"/>
      <c r="AS3" s="29"/>
      <c r="AT3" s="16"/>
      <c r="AU3" s="31" t="s">
        <v>64</v>
      </c>
      <c r="AV3" s="15" t="s">
        <v>75</v>
      </c>
      <c r="AW3" s="31" t="s">
        <v>72</v>
      </c>
      <c r="AX3" s="31" t="s">
        <v>72</v>
      </c>
      <c r="AY3" s="31" t="s">
        <v>74</v>
      </c>
      <c r="AZ3" s="31"/>
      <c r="BA3" s="31"/>
      <c r="BB3" s="18"/>
      <c r="BD3"/>
      <c r="BE3"/>
      <c r="BF3" s="16"/>
      <c r="BG3" s="16"/>
      <c r="BH3" s="16"/>
      <c r="BJ3" s="16"/>
      <c r="BK3" s="16"/>
      <c r="BL3" s="16"/>
      <c r="BM3" s="16"/>
      <c r="BN3" s="29" t="s">
        <v>64</v>
      </c>
      <c r="BO3" s="15" t="s">
        <v>75</v>
      </c>
      <c r="BP3" s="31" t="s">
        <v>72</v>
      </c>
      <c r="BQ3" s="29" t="s">
        <v>72</v>
      </c>
      <c r="BR3" s="29" t="s">
        <v>74</v>
      </c>
      <c r="BS3" s="29"/>
      <c r="BT3" s="29"/>
      <c r="BU3" s="18"/>
      <c r="BW3"/>
      <c r="BX3"/>
      <c r="BZ3" s="16"/>
      <c r="CA3" s="16"/>
      <c r="CB3" s="16"/>
      <c r="CF3" s="16"/>
      <c r="CG3" s="29" t="s">
        <v>64</v>
      </c>
      <c r="CH3" s="15" t="s">
        <v>75</v>
      </c>
      <c r="CI3" s="31" t="s">
        <v>72</v>
      </c>
      <c r="CJ3" s="29" t="s">
        <v>72</v>
      </c>
      <c r="CK3" s="29" t="s">
        <v>74</v>
      </c>
      <c r="CL3" s="29"/>
      <c r="CM3" s="29"/>
      <c r="CN3" s="29"/>
      <c r="CO3" s="29"/>
      <c r="CV3" s="16"/>
      <c r="CW3" s="16"/>
      <c r="CX3" s="16"/>
      <c r="CZ3" s="29" t="s">
        <v>64</v>
      </c>
      <c r="DA3" s="15" t="s">
        <v>75</v>
      </c>
      <c r="DB3" s="31" t="s">
        <v>72</v>
      </c>
      <c r="DC3" s="29" t="s">
        <v>72</v>
      </c>
      <c r="DD3" s="29" t="s">
        <v>74</v>
      </c>
      <c r="DE3" s="29"/>
      <c r="DF3" s="29"/>
      <c r="DG3" s="29"/>
      <c r="DH3" s="29"/>
      <c r="DP3" s="17"/>
      <c r="DQ3" s="17"/>
      <c r="DR3" s="17"/>
      <c r="DS3" s="29" t="s">
        <v>64</v>
      </c>
      <c r="DT3" s="15" t="s">
        <v>75</v>
      </c>
      <c r="DU3" s="31" t="s">
        <v>72</v>
      </c>
      <c r="DV3" s="29" t="s">
        <v>72</v>
      </c>
      <c r="DW3" s="29" t="s">
        <v>74</v>
      </c>
      <c r="DX3" s="29"/>
      <c r="DY3" s="29"/>
      <c r="DZ3" s="29"/>
      <c r="EA3" s="29"/>
      <c r="EB3" s="17"/>
      <c r="EJ3" s="17"/>
      <c r="EK3" s="17"/>
      <c r="EL3" s="29" t="s">
        <v>64</v>
      </c>
      <c r="EM3" s="15" t="s">
        <v>75</v>
      </c>
      <c r="EN3" s="31" t="s">
        <v>72</v>
      </c>
      <c r="EO3" s="29" t="s">
        <v>72</v>
      </c>
      <c r="EP3" s="29" t="s">
        <v>74</v>
      </c>
      <c r="EQ3" s="29"/>
      <c r="ER3" s="29"/>
      <c r="ES3" s="29"/>
      <c r="ET3" s="29"/>
      <c r="EU3" s="17"/>
      <c r="EV3" s="17"/>
      <c r="FD3" s="16"/>
      <c r="FE3" s="29" t="s">
        <v>64</v>
      </c>
      <c r="FF3" s="15" t="s">
        <v>75</v>
      </c>
      <c r="FG3" s="31" t="s">
        <v>72</v>
      </c>
      <c r="FH3" s="29" t="s">
        <v>72</v>
      </c>
      <c r="FI3" s="29" t="s">
        <v>74</v>
      </c>
      <c r="FJ3" s="29"/>
      <c r="FK3" s="29"/>
      <c r="FL3" s="29"/>
      <c r="FM3" s="17"/>
      <c r="FN3" s="17"/>
      <c r="FO3" s="17"/>
      <c r="FX3" s="29" t="s">
        <v>64</v>
      </c>
      <c r="FY3" s="15" t="s">
        <v>75</v>
      </c>
      <c r="FZ3" s="31" t="s">
        <v>72</v>
      </c>
      <c r="GA3" s="29" t="s">
        <v>72</v>
      </c>
      <c r="GB3" s="29" t="s">
        <v>74</v>
      </c>
      <c r="GC3" s="29"/>
      <c r="GD3" s="29"/>
      <c r="GE3" s="29"/>
      <c r="GF3" s="29"/>
      <c r="GO3" s="16"/>
      <c r="GP3" s="29" t="s">
        <v>64</v>
      </c>
      <c r="GQ3" s="15" t="s">
        <v>75</v>
      </c>
      <c r="GR3" s="31" t="s">
        <v>72</v>
      </c>
      <c r="GS3" s="29" t="s">
        <v>72</v>
      </c>
      <c r="GT3" s="29" t="s">
        <v>74</v>
      </c>
      <c r="GU3" s="29"/>
      <c r="GV3" s="29"/>
      <c r="GW3" s="29"/>
      <c r="GX3" s="29"/>
      <c r="HH3" s="29" t="s">
        <v>64</v>
      </c>
      <c r="HI3" s="15" t="s">
        <v>75</v>
      </c>
      <c r="HJ3" s="31" t="s">
        <v>72</v>
      </c>
      <c r="HK3" s="29" t="s">
        <v>72</v>
      </c>
      <c r="HL3" s="29" t="s">
        <v>74</v>
      </c>
      <c r="HM3" s="29"/>
      <c r="HN3" s="29"/>
      <c r="HO3" s="29"/>
      <c r="HP3" s="29"/>
      <c r="HQ3"/>
      <c r="HR3"/>
      <c r="HT3" s="18"/>
      <c r="HU3" s="18"/>
      <c r="HV3" s="18"/>
      <c r="HW3" s="18"/>
      <c r="HZ3" s="29" t="s">
        <v>64</v>
      </c>
      <c r="IA3" s="15" t="s">
        <v>75</v>
      </c>
      <c r="IB3" s="31" t="s">
        <v>72</v>
      </c>
      <c r="IC3" s="29" t="s">
        <v>72</v>
      </c>
      <c r="ID3" s="29" t="s">
        <v>74</v>
      </c>
      <c r="IE3" s="29"/>
      <c r="IF3" s="29"/>
      <c r="IG3" s="29"/>
      <c r="IS3" s="29" t="s">
        <v>64</v>
      </c>
      <c r="IT3" s="15" t="s">
        <v>75</v>
      </c>
      <c r="IU3" s="31" t="s">
        <v>72</v>
      </c>
      <c r="IV3" s="29" t="s">
        <v>72</v>
      </c>
      <c r="IW3" s="29" t="s">
        <v>74</v>
      </c>
      <c r="IX3" s="29"/>
      <c r="IY3" s="29"/>
      <c r="IZ3" s="29"/>
      <c r="JA3" s="29"/>
      <c r="JK3" s="29" t="s">
        <v>64</v>
      </c>
      <c r="JL3" s="15" t="s">
        <v>75</v>
      </c>
      <c r="JM3" s="31" t="s">
        <v>72</v>
      </c>
      <c r="JN3" s="29" t="s">
        <v>72</v>
      </c>
      <c r="JO3" s="29" t="s">
        <v>74</v>
      </c>
      <c r="JP3" s="29"/>
      <c r="JQ3" s="29"/>
      <c r="JR3" s="29"/>
      <c r="JS3" s="29"/>
      <c r="KC3" s="29" t="s">
        <v>64</v>
      </c>
      <c r="KD3" s="15" t="s">
        <v>75</v>
      </c>
      <c r="KE3" s="31" t="s">
        <v>72</v>
      </c>
      <c r="KF3" s="29" t="s">
        <v>72</v>
      </c>
      <c r="KG3" s="29" t="s">
        <v>74</v>
      </c>
      <c r="KH3" s="29"/>
      <c r="KI3" s="29"/>
      <c r="KJ3" s="29"/>
      <c r="KK3" s="29"/>
      <c r="KU3" s="29" t="s">
        <v>64</v>
      </c>
      <c r="KV3" s="15" t="s">
        <v>75</v>
      </c>
      <c r="KW3" s="31" t="s">
        <v>72</v>
      </c>
      <c r="KX3" s="29" t="s">
        <v>72</v>
      </c>
      <c r="KY3" s="29" t="s">
        <v>74</v>
      </c>
      <c r="KZ3" s="29"/>
      <c r="LA3" s="29"/>
      <c r="LB3" s="29"/>
      <c r="LC3" s="29"/>
      <c r="LM3" s="29" t="s">
        <v>64</v>
      </c>
      <c r="LN3" s="15" t="s">
        <v>75</v>
      </c>
      <c r="LO3" s="31" t="s">
        <v>72</v>
      </c>
      <c r="LP3" s="29" t="s">
        <v>72</v>
      </c>
      <c r="LQ3" s="29" t="s">
        <v>74</v>
      </c>
    </row>
    <row r="4" spans="1:341" x14ac:dyDescent="0.25">
      <c r="A4" s="46" t="s">
        <v>9</v>
      </c>
      <c r="B4" s="28" t="s">
        <v>33</v>
      </c>
      <c r="C4" s="20">
        <v>6</v>
      </c>
      <c r="D4" s="20">
        <v>1.2170000000000001</v>
      </c>
      <c r="E4" s="26">
        <v>261.30473429340645</v>
      </c>
      <c r="F4" s="26">
        <v>735.91250596225757</v>
      </c>
      <c r="G4" s="26">
        <v>4.6337003100219203</v>
      </c>
      <c r="I4" s="32">
        <v>0</v>
      </c>
      <c r="J4" s="32">
        <f>F4</f>
        <v>735.91250596225757</v>
      </c>
      <c r="K4" s="17">
        <f>$G4</f>
        <v>4.6337003100219203</v>
      </c>
      <c r="L4" s="17">
        <f>K4</f>
        <v>4.6337003100219203</v>
      </c>
      <c r="M4" s="17">
        <f>J$4</f>
        <v>735.91250596225757</v>
      </c>
      <c r="N4" s="17"/>
      <c r="O4" s="17"/>
      <c r="P4" s="17"/>
      <c r="R4" s="26"/>
      <c r="T4" s="16"/>
      <c r="U4" s="16"/>
      <c r="V4" s="16"/>
      <c r="W4" s="16"/>
      <c r="X4" s="16"/>
      <c r="Y4" s="16"/>
      <c r="Z4" s="16"/>
      <c r="AB4" s="1">
        <v>0</v>
      </c>
      <c r="AC4" s="32">
        <f>$F5</f>
        <v>850.79929510251407</v>
      </c>
      <c r="AD4" s="17">
        <f>$G5</f>
        <v>5.5634466244107452</v>
      </c>
      <c r="AE4" s="17">
        <f>AD4</f>
        <v>5.5634466244107452</v>
      </c>
      <c r="AF4" s="17">
        <f>AC$4</f>
        <v>850.79929510251407</v>
      </c>
      <c r="AG4" s="17"/>
      <c r="AH4" s="17"/>
      <c r="AI4" s="17"/>
      <c r="AL4"/>
      <c r="AM4" s="16"/>
      <c r="AN4" s="16"/>
      <c r="AO4" s="16"/>
      <c r="AQ4" s="16"/>
      <c r="AR4" s="16"/>
      <c r="AS4" s="16"/>
      <c r="AT4" s="16"/>
      <c r="AU4" s="1">
        <v>0</v>
      </c>
      <c r="AV4" s="32">
        <f>$F6</f>
        <v>982.06862964014203</v>
      </c>
      <c r="AW4" s="17">
        <f>$G6</f>
        <v>6.2563564861887011</v>
      </c>
      <c r="AX4" s="17">
        <f>AW4</f>
        <v>6.2563564861887011</v>
      </c>
      <c r="AY4" s="17">
        <f>AV$4</f>
        <v>982.06862964014203</v>
      </c>
      <c r="AZ4" s="17"/>
      <c r="BA4" s="17"/>
      <c r="BB4" s="18"/>
      <c r="BD4"/>
      <c r="BE4"/>
      <c r="BF4" s="16"/>
      <c r="BG4" s="16"/>
      <c r="BH4" s="16"/>
      <c r="BJ4" s="16"/>
      <c r="BK4" s="16"/>
      <c r="BL4" s="16"/>
      <c r="BM4" s="16"/>
      <c r="BN4">
        <v>0</v>
      </c>
      <c r="BO4" s="32">
        <f>$F7</f>
        <v>214.94472005176397</v>
      </c>
      <c r="BP4" s="17">
        <f>$G7</f>
        <v>1.4518188166932855</v>
      </c>
      <c r="BQ4" s="17">
        <f>BP4</f>
        <v>1.4518188166932855</v>
      </c>
      <c r="BR4" s="17">
        <f>BO$4</f>
        <v>214.94472005176397</v>
      </c>
      <c r="BS4" s="17"/>
      <c r="BT4" s="17"/>
      <c r="BU4" s="18"/>
      <c r="BW4"/>
      <c r="BX4"/>
      <c r="BZ4" s="16"/>
      <c r="CA4" s="16"/>
      <c r="CB4" s="16"/>
      <c r="CF4" s="16"/>
      <c r="CG4">
        <v>0</v>
      </c>
      <c r="CH4" s="32">
        <f>$F8</f>
        <v>261.44157838907552</v>
      </c>
      <c r="CI4" s="17">
        <f>$G8</f>
        <v>1.7145212631587188</v>
      </c>
      <c r="CJ4" s="17">
        <f>CI4</f>
        <v>1.7145212631587188</v>
      </c>
      <c r="CK4" s="17">
        <f>CH$4</f>
        <v>261.44157838907552</v>
      </c>
      <c r="CL4" s="17"/>
      <c r="CM4" s="17"/>
      <c r="CN4" s="17"/>
      <c r="CO4" s="17"/>
      <c r="CV4" s="16"/>
      <c r="CW4" s="16"/>
      <c r="CX4" s="16"/>
      <c r="CZ4">
        <v>0</v>
      </c>
      <c r="DA4" s="32">
        <f>$F9</f>
        <v>291.09793974613473</v>
      </c>
      <c r="DB4" s="17">
        <f>$G9</f>
        <v>1.9002174484143879</v>
      </c>
      <c r="DC4" s="17">
        <f>DB4</f>
        <v>1.9002174484143879</v>
      </c>
      <c r="DD4" s="17">
        <f>DA$4</f>
        <v>291.09793974613473</v>
      </c>
      <c r="DE4" s="17"/>
      <c r="DF4" s="17"/>
      <c r="DG4" s="17"/>
      <c r="DH4" s="17"/>
      <c r="DP4" s="17"/>
      <c r="DQ4" s="17"/>
      <c r="DR4" s="17"/>
      <c r="DS4">
        <v>0</v>
      </c>
      <c r="DT4" s="32">
        <f>$F10</f>
        <v>116.11141165178174</v>
      </c>
      <c r="DU4" s="17">
        <f>$G10</f>
        <v>0.80277541737068703</v>
      </c>
      <c r="DV4" s="17">
        <f>DU4</f>
        <v>0.80277541737068703</v>
      </c>
      <c r="DW4" s="17">
        <f>DT$4</f>
        <v>116.11141165178174</v>
      </c>
      <c r="DX4" s="17"/>
      <c r="DY4" s="17"/>
      <c r="DZ4" s="17"/>
      <c r="EA4" s="17"/>
      <c r="EB4" s="17"/>
      <c r="EJ4" s="17"/>
      <c r="EK4" s="17"/>
      <c r="EL4">
        <v>0</v>
      </c>
      <c r="EM4" s="32">
        <f>$F11</f>
        <v>134.77472802529923</v>
      </c>
      <c r="EN4" s="17">
        <f>$G11</f>
        <v>0.98621038029080488</v>
      </c>
      <c r="EO4" s="17">
        <f>EN4</f>
        <v>0.98621038029080488</v>
      </c>
      <c r="EP4" s="17">
        <f>EM$4</f>
        <v>134.77472802529923</v>
      </c>
      <c r="EQ4" s="17"/>
      <c r="ER4" s="17"/>
      <c r="ES4" s="17"/>
      <c r="ET4" s="17"/>
      <c r="EU4" s="17"/>
      <c r="EV4" s="17"/>
      <c r="FD4" s="16"/>
      <c r="FE4">
        <v>0</v>
      </c>
      <c r="FF4" s="32">
        <f>$F12</f>
        <v>146.55841413715282</v>
      </c>
      <c r="FG4" s="17">
        <f>$G12</f>
        <v>1.0887167371797735</v>
      </c>
      <c r="FH4" s="17">
        <f>FG4</f>
        <v>1.0887167371797735</v>
      </c>
      <c r="FI4" s="17">
        <f>FF$4</f>
        <v>146.55841413715282</v>
      </c>
      <c r="FJ4" s="17"/>
      <c r="FK4" s="17"/>
      <c r="FL4" s="17"/>
      <c r="FM4" s="17"/>
      <c r="FN4" s="17"/>
      <c r="FO4" s="17"/>
      <c r="FX4">
        <v>0</v>
      </c>
      <c r="FY4" s="32">
        <f>$F13</f>
        <v>226.02435098385385</v>
      </c>
      <c r="FZ4" s="17">
        <f>$G13</f>
        <v>1.208226350101868</v>
      </c>
      <c r="GA4" s="17">
        <f>FZ4</f>
        <v>1.208226350101868</v>
      </c>
      <c r="GB4" s="17">
        <f>FY$4</f>
        <v>226.02435098385385</v>
      </c>
      <c r="GC4" s="17"/>
      <c r="GD4" s="17"/>
      <c r="GE4" s="17"/>
      <c r="GF4" s="17"/>
      <c r="GO4" s="16"/>
      <c r="GP4">
        <v>0</v>
      </c>
      <c r="GQ4" s="32">
        <f>$F14</f>
        <v>234.06706734596133</v>
      </c>
      <c r="GR4" s="17">
        <f>$G14</f>
        <v>1.3456470044495368</v>
      </c>
      <c r="GS4" s="17">
        <f>GR4</f>
        <v>1.3456470044495368</v>
      </c>
      <c r="GT4" s="17">
        <f>GQ$4</f>
        <v>234.06706734596133</v>
      </c>
      <c r="GU4" s="17"/>
      <c r="GV4" s="17"/>
      <c r="GW4" s="17"/>
      <c r="GX4" s="17"/>
      <c r="HH4">
        <v>0</v>
      </c>
      <c r="HI4" s="32">
        <f>$F15</f>
        <v>211.93974999827464</v>
      </c>
      <c r="HJ4" s="17">
        <f>$G15</f>
        <v>1.2519135058006092</v>
      </c>
      <c r="HK4" s="17">
        <f>HJ4</f>
        <v>1.2519135058006092</v>
      </c>
      <c r="HL4" s="17">
        <f>HI$4</f>
        <v>211.93974999827464</v>
      </c>
      <c r="HM4" s="17"/>
      <c r="HN4" s="17"/>
      <c r="HO4" s="17"/>
      <c r="HP4" s="17"/>
      <c r="HQ4"/>
      <c r="HR4"/>
      <c r="HZ4">
        <v>0</v>
      </c>
      <c r="IA4" s="32">
        <f>$F16</f>
        <v>168.47083084659377</v>
      </c>
      <c r="IB4" s="17">
        <f>$G16</f>
        <v>1.335635766677755</v>
      </c>
      <c r="IC4" s="17">
        <f>IB4</f>
        <v>1.335635766677755</v>
      </c>
      <c r="ID4" s="17">
        <f>IA4</f>
        <v>168.47083084659377</v>
      </c>
      <c r="IE4" s="17"/>
      <c r="IF4" s="17"/>
      <c r="IG4" s="17"/>
      <c r="IS4">
        <v>0</v>
      </c>
      <c r="IT4" s="32">
        <f>$F17</f>
        <v>225.96725746696515</v>
      </c>
      <c r="IU4" s="17">
        <f>$G17</f>
        <v>1.5682005379343862</v>
      </c>
      <c r="IV4" s="17">
        <f>IU4</f>
        <v>1.5682005379343862</v>
      </c>
      <c r="IW4" s="17">
        <f>IT4</f>
        <v>225.96725746696515</v>
      </c>
      <c r="IX4" s="17"/>
      <c r="IY4" s="17"/>
      <c r="IZ4" s="17"/>
      <c r="JA4" s="17"/>
      <c r="JK4">
        <v>0</v>
      </c>
      <c r="JL4" s="32">
        <f>$F18</f>
        <v>385.21858243995871</v>
      </c>
      <c r="JM4" s="17">
        <f>$G18</f>
        <v>2.6700659367262509</v>
      </c>
      <c r="JN4" s="17">
        <f>JM4</f>
        <v>2.6700659367262509</v>
      </c>
      <c r="JO4" s="17">
        <f>JL4</f>
        <v>385.21858243995871</v>
      </c>
      <c r="JP4" s="17"/>
      <c r="JQ4" s="17"/>
      <c r="JR4" s="17"/>
      <c r="JS4" s="17"/>
      <c r="KC4">
        <v>0</v>
      </c>
      <c r="KD4" s="32">
        <f>$F19</f>
        <v>368.44091719623788</v>
      </c>
      <c r="KE4" s="17">
        <f>$G19</f>
        <v>2.5944046386021431</v>
      </c>
      <c r="KF4" s="17">
        <f>KE4</f>
        <v>2.5944046386021431</v>
      </c>
      <c r="KG4" s="17">
        <f>KD4</f>
        <v>368.44091719623788</v>
      </c>
      <c r="KH4" s="17"/>
      <c r="KI4" s="17"/>
      <c r="KJ4" s="17"/>
      <c r="KK4" s="17"/>
      <c r="KU4">
        <v>0</v>
      </c>
      <c r="KV4" s="32">
        <f>$F20</f>
        <v>444.87044154823656</v>
      </c>
      <c r="KW4" s="17">
        <f>$G20</f>
        <v>2.9748936297730157</v>
      </c>
      <c r="KX4" s="17">
        <f>KW4</f>
        <v>2.9748936297730157</v>
      </c>
      <c r="KY4" s="17">
        <f>KV4</f>
        <v>444.87044154823656</v>
      </c>
      <c r="KZ4" s="17"/>
      <c r="LA4" s="17"/>
      <c r="LB4" s="17"/>
      <c r="LC4" s="17"/>
      <c r="LM4">
        <v>0</v>
      </c>
      <c r="LN4" s="32">
        <f>$F21</f>
        <v>286.90090455537239</v>
      </c>
      <c r="LO4" s="17">
        <f>$G21</f>
        <v>2.0213075350670455</v>
      </c>
      <c r="LP4" s="17">
        <f>LO4</f>
        <v>2.0213075350670455</v>
      </c>
      <c r="LQ4" s="17">
        <f>LN4</f>
        <v>286.90090455537239</v>
      </c>
    </row>
    <row r="5" spans="1:341" ht="16.5" thickBot="1" x14ac:dyDescent="0.3">
      <c r="A5" s="46" t="s">
        <v>10</v>
      </c>
      <c r="B5" s="28" t="s">
        <v>34</v>
      </c>
      <c r="C5" s="20">
        <v>7</v>
      </c>
      <c r="D5" s="20">
        <v>1.2050000000000001</v>
      </c>
      <c r="E5" s="26">
        <v>284.63035975243389</v>
      </c>
      <c r="F5" s="26">
        <v>850.79929510251407</v>
      </c>
      <c r="G5" s="26">
        <v>5.5634466244107452</v>
      </c>
      <c r="I5" s="3" t="s">
        <v>2</v>
      </c>
      <c r="J5" s="3" t="s">
        <v>3</v>
      </c>
      <c r="K5" s="8" t="s">
        <v>19</v>
      </c>
      <c r="L5" s="8" t="s">
        <v>20</v>
      </c>
      <c r="M5" s="8" t="s">
        <v>21</v>
      </c>
      <c r="N5" s="8" t="s">
        <v>22</v>
      </c>
      <c r="O5" s="9" t="s">
        <v>23</v>
      </c>
      <c r="P5" s="9" t="s">
        <v>24</v>
      </c>
      <c r="Q5" s="9" t="s">
        <v>69</v>
      </c>
      <c r="R5" s="9" t="s">
        <v>70</v>
      </c>
      <c r="S5" s="9" t="s">
        <v>71</v>
      </c>
      <c r="T5" s="9"/>
      <c r="U5" s="9" t="s">
        <v>26</v>
      </c>
      <c r="V5" s="9" t="s">
        <v>66</v>
      </c>
      <c r="W5" s="25" t="s">
        <v>27</v>
      </c>
      <c r="X5" s="9" t="s">
        <v>65</v>
      </c>
      <c r="Y5" s="9" t="s">
        <v>28</v>
      </c>
      <c r="Z5" s="9" t="s">
        <v>29</v>
      </c>
      <c r="AB5" s="3" t="s">
        <v>2</v>
      </c>
      <c r="AC5" s="3" t="s">
        <v>3</v>
      </c>
      <c r="AD5" s="8" t="s">
        <v>19</v>
      </c>
      <c r="AE5" s="8" t="s">
        <v>20</v>
      </c>
      <c r="AF5" s="8" t="s">
        <v>21</v>
      </c>
      <c r="AG5" s="8" t="s">
        <v>30</v>
      </c>
      <c r="AH5" s="9" t="s">
        <v>23</v>
      </c>
      <c r="AI5" s="9" t="s">
        <v>24</v>
      </c>
      <c r="AJ5" s="9" t="s">
        <v>69</v>
      </c>
      <c r="AK5" s="9" t="s">
        <v>70</v>
      </c>
      <c r="AL5" s="9" t="s">
        <v>71</v>
      </c>
      <c r="AM5" s="9" t="s">
        <v>25</v>
      </c>
      <c r="AN5" s="9" t="s">
        <v>26</v>
      </c>
      <c r="AO5" s="9" t="s">
        <v>66</v>
      </c>
      <c r="AP5" s="9" t="s">
        <v>31</v>
      </c>
      <c r="AQ5" s="9" t="s">
        <v>65</v>
      </c>
      <c r="AR5" s="9" t="s">
        <v>28</v>
      </c>
      <c r="AS5" s="9" t="s">
        <v>29</v>
      </c>
      <c r="AU5" s="3" t="s">
        <v>2</v>
      </c>
      <c r="AV5" s="3" t="s">
        <v>3</v>
      </c>
      <c r="AW5" s="8" t="s">
        <v>19</v>
      </c>
      <c r="AX5" s="8" t="s">
        <v>20</v>
      </c>
      <c r="AY5" s="8" t="s">
        <v>21</v>
      </c>
      <c r="AZ5" s="8" t="s">
        <v>30</v>
      </c>
      <c r="BA5" s="9" t="s">
        <v>23</v>
      </c>
      <c r="BB5" s="9" t="s">
        <v>24</v>
      </c>
      <c r="BC5" s="9" t="s">
        <v>69</v>
      </c>
      <c r="BD5" s="9" t="s">
        <v>70</v>
      </c>
      <c r="BE5" s="9" t="s">
        <v>71</v>
      </c>
      <c r="BF5" s="9" t="s">
        <v>25</v>
      </c>
      <c r="BG5" s="9" t="s">
        <v>26</v>
      </c>
      <c r="BH5" s="9" t="s">
        <v>66</v>
      </c>
      <c r="BI5" s="9" t="s">
        <v>31</v>
      </c>
      <c r="BJ5" s="9" t="s">
        <v>65</v>
      </c>
      <c r="BK5" s="9" t="s">
        <v>28</v>
      </c>
      <c r="BL5" s="9" t="s">
        <v>29</v>
      </c>
      <c r="BN5" s="3" t="s">
        <v>2</v>
      </c>
      <c r="BO5" s="3" t="s">
        <v>3</v>
      </c>
      <c r="BP5" s="8" t="s">
        <v>19</v>
      </c>
      <c r="BQ5" s="8" t="s">
        <v>20</v>
      </c>
      <c r="BR5" s="8" t="s">
        <v>21</v>
      </c>
      <c r="BS5" s="8" t="s">
        <v>30</v>
      </c>
      <c r="BT5" s="9" t="s">
        <v>23</v>
      </c>
      <c r="BU5" s="9" t="s">
        <v>24</v>
      </c>
      <c r="BV5" s="9" t="s">
        <v>69</v>
      </c>
      <c r="BW5" s="9" t="s">
        <v>70</v>
      </c>
      <c r="BX5" s="9" t="s">
        <v>71</v>
      </c>
      <c r="BY5" s="9" t="s">
        <v>25</v>
      </c>
      <c r="BZ5" s="9" t="s">
        <v>26</v>
      </c>
      <c r="CA5" s="9" t="s">
        <v>66</v>
      </c>
      <c r="CB5" s="9" t="s">
        <v>31</v>
      </c>
      <c r="CC5" s="9" t="s">
        <v>65</v>
      </c>
      <c r="CD5" s="9" t="s">
        <v>28</v>
      </c>
      <c r="CE5" s="9" t="s">
        <v>29</v>
      </c>
      <c r="CG5" s="3" t="s">
        <v>2</v>
      </c>
      <c r="CH5" s="3" t="s">
        <v>3</v>
      </c>
      <c r="CI5" s="8" t="s">
        <v>19</v>
      </c>
      <c r="CJ5" s="8" t="s">
        <v>20</v>
      </c>
      <c r="CK5" s="8" t="s">
        <v>21</v>
      </c>
      <c r="CL5" s="8" t="s">
        <v>30</v>
      </c>
      <c r="CM5" s="9" t="s">
        <v>23</v>
      </c>
      <c r="CN5" s="9" t="s">
        <v>24</v>
      </c>
      <c r="CO5" s="9" t="s">
        <v>69</v>
      </c>
      <c r="CP5" s="9" t="s">
        <v>70</v>
      </c>
      <c r="CQ5" s="9" t="s">
        <v>71</v>
      </c>
      <c r="CR5" s="9" t="s">
        <v>25</v>
      </c>
      <c r="CS5" s="9" t="s">
        <v>26</v>
      </c>
      <c r="CT5" s="9" t="s">
        <v>66</v>
      </c>
      <c r="CU5" s="9" t="s">
        <v>31</v>
      </c>
      <c r="CV5" s="9" t="s">
        <v>65</v>
      </c>
      <c r="CW5" s="9" t="s">
        <v>28</v>
      </c>
      <c r="CX5" s="9" t="s">
        <v>29</v>
      </c>
      <c r="CZ5" s="3" t="s">
        <v>2</v>
      </c>
      <c r="DA5" s="3" t="s">
        <v>3</v>
      </c>
      <c r="DB5" s="8" t="s">
        <v>19</v>
      </c>
      <c r="DC5" s="8" t="s">
        <v>20</v>
      </c>
      <c r="DD5" s="8" t="s">
        <v>21</v>
      </c>
      <c r="DE5" s="8" t="s">
        <v>30</v>
      </c>
      <c r="DF5" s="9" t="s">
        <v>23</v>
      </c>
      <c r="DG5" s="9" t="s">
        <v>24</v>
      </c>
      <c r="DH5" s="9" t="s">
        <v>69</v>
      </c>
      <c r="DI5" s="9" t="s">
        <v>70</v>
      </c>
      <c r="DJ5" s="9" t="s">
        <v>71</v>
      </c>
      <c r="DK5" s="9" t="s">
        <v>25</v>
      </c>
      <c r="DL5" s="9" t="s">
        <v>26</v>
      </c>
      <c r="DM5" s="9" t="s">
        <v>66</v>
      </c>
      <c r="DN5" s="9" t="s">
        <v>31</v>
      </c>
      <c r="DO5" s="9" t="s">
        <v>65</v>
      </c>
      <c r="DP5" s="9" t="s">
        <v>28</v>
      </c>
      <c r="DQ5" s="9" t="s">
        <v>29</v>
      </c>
      <c r="DS5" s="3" t="s">
        <v>2</v>
      </c>
      <c r="DT5" s="3" t="s">
        <v>3</v>
      </c>
      <c r="DU5" s="8" t="s">
        <v>19</v>
      </c>
      <c r="DV5" s="8" t="s">
        <v>20</v>
      </c>
      <c r="DW5" s="8" t="s">
        <v>21</v>
      </c>
      <c r="DX5" s="8" t="s">
        <v>30</v>
      </c>
      <c r="DY5" s="9" t="s">
        <v>23</v>
      </c>
      <c r="DZ5" s="9" t="s">
        <v>24</v>
      </c>
      <c r="EA5" s="9" t="s">
        <v>69</v>
      </c>
      <c r="EB5" s="9" t="s">
        <v>70</v>
      </c>
      <c r="EC5" s="9" t="s">
        <v>71</v>
      </c>
      <c r="ED5" s="9" t="s">
        <v>25</v>
      </c>
      <c r="EE5" s="9" t="s">
        <v>26</v>
      </c>
      <c r="EF5" s="9" t="s">
        <v>66</v>
      </c>
      <c r="EG5" s="9" t="s">
        <v>31</v>
      </c>
      <c r="EH5" s="9" t="s">
        <v>65</v>
      </c>
      <c r="EI5" s="9" t="s">
        <v>28</v>
      </c>
      <c r="EJ5" s="9" t="s">
        <v>29</v>
      </c>
      <c r="EL5" s="3" t="s">
        <v>2</v>
      </c>
      <c r="EM5" s="3" t="s">
        <v>3</v>
      </c>
      <c r="EN5" s="8" t="s">
        <v>19</v>
      </c>
      <c r="EO5" s="8" t="s">
        <v>20</v>
      </c>
      <c r="EP5" s="8" t="s">
        <v>21</v>
      </c>
      <c r="EQ5" s="8" t="s">
        <v>30</v>
      </c>
      <c r="ER5" s="9" t="s">
        <v>23</v>
      </c>
      <c r="ES5" s="9" t="s">
        <v>24</v>
      </c>
      <c r="ET5" s="9" t="s">
        <v>69</v>
      </c>
      <c r="EU5" s="9" t="s">
        <v>70</v>
      </c>
      <c r="EV5" s="9" t="s">
        <v>71</v>
      </c>
      <c r="EW5" s="9" t="s">
        <v>25</v>
      </c>
      <c r="EX5" s="9" t="s">
        <v>26</v>
      </c>
      <c r="EY5" s="9" t="s">
        <v>66</v>
      </c>
      <c r="EZ5" s="9" t="s">
        <v>31</v>
      </c>
      <c r="FA5" s="9" t="s">
        <v>65</v>
      </c>
      <c r="FB5" s="9" t="s">
        <v>28</v>
      </c>
      <c r="FC5" s="9" t="s">
        <v>29</v>
      </c>
      <c r="FD5" s="19"/>
      <c r="FE5" s="3" t="s">
        <v>2</v>
      </c>
      <c r="FF5" s="3" t="s">
        <v>3</v>
      </c>
      <c r="FG5" s="8" t="s">
        <v>19</v>
      </c>
      <c r="FH5" s="8" t="s">
        <v>20</v>
      </c>
      <c r="FI5" s="8" t="s">
        <v>21</v>
      </c>
      <c r="FJ5" s="8" t="s">
        <v>30</v>
      </c>
      <c r="FK5" s="9" t="s">
        <v>23</v>
      </c>
      <c r="FL5" s="9" t="s">
        <v>24</v>
      </c>
      <c r="FM5" s="9" t="s">
        <v>69</v>
      </c>
      <c r="FN5" s="9" t="s">
        <v>70</v>
      </c>
      <c r="FO5" s="9" t="s">
        <v>71</v>
      </c>
      <c r="FP5" s="9" t="s">
        <v>25</v>
      </c>
      <c r="FQ5" s="9" t="s">
        <v>26</v>
      </c>
      <c r="FR5" s="9" t="s">
        <v>66</v>
      </c>
      <c r="FS5" s="9" t="s">
        <v>31</v>
      </c>
      <c r="FT5" s="9" t="s">
        <v>65</v>
      </c>
      <c r="FU5" s="9" t="s">
        <v>28</v>
      </c>
      <c r="FV5" s="9" t="s">
        <v>29</v>
      </c>
      <c r="FX5" s="3" t="s">
        <v>2</v>
      </c>
      <c r="FY5" s="3" t="s">
        <v>3</v>
      </c>
      <c r="FZ5" s="9" t="s">
        <v>46</v>
      </c>
      <c r="GA5" s="9" t="s">
        <v>47</v>
      </c>
      <c r="GB5" s="9" t="s">
        <v>48</v>
      </c>
      <c r="GC5" s="9" t="s">
        <v>49</v>
      </c>
      <c r="GD5" s="9" t="s">
        <v>50</v>
      </c>
      <c r="GE5" s="9" t="s">
        <v>51</v>
      </c>
      <c r="GF5" s="9" t="s">
        <v>69</v>
      </c>
      <c r="GG5" s="9" t="s">
        <v>70</v>
      </c>
      <c r="GH5" s="9" t="s">
        <v>71</v>
      </c>
      <c r="GI5" s="9" t="s">
        <v>52</v>
      </c>
      <c r="GJ5" s="9" t="s">
        <v>66</v>
      </c>
      <c r="GK5" s="9" t="s">
        <v>53</v>
      </c>
      <c r="GL5" s="9" t="s">
        <v>65</v>
      </c>
      <c r="GM5" s="9" t="s">
        <v>54</v>
      </c>
      <c r="GN5" s="9" t="s">
        <v>55</v>
      </c>
      <c r="GO5" s="19"/>
      <c r="GP5" s="3" t="s">
        <v>2</v>
      </c>
      <c r="GQ5" s="3" t="s">
        <v>3</v>
      </c>
      <c r="GR5" s="9" t="s">
        <v>46</v>
      </c>
      <c r="GS5" s="9" t="s">
        <v>47</v>
      </c>
      <c r="GT5" s="9" t="s">
        <v>48</v>
      </c>
      <c r="GU5" s="9" t="s">
        <v>49</v>
      </c>
      <c r="GV5" s="9" t="s">
        <v>50</v>
      </c>
      <c r="GW5" s="9" t="s">
        <v>51</v>
      </c>
      <c r="GX5" s="9" t="s">
        <v>69</v>
      </c>
      <c r="GY5" s="9" t="s">
        <v>70</v>
      </c>
      <c r="GZ5" s="9" t="s">
        <v>71</v>
      </c>
      <c r="HA5" s="9" t="s">
        <v>52</v>
      </c>
      <c r="HB5" s="9" t="s">
        <v>66</v>
      </c>
      <c r="HC5" s="9" t="s">
        <v>53</v>
      </c>
      <c r="HD5" s="9" t="s">
        <v>65</v>
      </c>
      <c r="HE5" s="9" t="s">
        <v>54</v>
      </c>
      <c r="HF5" s="9" t="s">
        <v>55</v>
      </c>
      <c r="HG5" s="19"/>
      <c r="HH5" s="3" t="s">
        <v>2</v>
      </c>
      <c r="HI5" s="3" t="s">
        <v>3</v>
      </c>
      <c r="HJ5" s="9" t="s">
        <v>46</v>
      </c>
      <c r="HK5" s="9" t="s">
        <v>47</v>
      </c>
      <c r="HL5" s="9" t="s">
        <v>48</v>
      </c>
      <c r="HM5" s="9" t="s">
        <v>49</v>
      </c>
      <c r="HN5" s="9" t="s">
        <v>50</v>
      </c>
      <c r="HO5" s="9" t="s">
        <v>51</v>
      </c>
      <c r="HP5" s="9" t="s">
        <v>69</v>
      </c>
      <c r="HQ5" s="9" t="s">
        <v>70</v>
      </c>
      <c r="HR5" s="9" t="s">
        <v>71</v>
      </c>
      <c r="HS5" s="9" t="s">
        <v>52</v>
      </c>
      <c r="HT5" s="9" t="s">
        <v>66</v>
      </c>
      <c r="HU5" s="9" t="s">
        <v>53</v>
      </c>
      <c r="HV5" s="9" t="s">
        <v>65</v>
      </c>
      <c r="HW5" s="9" t="s">
        <v>54</v>
      </c>
      <c r="HX5" s="9" t="s">
        <v>55</v>
      </c>
      <c r="HZ5" s="3" t="s">
        <v>2</v>
      </c>
      <c r="IA5" s="3" t="s">
        <v>3</v>
      </c>
      <c r="IB5" s="9" t="s">
        <v>46</v>
      </c>
      <c r="IC5" s="9" t="s">
        <v>47</v>
      </c>
      <c r="ID5" s="9" t="s">
        <v>48</v>
      </c>
      <c r="IE5" s="9" t="s">
        <v>49</v>
      </c>
      <c r="IF5" s="9" t="s">
        <v>50</v>
      </c>
      <c r="IG5" s="9" t="s">
        <v>51</v>
      </c>
      <c r="IH5" s="9" t="s">
        <v>69</v>
      </c>
      <c r="II5" s="9" t="s">
        <v>70</v>
      </c>
      <c r="IJ5" s="9" t="s">
        <v>71</v>
      </c>
      <c r="IK5" s="9" t="s">
        <v>52</v>
      </c>
      <c r="IL5" s="9" t="s">
        <v>66</v>
      </c>
      <c r="IM5" s="9" t="s">
        <v>53</v>
      </c>
      <c r="IN5" s="9" t="s">
        <v>65</v>
      </c>
      <c r="IO5" s="9" t="s">
        <v>54</v>
      </c>
      <c r="IP5" s="9" t="s">
        <v>55</v>
      </c>
      <c r="IQ5" s="19"/>
      <c r="IS5" s="3" t="s">
        <v>2</v>
      </c>
      <c r="IT5" s="3" t="s">
        <v>3</v>
      </c>
      <c r="IU5" s="9" t="s">
        <v>46</v>
      </c>
      <c r="IV5" s="9" t="s">
        <v>47</v>
      </c>
      <c r="IW5" s="9" t="s">
        <v>48</v>
      </c>
      <c r="IX5" s="9" t="s">
        <v>49</v>
      </c>
      <c r="IY5" s="9" t="s">
        <v>50</v>
      </c>
      <c r="IZ5" s="9" t="s">
        <v>51</v>
      </c>
      <c r="JA5" s="9" t="s">
        <v>69</v>
      </c>
      <c r="JB5" s="9" t="s">
        <v>70</v>
      </c>
      <c r="JC5" s="9" t="s">
        <v>71</v>
      </c>
      <c r="JD5" s="9" t="s">
        <v>52</v>
      </c>
      <c r="JE5" s="9" t="s">
        <v>66</v>
      </c>
      <c r="JF5" s="9" t="s">
        <v>53</v>
      </c>
      <c r="JG5" s="9" t="s">
        <v>65</v>
      </c>
      <c r="JH5" s="9" t="s">
        <v>54</v>
      </c>
      <c r="JI5" s="9" t="s">
        <v>55</v>
      </c>
      <c r="JK5" s="3" t="s">
        <v>2</v>
      </c>
      <c r="JL5" s="3" t="s">
        <v>3</v>
      </c>
      <c r="JM5" s="9" t="s">
        <v>46</v>
      </c>
      <c r="JN5" s="9" t="s">
        <v>47</v>
      </c>
      <c r="JO5" s="9" t="s">
        <v>48</v>
      </c>
      <c r="JP5" s="9" t="s">
        <v>49</v>
      </c>
      <c r="JQ5" s="9" t="s">
        <v>50</v>
      </c>
      <c r="JR5" s="9" t="s">
        <v>51</v>
      </c>
      <c r="JS5" s="9" t="s">
        <v>69</v>
      </c>
      <c r="JT5" s="9" t="s">
        <v>70</v>
      </c>
      <c r="JU5" s="9" t="s">
        <v>71</v>
      </c>
      <c r="JV5" s="9" t="s">
        <v>52</v>
      </c>
      <c r="JW5" s="9" t="s">
        <v>66</v>
      </c>
      <c r="JX5" s="9" t="s">
        <v>53</v>
      </c>
      <c r="JY5" s="9" t="s">
        <v>65</v>
      </c>
      <c r="JZ5" s="9" t="s">
        <v>54</v>
      </c>
      <c r="KA5" s="9" t="s">
        <v>55</v>
      </c>
      <c r="KC5" s="3" t="s">
        <v>2</v>
      </c>
      <c r="KD5" s="3" t="s">
        <v>3</v>
      </c>
      <c r="KE5" s="9" t="s">
        <v>46</v>
      </c>
      <c r="KF5" s="9" t="s">
        <v>47</v>
      </c>
      <c r="KG5" s="9" t="s">
        <v>48</v>
      </c>
      <c r="KH5" s="9" t="s">
        <v>49</v>
      </c>
      <c r="KI5" s="9" t="s">
        <v>50</v>
      </c>
      <c r="KJ5" s="9" t="s">
        <v>51</v>
      </c>
      <c r="KK5" s="9" t="s">
        <v>69</v>
      </c>
      <c r="KL5" s="9" t="s">
        <v>70</v>
      </c>
      <c r="KM5" s="9" t="s">
        <v>71</v>
      </c>
      <c r="KN5" s="9" t="s">
        <v>52</v>
      </c>
      <c r="KO5" s="9" t="s">
        <v>66</v>
      </c>
      <c r="KP5" s="9" t="s">
        <v>53</v>
      </c>
      <c r="KQ5" s="9" t="s">
        <v>65</v>
      </c>
      <c r="KR5" s="9" t="s">
        <v>54</v>
      </c>
      <c r="KS5" s="9" t="s">
        <v>55</v>
      </c>
      <c r="KU5" s="3" t="s">
        <v>2</v>
      </c>
      <c r="KV5" s="3" t="s">
        <v>3</v>
      </c>
      <c r="KW5" s="9" t="s">
        <v>46</v>
      </c>
      <c r="KX5" s="9" t="s">
        <v>47</v>
      </c>
      <c r="KY5" s="9" t="s">
        <v>48</v>
      </c>
      <c r="KZ5" s="9" t="s">
        <v>49</v>
      </c>
      <c r="LA5" s="9" t="s">
        <v>50</v>
      </c>
      <c r="LB5" s="9" t="s">
        <v>51</v>
      </c>
      <c r="LC5" s="9" t="s">
        <v>69</v>
      </c>
      <c r="LD5" s="9" t="s">
        <v>70</v>
      </c>
      <c r="LE5" s="9" t="s">
        <v>71</v>
      </c>
      <c r="LF5" s="9" t="s">
        <v>52</v>
      </c>
      <c r="LG5" s="9" t="s">
        <v>66</v>
      </c>
      <c r="LH5" s="9" t="s">
        <v>53</v>
      </c>
      <c r="LI5" s="9" t="s">
        <v>65</v>
      </c>
      <c r="LJ5" s="9" t="s">
        <v>54</v>
      </c>
      <c r="LK5" s="9" t="s">
        <v>55</v>
      </c>
      <c r="LM5" s="3" t="s">
        <v>2</v>
      </c>
      <c r="LN5" s="3" t="s">
        <v>3</v>
      </c>
      <c r="LO5" s="9" t="s">
        <v>46</v>
      </c>
      <c r="LP5" s="9" t="s">
        <v>47</v>
      </c>
      <c r="LQ5" s="9" t="s">
        <v>48</v>
      </c>
      <c r="LR5" s="9" t="s">
        <v>49</v>
      </c>
      <c r="LS5" s="9" t="s">
        <v>50</v>
      </c>
      <c r="LT5" s="9" t="s">
        <v>51</v>
      </c>
      <c r="LU5" s="9" t="s">
        <v>69</v>
      </c>
      <c r="LV5" s="9" t="s">
        <v>70</v>
      </c>
      <c r="LW5" s="9" t="s">
        <v>71</v>
      </c>
      <c r="LX5" s="9" t="s">
        <v>52</v>
      </c>
      <c r="LY5" s="9" t="s">
        <v>66</v>
      </c>
      <c r="LZ5" s="9" t="s">
        <v>53</v>
      </c>
      <c r="MA5" s="9" t="s">
        <v>65</v>
      </c>
      <c r="MB5" s="9" t="s">
        <v>54</v>
      </c>
      <c r="MC5" s="9" t="s">
        <v>55</v>
      </c>
    </row>
    <row r="6" spans="1:341" x14ac:dyDescent="0.25">
      <c r="A6" s="46" t="s">
        <v>11</v>
      </c>
      <c r="B6" s="28" t="s">
        <v>35</v>
      </c>
      <c r="C6" s="20">
        <v>17</v>
      </c>
      <c r="D6" s="20">
        <v>1.149</v>
      </c>
      <c r="E6" s="26">
        <v>283.31879176404539</v>
      </c>
      <c r="F6" s="26">
        <v>982.06862964014203</v>
      </c>
      <c r="G6" s="26">
        <v>6.2563564861887011</v>
      </c>
      <c r="I6" s="1">
        <v>100</v>
      </c>
      <c r="J6" s="1">
        <v>1207.0999999999999</v>
      </c>
      <c r="K6" s="18">
        <v>908</v>
      </c>
      <c r="L6" s="18">
        <v>582</v>
      </c>
      <c r="M6" s="18">
        <v>645</v>
      </c>
      <c r="N6" s="18">
        <v>579</v>
      </c>
      <c r="O6" s="18">
        <f t="shared" ref="O6:O37" si="0">(K6+M6)/2</f>
        <v>776.5</v>
      </c>
      <c r="P6" s="18">
        <f t="shared" ref="P6:P37" si="1">(L6+N6)/2</f>
        <v>580.5</v>
      </c>
      <c r="Q6" s="18">
        <f>O6-O$6</f>
        <v>0</v>
      </c>
      <c r="R6" s="18">
        <f>P6-P$6</f>
        <v>0</v>
      </c>
      <c r="S6" s="18">
        <f>(Q6^2+R6^2)^(1/2)</f>
        <v>0</v>
      </c>
      <c r="T6" s="26">
        <f t="shared" ref="T6:T37" si="2">S6*($I$6/$J$6)</f>
        <v>0</v>
      </c>
      <c r="U6" s="18">
        <f t="shared" ref="U6:U37" si="3">SQRT(O6^2+P6^2)-SQRT($O$6^2+$P$6^2)</f>
        <v>0</v>
      </c>
      <c r="V6" s="18">
        <v>0</v>
      </c>
      <c r="W6" s="22">
        <f t="shared" ref="W6:W37" si="4">(V6*(1/60))/$L$4</f>
        <v>0</v>
      </c>
      <c r="X6" s="18">
        <f t="shared" ref="X6:X37" si="5">(S6*(I$6/J$6)+I$4)/$M$4</f>
        <v>0</v>
      </c>
      <c r="Y6" t="e">
        <f>LOG10(W6)</f>
        <v>#NUM!</v>
      </c>
      <c r="Z6" t="e">
        <f>LOG10(X6)</f>
        <v>#NUM!</v>
      </c>
      <c r="AB6" s="1">
        <v>100</v>
      </c>
      <c r="AC6" s="1">
        <v>1069.0999999999999</v>
      </c>
      <c r="AD6" s="18">
        <v>808</v>
      </c>
      <c r="AE6" s="18">
        <v>569</v>
      </c>
      <c r="AF6" s="18">
        <v>517</v>
      </c>
      <c r="AG6" s="18">
        <v>572</v>
      </c>
      <c r="AH6" s="18">
        <f>(AD6+AF6)/2</f>
        <v>662.5</v>
      </c>
      <c r="AI6" s="18">
        <f>(AE6+AG6)/2</f>
        <v>570.5</v>
      </c>
      <c r="AJ6" s="18">
        <f>AH6-AH$6</f>
        <v>0</v>
      </c>
      <c r="AK6" s="18">
        <f>AI6-AI$6</f>
        <v>0</v>
      </c>
      <c r="AL6" s="18">
        <f>(AJ6^2+AK6^2)^(1/2)</f>
        <v>0</v>
      </c>
      <c r="AM6" s="18">
        <f>(AI6^2+AH6^2)^(1/2)</f>
        <v>874.28628034528822</v>
      </c>
      <c r="AN6" s="18">
        <f>AM6-AM$6</f>
        <v>0</v>
      </c>
      <c r="AO6" s="18">
        <v>0</v>
      </c>
      <c r="AP6" s="22">
        <f t="shared" ref="AP6:AP37" si="6">(AO6*(1/60))/AE$4</f>
        <v>0</v>
      </c>
      <c r="AQ6" s="18">
        <f t="shared" ref="AQ6:AQ37" si="7">((AL6*(AB$6/AC$6))+AB$4)/AF$4</f>
        <v>0</v>
      </c>
      <c r="AR6" t="e">
        <f>LOG10(AP6)</f>
        <v>#NUM!</v>
      </c>
      <c r="AS6" t="e">
        <f>LOG10(AQ6)</f>
        <v>#NUM!</v>
      </c>
      <c r="AU6" s="1">
        <v>100</v>
      </c>
      <c r="AV6" s="1">
        <v>1214.4000000000001</v>
      </c>
      <c r="AW6" s="18">
        <v>1023</v>
      </c>
      <c r="AX6" s="18">
        <v>581</v>
      </c>
      <c r="AY6" s="18">
        <v>640</v>
      </c>
      <c r="AZ6" s="18">
        <v>581</v>
      </c>
      <c r="BA6" s="18">
        <f>(AW6+AY6)/2</f>
        <v>831.5</v>
      </c>
      <c r="BB6" s="18">
        <f>(AX6+AZ6)/2</f>
        <v>581</v>
      </c>
      <c r="BC6" s="18">
        <f>BA6-BA$6</f>
        <v>0</v>
      </c>
      <c r="BD6" s="18">
        <f>BB6-BB$6</f>
        <v>0</v>
      </c>
      <c r="BE6" s="18">
        <f>(BC6^2+BD6^2)^(1/2)</f>
        <v>0</v>
      </c>
      <c r="BF6" s="18">
        <f>(BB6^2+BA6^2)^(1/2)</f>
        <v>1014.3733287108844</v>
      </c>
      <c r="BG6" s="18">
        <f>BF6-BF$6</f>
        <v>0</v>
      </c>
      <c r="BH6" s="18">
        <v>0</v>
      </c>
      <c r="BI6" s="22">
        <f t="shared" ref="BI6:BI37" si="8">(BH6*(1/60))/$AX$4</f>
        <v>0</v>
      </c>
      <c r="BJ6" s="18">
        <f t="shared" ref="BJ6:BJ37" si="9">((BE6*(AU$6/AV$6))+AU$4)/$AY$4</f>
        <v>0</v>
      </c>
      <c r="BK6" t="e">
        <f>LOG10(BI6)</f>
        <v>#NUM!</v>
      </c>
      <c r="BL6" t="e">
        <f>LOG10(BJ6)</f>
        <v>#NUM!</v>
      </c>
      <c r="BN6" s="1">
        <v>100</v>
      </c>
      <c r="BO6" s="4">
        <v>1046</v>
      </c>
      <c r="BP6">
        <v>583</v>
      </c>
      <c r="BQ6">
        <v>591</v>
      </c>
      <c r="BR6">
        <v>374</v>
      </c>
      <c r="BS6">
        <v>588</v>
      </c>
      <c r="BT6" s="18">
        <f>(BP6+BR6)/2</f>
        <v>478.5</v>
      </c>
      <c r="BU6" s="18">
        <f>(BQ6+BS6)/2</f>
        <v>589.5</v>
      </c>
      <c r="BV6" s="18">
        <f>BT6-BT$6</f>
        <v>0</v>
      </c>
      <c r="BW6" s="18">
        <f>BU6-BU$6</f>
        <v>0</v>
      </c>
      <c r="BX6" s="18">
        <f>(BV6^2+BW6^2)^(1/2)</f>
        <v>0</v>
      </c>
      <c r="BY6" s="18">
        <f>(BU6^2+BT6^2)^(1/2)</f>
        <v>759.25786133565975</v>
      </c>
      <c r="BZ6" s="18">
        <f>BY6-BY$6</f>
        <v>0</v>
      </c>
      <c r="CA6" s="18">
        <v>0</v>
      </c>
      <c r="CB6" s="22">
        <f t="shared" ref="CB6:CB37" si="10">(CA6*(1/60))/$BQ$4</f>
        <v>0</v>
      </c>
      <c r="CC6" s="18">
        <f t="shared" ref="CC6:CC37" si="11">((BX6*(BN$6/BO$6))+BN$4)/$BR$4</f>
        <v>0</v>
      </c>
      <c r="CD6" t="e">
        <f>LOG10(CB6)</f>
        <v>#NUM!</v>
      </c>
      <c r="CE6" t="e">
        <f>LOG10(CC6)</f>
        <v>#NUM!</v>
      </c>
      <c r="CG6" s="1">
        <v>100</v>
      </c>
      <c r="CH6" s="1">
        <v>1029.3</v>
      </c>
      <c r="CI6">
        <v>656</v>
      </c>
      <c r="CJ6">
        <v>585</v>
      </c>
      <c r="CK6">
        <v>409</v>
      </c>
      <c r="CL6">
        <v>591</v>
      </c>
      <c r="CM6" s="18">
        <f>(CI6+CK6)/2</f>
        <v>532.5</v>
      </c>
      <c r="CN6" s="18">
        <f>(CJ6+CL6)/2</f>
        <v>588</v>
      </c>
      <c r="CO6" s="18">
        <f>CM6-CM$6</f>
        <v>0</v>
      </c>
      <c r="CP6" s="18">
        <f>CN6-CN$6</f>
        <v>0</v>
      </c>
      <c r="CQ6" s="18">
        <f>(CO6^2+CP6^2)^(1/2)</f>
        <v>0</v>
      </c>
      <c r="CR6" s="18">
        <f>(CN6^2+CM6^2)^(1/2)</f>
        <v>793.28446978369618</v>
      </c>
      <c r="CS6" s="18">
        <f>CR6-CR$6</f>
        <v>0</v>
      </c>
      <c r="CT6" s="18">
        <v>0</v>
      </c>
      <c r="CU6" s="22">
        <f t="shared" ref="CU6:CU37" si="12">(CT6*(1/60))/$CJ$4</f>
        <v>0</v>
      </c>
      <c r="CV6" s="18">
        <f t="shared" ref="CV6:CV37" si="13">((CQ6*(CG$6/CH$6))+CG$4)/$CK$4</f>
        <v>0</v>
      </c>
      <c r="CW6" t="e">
        <f>LOG10(CU6)</f>
        <v>#NUM!</v>
      </c>
      <c r="CX6" t="e">
        <f>LOG10(CV6)</f>
        <v>#NUM!</v>
      </c>
      <c r="CZ6" s="1">
        <v>100</v>
      </c>
      <c r="DA6" s="1">
        <v>1051.3</v>
      </c>
      <c r="DB6">
        <v>682</v>
      </c>
      <c r="DC6">
        <v>576</v>
      </c>
      <c r="DD6">
        <v>402</v>
      </c>
      <c r="DE6">
        <v>593</v>
      </c>
      <c r="DF6" s="18">
        <f>(DB6+DD6)/2</f>
        <v>542</v>
      </c>
      <c r="DG6" s="18">
        <f>(DC6+DE6)/2</f>
        <v>584.5</v>
      </c>
      <c r="DH6" s="18">
        <f>DF6-DF$6</f>
        <v>0</v>
      </c>
      <c r="DI6" s="18">
        <f>DG6-DG$6</f>
        <v>0</v>
      </c>
      <c r="DJ6" s="18">
        <f>(DH6^2+DI6^2)^(1/2)</f>
        <v>0</v>
      </c>
      <c r="DK6" s="18">
        <f>(DG6^2+DF6^2)^(1/2)</f>
        <v>797.12248117839454</v>
      </c>
      <c r="DL6" s="18">
        <f>DK6-DK$6</f>
        <v>0</v>
      </c>
      <c r="DM6" s="18">
        <v>0</v>
      </c>
      <c r="DN6" s="22">
        <f t="shared" ref="DN6:DN37" si="14">(DM6*(1/60))/$DC$4</f>
        <v>0</v>
      </c>
      <c r="DO6" s="18">
        <f t="shared" ref="DO6:DO37" si="15">((DJ6*(CZ$6/DA$6))+CZ$4)/$DD$4</f>
        <v>0</v>
      </c>
      <c r="DP6" t="e">
        <f>LOG10(DN6)</f>
        <v>#NUM!</v>
      </c>
      <c r="DQ6" t="e">
        <f>LOG10(DO6)</f>
        <v>#NUM!</v>
      </c>
      <c r="DS6" s="1">
        <v>100</v>
      </c>
      <c r="DT6" s="1">
        <v>1049</v>
      </c>
      <c r="DU6">
        <v>725</v>
      </c>
      <c r="DV6">
        <v>607</v>
      </c>
      <c r="DW6">
        <v>486</v>
      </c>
      <c r="DX6">
        <v>605</v>
      </c>
      <c r="DY6" s="18">
        <f>(DU6+DW6)/2</f>
        <v>605.5</v>
      </c>
      <c r="DZ6" s="18">
        <f>(DV6+DX6)/2</f>
        <v>606</v>
      </c>
      <c r="EA6" s="18">
        <f>DY6-DY$6</f>
        <v>0</v>
      </c>
      <c r="EB6" s="18">
        <f>DZ6-DZ$6</f>
        <v>0</v>
      </c>
      <c r="EC6" s="18">
        <f>(EA6^2+EB6^2)^(1/2)</f>
        <v>0</v>
      </c>
      <c r="ED6" s="18">
        <f>(DZ6^2+DY6^2)^(1/2)</f>
        <v>856.65993836527684</v>
      </c>
      <c r="EE6" s="18">
        <f>ED6-ED$6</f>
        <v>0</v>
      </c>
      <c r="EF6" s="18">
        <v>0</v>
      </c>
      <c r="EG6" s="22">
        <f t="shared" ref="EG6:EG37" si="16">(EF6*(1/60))/$DV$4</f>
        <v>0</v>
      </c>
      <c r="EH6" s="18">
        <f t="shared" ref="EH6:EH37" si="17">((EC6*(DS$6/DT$6))+DS$4)/$DW$4</f>
        <v>0</v>
      </c>
      <c r="EI6" t="e">
        <f>LOG10(EG6)</f>
        <v>#NUM!</v>
      </c>
      <c r="EJ6" t="e">
        <f>LOG10(EH6)</f>
        <v>#NUM!</v>
      </c>
      <c r="EL6" s="1">
        <v>100</v>
      </c>
      <c r="EM6" s="4">
        <v>1146</v>
      </c>
      <c r="EN6">
        <v>768</v>
      </c>
      <c r="EO6">
        <v>607</v>
      </c>
      <c r="EP6">
        <v>464</v>
      </c>
      <c r="EQ6">
        <v>612</v>
      </c>
      <c r="ER6" s="18">
        <f>(EN6+EP6)/2</f>
        <v>616</v>
      </c>
      <c r="ES6" s="18">
        <f>(EO6+EQ6)/2</f>
        <v>609.5</v>
      </c>
      <c r="ET6" s="18">
        <f>ER6-ER$6</f>
        <v>0</v>
      </c>
      <c r="EU6" s="18">
        <f>ES6-ES$6</f>
        <v>0</v>
      </c>
      <c r="EV6" s="18">
        <f>(ET6^2+EU6^2)^(1/2)</f>
        <v>0</v>
      </c>
      <c r="EW6" s="18">
        <f>(ES6^2+ER6^2)^(1/2)</f>
        <v>866.57154926757198</v>
      </c>
      <c r="EX6" s="18">
        <f>EW6-EW$6</f>
        <v>0</v>
      </c>
      <c r="EY6" s="18">
        <v>0</v>
      </c>
      <c r="EZ6" s="22">
        <f t="shared" ref="EZ6:EZ37" si="18">(EY6*(1/60))/$EO$4</f>
        <v>0</v>
      </c>
      <c r="FA6" s="18">
        <f t="shared" ref="FA6:FA37" si="19">((EV6*(EL$6/EM$6))+EL$4)/$EP$4</f>
        <v>0</v>
      </c>
      <c r="FB6" t="e">
        <f>LOG10(EZ6)</f>
        <v>#NUM!</v>
      </c>
      <c r="FC6" t="e">
        <f>LOG10(FA6)</f>
        <v>#NUM!</v>
      </c>
      <c r="FE6" s="1">
        <v>100</v>
      </c>
      <c r="FF6" s="4">
        <v>1123.0999999999999</v>
      </c>
      <c r="FG6">
        <v>786</v>
      </c>
      <c r="FH6">
        <v>610</v>
      </c>
      <c r="FI6">
        <v>438</v>
      </c>
      <c r="FJ6">
        <v>612</v>
      </c>
      <c r="FK6" s="18">
        <f>(FG6+FI6)/2</f>
        <v>612</v>
      </c>
      <c r="FL6" s="18">
        <f>(FH6+FJ6)/2</f>
        <v>611</v>
      </c>
      <c r="FM6" s="18">
        <f>FK6-FK$6</f>
        <v>0</v>
      </c>
      <c r="FN6" s="18">
        <f>FL6-FL$6</f>
        <v>0</v>
      </c>
      <c r="FO6" s="18">
        <f>(FM6^2+FN6^2)^(1/2)</f>
        <v>0</v>
      </c>
      <c r="FP6" s="18">
        <f>(FL6^2+FK6^2)^(1/2)</f>
        <v>864.79188247809077</v>
      </c>
      <c r="FQ6" s="18">
        <f>FP6-FP$6</f>
        <v>0</v>
      </c>
      <c r="FR6" s="18">
        <v>0</v>
      </c>
      <c r="FS6" s="22">
        <f t="shared" ref="FS6:FS37" si="20">(FR6*(1/60))/$FH$4</f>
        <v>0</v>
      </c>
      <c r="FT6" s="18">
        <f t="shared" ref="FT6:FT37" si="21">((FO6*(FE$6/FF$6))+FE$4)/$FI$4</f>
        <v>0</v>
      </c>
      <c r="FU6" t="e">
        <f>LOG10(FS6)</f>
        <v>#NUM!</v>
      </c>
      <c r="FV6" t="e">
        <f>LOG10(FT6)</f>
        <v>#NUM!</v>
      </c>
      <c r="FX6" s="1">
        <v>100</v>
      </c>
      <c r="FY6" s="4">
        <v>801.4</v>
      </c>
      <c r="FZ6" s="21">
        <v>331</v>
      </c>
      <c r="GA6" s="21">
        <v>599</v>
      </c>
      <c r="GB6" s="21">
        <v>121</v>
      </c>
      <c r="GC6" s="21">
        <v>605</v>
      </c>
      <c r="GD6">
        <f>AVERAGE(FZ6,GB6)</f>
        <v>226</v>
      </c>
      <c r="GE6">
        <f>AVERAGE(GA6,GC6)</f>
        <v>602</v>
      </c>
      <c r="GF6" s="18">
        <f>GD6-GD$6</f>
        <v>0</v>
      </c>
      <c r="GG6" s="18">
        <f>GE6-GE$6</f>
        <v>0</v>
      </c>
      <c r="GH6" s="18">
        <f>(GF6^2+GG6^2)^(1/2)</f>
        <v>0</v>
      </c>
      <c r="GI6">
        <f>SQRT(GD6^2+GE6^2)</f>
        <v>643.02410530243731</v>
      </c>
      <c r="GJ6">
        <v>0</v>
      </c>
      <c r="GK6" s="22">
        <f t="shared" ref="GK6:GK37" si="22">(GJ6*(1/60))/$GA$4</f>
        <v>0</v>
      </c>
      <c r="GL6" s="18">
        <f t="shared" ref="GL6:GL37" si="23">((GH6*($FX$6/$FY$6))+FX$4)/$GB$4</f>
        <v>0</v>
      </c>
      <c r="GM6" t="e">
        <f>LOG10(GK6)</f>
        <v>#NUM!</v>
      </c>
      <c r="GN6" t="e">
        <f>LOG(GL6)</f>
        <v>#NUM!</v>
      </c>
      <c r="GP6" s="1">
        <v>100</v>
      </c>
      <c r="GQ6" s="4">
        <v>804.39</v>
      </c>
      <c r="GR6" s="21">
        <v>346</v>
      </c>
      <c r="GS6" s="21">
        <v>600</v>
      </c>
      <c r="GT6" s="21">
        <v>144</v>
      </c>
      <c r="GU6" s="21">
        <v>609</v>
      </c>
      <c r="GV6">
        <f>AVERAGE(GR6,GT6)</f>
        <v>245</v>
      </c>
      <c r="GW6">
        <f>AVERAGE(GS6,GU6)</f>
        <v>604.5</v>
      </c>
      <c r="GX6" s="18">
        <f>GV6-GV$6</f>
        <v>0</v>
      </c>
      <c r="GY6" s="18">
        <f>GW6-GW$6</f>
        <v>0</v>
      </c>
      <c r="GZ6" s="18">
        <f>(GX6^2+GY6^2)^(1/2)</f>
        <v>0</v>
      </c>
      <c r="HA6">
        <f>SQRT(GV6^2+GW6^2)</f>
        <v>652.26164228781693</v>
      </c>
      <c r="HB6">
        <v>0</v>
      </c>
      <c r="HC6" s="22">
        <f t="shared" ref="HC6:HC37" si="24">(HB6*(1/60))/$GS$4</f>
        <v>0</v>
      </c>
      <c r="HD6" s="18">
        <f t="shared" ref="HD6:HD37" si="25">((GZ6*(GP$6/GQ$6))+GP$4)/$GT$4</f>
        <v>0</v>
      </c>
      <c r="HE6" t="e">
        <f>LOG10(HC6)</f>
        <v>#NUM!</v>
      </c>
      <c r="HF6" t="e">
        <f>LOG(HD6)</f>
        <v>#NUM!</v>
      </c>
      <c r="HH6" s="1">
        <v>100</v>
      </c>
      <c r="HI6" s="4">
        <v>802.48</v>
      </c>
      <c r="HJ6" s="21">
        <v>353</v>
      </c>
      <c r="HK6" s="21">
        <v>598</v>
      </c>
      <c r="HL6" s="21">
        <v>157</v>
      </c>
      <c r="HM6" s="21">
        <v>605</v>
      </c>
      <c r="HN6">
        <f>AVERAGE(HJ6,HL6)</f>
        <v>255</v>
      </c>
      <c r="HO6">
        <f>AVERAGE(HK6,HM6)</f>
        <v>601.5</v>
      </c>
      <c r="HP6" s="18">
        <f>HN6-HN$6</f>
        <v>0</v>
      </c>
      <c r="HQ6" s="18">
        <f>HO6-HO$6</f>
        <v>0</v>
      </c>
      <c r="HR6" s="18">
        <f t="shared" ref="HR6:HR37" si="26">(HP6^2+HQ6^2)^(1/2)</f>
        <v>0</v>
      </c>
      <c r="HS6">
        <f>SQRT(HN6^2+HO6^2)</f>
        <v>653.32017418720511</v>
      </c>
      <c r="HT6">
        <v>0</v>
      </c>
      <c r="HU6" s="22">
        <f t="shared" ref="HU6:HU37" si="27">(HT6*(1/60))/$HK$4</f>
        <v>0</v>
      </c>
      <c r="HV6" s="18">
        <f t="shared" ref="HV6:HV37" si="28">((HR6*(HH$6/HI$6))+HH$4)/$HL$4</f>
        <v>0</v>
      </c>
      <c r="HW6" t="e">
        <f>LOG10(HU6)</f>
        <v>#NUM!</v>
      </c>
      <c r="HX6" t="e">
        <f>LOG(HV6)</f>
        <v>#NUM!</v>
      </c>
      <c r="HZ6" s="28">
        <v>110</v>
      </c>
      <c r="IA6" s="28">
        <v>1163.7</v>
      </c>
      <c r="IB6">
        <v>717</v>
      </c>
      <c r="IC6">
        <v>573</v>
      </c>
      <c r="ID6">
        <v>376</v>
      </c>
      <c r="IE6">
        <v>594</v>
      </c>
      <c r="IF6">
        <f>AVERAGE(IB6,ID6)</f>
        <v>546.5</v>
      </c>
      <c r="IG6">
        <f>AVERAGE(IC6,IE6)</f>
        <v>583.5</v>
      </c>
      <c r="IH6">
        <f>IF6-$IF$6</f>
        <v>0</v>
      </c>
      <c r="II6">
        <f>IG6-$IG$6</f>
        <v>0</v>
      </c>
      <c r="IJ6">
        <f>SQRT(IH6^2+II6^2)</f>
        <v>0</v>
      </c>
      <c r="IK6">
        <f>SQRT(IF6^2+IG6^2)</f>
        <v>799.45887949287294</v>
      </c>
      <c r="IL6">
        <v>0</v>
      </c>
      <c r="IM6">
        <f t="shared" ref="IM6:IM37" si="29">(IL6*(1/60))/$IC$4</f>
        <v>0</v>
      </c>
      <c r="IN6">
        <f t="shared" ref="IN6:IN37" si="30">((IJ6*$HZ$6/$IA$6)+$HZ$4)/$ID$4</f>
        <v>0</v>
      </c>
      <c r="IO6" t="e">
        <f>LOG(IM6)</f>
        <v>#NUM!</v>
      </c>
      <c r="IP6" t="e">
        <f>LOG(IN6)</f>
        <v>#NUM!</v>
      </c>
      <c r="IS6">
        <v>110</v>
      </c>
      <c r="IT6">
        <v>1274.0999999999999</v>
      </c>
      <c r="IU6">
        <v>837</v>
      </c>
      <c r="IV6">
        <v>598</v>
      </c>
      <c r="IW6">
        <v>415</v>
      </c>
      <c r="IX6">
        <v>587</v>
      </c>
      <c r="IY6">
        <f>AVERAGE(IU6,IW6)</f>
        <v>626</v>
      </c>
      <c r="IZ6">
        <f>AVERAGE(IV6,IX6)</f>
        <v>592.5</v>
      </c>
      <c r="JA6">
        <f>IY6-IY$6</f>
        <v>0</v>
      </c>
      <c r="JB6">
        <f>IZ6-IZ$6</f>
        <v>0</v>
      </c>
      <c r="JC6">
        <f>SQRT(JA6^2+JB6^2)</f>
        <v>0</v>
      </c>
      <c r="JD6">
        <f>SQRT(IY6^2+IZ6^2)</f>
        <v>861.9351773770461</v>
      </c>
      <c r="JE6">
        <v>0</v>
      </c>
      <c r="JF6">
        <f t="shared" ref="JF6:JF22" si="31">(JE6*(1/60))/IV$4</f>
        <v>0</v>
      </c>
      <c r="JG6">
        <f t="shared" ref="JG6:JG22" si="32">((JC6*IS$6/IT$6)+IS$4)/IW$4</f>
        <v>0</v>
      </c>
      <c r="JH6" t="e">
        <f>LOG(JF6)</f>
        <v>#NUM!</v>
      </c>
      <c r="JI6" t="e">
        <f>LOG(JG6)</f>
        <v>#NUM!</v>
      </c>
      <c r="JK6">
        <v>110</v>
      </c>
      <c r="JL6">
        <v>1145.3</v>
      </c>
      <c r="JM6">
        <v>635</v>
      </c>
      <c r="JN6">
        <v>582</v>
      </c>
      <c r="JO6">
        <v>420</v>
      </c>
      <c r="JP6">
        <v>574</v>
      </c>
      <c r="JQ6">
        <f>AVERAGE(JM6,JO6)</f>
        <v>527.5</v>
      </c>
      <c r="JR6">
        <f>AVERAGE(JN6,JP6)</f>
        <v>578</v>
      </c>
      <c r="JS6">
        <f>JQ6-JQ$6</f>
        <v>0</v>
      </c>
      <c r="JT6">
        <f>JR6-JR$6</f>
        <v>0</v>
      </c>
      <c r="JU6">
        <f>SQRT(JS6^2+JT6^2)</f>
        <v>0</v>
      </c>
      <c r="JV6">
        <f>SQRT(JQ6^2+JR6^2)</f>
        <v>782.52172493803641</v>
      </c>
      <c r="JW6">
        <v>0</v>
      </c>
      <c r="JX6">
        <f t="shared" ref="JX6:JX34" si="33">(JW6*(1/60))/JN$4</f>
        <v>0</v>
      </c>
      <c r="JY6">
        <f t="shared" ref="JY6:JY34" si="34">((JU6*JK$6/JL$6)+JK$4)/JO$4</f>
        <v>0</v>
      </c>
      <c r="JZ6" t="e">
        <f>LOG(JX6)</f>
        <v>#NUM!</v>
      </c>
      <c r="KA6" t="e">
        <f>LOG(JY6)</f>
        <v>#NUM!</v>
      </c>
      <c r="KC6">
        <v>110</v>
      </c>
      <c r="KD6">
        <v>1252.8</v>
      </c>
      <c r="KE6">
        <v>693</v>
      </c>
      <c r="KF6">
        <v>587</v>
      </c>
      <c r="KG6">
        <v>394</v>
      </c>
      <c r="KH6">
        <v>584</v>
      </c>
      <c r="KI6">
        <f>AVERAGE(KE6,KG6)</f>
        <v>543.5</v>
      </c>
      <c r="KJ6">
        <f>AVERAGE(KF6,KH6)</f>
        <v>585.5</v>
      </c>
      <c r="KK6">
        <f>KI6-KI$6</f>
        <v>0</v>
      </c>
      <c r="KL6">
        <f>KJ6-KJ$6</f>
        <v>0</v>
      </c>
      <c r="KM6">
        <f>SQRT(KK6^2+KL6^2)</f>
        <v>0</v>
      </c>
      <c r="KN6">
        <f>SQRT(KI6^2+KJ6^2)</f>
        <v>798.87577257042915</v>
      </c>
      <c r="KO6">
        <v>0</v>
      </c>
      <c r="KP6">
        <f t="shared" ref="KP6:KP27" si="35">(KO6*(1/60))/KF$4</f>
        <v>0</v>
      </c>
      <c r="KQ6">
        <f t="shared" ref="KQ6:KQ27" si="36">((KM6*KC$6/KD$6)+KC$4)/KG$4</f>
        <v>0</v>
      </c>
      <c r="KR6" t="e">
        <f>LOG(KP6)</f>
        <v>#NUM!</v>
      </c>
      <c r="KS6" t="e">
        <f>LOG(KQ6)</f>
        <v>#NUM!</v>
      </c>
      <c r="KU6">
        <v>110</v>
      </c>
      <c r="KV6">
        <v>1124.7</v>
      </c>
      <c r="KW6">
        <v>692</v>
      </c>
      <c r="KX6">
        <v>589</v>
      </c>
      <c r="KY6">
        <v>387</v>
      </c>
      <c r="KZ6">
        <v>584</v>
      </c>
      <c r="LA6">
        <f>AVERAGE(KW6,KY6)</f>
        <v>539.5</v>
      </c>
      <c r="LB6">
        <f>AVERAGE(KX6,KZ6)</f>
        <v>586.5</v>
      </c>
      <c r="LC6">
        <f>LA6-LA$6</f>
        <v>0</v>
      </c>
      <c r="LD6">
        <f>LB6-LB$6</f>
        <v>0</v>
      </c>
      <c r="LE6">
        <f>SQRT(LC6^2+LD6^2)</f>
        <v>0</v>
      </c>
      <c r="LF6">
        <f>SQRT(LA6^2+LB6^2)</f>
        <v>796.89553895099698</v>
      </c>
      <c r="LG6">
        <v>0</v>
      </c>
      <c r="LH6">
        <f t="shared" ref="LH6:LH26" si="37">(LG6*(1/60))/KX$4</f>
        <v>0</v>
      </c>
      <c r="LI6">
        <f t="shared" ref="LI6:LI26" si="38">((LE6*KU$6/KV$6)+KU$4)/KY$4</f>
        <v>0</v>
      </c>
      <c r="LJ6" t="e">
        <f>LOG(LH6)</f>
        <v>#NUM!</v>
      </c>
      <c r="LK6" t="e">
        <f>LOG(LI6)</f>
        <v>#NUM!</v>
      </c>
      <c r="LM6">
        <v>110</v>
      </c>
      <c r="LN6">
        <v>1298.8</v>
      </c>
      <c r="LO6">
        <v>728</v>
      </c>
      <c r="LP6">
        <v>599</v>
      </c>
      <c r="LQ6">
        <v>305</v>
      </c>
      <c r="LR6">
        <v>588</v>
      </c>
      <c r="LS6">
        <f>AVERAGE(LO6,LQ6)</f>
        <v>516.5</v>
      </c>
      <c r="LT6">
        <f>AVERAGE(LP6,LR6)</f>
        <v>593.5</v>
      </c>
      <c r="LU6">
        <f>LS6-LS$6</f>
        <v>0</v>
      </c>
      <c r="LV6">
        <f>LT6-LT$6</f>
        <v>0</v>
      </c>
      <c r="LW6">
        <f>SQRT(LU6^2+LV6^2)</f>
        <v>0</v>
      </c>
      <c r="LX6">
        <f>SQRT(LS6^2+LT6^2)</f>
        <v>786.77474540048627</v>
      </c>
      <c r="LY6">
        <v>0</v>
      </c>
      <c r="LZ6">
        <f t="shared" ref="LZ6:LZ25" si="39">(LY6*(1/60))/LP$4</f>
        <v>0</v>
      </c>
      <c r="MA6">
        <f t="shared" ref="MA6:MA25" si="40">((LW6*LM$6/LN$6)+LM$4)/LQ$4</f>
        <v>0</v>
      </c>
      <c r="MB6" t="e">
        <f>LOG(LZ6)</f>
        <v>#NUM!</v>
      </c>
      <c r="MC6" t="e">
        <f>LOG(MA6)</f>
        <v>#NUM!</v>
      </c>
    </row>
    <row r="7" spans="1:341" x14ac:dyDescent="0.25">
      <c r="A7" s="46" t="s">
        <v>15</v>
      </c>
      <c r="B7" s="28" t="s">
        <v>38</v>
      </c>
      <c r="C7" s="20">
        <v>6</v>
      </c>
      <c r="D7" s="20">
        <v>4.1649999999999769</v>
      </c>
      <c r="E7" s="26">
        <v>87.824490343048879</v>
      </c>
      <c r="F7" s="26">
        <v>214.94472005176397</v>
      </c>
      <c r="G7" s="26">
        <v>1.4518188166932855</v>
      </c>
      <c r="K7" s="18">
        <v>910</v>
      </c>
      <c r="L7" s="18">
        <v>577</v>
      </c>
      <c r="M7" s="18">
        <v>647</v>
      </c>
      <c r="N7" s="18">
        <v>581</v>
      </c>
      <c r="O7" s="18">
        <f t="shared" si="0"/>
        <v>778.5</v>
      </c>
      <c r="P7" s="18">
        <f t="shared" si="1"/>
        <v>579</v>
      </c>
      <c r="Q7" s="18">
        <f t="shared" ref="Q7:R14" si="41">O7-O$6</f>
        <v>2</v>
      </c>
      <c r="R7" s="18">
        <f t="shared" si="41"/>
        <v>-1.5</v>
      </c>
      <c r="S7" s="49">
        <f t="shared" ref="S7:S70" si="42">(Q7^2+R7^2)^(1/2)</f>
        <v>2.5</v>
      </c>
      <c r="T7" s="26">
        <f t="shared" si="2"/>
        <v>0.20710794466075721</v>
      </c>
      <c r="U7" s="18">
        <f t="shared" si="3"/>
        <v>0.70667816705611131</v>
      </c>
      <c r="V7" s="18">
        <v>1</v>
      </c>
      <c r="W7" s="22">
        <f t="shared" si="4"/>
        <v>3.5968374196793541E-3</v>
      </c>
      <c r="X7" s="18">
        <f t="shared" si="5"/>
        <v>2.8143011972591624E-4</v>
      </c>
      <c r="Y7">
        <f t="shared" ref="Y7:Y38" si="43">LOG10(W7)</f>
        <v>-2.4440791922431697</v>
      </c>
      <c r="Z7">
        <f t="shared" ref="Z7:Z70" si="44">LOG10(X7)</f>
        <v>-3.5506294245602756</v>
      </c>
      <c r="AD7" s="18">
        <v>812</v>
      </c>
      <c r="AE7" s="18">
        <v>575</v>
      </c>
      <c r="AF7" s="18">
        <v>520</v>
      </c>
      <c r="AG7" s="18">
        <v>574</v>
      </c>
      <c r="AH7" s="18">
        <f t="shared" ref="AH7:AI70" si="45">(AD7+AF7)/2</f>
        <v>666</v>
      </c>
      <c r="AI7" s="18">
        <f t="shared" si="45"/>
        <v>574.5</v>
      </c>
      <c r="AJ7" s="18">
        <f t="shared" ref="AJ7:AK14" si="46">AH7-AH$6</f>
        <v>3.5</v>
      </c>
      <c r="AK7" s="18">
        <f t="shared" si="46"/>
        <v>4</v>
      </c>
      <c r="AL7" s="18">
        <f t="shared" ref="AL7:AL70" si="47">(AJ7^2+AK7^2)^(1/2)</f>
        <v>5.315072906367325</v>
      </c>
      <c r="AM7" s="18">
        <f t="shared" ref="AM7:AM70" si="48">(AI7^2+AH7^2)^(1/2)</f>
        <v>879.54889005671544</v>
      </c>
      <c r="AN7" s="18">
        <f>AM7-AM$6</f>
        <v>5.262609711427217</v>
      </c>
      <c r="AO7" s="18">
        <v>1</v>
      </c>
      <c r="AP7" s="22">
        <f t="shared" si="6"/>
        <v>2.9957448667770627E-3</v>
      </c>
      <c r="AQ7" s="18">
        <f t="shared" si="7"/>
        <v>5.843375228206469E-4</v>
      </c>
      <c r="AR7">
        <f t="shared" ref="AR7:AS70" si="49">LOG10(AP7)</f>
        <v>-2.5234951761758473</v>
      </c>
      <c r="AS7">
        <f t="shared" si="49"/>
        <v>-3.2333362248813726</v>
      </c>
      <c r="AW7" s="18">
        <v>1026</v>
      </c>
      <c r="AX7" s="18">
        <v>581</v>
      </c>
      <c r="AY7" s="18">
        <v>644</v>
      </c>
      <c r="AZ7" s="18">
        <v>581</v>
      </c>
      <c r="BA7" s="18">
        <f t="shared" ref="BA7:BB70" si="50">(AW7+AY7)/2</f>
        <v>835</v>
      </c>
      <c r="BB7" s="18">
        <f t="shared" si="50"/>
        <v>581</v>
      </c>
      <c r="BC7" s="18">
        <f t="shared" ref="BC7:BD14" si="51">BA7-BA$6</f>
        <v>3.5</v>
      </c>
      <c r="BD7" s="18">
        <f t="shared" si="51"/>
        <v>0</v>
      </c>
      <c r="BE7" s="18">
        <f t="shared" ref="BE7:BE70" si="52">(BC7^2+BD7^2)^(1/2)</f>
        <v>3.5</v>
      </c>
      <c r="BF7" s="18">
        <f t="shared" ref="BF7:BF70" si="53">(BB7^2+BA7^2)^(1/2)</f>
        <v>1017.2443167695752</v>
      </c>
      <c r="BG7" s="18">
        <f t="shared" ref="BG7:BG14" si="54">BF7-BF$6</f>
        <v>2.8709880586908412</v>
      </c>
      <c r="BH7" s="18">
        <v>1</v>
      </c>
      <c r="BI7" s="22">
        <f t="shared" si="8"/>
        <v>2.6639573213993444E-3</v>
      </c>
      <c r="BJ7" s="18">
        <f t="shared" si="9"/>
        <v>2.9347049681096004E-4</v>
      </c>
      <c r="BK7">
        <f t="shared" ref="BK7:BL70" si="55">LOG10(BI7)</f>
        <v>-2.5744727371703671</v>
      </c>
      <c r="BL7">
        <f t="shared" si="55"/>
        <v>-3.532435552734047</v>
      </c>
      <c r="BP7">
        <v>587</v>
      </c>
      <c r="BQ7">
        <v>583</v>
      </c>
      <c r="BR7">
        <v>382</v>
      </c>
      <c r="BS7">
        <v>590</v>
      </c>
      <c r="BT7" s="18">
        <f t="shared" ref="BT7:BU70" si="56">(BP7+BR7)/2</f>
        <v>484.5</v>
      </c>
      <c r="BU7" s="18">
        <f t="shared" si="56"/>
        <v>586.5</v>
      </c>
      <c r="BV7" s="18">
        <f t="shared" ref="BV7:BW14" si="57">BT7-BT$6</f>
        <v>6</v>
      </c>
      <c r="BW7" s="18">
        <f t="shared" si="57"/>
        <v>-3</v>
      </c>
      <c r="BX7" s="18">
        <f t="shared" ref="BX7:BX70" si="58">(BV7^2+BW7^2)^(1/2)</f>
        <v>6.7082039324993694</v>
      </c>
      <c r="BY7" s="18">
        <f t="shared" ref="BY7:BY70" si="59">(BU7^2+BT7^2)^(1/2)</f>
        <v>760.73812839899119</v>
      </c>
      <c r="BZ7" s="18">
        <f t="shared" ref="BZ7:BZ14" si="60">BY7-BY$6</f>
        <v>1.4802670633314392</v>
      </c>
      <c r="CA7" s="18">
        <v>1</v>
      </c>
      <c r="CB7" s="22">
        <f t="shared" si="10"/>
        <v>1.1479853047109047E-2</v>
      </c>
      <c r="CC7" s="18">
        <f t="shared" si="11"/>
        <v>2.9836494121139477E-3</v>
      </c>
      <c r="CD7">
        <f t="shared" ref="CD7:CE70" si="61">LOG10(CB7)</f>
        <v>-1.9400636712793451</v>
      </c>
      <c r="CE7">
        <f t="shared" si="61"/>
        <v>-2.5252522091247696</v>
      </c>
      <c r="CI7">
        <v>657</v>
      </c>
      <c r="CJ7">
        <v>583</v>
      </c>
      <c r="CK7">
        <v>416</v>
      </c>
      <c r="CL7">
        <v>591</v>
      </c>
      <c r="CM7" s="18">
        <f t="shared" ref="CM7:CN70" si="62">(CI7+CK7)/2</f>
        <v>536.5</v>
      </c>
      <c r="CN7" s="18">
        <f t="shared" si="62"/>
        <v>587</v>
      </c>
      <c r="CO7" s="18">
        <f t="shared" ref="CO7:CP14" si="63">CM7-CM$6</f>
        <v>4</v>
      </c>
      <c r="CP7" s="18">
        <f t="shared" si="63"/>
        <v>-1</v>
      </c>
      <c r="CQ7" s="18">
        <f t="shared" ref="CQ7:CQ70" si="64">(CO7^2+CP7^2)^(1/2)</f>
        <v>4.1231056256176606</v>
      </c>
      <c r="CR7" s="18">
        <f t="shared" ref="CR7:CR70" si="65">(CN7^2+CM7^2)^(1/2)</f>
        <v>795.23660001285157</v>
      </c>
      <c r="CS7" s="18">
        <f t="shared" ref="CS7:CS14" si="66">CR7-CR$6</f>
        <v>1.9521302291553866</v>
      </c>
      <c r="CT7" s="18">
        <v>1</v>
      </c>
      <c r="CU7" s="22">
        <f t="shared" si="12"/>
        <v>9.7208865382988133E-3</v>
      </c>
      <c r="CV7" s="18">
        <f t="shared" si="13"/>
        <v>1.5321730923863212E-3</v>
      </c>
      <c r="CW7">
        <f t="shared" ref="CW7:CX70" si="67">LOG10(CU7)</f>
        <v>-2.0122941259035696</v>
      </c>
      <c r="CX7">
        <f t="shared" si="67"/>
        <v>-2.8146921688928015</v>
      </c>
      <c r="DB7">
        <v>688</v>
      </c>
      <c r="DC7">
        <v>581</v>
      </c>
      <c r="DD7">
        <v>411</v>
      </c>
      <c r="DE7">
        <v>594</v>
      </c>
      <c r="DF7" s="18">
        <f t="shared" ref="DF7:DG70" si="68">(DB7+DD7)/2</f>
        <v>549.5</v>
      </c>
      <c r="DG7" s="18">
        <f t="shared" si="68"/>
        <v>587.5</v>
      </c>
      <c r="DH7" s="18">
        <f t="shared" ref="DH7:DI14" si="69">DF7-DF$6</f>
        <v>7.5</v>
      </c>
      <c r="DI7" s="18">
        <f t="shared" si="69"/>
        <v>3</v>
      </c>
      <c r="DJ7" s="18">
        <f t="shared" ref="DJ7:DJ70" si="70">(DH7^2+DI7^2)^(1/2)</f>
        <v>8.0777472107017552</v>
      </c>
      <c r="DK7" s="18">
        <f t="shared" ref="DK7:DK70" si="71">(DG7^2+DF7^2)^(1/2)</f>
        <v>804.42930080896485</v>
      </c>
      <c r="DL7" s="18">
        <f t="shared" ref="DL7:DL14" si="72">DK7-DK$6</f>
        <v>7.3068196305703168</v>
      </c>
      <c r="DM7" s="18">
        <v>1</v>
      </c>
      <c r="DN7" s="22">
        <f t="shared" si="14"/>
        <v>8.7709260224791401E-3</v>
      </c>
      <c r="DO7" s="18">
        <f t="shared" si="15"/>
        <v>2.6395169904101954E-3</v>
      </c>
      <c r="DP7">
        <f t="shared" ref="DP7:DQ70" si="73">LOG10(DN7)</f>
        <v>-2.0569545519906338</v>
      </c>
      <c r="DQ7">
        <f t="shared" si="73"/>
        <v>-2.5784755381268818</v>
      </c>
      <c r="DU7">
        <v>729</v>
      </c>
      <c r="DV7">
        <v>603</v>
      </c>
      <c r="DW7">
        <v>492</v>
      </c>
      <c r="DX7">
        <v>607</v>
      </c>
      <c r="DY7" s="18">
        <f t="shared" ref="DY7:DZ70" si="74">(DU7+DW7)/2</f>
        <v>610.5</v>
      </c>
      <c r="DZ7" s="18">
        <f t="shared" si="74"/>
        <v>605</v>
      </c>
      <c r="EA7" s="18">
        <f t="shared" ref="EA7:EB14" si="75">DY7-DY$6</f>
        <v>5</v>
      </c>
      <c r="EB7" s="18">
        <f t="shared" si="75"/>
        <v>-1</v>
      </c>
      <c r="EC7" s="18">
        <f t="shared" ref="EC7:EC70" si="76">(EA7^2+EB7^2)^(1/2)</f>
        <v>5.0990195135927845</v>
      </c>
      <c r="ED7" s="18">
        <f t="shared" ref="ED7:ED70" si="77">(DZ7^2+DY7^2)^(1/2)</f>
        <v>859.4970913272482</v>
      </c>
      <c r="EE7" s="18">
        <f t="shared" ref="EE7:EE14" si="78">ED7-ED$6</f>
        <v>2.8371529619713556</v>
      </c>
      <c r="EF7" s="18">
        <v>1</v>
      </c>
      <c r="EG7" s="22">
        <f t="shared" si="16"/>
        <v>2.0761306719200047E-2</v>
      </c>
      <c r="EH7" s="18">
        <f t="shared" si="17"/>
        <v>4.1863571903475129E-3</v>
      </c>
      <c r="EI7">
        <f t="shared" ref="EI7:EJ70" si="79">LOG10(EG7)</f>
        <v>-1.6827453154151832</v>
      </c>
      <c r="EJ7">
        <f t="shared" si="79"/>
        <v>-2.3781637193373069</v>
      </c>
      <c r="EN7">
        <v>775</v>
      </c>
      <c r="EO7">
        <v>601</v>
      </c>
      <c r="EP7">
        <v>472</v>
      </c>
      <c r="EQ7">
        <v>608</v>
      </c>
      <c r="ER7" s="18">
        <f t="shared" ref="ER7:ES70" si="80">(EN7+EP7)/2</f>
        <v>623.5</v>
      </c>
      <c r="ES7" s="18">
        <f t="shared" si="80"/>
        <v>604.5</v>
      </c>
      <c r="ET7" s="18">
        <f t="shared" ref="ET7:EU14" si="81">ER7-ER$6</f>
        <v>7.5</v>
      </c>
      <c r="EU7" s="18">
        <f t="shared" si="81"/>
        <v>-5</v>
      </c>
      <c r="EV7" s="18">
        <f t="shared" ref="EV7:EV70" si="82">(ET7^2+EU7^2)^(1/2)</f>
        <v>9.013878188659973</v>
      </c>
      <c r="EW7" s="18">
        <f t="shared" ref="EW7:EW70" si="83">(ES7^2+ER7^2)^(1/2)</f>
        <v>868.43105656119872</v>
      </c>
      <c r="EX7" s="18">
        <f t="shared" ref="EX7:EX14" si="84">EW7-EW$6</f>
        <v>1.8595072936267343</v>
      </c>
      <c r="EY7" s="18">
        <v>1</v>
      </c>
      <c r="EZ7" s="22">
        <f t="shared" si="18"/>
        <v>1.6899707202181494E-2</v>
      </c>
      <c r="FA7" s="18">
        <f t="shared" si="19"/>
        <v>5.836044612275916E-3</v>
      </c>
      <c r="FB7">
        <f t="shared" ref="FB7:FC70" si="85">LOG10(EZ7)</f>
        <v>-1.7721208197400811</v>
      </c>
      <c r="FC7">
        <f t="shared" si="85"/>
        <v>-2.2338813969034659</v>
      </c>
      <c r="FG7">
        <v>793</v>
      </c>
      <c r="FH7">
        <v>607</v>
      </c>
      <c r="FI7">
        <v>444</v>
      </c>
      <c r="FJ7">
        <v>613</v>
      </c>
      <c r="FK7" s="18">
        <f t="shared" ref="FK7:FL69" si="86">(FG7+FI7)/2</f>
        <v>618.5</v>
      </c>
      <c r="FL7" s="18">
        <f t="shared" si="86"/>
        <v>610</v>
      </c>
      <c r="FM7" s="18">
        <f t="shared" ref="FM7:FN14" si="87">FK7-FK$6</f>
        <v>6.5</v>
      </c>
      <c r="FN7" s="18">
        <f t="shared" si="87"/>
        <v>-1</v>
      </c>
      <c r="FO7" s="18">
        <f t="shared" ref="FO7:FO69" si="88">(FM7^2+FN7^2)^(1/2)</f>
        <v>6.5764732189829527</v>
      </c>
      <c r="FP7" s="18">
        <f t="shared" ref="FP7:FP69" si="89">(FL7^2+FK7^2)^(1/2)</f>
        <v>868.70147346484919</v>
      </c>
      <c r="FQ7" s="18">
        <f t="shared" ref="FQ7:FQ14" si="90">FP7-FP$6</f>
        <v>3.9095909867584169</v>
      </c>
      <c r="FR7" s="18">
        <v>1</v>
      </c>
      <c r="FS7" s="22">
        <f t="shared" si="20"/>
        <v>1.5308542706746867E-2</v>
      </c>
      <c r="FT7" s="18">
        <f t="shared" si="21"/>
        <v>3.9954331780638003E-3</v>
      </c>
      <c r="FU7">
        <f t="shared" ref="FU7:FV69" si="91">LOG10(FS7)</f>
        <v>-1.8150661498988334</v>
      </c>
      <c r="FV7">
        <f t="shared" si="91"/>
        <v>-2.3984361283289073</v>
      </c>
      <c r="FY7">
        <f>(FX6/FY6)</f>
        <v>0.12478163214374845</v>
      </c>
      <c r="FZ7" s="21">
        <v>337</v>
      </c>
      <c r="GA7" s="21">
        <v>599</v>
      </c>
      <c r="GB7" s="21">
        <v>125</v>
      </c>
      <c r="GC7" s="21">
        <v>605</v>
      </c>
      <c r="GD7">
        <f t="shared" ref="GD7:GE70" si="92">AVERAGE(FZ7,GB7)</f>
        <v>231</v>
      </c>
      <c r="GE7">
        <f t="shared" si="92"/>
        <v>602</v>
      </c>
      <c r="GF7" s="18">
        <f t="shared" ref="GF7:GG14" si="93">GD7-GD$6</f>
        <v>5</v>
      </c>
      <c r="GG7" s="18">
        <f t="shared" si="93"/>
        <v>0</v>
      </c>
      <c r="GH7" s="18">
        <f t="shared" ref="GH7:GH70" si="94">(GF7^2+GG7^2)^(1/2)</f>
        <v>5</v>
      </c>
      <c r="GI7">
        <f t="shared" ref="GI7:GI70" si="95">SQRT(GD7^2+GE7^2)</f>
        <v>644.79841811220354</v>
      </c>
      <c r="GJ7">
        <v>1</v>
      </c>
      <c r="GK7" s="22">
        <f t="shared" si="22"/>
        <v>1.3794324768087922E-2</v>
      </c>
      <c r="GL7" s="18">
        <f t="shared" si="23"/>
        <v>2.7603581561143889E-3</v>
      </c>
      <c r="GM7">
        <f t="shared" ref="GM7:GM70" si="96">LOG10(GK7)</f>
        <v>-1.8602995533704123</v>
      </c>
      <c r="GN7">
        <f t="shared" ref="GN7:GN70" si="97">LOG(GL7)</f>
        <v>-2.559034564625827</v>
      </c>
      <c r="GQ7">
        <f>(GP6/GQ6)</f>
        <v>0.12431780603935902</v>
      </c>
      <c r="GR7" s="21">
        <v>350</v>
      </c>
      <c r="GS7" s="21">
        <v>598</v>
      </c>
      <c r="GT7" s="21">
        <v>151</v>
      </c>
      <c r="GU7" s="21">
        <v>607</v>
      </c>
      <c r="GV7">
        <f t="shared" ref="GV7:GW70" si="98">AVERAGE(GR7,GT7)</f>
        <v>250.5</v>
      </c>
      <c r="GW7">
        <f t="shared" si="98"/>
        <v>602.5</v>
      </c>
      <c r="GX7" s="18">
        <f t="shared" ref="GX7:GY14" si="99">GV7-GV$6</f>
        <v>5.5</v>
      </c>
      <c r="GY7" s="18">
        <f t="shared" si="99"/>
        <v>-2</v>
      </c>
      <c r="GZ7" s="18">
        <f t="shared" ref="GZ7:GZ70" si="100">(GX7^2+GY7^2)^(1/2)</f>
        <v>5.8523499553598128</v>
      </c>
      <c r="HA7">
        <f t="shared" ref="HA7:HA70" si="101">SQRT(GV7^2+GW7^2)</f>
        <v>652.50019157085308</v>
      </c>
      <c r="HB7">
        <v>1</v>
      </c>
      <c r="HC7" s="22">
        <f t="shared" si="24"/>
        <v>1.2385615701262228E-2</v>
      </c>
      <c r="HD7" s="18">
        <f t="shared" si="25"/>
        <v>3.1083027393576904E-3</v>
      </c>
      <c r="HE7">
        <f t="shared" ref="HE7:HE70" si="102">LOG10(HC7)</f>
        <v>-1.9070823993313275</v>
      </c>
      <c r="HF7">
        <f t="shared" ref="HF7:HF70" si="103">LOG(HD7)</f>
        <v>-2.5074766888320279</v>
      </c>
      <c r="HI7">
        <f>(HH6/HI6)</f>
        <v>0.12461369753763334</v>
      </c>
      <c r="HJ7">
        <v>359</v>
      </c>
      <c r="HK7">
        <v>597</v>
      </c>
      <c r="HL7">
        <v>159</v>
      </c>
      <c r="HM7">
        <v>605</v>
      </c>
      <c r="HN7">
        <f t="shared" ref="HN7:HO70" si="104">AVERAGE(HJ7,HL7)</f>
        <v>259</v>
      </c>
      <c r="HO7">
        <f t="shared" si="104"/>
        <v>601</v>
      </c>
      <c r="HP7" s="18">
        <f t="shared" ref="HP7:HP38" si="105">HN7-HN$6</f>
        <v>4</v>
      </c>
      <c r="HQ7" s="18">
        <f t="shared" ref="HQ7:HQ14" si="106">HO7-HO$6</f>
        <v>-0.5</v>
      </c>
      <c r="HR7" s="18">
        <f t="shared" si="26"/>
        <v>4.0311288741492746</v>
      </c>
      <c r="HS7">
        <f t="shared" ref="HS7:HS70" si="107">SQRT(HN7^2+HO7^2)</f>
        <v>654.43257865115481</v>
      </c>
      <c r="HT7">
        <v>1</v>
      </c>
      <c r="HU7" s="22">
        <f t="shared" si="27"/>
        <v>1.3312953801874829E-2</v>
      </c>
      <c r="HV7" s="18">
        <f t="shared" si="28"/>
        <v>2.3701730055949747E-3</v>
      </c>
      <c r="HW7">
        <f t="shared" ref="HW7:HW70" si="108">LOG10(HU7)</f>
        <v>-1.8757255750638682</v>
      </c>
      <c r="HX7">
        <f t="shared" ref="HX7:HX70" si="109">LOG(HV7)</f>
        <v>-2.6252199524569857</v>
      </c>
      <c r="IB7">
        <v>724</v>
      </c>
      <c r="IC7">
        <v>574</v>
      </c>
      <c r="ID7">
        <v>384</v>
      </c>
      <c r="IE7">
        <v>593</v>
      </c>
      <c r="IF7">
        <f t="shared" ref="IF7:IF70" si="110">AVERAGE(IB7,ID7)</f>
        <v>554</v>
      </c>
      <c r="IG7">
        <f t="shared" ref="IG7:IG70" si="111">AVERAGE(IC7,IE7)</f>
        <v>583.5</v>
      </c>
      <c r="IH7">
        <f t="shared" ref="IH7:IH70" si="112">IF7-$IF$6</f>
        <v>7.5</v>
      </c>
      <c r="II7">
        <f t="shared" ref="II7:II70" si="113">IG7-$IG$6</f>
        <v>0</v>
      </c>
      <c r="IJ7">
        <f t="shared" ref="IJ7:IJ70" si="114">SQRT(IH7^2+II7^2)</f>
        <v>7.5</v>
      </c>
      <c r="IL7">
        <v>1</v>
      </c>
      <c r="IM7">
        <f t="shared" si="29"/>
        <v>1.2478451897198846E-2</v>
      </c>
      <c r="IN7">
        <f t="shared" si="30"/>
        <v>4.2081207825395237E-3</v>
      </c>
      <c r="IO7">
        <f t="shared" ref="IO7:IO70" si="115">LOG(IM7)</f>
        <v>-1.9038392907920341</v>
      </c>
      <c r="IP7">
        <f t="shared" ref="IP7:IP70" si="116">LOG(IN7)</f>
        <v>-2.3759118034461362</v>
      </c>
      <c r="IU7">
        <v>856</v>
      </c>
      <c r="IV7">
        <v>604</v>
      </c>
      <c r="IW7">
        <v>427</v>
      </c>
      <c r="IX7">
        <v>596</v>
      </c>
      <c r="IY7">
        <f t="shared" ref="IY7:IY22" si="117">AVERAGE(IU7,IW7)</f>
        <v>641.5</v>
      </c>
      <c r="IZ7">
        <f t="shared" ref="IZ7:IZ22" si="118">AVERAGE(IV7,IX7)</f>
        <v>600</v>
      </c>
      <c r="JA7">
        <f t="shared" ref="JA7:JA22" si="119">IY7-IY$6</f>
        <v>15.5</v>
      </c>
      <c r="JB7">
        <f t="shared" ref="JB7:JB22" si="120">IZ7-IZ$6</f>
        <v>7.5</v>
      </c>
      <c r="JC7">
        <f t="shared" ref="JC7:JC22" si="121">SQRT(JA7^2+JB7^2)</f>
        <v>17.219175357722563</v>
      </c>
      <c r="JD7">
        <f t="shared" ref="JD7:JD22" si="122">SQRT(IY7^2+IZ7^2)</f>
        <v>878.36339290751414</v>
      </c>
      <c r="JE7">
        <v>4</v>
      </c>
      <c r="JF7">
        <f t="shared" si="31"/>
        <v>4.251156982414963E-2</v>
      </c>
      <c r="JG7">
        <f t="shared" si="32"/>
        <v>6.5789411813095946E-3</v>
      </c>
      <c r="JH7">
        <f t="shared" ref="JH7:JH22" si="123">LOG(JF7)</f>
        <v>-1.3714928575504541</v>
      </c>
      <c r="JI7">
        <f t="shared" ref="JI7:JI22" si="124">LOG(JG7)</f>
        <v>-2.1818439963732761</v>
      </c>
      <c r="JM7">
        <v>643</v>
      </c>
      <c r="JN7">
        <v>578</v>
      </c>
      <c r="JO7">
        <v>427</v>
      </c>
      <c r="JP7">
        <v>578</v>
      </c>
      <c r="JQ7">
        <f t="shared" ref="JQ7:JQ34" si="125">AVERAGE(JM7,JO7)</f>
        <v>535</v>
      </c>
      <c r="JR7">
        <f t="shared" ref="JR7:JR34" si="126">AVERAGE(JN7,JP7)</f>
        <v>578</v>
      </c>
      <c r="JS7">
        <f t="shared" ref="JS7:JS34" si="127">JQ7-JQ$6</f>
        <v>7.5</v>
      </c>
      <c r="JT7">
        <f t="shared" ref="JT7:JT34" si="128">JR7-JR$6</f>
        <v>0</v>
      </c>
      <c r="JU7">
        <f t="shared" ref="JU7:JU34" si="129">SQRT(JS7^2+JT7^2)</f>
        <v>7.5</v>
      </c>
      <c r="JV7">
        <f t="shared" ref="JV7:JV34" si="130">SQRT(JQ7^2+JR7^2)</f>
        <v>787.59697815570621</v>
      </c>
      <c r="JW7">
        <v>4</v>
      </c>
      <c r="JX7">
        <f t="shared" si="33"/>
        <v>2.4968172414650627E-2</v>
      </c>
      <c r="JY7">
        <f t="shared" si="34"/>
        <v>1.8699390843746528E-3</v>
      </c>
      <c r="JZ7">
        <f t="shared" ref="JZ7:JZ34" si="131">LOG(JX7)</f>
        <v>-1.6026132453651192</v>
      </c>
      <c r="KA7">
        <f t="shared" ref="KA7:KA34" si="132">LOG(JY7)</f>
        <v>-2.7281725409238504</v>
      </c>
      <c r="KE7">
        <v>693</v>
      </c>
      <c r="KF7">
        <v>587</v>
      </c>
      <c r="KG7">
        <v>405</v>
      </c>
      <c r="KH7">
        <v>588</v>
      </c>
      <c r="KI7">
        <f t="shared" ref="KI7:KI27" si="133">AVERAGE(KE7,KG7)</f>
        <v>549</v>
      </c>
      <c r="KJ7">
        <f t="shared" ref="KJ7:KJ27" si="134">AVERAGE(KF7,KH7)</f>
        <v>587.5</v>
      </c>
      <c r="KK7">
        <f t="shared" ref="KK7:KK27" si="135">KI7-KI$6</f>
        <v>5.5</v>
      </c>
      <c r="KL7">
        <f t="shared" ref="KL7:KL27" si="136">KJ7-KJ$6</f>
        <v>2</v>
      </c>
      <c r="KM7">
        <f t="shared" ref="KM7:KM27" si="137">SQRT(KK7^2+KL7^2)</f>
        <v>5.8523499553598128</v>
      </c>
      <c r="KN7">
        <f t="shared" ref="KN7:KN27" si="138">SQRT(KI7^2+KJ7^2)</f>
        <v>804.08783724167847</v>
      </c>
      <c r="KO7">
        <v>4</v>
      </c>
      <c r="KP7">
        <f t="shared" si="35"/>
        <v>2.5696325729122366E-2</v>
      </c>
      <c r="KQ7">
        <f t="shared" si="36"/>
        <v>1.3946761480279125E-3</v>
      </c>
      <c r="KR7">
        <f t="shared" ref="KR7:KR27" si="139">LOG(KP7)</f>
        <v>-1.5901289712074591</v>
      </c>
      <c r="KS7">
        <f t="shared" ref="KS7:KS27" si="140">LOG(KQ7)</f>
        <v>-2.8555266264066637</v>
      </c>
      <c r="KW7">
        <v>704</v>
      </c>
      <c r="KX7">
        <v>585</v>
      </c>
      <c r="KY7">
        <v>402</v>
      </c>
      <c r="KZ7">
        <v>583</v>
      </c>
      <c r="LA7">
        <f t="shared" ref="LA7:LA26" si="141">AVERAGE(KW7,KY7)</f>
        <v>553</v>
      </c>
      <c r="LB7">
        <f t="shared" ref="LB7:LB26" si="142">AVERAGE(KX7,KZ7)</f>
        <v>584</v>
      </c>
      <c r="LC7">
        <f t="shared" ref="LC7:LC26" si="143">LA7-LA$6</f>
        <v>13.5</v>
      </c>
      <c r="LD7">
        <f t="shared" ref="LD7:LD26" si="144">LB7-LB$6</f>
        <v>-2.5</v>
      </c>
      <c r="LE7">
        <f t="shared" ref="LE7:LE26" si="145">SQRT(LC7^2+LD7^2)</f>
        <v>13.729530217745982</v>
      </c>
      <c r="LF7">
        <f t="shared" ref="LF7:LF26" si="146">SQRT(LA7^2+LB7^2)</f>
        <v>804.27918038452299</v>
      </c>
      <c r="LG7">
        <v>4</v>
      </c>
      <c r="LH7">
        <f t="shared" si="37"/>
        <v>2.2409764839811542E-2</v>
      </c>
      <c r="LI7">
        <f t="shared" si="38"/>
        <v>3.0184092029733722E-3</v>
      </c>
      <c r="LJ7">
        <f t="shared" ref="LJ7:LJ26" si="147">LOG(LH7)</f>
        <v>-1.6495627007745355</v>
      </c>
      <c r="LK7">
        <f t="shared" ref="LK7:LK26" si="148">LOG(LI7)</f>
        <v>-2.5202218836636541</v>
      </c>
      <c r="LO7">
        <v>745</v>
      </c>
      <c r="LP7">
        <v>601</v>
      </c>
      <c r="LQ7">
        <v>317</v>
      </c>
      <c r="LR7">
        <v>590</v>
      </c>
      <c r="LS7">
        <f t="shared" ref="LS7:LS25" si="149">AVERAGE(LO7,LQ7)</f>
        <v>531</v>
      </c>
      <c r="LT7">
        <f t="shared" ref="LT7:LT25" si="150">AVERAGE(LP7,LR7)</f>
        <v>595.5</v>
      </c>
      <c r="LU7">
        <f t="shared" ref="LU7:LU25" si="151">LS7-LS$6</f>
        <v>14.5</v>
      </c>
      <c r="LV7">
        <f t="shared" ref="LV7:LV25" si="152">LT7-LT$6</f>
        <v>2</v>
      </c>
      <c r="LW7">
        <f t="shared" ref="LW7:LW25" si="153">SQRT(LU7^2+LV7^2)</f>
        <v>14.637281168304447</v>
      </c>
      <c r="LX7">
        <f t="shared" ref="LX7:LX25" si="154">SQRT(LS7^2+LT7^2)</f>
        <v>797.86042012372059</v>
      </c>
      <c r="LY7">
        <v>4</v>
      </c>
      <c r="LZ7">
        <f t="shared" si="39"/>
        <v>3.2981951291472023E-2</v>
      </c>
      <c r="MA7">
        <f t="shared" si="40"/>
        <v>4.320946638110724E-3</v>
      </c>
      <c r="MB7">
        <f t="shared" ref="MB7:MB25" si="155">LOG(LZ7)</f>
        <v>-1.4817236540265442</v>
      </c>
      <c r="MC7">
        <f t="shared" ref="MC7:MC25" si="156">LOG(MA7)</f>
        <v>-2.3644210970114163</v>
      </c>
    </row>
    <row r="8" spans="1:341" x14ac:dyDescent="0.25">
      <c r="A8" s="46" t="s">
        <v>16</v>
      </c>
      <c r="B8" s="28" t="s">
        <v>39</v>
      </c>
      <c r="C8" s="20">
        <v>6</v>
      </c>
      <c r="D8" s="20">
        <v>3.9200000000000137</v>
      </c>
      <c r="E8" s="26">
        <v>87.969391071988582</v>
      </c>
      <c r="F8" s="26">
        <v>261.44157838907552</v>
      </c>
      <c r="G8" s="26">
        <v>1.7145212631587188</v>
      </c>
      <c r="K8" s="18">
        <v>907</v>
      </c>
      <c r="L8" s="18">
        <v>576</v>
      </c>
      <c r="M8" s="18">
        <v>650</v>
      </c>
      <c r="N8" s="18">
        <v>580</v>
      </c>
      <c r="O8" s="18">
        <f t="shared" si="0"/>
        <v>778.5</v>
      </c>
      <c r="P8" s="18">
        <f t="shared" si="1"/>
        <v>578</v>
      </c>
      <c r="Q8" s="18">
        <f t="shared" si="41"/>
        <v>2</v>
      </c>
      <c r="R8" s="18">
        <f t="shared" si="41"/>
        <v>-2.5</v>
      </c>
      <c r="S8" s="49">
        <f t="shared" si="42"/>
        <v>3.2015621187164243</v>
      </c>
      <c r="T8" s="26">
        <f t="shared" si="2"/>
        <v>0.26522758004443914</v>
      </c>
      <c r="U8" s="18">
        <f t="shared" si="3"/>
        <v>0.1102308372051084</v>
      </c>
      <c r="V8" s="18">
        <v>2</v>
      </c>
      <c r="W8" s="22">
        <f t="shared" si="4"/>
        <v>7.1936748393587081E-3</v>
      </c>
      <c r="X8" s="18">
        <f t="shared" si="5"/>
        <v>3.6040640415212856E-4</v>
      </c>
      <c r="Y8">
        <f t="shared" si="43"/>
        <v>-2.1430491965791885</v>
      </c>
      <c r="Z8">
        <f t="shared" si="44"/>
        <v>-3.4432075005364267</v>
      </c>
      <c r="AD8" s="18">
        <v>814</v>
      </c>
      <c r="AE8" s="18">
        <v>572</v>
      </c>
      <c r="AF8" s="18">
        <v>521</v>
      </c>
      <c r="AG8" s="18">
        <v>573</v>
      </c>
      <c r="AH8" s="18">
        <f t="shared" si="45"/>
        <v>667.5</v>
      </c>
      <c r="AI8" s="18">
        <f t="shared" si="45"/>
        <v>572.5</v>
      </c>
      <c r="AJ8" s="18">
        <f t="shared" si="46"/>
        <v>5</v>
      </c>
      <c r="AK8" s="18">
        <f t="shared" si="46"/>
        <v>2</v>
      </c>
      <c r="AL8" s="18">
        <f t="shared" si="47"/>
        <v>5.3851648071345037</v>
      </c>
      <c r="AM8" s="18">
        <f t="shared" si="48"/>
        <v>879.38188518981895</v>
      </c>
      <c r="AN8" s="18">
        <f t="shared" ref="AN8:AN14" si="157">AM8-AM$6</f>
        <v>5.095604844530726</v>
      </c>
      <c r="AO8" s="18">
        <v>2</v>
      </c>
      <c r="AP8" s="22">
        <f t="shared" si="6"/>
        <v>5.9914897335541254E-3</v>
      </c>
      <c r="AQ8" s="18">
        <f t="shared" si="7"/>
        <v>5.9204340539001257E-4</v>
      </c>
      <c r="AR8">
        <f t="shared" si="49"/>
        <v>-2.2224651805118665</v>
      </c>
      <c r="AS8">
        <f t="shared" si="49"/>
        <v>-3.2276464520096235</v>
      </c>
      <c r="AW8" s="18">
        <v>1030</v>
      </c>
      <c r="AX8" s="18">
        <v>580</v>
      </c>
      <c r="AY8" s="18">
        <v>647</v>
      </c>
      <c r="AZ8" s="18">
        <v>581</v>
      </c>
      <c r="BA8" s="18">
        <f t="shared" si="50"/>
        <v>838.5</v>
      </c>
      <c r="BB8" s="18">
        <f t="shared" si="50"/>
        <v>580.5</v>
      </c>
      <c r="BC8" s="18">
        <f t="shared" si="51"/>
        <v>7</v>
      </c>
      <c r="BD8" s="18">
        <f t="shared" si="51"/>
        <v>-0.5</v>
      </c>
      <c r="BE8" s="18">
        <f t="shared" si="52"/>
        <v>7.0178344238090995</v>
      </c>
      <c r="BF8" s="18">
        <f t="shared" si="53"/>
        <v>1019.8345454043024</v>
      </c>
      <c r="BG8" s="18">
        <f t="shared" si="54"/>
        <v>5.4612166934180095</v>
      </c>
      <c r="BH8" s="18">
        <v>2</v>
      </c>
      <c r="BI8" s="22">
        <f t="shared" si="8"/>
        <v>5.3279146427986888E-3</v>
      </c>
      <c r="BJ8" s="18">
        <f t="shared" si="9"/>
        <v>5.8843638711208969E-4</v>
      </c>
      <c r="BK8">
        <f t="shared" si="55"/>
        <v>-2.2734427415063863</v>
      </c>
      <c r="BL8">
        <f t="shared" si="55"/>
        <v>-3.2303004796675077</v>
      </c>
      <c r="BP8">
        <v>597</v>
      </c>
      <c r="BQ8">
        <v>584</v>
      </c>
      <c r="BR8">
        <v>387</v>
      </c>
      <c r="BS8">
        <v>591</v>
      </c>
      <c r="BT8" s="18">
        <f t="shared" si="56"/>
        <v>492</v>
      </c>
      <c r="BU8" s="18">
        <f t="shared" si="56"/>
        <v>587.5</v>
      </c>
      <c r="BV8" s="18">
        <f t="shared" si="57"/>
        <v>13.5</v>
      </c>
      <c r="BW8" s="18">
        <f t="shared" si="57"/>
        <v>-2</v>
      </c>
      <c r="BX8" s="18">
        <f t="shared" si="58"/>
        <v>13.647344063956181</v>
      </c>
      <c r="BY8" s="18">
        <f t="shared" si="59"/>
        <v>766.30297533025407</v>
      </c>
      <c r="BZ8" s="18">
        <f t="shared" si="60"/>
        <v>7.0451139945943169</v>
      </c>
      <c r="CA8" s="18">
        <v>2</v>
      </c>
      <c r="CB8" s="22">
        <f t="shared" si="10"/>
        <v>2.2959706094218095E-2</v>
      </c>
      <c r="CC8" s="18">
        <f t="shared" si="11"/>
        <v>6.0700137478033444E-3</v>
      </c>
      <c r="CD8">
        <f t="shared" si="61"/>
        <v>-1.6390336756153638</v>
      </c>
      <c r="CE8">
        <f t="shared" si="61"/>
        <v>-2.2168103253022764</v>
      </c>
      <c r="CI8">
        <v>664</v>
      </c>
      <c r="CJ8">
        <v>574</v>
      </c>
      <c r="CK8">
        <v>424</v>
      </c>
      <c r="CL8">
        <v>590</v>
      </c>
      <c r="CM8" s="18">
        <f t="shared" si="62"/>
        <v>544</v>
      </c>
      <c r="CN8" s="18">
        <f t="shared" si="62"/>
        <v>582</v>
      </c>
      <c r="CO8" s="18">
        <f t="shared" si="63"/>
        <v>11.5</v>
      </c>
      <c r="CP8" s="18">
        <f t="shared" si="63"/>
        <v>-6</v>
      </c>
      <c r="CQ8" s="18">
        <f t="shared" si="64"/>
        <v>12.971121771072847</v>
      </c>
      <c r="CR8" s="18">
        <f t="shared" si="65"/>
        <v>796.65550898741674</v>
      </c>
      <c r="CS8" s="18">
        <f t="shared" si="66"/>
        <v>3.3710392037205565</v>
      </c>
      <c r="CT8" s="18">
        <v>2</v>
      </c>
      <c r="CU8" s="22">
        <f t="shared" si="12"/>
        <v>1.9441773076597627E-2</v>
      </c>
      <c r="CV8" s="18">
        <f t="shared" si="13"/>
        <v>4.820153922864152E-3</v>
      </c>
      <c r="CW8">
        <f t="shared" si="67"/>
        <v>-1.7112641302395883</v>
      </c>
      <c r="CX8">
        <f t="shared" si="67"/>
        <v>-2.3169390931339313</v>
      </c>
      <c r="DB8">
        <v>700</v>
      </c>
      <c r="DC8">
        <v>583</v>
      </c>
      <c r="DD8">
        <v>420</v>
      </c>
      <c r="DE8">
        <v>594</v>
      </c>
      <c r="DF8" s="18">
        <f t="shared" si="68"/>
        <v>560</v>
      </c>
      <c r="DG8" s="18">
        <f t="shared" si="68"/>
        <v>588.5</v>
      </c>
      <c r="DH8" s="18">
        <f t="shared" si="69"/>
        <v>18</v>
      </c>
      <c r="DI8" s="18">
        <f t="shared" si="69"/>
        <v>4</v>
      </c>
      <c r="DJ8" s="18">
        <f t="shared" si="70"/>
        <v>18.439088914585774</v>
      </c>
      <c r="DK8" s="18">
        <f t="shared" si="71"/>
        <v>812.36214215090058</v>
      </c>
      <c r="DL8" s="18">
        <f t="shared" si="72"/>
        <v>15.239660972506044</v>
      </c>
      <c r="DM8" s="18">
        <v>2</v>
      </c>
      <c r="DN8" s="22">
        <f t="shared" si="14"/>
        <v>1.754185204495828E-2</v>
      </c>
      <c r="DO8" s="18">
        <f t="shared" si="15"/>
        <v>6.0252304520315887E-3</v>
      </c>
      <c r="DP8">
        <f t="shared" si="73"/>
        <v>-1.7559245563266526</v>
      </c>
      <c r="DQ8">
        <f t="shared" si="73"/>
        <v>-2.2200263376109133</v>
      </c>
      <c r="DU8">
        <v>735</v>
      </c>
      <c r="DV8">
        <v>598</v>
      </c>
      <c r="DW8">
        <v>497</v>
      </c>
      <c r="DX8">
        <v>604</v>
      </c>
      <c r="DY8" s="18">
        <f t="shared" si="74"/>
        <v>616</v>
      </c>
      <c r="DZ8" s="18">
        <f t="shared" si="74"/>
        <v>601</v>
      </c>
      <c r="EA8" s="18">
        <f t="shared" si="75"/>
        <v>10.5</v>
      </c>
      <c r="EB8" s="18">
        <f t="shared" si="75"/>
        <v>-5</v>
      </c>
      <c r="EC8" s="18">
        <f t="shared" si="76"/>
        <v>11.629703349613008</v>
      </c>
      <c r="ED8" s="18">
        <f t="shared" si="77"/>
        <v>860.61431547470784</v>
      </c>
      <c r="EE8" s="18">
        <f t="shared" si="78"/>
        <v>3.9543771094309932</v>
      </c>
      <c r="EF8" s="18">
        <v>2</v>
      </c>
      <c r="EG8" s="22">
        <f t="shared" si="16"/>
        <v>4.1522613438400094E-2</v>
      </c>
      <c r="EH8" s="18">
        <f t="shared" si="17"/>
        <v>9.5481282449449978E-3</v>
      </c>
      <c r="EI8">
        <f t="shared" si="79"/>
        <v>-1.381715319751202</v>
      </c>
      <c r="EJ8">
        <f t="shared" si="79"/>
        <v>-2.0200817564334121</v>
      </c>
      <c r="EN8">
        <v>780</v>
      </c>
      <c r="EO8">
        <v>599</v>
      </c>
      <c r="EP8">
        <v>479</v>
      </c>
      <c r="EQ8">
        <v>608</v>
      </c>
      <c r="ER8" s="18">
        <f t="shared" si="80"/>
        <v>629.5</v>
      </c>
      <c r="ES8" s="18">
        <f t="shared" si="80"/>
        <v>603.5</v>
      </c>
      <c r="ET8" s="18">
        <f t="shared" si="81"/>
        <v>13.5</v>
      </c>
      <c r="EU8" s="18">
        <f t="shared" si="81"/>
        <v>-6</v>
      </c>
      <c r="EV8" s="18">
        <f t="shared" si="82"/>
        <v>14.773286702694158</v>
      </c>
      <c r="EW8" s="18">
        <f t="shared" si="83"/>
        <v>872.05647752883533</v>
      </c>
      <c r="EX8" s="18">
        <f t="shared" si="84"/>
        <v>5.4849282612633488</v>
      </c>
      <c r="EY8" s="18">
        <v>2</v>
      </c>
      <c r="EZ8" s="22">
        <f t="shared" si="18"/>
        <v>3.3799414404362987E-2</v>
      </c>
      <c r="FA8" s="18">
        <f t="shared" si="19"/>
        <v>9.5649795196181813E-3</v>
      </c>
      <c r="FB8">
        <f t="shared" si="85"/>
        <v>-1.4710908240760998</v>
      </c>
      <c r="FC8">
        <f t="shared" si="85"/>
        <v>-2.0193159555401179</v>
      </c>
      <c r="FG8">
        <v>794</v>
      </c>
      <c r="FH8">
        <v>604</v>
      </c>
      <c r="FI8">
        <v>451</v>
      </c>
      <c r="FJ8">
        <v>612</v>
      </c>
      <c r="FK8" s="18">
        <f t="shared" si="86"/>
        <v>622.5</v>
      </c>
      <c r="FL8" s="18">
        <f t="shared" si="86"/>
        <v>608</v>
      </c>
      <c r="FM8" s="18">
        <f t="shared" si="87"/>
        <v>10.5</v>
      </c>
      <c r="FN8" s="18">
        <f t="shared" si="87"/>
        <v>-3</v>
      </c>
      <c r="FO8" s="18">
        <f t="shared" si="88"/>
        <v>10.920164833920778</v>
      </c>
      <c r="FP8" s="18">
        <f t="shared" si="89"/>
        <v>870.15530223058454</v>
      </c>
      <c r="FQ8" s="18">
        <f t="shared" si="90"/>
        <v>5.363419752493769</v>
      </c>
      <c r="FR8" s="18">
        <v>2</v>
      </c>
      <c r="FS8" s="22">
        <f t="shared" si="20"/>
        <v>3.0617085413493735E-2</v>
      </c>
      <c r="FT8" s="18">
        <f t="shared" si="21"/>
        <v>6.6343749049920277E-3</v>
      </c>
      <c r="FU8">
        <f t="shared" si="91"/>
        <v>-1.5140361542348522</v>
      </c>
      <c r="FV8">
        <f t="shared" si="91"/>
        <v>-2.1781999903732481</v>
      </c>
      <c r="FZ8">
        <v>344</v>
      </c>
      <c r="GA8">
        <v>597</v>
      </c>
      <c r="GB8">
        <v>127</v>
      </c>
      <c r="GC8">
        <v>606</v>
      </c>
      <c r="GD8">
        <f t="shared" si="92"/>
        <v>235.5</v>
      </c>
      <c r="GE8">
        <f t="shared" si="92"/>
        <v>601.5</v>
      </c>
      <c r="GF8" s="18">
        <f t="shared" si="93"/>
        <v>9.5</v>
      </c>
      <c r="GG8" s="18">
        <f t="shared" si="93"/>
        <v>-0.5</v>
      </c>
      <c r="GH8" s="18">
        <f t="shared" si="94"/>
        <v>9.5131487952202232</v>
      </c>
      <c r="GI8">
        <f t="shared" si="95"/>
        <v>645.95859000403425</v>
      </c>
      <c r="GJ8">
        <v>2</v>
      </c>
      <c r="GK8" s="22">
        <f t="shared" si="22"/>
        <v>2.7588649536175843E-2</v>
      </c>
      <c r="GL8" s="18">
        <f t="shared" si="23"/>
        <v>5.2519395734431833E-3</v>
      </c>
      <c r="GM8">
        <f t="shared" si="96"/>
        <v>-1.5592695577064313</v>
      </c>
      <c r="GN8">
        <f t="shared" si="97"/>
        <v>-2.2796802793592441</v>
      </c>
      <c r="GR8">
        <v>357</v>
      </c>
      <c r="GS8">
        <v>597</v>
      </c>
      <c r="GT8">
        <v>158</v>
      </c>
      <c r="GU8">
        <v>606</v>
      </c>
      <c r="GV8">
        <f t="shared" si="98"/>
        <v>257.5</v>
      </c>
      <c r="GW8">
        <f t="shared" si="98"/>
        <v>601.5</v>
      </c>
      <c r="GX8" s="18">
        <f t="shared" si="99"/>
        <v>12.5</v>
      </c>
      <c r="GY8" s="18">
        <f t="shared" si="99"/>
        <v>-3</v>
      </c>
      <c r="GZ8" s="18">
        <f t="shared" si="100"/>
        <v>12.854960132182441</v>
      </c>
      <c r="HA8">
        <f t="shared" si="101"/>
        <v>654.30000764175452</v>
      </c>
      <c r="HB8">
        <v>2</v>
      </c>
      <c r="HC8" s="22">
        <f t="shared" si="24"/>
        <v>2.4771231402524456E-2</v>
      </c>
      <c r="HD8" s="18">
        <f t="shared" si="25"/>
        <v>6.8275322046663124E-3</v>
      </c>
      <c r="HE8">
        <f t="shared" si="102"/>
        <v>-1.6060524036673463</v>
      </c>
      <c r="HF8">
        <f t="shared" si="103"/>
        <v>-2.1657362426674109</v>
      </c>
      <c r="HJ8">
        <v>366</v>
      </c>
      <c r="HK8">
        <v>596</v>
      </c>
      <c r="HL8">
        <v>164</v>
      </c>
      <c r="HM8">
        <v>606</v>
      </c>
      <c r="HN8">
        <f t="shared" si="104"/>
        <v>265</v>
      </c>
      <c r="HO8">
        <f t="shared" si="104"/>
        <v>601</v>
      </c>
      <c r="HP8" s="18">
        <f t="shared" si="105"/>
        <v>10</v>
      </c>
      <c r="HQ8" s="18">
        <f t="shared" si="106"/>
        <v>-0.5</v>
      </c>
      <c r="HR8" s="18">
        <f t="shared" si="26"/>
        <v>10.012492197250394</v>
      </c>
      <c r="HS8">
        <f t="shared" si="107"/>
        <v>656.830267268493</v>
      </c>
      <c r="HT8">
        <v>2</v>
      </c>
      <c r="HU8" s="22">
        <f t="shared" si="27"/>
        <v>2.6625907603749659E-2</v>
      </c>
      <c r="HV8" s="18">
        <f t="shared" si="28"/>
        <v>5.8870206003179288E-3</v>
      </c>
      <c r="HW8">
        <f t="shared" si="108"/>
        <v>-1.5746955793998869</v>
      </c>
      <c r="HX8">
        <f t="shared" si="109"/>
        <v>-2.230104444468322</v>
      </c>
      <c r="IB8">
        <v>733</v>
      </c>
      <c r="IC8">
        <v>579</v>
      </c>
      <c r="ID8">
        <v>392</v>
      </c>
      <c r="IE8">
        <v>594</v>
      </c>
      <c r="IF8">
        <f t="shared" si="110"/>
        <v>562.5</v>
      </c>
      <c r="IG8">
        <f t="shared" si="111"/>
        <v>586.5</v>
      </c>
      <c r="IH8">
        <f t="shared" si="112"/>
        <v>16</v>
      </c>
      <c r="II8">
        <f t="shared" si="113"/>
        <v>3</v>
      </c>
      <c r="IJ8">
        <f t="shared" si="114"/>
        <v>16.278820596099706</v>
      </c>
      <c r="IL8">
        <v>2</v>
      </c>
      <c r="IM8">
        <f t="shared" si="29"/>
        <v>2.4956903794397692E-2</v>
      </c>
      <c r="IN8">
        <f t="shared" si="30"/>
        <v>9.1337657687572821E-3</v>
      </c>
      <c r="IO8">
        <f t="shared" si="115"/>
        <v>-1.602809295128053</v>
      </c>
      <c r="IP8">
        <f t="shared" si="116"/>
        <v>-2.0393501298694319</v>
      </c>
      <c r="IU8">
        <v>881</v>
      </c>
      <c r="IV8">
        <v>606</v>
      </c>
      <c r="IW8">
        <v>465</v>
      </c>
      <c r="IX8">
        <v>597</v>
      </c>
      <c r="IY8">
        <f t="shared" si="117"/>
        <v>673</v>
      </c>
      <c r="IZ8">
        <f t="shared" si="118"/>
        <v>601.5</v>
      </c>
      <c r="JA8">
        <f t="shared" si="119"/>
        <v>47</v>
      </c>
      <c r="JB8">
        <f t="shared" si="120"/>
        <v>9</v>
      </c>
      <c r="JC8">
        <f t="shared" si="121"/>
        <v>47.853944456021594</v>
      </c>
      <c r="JD8">
        <f t="shared" si="122"/>
        <v>902.62464513218345</v>
      </c>
      <c r="JE8">
        <v>8</v>
      </c>
      <c r="JF8">
        <f t="shared" si="31"/>
        <v>8.5023139648299259E-2</v>
      </c>
      <c r="JG8">
        <f t="shared" si="32"/>
        <v>1.8283586718258624E-2</v>
      </c>
      <c r="JH8">
        <f t="shared" si="123"/>
        <v>-1.0704628618864729</v>
      </c>
      <c r="JI8">
        <f t="shared" si="124"/>
        <v>-1.7379386040534728</v>
      </c>
      <c r="JM8">
        <v>656</v>
      </c>
      <c r="JN8">
        <v>575</v>
      </c>
      <c r="JO8">
        <v>440</v>
      </c>
      <c r="JP8">
        <v>578</v>
      </c>
      <c r="JQ8">
        <f t="shared" si="125"/>
        <v>548</v>
      </c>
      <c r="JR8">
        <f t="shared" si="126"/>
        <v>576.5</v>
      </c>
      <c r="JS8">
        <f t="shared" si="127"/>
        <v>20.5</v>
      </c>
      <c r="JT8">
        <f t="shared" si="128"/>
        <v>-1.5</v>
      </c>
      <c r="JU8">
        <f t="shared" si="129"/>
        <v>20.554804791094465</v>
      </c>
      <c r="JV8">
        <f t="shared" si="130"/>
        <v>795.39691349665168</v>
      </c>
      <c r="JW8">
        <v>8</v>
      </c>
      <c r="JX8">
        <f t="shared" si="33"/>
        <v>4.9936344829301253E-2</v>
      </c>
      <c r="JY8">
        <f t="shared" si="34"/>
        <v>5.1248310467411889E-3</v>
      </c>
      <c r="JZ8">
        <f t="shared" si="131"/>
        <v>-1.3015832497011379</v>
      </c>
      <c r="KA8">
        <f t="shared" si="132"/>
        <v>-2.2903204476726948</v>
      </c>
      <c r="KE8">
        <v>709</v>
      </c>
      <c r="KF8">
        <v>591</v>
      </c>
      <c r="KG8">
        <v>425</v>
      </c>
      <c r="KH8">
        <v>586</v>
      </c>
      <c r="KI8">
        <f t="shared" si="133"/>
        <v>567</v>
      </c>
      <c r="KJ8">
        <f t="shared" si="134"/>
        <v>588.5</v>
      </c>
      <c r="KK8">
        <f t="shared" si="135"/>
        <v>23.5</v>
      </c>
      <c r="KL8">
        <f t="shared" si="136"/>
        <v>3</v>
      </c>
      <c r="KM8">
        <f t="shared" si="137"/>
        <v>23.690715480964268</v>
      </c>
      <c r="KN8">
        <f t="shared" si="138"/>
        <v>817.20331007650725</v>
      </c>
      <c r="KO8">
        <v>8</v>
      </c>
      <c r="KP8">
        <f t="shared" si="35"/>
        <v>5.1392651458244731E-2</v>
      </c>
      <c r="KQ8">
        <f t="shared" si="36"/>
        <v>5.6457450533620853E-3</v>
      </c>
      <c r="KR8">
        <f t="shared" si="139"/>
        <v>-1.2890989755434781</v>
      </c>
      <c r="KS8">
        <f t="shared" si="140"/>
        <v>-2.248278737315196</v>
      </c>
      <c r="KW8">
        <v>719</v>
      </c>
      <c r="KX8">
        <v>584</v>
      </c>
      <c r="KY8">
        <v>424</v>
      </c>
      <c r="KZ8">
        <v>584</v>
      </c>
      <c r="LA8">
        <f t="shared" si="141"/>
        <v>571.5</v>
      </c>
      <c r="LB8">
        <f t="shared" si="142"/>
        <v>584</v>
      </c>
      <c r="LC8">
        <f t="shared" si="143"/>
        <v>32</v>
      </c>
      <c r="LD8">
        <f t="shared" si="144"/>
        <v>-2.5</v>
      </c>
      <c r="LE8">
        <f t="shared" si="145"/>
        <v>32.097507691408069</v>
      </c>
      <c r="LF8">
        <f t="shared" si="146"/>
        <v>817.10969275856712</v>
      </c>
      <c r="LG8">
        <v>8</v>
      </c>
      <c r="LH8">
        <f t="shared" si="37"/>
        <v>4.4819529679623084E-2</v>
      </c>
      <c r="LI8">
        <f t="shared" si="38"/>
        <v>7.0565715703097345E-3</v>
      </c>
      <c r="LJ8">
        <f t="shared" si="147"/>
        <v>-1.3485327051105542</v>
      </c>
      <c r="LK8">
        <f t="shared" si="148"/>
        <v>-2.1514062493362469</v>
      </c>
      <c r="LO8">
        <v>763</v>
      </c>
      <c r="LP8">
        <v>600</v>
      </c>
      <c r="LQ8">
        <v>344</v>
      </c>
      <c r="LR8">
        <v>591</v>
      </c>
      <c r="LS8">
        <f t="shared" si="149"/>
        <v>553.5</v>
      </c>
      <c r="LT8">
        <f t="shared" si="150"/>
        <v>595.5</v>
      </c>
      <c r="LU8">
        <f t="shared" si="151"/>
        <v>37</v>
      </c>
      <c r="LV8">
        <f t="shared" si="152"/>
        <v>2</v>
      </c>
      <c r="LW8">
        <f t="shared" si="153"/>
        <v>37.054014627297811</v>
      </c>
      <c r="LX8">
        <f t="shared" si="154"/>
        <v>813.00830254063214</v>
      </c>
      <c r="LY8">
        <v>8</v>
      </c>
      <c r="LZ8">
        <f t="shared" si="39"/>
        <v>6.5963902582944045E-2</v>
      </c>
      <c r="MA8">
        <f t="shared" si="40"/>
        <v>1.0938398879638021E-2</v>
      </c>
      <c r="MB8">
        <f t="shared" si="155"/>
        <v>-1.1806936583625631</v>
      </c>
      <c r="MC8">
        <f t="shared" si="156"/>
        <v>-1.9610462436906566</v>
      </c>
    </row>
    <row r="9" spans="1:341" x14ac:dyDescent="0.25">
      <c r="A9" s="46" t="s">
        <v>17</v>
      </c>
      <c r="B9" s="28" t="s">
        <v>40</v>
      </c>
      <c r="C9" s="20">
        <v>6</v>
      </c>
      <c r="D9" s="20">
        <v>3.8750000000000031</v>
      </c>
      <c r="E9" s="26">
        <v>88.174238468984015</v>
      </c>
      <c r="F9" s="26">
        <v>291.09793974613473</v>
      </c>
      <c r="G9" s="26">
        <v>1.9002174484143879</v>
      </c>
      <c r="K9" s="18">
        <v>912</v>
      </c>
      <c r="L9" s="18">
        <v>576</v>
      </c>
      <c r="M9" s="18">
        <v>653</v>
      </c>
      <c r="N9" s="18">
        <v>579</v>
      </c>
      <c r="O9" s="18">
        <f t="shared" si="0"/>
        <v>782.5</v>
      </c>
      <c r="P9" s="18">
        <f t="shared" si="1"/>
        <v>577.5</v>
      </c>
      <c r="Q9" s="18">
        <f t="shared" si="41"/>
        <v>6</v>
      </c>
      <c r="R9" s="18">
        <f t="shared" si="41"/>
        <v>-3</v>
      </c>
      <c r="S9" s="49">
        <f t="shared" si="42"/>
        <v>6.7082039324993694</v>
      </c>
      <c r="T9" s="26">
        <f t="shared" si="2"/>
        <v>0.55572893153006131</v>
      </c>
      <c r="U9" s="18">
        <f t="shared" si="3"/>
        <v>3.0277594872183045</v>
      </c>
      <c r="V9" s="18">
        <v>3</v>
      </c>
      <c r="W9" s="22">
        <f t="shared" si="4"/>
        <v>1.0790512259038062E-2</v>
      </c>
      <c r="X9" s="18">
        <f t="shared" si="5"/>
        <v>7.5515625434766391E-4</v>
      </c>
      <c r="Y9">
        <f t="shared" si="43"/>
        <v>-1.9669579375235071</v>
      </c>
      <c r="Z9">
        <f t="shared" si="44"/>
        <v>-3.1219631763446416</v>
      </c>
      <c r="AD9" s="18">
        <v>817</v>
      </c>
      <c r="AE9" s="18">
        <v>572</v>
      </c>
      <c r="AF9" s="18">
        <v>524</v>
      </c>
      <c r="AG9" s="18">
        <v>572</v>
      </c>
      <c r="AH9" s="18">
        <f t="shared" si="45"/>
        <v>670.5</v>
      </c>
      <c r="AI9" s="18">
        <f t="shared" si="45"/>
        <v>572</v>
      </c>
      <c r="AJ9" s="18">
        <f t="shared" si="46"/>
        <v>8</v>
      </c>
      <c r="AK9" s="18">
        <f t="shared" si="46"/>
        <v>1.5</v>
      </c>
      <c r="AL9" s="18">
        <f t="shared" si="47"/>
        <v>8.1394102980498531</v>
      </c>
      <c r="AM9" s="18">
        <f t="shared" si="48"/>
        <v>881.33662694795566</v>
      </c>
      <c r="AN9" s="18">
        <f t="shared" si="157"/>
        <v>7.0503466026674459</v>
      </c>
      <c r="AO9" s="18">
        <v>3</v>
      </c>
      <c r="AP9" s="22">
        <f t="shared" si="6"/>
        <v>8.9872346003311877E-3</v>
      </c>
      <c r="AQ9" s="18">
        <f t="shared" si="7"/>
        <v>8.9484432943253691E-4</v>
      </c>
      <c r="AR9">
        <f t="shared" si="49"/>
        <v>-2.0463739214561851</v>
      </c>
      <c r="AS9">
        <f t="shared" si="49"/>
        <v>-3.0482525096546786</v>
      </c>
      <c r="AW9" s="18">
        <v>1033</v>
      </c>
      <c r="AX9" s="18">
        <v>580</v>
      </c>
      <c r="AY9" s="18">
        <v>648</v>
      </c>
      <c r="AZ9" s="18">
        <v>581</v>
      </c>
      <c r="BA9" s="18">
        <f t="shared" si="50"/>
        <v>840.5</v>
      </c>
      <c r="BB9" s="18">
        <f t="shared" si="50"/>
        <v>580.5</v>
      </c>
      <c r="BC9" s="18">
        <f t="shared" si="51"/>
        <v>9</v>
      </c>
      <c r="BD9" s="18">
        <f t="shared" si="51"/>
        <v>-0.5</v>
      </c>
      <c r="BE9" s="18">
        <f t="shared" si="52"/>
        <v>9.013878188659973</v>
      </c>
      <c r="BF9" s="18">
        <f t="shared" si="53"/>
        <v>1021.4795641617114</v>
      </c>
      <c r="BG9" s="18">
        <f t="shared" si="54"/>
        <v>7.1062354508270573</v>
      </c>
      <c r="BH9" s="18">
        <v>3</v>
      </c>
      <c r="BI9" s="22">
        <f t="shared" si="8"/>
        <v>7.9918719641980333E-3</v>
      </c>
      <c r="BJ9" s="18">
        <f t="shared" si="9"/>
        <v>7.5580208863414828E-4</v>
      </c>
      <c r="BK9">
        <f t="shared" si="55"/>
        <v>-2.0973514824507049</v>
      </c>
      <c r="BL9">
        <f t="shared" si="55"/>
        <v>-3.1215919122588667</v>
      </c>
      <c r="BP9">
        <v>600</v>
      </c>
      <c r="BQ9">
        <v>584</v>
      </c>
      <c r="BR9">
        <v>393</v>
      </c>
      <c r="BS9">
        <v>592</v>
      </c>
      <c r="BT9" s="18">
        <f t="shared" si="56"/>
        <v>496.5</v>
      </c>
      <c r="BU9" s="18">
        <f t="shared" si="56"/>
        <v>588</v>
      </c>
      <c r="BV9" s="18">
        <f t="shared" si="57"/>
        <v>18</v>
      </c>
      <c r="BW9" s="18">
        <f t="shared" si="57"/>
        <v>-1.5</v>
      </c>
      <c r="BX9" s="18">
        <f t="shared" si="58"/>
        <v>18.062391868188442</v>
      </c>
      <c r="BY9" s="18">
        <f t="shared" si="59"/>
        <v>769.58186699012083</v>
      </c>
      <c r="BZ9" s="18">
        <f t="shared" si="60"/>
        <v>10.324005654461075</v>
      </c>
      <c r="CA9" s="18">
        <v>3</v>
      </c>
      <c r="CB9" s="22">
        <f t="shared" si="10"/>
        <v>3.4439559141327146E-2</v>
      </c>
      <c r="CC9" s="18">
        <f t="shared" si="11"/>
        <v>8.0337219054717902E-3</v>
      </c>
      <c r="CD9">
        <f t="shared" si="61"/>
        <v>-1.4629424165596827</v>
      </c>
      <c r="CE9">
        <f t="shared" si="61"/>
        <v>-2.095083205839273</v>
      </c>
      <c r="CI9">
        <v>672</v>
      </c>
      <c r="CJ9">
        <v>575</v>
      </c>
      <c r="CK9">
        <v>430</v>
      </c>
      <c r="CL9">
        <v>589</v>
      </c>
      <c r="CM9" s="18">
        <f t="shared" si="62"/>
        <v>551</v>
      </c>
      <c r="CN9" s="18">
        <f t="shared" si="62"/>
        <v>582</v>
      </c>
      <c r="CO9" s="18">
        <f t="shared" si="63"/>
        <v>18.5</v>
      </c>
      <c r="CP9" s="18">
        <f t="shared" si="63"/>
        <v>-6</v>
      </c>
      <c r="CQ9" s="18">
        <f t="shared" si="64"/>
        <v>19.448650338776723</v>
      </c>
      <c r="CR9" s="18">
        <f t="shared" si="65"/>
        <v>801.45180765907571</v>
      </c>
      <c r="CS9" s="18">
        <f t="shared" si="66"/>
        <v>8.1673378753795305</v>
      </c>
      <c r="CT9" s="18">
        <v>3</v>
      </c>
      <c r="CU9" s="22">
        <f t="shared" si="12"/>
        <v>2.9162659614896443E-2</v>
      </c>
      <c r="CV9" s="18">
        <f t="shared" si="13"/>
        <v>7.2272460223086867E-3</v>
      </c>
      <c r="CW9">
        <f t="shared" si="67"/>
        <v>-1.5351728711839072</v>
      </c>
      <c r="CX9">
        <f t="shared" si="67"/>
        <v>-2.1410271612343266</v>
      </c>
      <c r="DB9">
        <v>708</v>
      </c>
      <c r="DC9">
        <v>580</v>
      </c>
      <c r="DD9">
        <v>430</v>
      </c>
      <c r="DE9">
        <v>594</v>
      </c>
      <c r="DF9" s="18">
        <f t="shared" si="68"/>
        <v>569</v>
      </c>
      <c r="DG9" s="18">
        <f t="shared" si="68"/>
        <v>587</v>
      </c>
      <c r="DH9" s="18">
        <f t="shared" si="69"/>
        <v>27</v>
      </c>
      <c r="DI9" s="18">
        <f t="shared" si="69"/>
        <v>2.5</v>
      </c>
      <c r="DJ9" s="18">
        <f t="shared" si="70"/>
        <v>27.115493725912497</v>
      </c>
      <c r="DK9" s="18">
        <f t="shared" si="71"/>
        <v>817.5145258648314</v>
      </c>
      <c r="DL9" s="18">
        <f t="shared" si="72"/>
        <v>20.392044686436861</v>
      </c>
      <c r="DM9" s="18">
        <v>3</v>
      </c>
      <c r="DN9" s="22">
        <f t="shared" si="14"/>
        <v>2.6312778067437419E-2</v>
      </c>
      <c r="DO9" s="18">
        <f t="shared" si="15"/>
        <v>8.8603671947155779E-3</v>
      </c>
      <c r="DP9">
        <f t="shared" si="73"/>
        <v>-1.5798332972709712</v>
      </c>
      <c r="DQ9">
        <f t="shared" si="73"/>
        <v>-2.0525482795424872</v>
      </c>
      <c r="DU9">
        <v>738</v>
      </c>
      <c r="DV9">
        <v>596</v>
      </c>
      <c r="DW9">
        <v>503</v>
      </c>
      <c r="DX9">
        <v>603</v>
      </c>
      <c r="DY9" s="18">
        <f t="shared" si="74"/>
        <v>620.5</v>
      </c>
      <c r="DZ9" s="18">
        <f t="shared" si="74"/>
        <v>599.5</v>
      </c>
      <c r="EA9" s="18">
        <f t="shared" si="75"/>
        <v>15</v>
      </c>
      <c r="EB9" s="18">
        <f t="shared" si="75"/>
        <v>-6.5</v>
      </c>
      <c r="EC9" s="18">
        <f t="shared" si="76"/>
        <v>16.347782724271816</v>
      </c>
      <c r="ED9" s="18">
        <f t="shared" si="77"/>
        <v>862.79806443918267</v>
      </c>
      <c r="EE9" s="18">
        <f t="shared" si="78"/>
        <v>6.1381260739058234</v>
      </c>
      <c r="EF9" s="18">
        <v>3</v>
      </c>
      <c r="EG9" s="22">
        <f t="shared" si="16"/>
        <v>6.2283920157600141E-2</v>
      </c>
      <c r="EH9" s="18">
        <f t="shared" si="17"/>
        <v>1.342172893662311E-2</v>
      </c>
      <c r="EI9">
        <f t="shared" si="79"/>
        <v>-1.2056240606955206</v>
      </c>
      <c r="EJ9">
        <f t="shared" si="79"/>
        <v>-1.8721915363823078</v>
      </c>
      <c r="EN9">
        <v>789</v>
      </c>
      <c r="EO9">
        <v>604</v>
      </c>
      <c r="EP9">
        <v>487</v>
      </c>
      <c r="EQ9">
        <v>608</v>
      </c>
      <c r="ER9" s="18">
        <f t="shared" si="80"/>
        <v>638</v>
      </c>
      <c r="ES9" s="18">
        <f t="shared" si="80"/>
        <v>606</v>
      </c>
      <c r="ET9" s="18">
        <f t="shared" si="81"/>
        <v>22</v>
      </c>
      <c r="EU9" s="18">
        <f t="shared" si="81"/>
        <v>-3.5</v>
      </c>
      <c r="EV9" s="18">
        <f t="shared" si="82"/>
        <v>22.276669409945463</v>
      </c>
      <c r="EW9" s="18">
        <f t="shared" si="83"/>
        <v>879.9318155402724</v>
      </c>
      <c r="EX9" s="18">
        <f t="shared" si="84"/>
        <v>13.360266272700414</v>
      </c>
      <c r="EY9" s="18">
        <v>3</v>
      </c>
      <c r="EZ9" s="22">
        <f t="shared" si="18"/>
        <v>5.0699121606544488E-2</v>
      </c>
      <c r="FA9" s="18">
        <f t="shared" si="19"/>
        <v>1.4423052294285683E-2</v>
      </c>
      <c r="FB9">
        <f t="shared" si="85"/>
        <v>-1.2949995650204185</v>
      </c>
      <c r="FC9">
        <f t="shared" si="85"/>
        <v>-1.8409428218433361</v>
      </c>
      <c r="FG9">
        <v>805</v>
      </c>
      <c r="FH9">
        <v>603</v>
      </c>
      <c r="FI9">
        <v>459</v>
      </c>
      <c r="FJ9">
        <v>612</v>
      </c>
      <c r="FK9" s="18">
        <f t="shared" si="86"/>
        <v>632</v>
      </c>
      <c r="FL9" s="18">
        <f t="shared" si="86"/>
        <v>607.5</v>
      </c>
      <c r="FM9" s="18">
        <f t="shared" si="87"/>
        <v>20</v>
      </c>
      <c r="FN9" s="18">
        <f t="shared" si="87"/>
        <v>-3.5</v>
      </c>
      <c r="FO9" s="18">
        <f t="shared" si="88"/>
        <v>20.303940504246953</v>
      </c>
      <c r="FP9" s="18">
        <f t="shared" si="89"/>
        <v>876.63005310107872</v>
      </c>
      <c r="FQ9" s="18">
        <f t="shared" si="90"/>
        <v>11.838170622987946</v>
      </c>
      <c r="FR9" s="18">
        <v>3</v>
      </c>
      <c r="FS9" s="22">
        <f t="shared" si="20"/>
        <v>4.5925628120240605E-2</v>
      </c>
      <c r="FT9" s="18">
        <f t="shared" si="21"/>
        <v>1.23353406658664E-2</v>
      </c>
      <c r="FU9">
        <f t="shared" si="91"/>
        <v>-1.3379448951791708</v>
      </c>
      <c r="FV9">
        <f t="shared" si="91"/>
        <v>-1.9088488520710454</v>
      </c>
      <c r="FZ9">
        <v>351</v>
      </c>
      <c r="GA9">
        <v>598</v>
      </c>
      <c r="GB9">
        <v>131</v>
      </c>
      <c r="GC9">
        <v>604</v>
      </c>
      <c r="GD9">
        <f t="shared" si="92"/>
        <v>241</v>
      </c>
      <c r="GE9">
        <f t="shared" si="92"/>
        <v>601</v>
      </c>
      <c r="GF9" s="18">
        <f t="shared" si="93"/>
        <v>15</v>
      </c>
      <c r="GG9" s="18">
        <f t="shared" si="93"/>
        <v>-1</v>
      </c>
      <c r="GH9" s="18">
        <f t="shared" si="94"/>
        <v>15.033296378372908</v>
      </c>
      <c r="GI9">
        <f t="shared" si="95"/>
        <v>647.51988386458061</v>
      </c>
      <c r="GJ9">
        <v>3</v>
      </c>
      <c r="GK9" s="22">
        <f t="shared" si="22"/>
        <v>4.138297430426377E-2</v>
      </c>
      <c r="GL9" s="18">
        <f t="shared" si="23"/>
        <v>8.2994564542653113E-3</v>
      </c>
      <c r="GM9">
        <f t="shared" si="96"/>
        <v>-1.3831782986507499</v>
      </c>
      <c r="GN9">
        <f t="shared" si="97"/>
        <v>-2.0809503493881456</v>
      </c>
      <c r="GR9">
        <v>365</v>
      </c>
      <c r="GS9">
        <v>597</v>
      </c>
      <c r="GT9">
        <v>164</v>
      </c>
      <c r="GU9">
        <v>605</v>
      </c>
      <c r="GV9">
        <f t="shared" si="98"/>
        <v>264.5</v>
      </c>
      <c r="GW9">
        <f t="shared" si="98"/>
        <v>601</v>
      </c>
      <c r="GX9" s="18">
        <f t="shared" si="99"/>
        <v>19.5</v>
      </c>
      <c r="GY9" s="18">
        <f t="shared" si="99"/>
        <v>-3.5</v>
      </c>
      <c r="GZ9" s="18">
        <f t="shared" si="100"/>
        <v>19.811612756158951</v>
      </c>
      <c r="HA9">
        <f t="shared" si="101"/>
        <v>656.62870025608845</v>
      </c>
      <c r="HB9">
        <v>3</v>
      </c>
      <c r="HC9" s="22">
        <f t="shared" si="24"/>
        <v>3.7156847103786687E-2</v>
      </c>
      <c r="HD9" s="18">
        <f t="shared" si="25"/>
        <v>1.0522352673845964E-2</v>
      </c>
      <c r="HE9">
        <f t="shared" si="102"/>
        <v>-1.4299611446116651</v>
      </c>
      <c r="HF9">
        <f t="shared" si="103"/>
        <v>-1.9778871462056142</v>
      </c>
      <c r="HJ9">
        <v>373</v>
      </c>
      <c r="HK9">
        <v>596</v>
      </c>
      <c r="HL9">
        <v>175</v>
      </c>
      <c r="HM9">
        <v>604</v>
      </c>
      <c r="HN9">
        <f t="shared" si="104"/>
        <v>274</v>
      </c>
      <c r="HO9">
        <f t="shared" si="104"/>
        <v>600</v>
      </c>
      <c r="HP9" s="18">
        <f t="shared" si="105"/>
        <v>19</v>
      </c>
      <c r="HQ9" s="18">
        <f t="shared" si="106"/>
        <v>-1.5</v>
      </c>
      <c r="HR9" s="18">
        <f t="shared" si="26"/>
        <v>19.059118552545918</v>
      </c>
      <c r="HS9">
        <f t="shared" si="107"/>
        <v>659.60291084864082</v>
      </c>
      <c r="HT9">
        <v>3</v>
      </c>
      <c r="HU9" s="22">
        <f t="shared" si="27"/>
        <v>3.9938861405624491E-2</v>
      </c>
      <c r="HV9" s="18">
        <f t="shared" si="28"/>
        <v>1.1206143418873467E-2</v>
      </c>
      <c r="HW9">
        <f t="shared" si="108"/>
        <v>-1.3986043203442056</v>
      </c>
      <c r="HX9">
        <f t="shared" si="109"/>
        <v>-1.9505438236294026</v>
      </c>
      <c r="IB9">
        <v>733</v>
      </c>
      <c r="IC9">
        <v>578</v>
      </c>
      <c r="ID9">
        <v>402</v>
      </c>
      <c r="IE9">
        <v>595</v>
      </c>
      <c r="IF9">
        <f t="shared" si="110"/>
        <v>567.5</v>
      </c>
      <c r="IG9">
        <f t="shared" si="111"/>
        <v>586.5</v>
      </c>
      <c r="IH9">
        <f t="shared" si="112"/>
        <v>21</v>
      </c>
      <c r="II9">
        <f t="shared" si="113"/>
        <v>3</v>
      </c>
      <c r="IJ9">
        <f t="shared" si="114"/>
        <v>21.213203435596427</v>
      </c>
      <c r="IL9">
        <v>3</v>
      </c>
      <c r="IM9">
        <f t="shared" si="29"/>
        <v>3.743535569159654E-2</v>
      </c>
      <c r="IN9">
        <f t="shared" si="30"/>
        <v>1.1902362965542953E-2</v>
      </c>
      <c r="IO9">
        <f t="shared" si="115"/>
        <v>-1.4267180360723717</v>
      </c>
      <c r="IP9">
        <f t="shared" si="116"/>
        <v>-1.9243668099501643</v>
      </c>
      <c r="IU9">
        <v>912</v>
      </c>
      <c r="IV9">
        <v>606</v>
      </c>
      <c r="IW9">
        <v>513</v>
      </c>
      <c r="IX9">
        <v>598</v>
      </c>
      <c r="IY9">
        <f t="shared" si="117"/>
        <v>712.5</v>
      </c>
      <c r="IZ9">
        <f t="shared" si="118"/>
        <v>602</v>
      </c>
      <c r="JA9">
        <f t="shared" si="119"/>
        <v>86.5</v>
      </c>
      <c r="JB9">
        <f t="shared" si="120"/>
        <v>9.5</v>
      </c>
      <c r="JC9">
        <f t="shared" si="121"/>
        <v>87.020112617716137</v>
      </c>
      <c r="JD9">
        <f t="shared" si="122"/>
        <v>932.7702021398411</v>
      </c>
      <c r="JE9">
        <v>12</v>
      </c>
      <c r="JF9">
        <f t="shared" si="31"/>
        <v>0.12753470947244888</v>
      </c>
      <c r="JG9">
        <f t="shared" si="32"/>
        <v>3.3247829272273072E-2</v>
      </c>
      <c r="JH9">
        <f t="shared" si="123"/>
        <v>-0.89437160283079165</v>
      </c>
      <c r="JI9">
        <f t="shared" si="124"/>
        <v>-1.4782367042209701</v>
      </c>
      <c r="JM9">
        <v>671</v>
      </c>
      <c r="JN9">
        <v>580</v>
      </c>
      <c r="JO9">
        <v>456</v>
      </c>
      <c r="JP9">
        <v>580</v>
      </c>
      <c r="JQ9">
        <f t="shared" si="125"/>
        <v>563.5</v>
      </c>
      <c r="JR9">
        <f t="shared" si="126"/>
        <v>580</v>
      </c>
      <c r="JS9">
        <f t="shared" si="127"/>
        <v>36</v>
      </c>
      <c r="JT9">
        <f t="shared" si="128"/>
        <v>2</v>
      </c>
      <c r="JU9">
        <f t="shared" si="129"/>
        <v>36.055512754639892</v>
      </c>
      <c r="JV9">
        <f t="shared" si="130"/>
        <v>808.66077560371377</v>
      </c>
      <c r="JW9">
        <v>12</v>
      </c>
      <c r="JX9">
        <f t="shared" si="33"/>
        <v>7.490451724395189E-2</v>
      </c>
      <c r="JY9">
        <f t="shared" si="34"/>
        <v>8.9895483342759923E-3</v>
      </c>
      <c r="JZ9">
        <f t="shared" si="131"/>
        <v>-1.1254919906454566</v>
      </c>
      <c r="KA9">
        <f t="shared" si="132"/>
        <v>-2.046262128162132</v>
      </c>
      <c r="KE9">
        <v>737</v>
      </c>
      <c r="KF9">
        <v>593</v>
      </c>
      <c r="KG9">
        <v>454</v>
      </c>
      <c r="KH9">
        <v>586</v>
      </c>
      <c r="KI9">
        <f t="shared" si="133"/>
        <v>595.5</v>
      </c>
      <c r="KJ9">
        <f t="shared" si="134"/>
        <v>589.5</v>
      </c>
      <c r="KK9">
        <f t="shared" si="135"/>
        <v>52</v>
      </c>
      <c r="KL9">
        <f t="shared" si="136"/>
        <v>4</v>
      </c>
      <c r="KM9">
        <f t="shared" si="137"/>
        <v>52.153619241621193</v>
      </c>
      <c r="KN9">
        <f t="shared" si="138"/>
        <v>837.93227649971811</v>
      </c>
      <c r="KO9">
        <v>12</v>
      </c>
      <c r="KP9">
        <f t="shared" si="35"/>
        <v>7.7088977187367111E-2</v>
      </c>
      <c r="KQ9">
        <f t="shared" si="36"/>
        <v>1.2428752440377033E-2</v>
      </c>
      <c r="KR9">
        <f t="shared" si="139"/>
        <v>-1.1130077164877967</v>
      </c>
      <c r="KS9">
        <f t="shared" si="140"/>
        <v>-1.9055724623037862</v>
      </c>
      <c r="KW9">
        <v>741</v>
      </c>
      <c r="KX9">
        <v>585</v>
      </c>
      <c r="KY9">
        <v>450</v>
      </c>
      <c r="KZ9">
        <v>585</v>
      </c>
      <c r="LA9">
        <f t="shared" si="141"/>
        <v>595.5</v>
      </c>
      <c r="LB9">
        <f t="shared" si="142"/>
        <v>585</v>
      </c>
      <c r="LC9">
        <f t="shared" si="143"/>
        <v>56</v>
      </c>
      <c r="LD9">
        <f t="shared" si="144"/>
        <v>-1.5</v>
      </c>
      <c r="LE9">
        <f t="shared" si="145"/>
        <v>56.020085683618873</v>
      </c>
      <c r="LF9">
        <f t="shared" si="146"/>
        <v>834.77257381876177</v>
      </c>
      <c r="LG9">
        <v>12</v>
      </c>
      <c r="LH9">
        <f t="shared" si="37"/>
        <v>6.7229294519434629E-2</v>
      </c>
      <c r="LI9">
        <f t="shared" si="38"/>
        <v>1.2315901527368672E-2</v>
      </c>
      <c r="LJ9">
        <f t="shared" si="147"/>
        <v>-1.1724414460548729</v>
      </c>
      <c r="LK9">
        <f t="shared" si="148"/>
        <v>-1.909533792186132</v>
      </c>
      <c r="LO9">
        <v>781</v>
      </c>
      <c r="LP9">
        <v>603</v>
      </c>
      <c r="LQ9">
        <v>375</v>
      </c>
      <c r="LR9">
        <v>591</v>
      </c>
      <c r="LS9">
        <f t="shared" si="149"/>
        <v>578</v>
      </c>
      <c r="LT9">
        <f t="shared" si="150"/>
        <v>597</v>
      </c>
      <c r="LU9">
        <f t="shared" si="151"/>
        <v>61.5</v>
      </c>
      <c r="LV9">
        <f t="shared" si="152"/>
        <v>3.5</v>
      </c>
      <c r="LW9">
        <f t="shared" si="153"/>
        <v>61.599512985087799</v>
      </c>
      <c r="LX9">
        <f t="shared" si="154"/>
        <v>830.95908443195924</v>
      </c>
      <c r="LY9">
        <v>12</v>
      </c>
      <c r="LZ9">
        <f t="shared" si="39"/>
        <v>9.8945853874416068E-2</v>
      </c>
      <c r="MA9">
        <f t="shared" si="40"/>
        <v>1.8184265607914491E-2</v>
      </c>
      <c r="MB9">
        <f t="shared" si="155"/>
        <v>-1.0046023993068818</v>
      </c>
      <c r="MC9">
        <f t="shared" si="156"/>
        <v>-1.7403042337278081</v>
      </c>
    </row>
    <row r="10" spans="1:341" x14ac:dyDescent="0.25">
      <c r="A10" s="46" t="s">
        <v>12</v>
      </c>
      <c r="B10" s="28" t="s">
        <v>41</v>
      </c>
      <c r="C10" s="20">
        <v>9</v>
      </c>
      <c r="D10" s="20">
        <v>7.7019999999999964</v>
      </c>
      <c r="E10" s="26">
        <v>49.708516565394042</v>
      </c>
      <c r="F10" s="26">
        <v>116.11141165178174</v>
      </c>
      <c r="G10" s="26">
        <v>0.80277541737068703</v>
      </c>
      <c r="K10" s="18">
        <v>917</v>
      </c>
      <c r="L10" s="18">
        <v>575</v>
      </c>
      <c r="M10" s="18">
        <v>656</v>
      </c>
      <c r="N10" s="18">
        <v>577</v>
      </c>
      <c r="O10" s="18">
        <f t="shared" si="0"/>
        <v>786.5</v>
      </c>
      <c r="P10" s="18">
        <f t="shared" si="1"/>
        <v>576</v>
      </c>
      <c r="Q10" s="18">
        <f t="shared" si="41"/>
        <v>10</v>
      </c>
      <c r="R10" s="18">
        <f t="shared" si="41"/>
        <v>-4.5</v>
      </c>
      <c r="S10" s="49">
        <f t="shared" si="42"/>
        <v>10.965856099730654</v>
      </c>
      <c r="T10" s="26">
        <f t="shared" si="2"/>
        <v>0.90844636730433725</v>
      </c>
      <c r="U10" s="18">
        <f t="shared" si="3"/>
        <v>5.3620351392715975</v>
      </c>
      <c r="V10" s="28">
        <v>4</v>
      </c>
      <c r="W10" s="22">
        <f t="shared" si="4"/>
        <v>1.4387349678717416E-2</v>
      </c>
      <c r="X10" s="18">
        <f t="shared" si="5"/>
        <v>1.2344488780177468E-3</v>
      </c>
      <c r="Y10">
        <f t="shared" si="43"/>
        <v>-1.8420192009152072</v>
      </c>
      <c r="Z10">
        <f t="shared" si="44"/>
        <v>-2.9085268907093784</v>
      </c>
      <c r="AD10" s="18">
        <v>824</v>
      </c>
      <c r="AE10" s="18">
        <v>573</v>
      </c>
      <c r="AF10" s="18">
        <v>526</v>
      </c>
      <c r="AG10" s="18">
        <v>573</v>
      </c>
      <c r="AH10" s="18">
        <f t="shared" si="45"/>
        <v>675</v>
      </c>
      <c r="AI10" s="18">
        <f t="shared" si="45"/>
        <v>573</v>
      </c>
      <c r="AJ10" s="18">
        <f t="shared" si="46"/>
        <v>12.5</v>
      </c>
      <c r="AK10" s="18">
        <f t="shared" si="46"/>
        <v>2.5</v>
      </c>
      <c r="AL10" s="18">
        <f t="shared" si="47"/>
        <v>12.747548783981962</v>
      </c>
      <c r="AM10" s="18">
        <f t="shared" si="48"/>
        <v>885.41176861390318</v>
      </c>
      <c r="AN10" s="18">
        <f t="shared" si="157"/>
        <v>11.125488268614959</v>
      </c>
      <c r="AO10" s="28">
        <v>4</v>
      </c>
      <c r="AP10" s="22">
        <f t="shared" si="6"/>
        <v>1.1982979467108251E-2</v>
      </c>
      <c r="AQ10" s="18">
        <f t="shared" si="7"/>
        <v>1.4014616938826572E-3</v>
      </c>
      <c r="AR10">
        <f t="shared" si="49"/>
        <v>-1.921435184847885</v>
      </c>
      <c r="AS10">
        <f t="shared" si="49"/>
        <v>-2.8534187683016548</v>
      </c>
      <c r="AW10" s="18">
        <v>1037</v>
      </c>
      <c r="AX10" s="18">
        <v>580</v>
      </c>
      <c r="AY10" s="18">
        <v>651</v>
      </c>
      <c r="AZ10" s="18">
        <v>581</v>
      </c>
      <c r="BA10" s="18">
        <f t="shared" si="50"/>
        <v>844</v>
      </c>
      <c r="BB10" s="18">
        <f t="shared" si="50"/>
        <v>580.5</v>
      </c>
      <c r="BC10" s="18">
        <f t="shared" si="51"/>
        <v>12.5</v>
      </c>
      <c r="BD10" s="18">
        <f t="shared" si="51"/>
        <v>-0.5</v>
      </c>
      <c r="BE10" s="18">
        <f t="shared" si="52"/>
        <v>12.509996003196804</v>
      </c>
      <c r="BF10" s="18">
        <f t="shared" si="53"/>
        <v>1024.3613864257086</v>
      </c>
      <c r="BG10" s="18">
        <f t="shared" si="54"/>
        <v>9.9880577148242082</v>
      </c>
      <c r="BH10" s="28">
        <v>4</v>
      </c>
      <c r="BI10" s="22">
        <f t="shared" si="8"/>
        <v>1.0655829285597378E-2</v>
      </c>
      <c r="BJ10" s="18">
        <f t="shared" si="9"/>
        <v>1.0489470691889401E-3</v>
      </c>
      <c r="BK10">
        <f t="shared" si="55"/>
        <v>-1.9724127458424048</v>
      </c>
      <c r="BL10">
        <f t="shared" si="55"/>
        <v>-2.9792464261430891</v>
      </c>
      <c r="BP10">
        <v>608</v>
      </c>
      <c r="BQ10">
        <v>587</v>
      </c>
      <c r="BR10">
        <v>400</v>
      </c>
      <c r="BS10">
        <v>593</v>
      </c>
      <c r="BT10" s="18">
        <f t="shared" si="56"/>
        <v>504</v>
      </c>
      <c r="BU10" s="18">
        <f t="shared" si="56"/>
        <v>590</v>
      </c>
      <c r="BV10" s="18">
        <f t="shared" si="57"/>
        <v>25.5</v>
      </c>
      <c r="BW10" s="18">
        <f t="shared" si="57"/>
        <v>0.5</v>
      </c>
      <c r="BX10" s="18">
        <f t="shared" si="58"/>
        <v>25.504901489713699</v>
      </c>
      <c r="BY10" s="18">
        <f t="shared" si="59"/>
        <v>775.96133924313528</v>
      </c>
      <c r="BZ10" s="18">
        <f t="shared" si="60"/>
        <v>16.703477907475531</v>
      </c>
      <c r="CA10" s="28">
        <v>4</v>
      </c>
      <c r="CB10" s="22">
        <f t="shared" si="10"/>
        <v>4.591941218843619E-2</v>
      </c>
      <c r="CC10" s="18">
        <f t="shared" si="11"/>
        <v>1.134397300701257E-2</v>
      </c>
      <c r="CD10">
        <f t="shared" si="61"/>
        <v>-1.3380036799513828</v>
      </c>
      <c r="CE10">
        <f t="shared" si="61"/>
        <v>-1.945234815563639</v>
      </c>
      <c r="CI10">
        <v>676</v>
      </c>
      <c r="CJ10">
        <v>577</v>
      </c>
      <c r="CK10">
        <v>437</v>
      </c>
      <c r="CL10">
        <v>590</v>
      </c>
      <c r="CM10" s="18">
        <f t="shared" si="62"/>
        <v>556.5</v>
      </c>
      <c r="CN10" s="18">
        <f t="shared" si="62"/>
        <v>583.5</v>
      </c>
      <c r="CO10" s="18">
        <f>CM10-CM$6</f>
        <v>24</v>
      </c>
      <c r="CP10" s="18">
        <f t="shared" si="63"/>
        <v>-4.5</v>
      </c>
      <c r="CQ10" s="18">
        <f t="shared" si="64"/>
        <v>24.418230894149559</v>
      </c>
      <c r="CR10" s="18">
        <f t="shared" si="65"/>
        <v>806.32778694523483</v>
      </c>
      <c r="CS10" s="18">
        <f t="shared" si="66"/>
        <v>13.043317161538653</v>
      </c>
      <c r="CT10" s="28">
        <v>4</v>
      </c>
      <c r="CU10" s="22">
        <f t="shared" si="12"/>
        <v>3.8883546153195253E-2</v>
      </c>
      <c r="CV10" s="18">
        <f t="shared" si="13"/>
        <v>9.0739747503043172E-3</v>
      </c>
      <c r="CW10">
        <f t="shared" si="67"/>
        <v>-1.4102341345756073</v>
      </c>
      <c r="CX10">
        <f t="shared" si="67"/>
        <v>-2.0422024335578532</v>
      </c>
      <c r="DB10">
        <v>712</v>
      </c>
      <c r="DC10">
        <v>578</v>
      </c>
      <c r="DD10">
        <v>440</v>
      </c>
      <c r="DE10">
        <v>594</v>
      </c>
      <c r="DF10" s="18">
        <f t="shared" si="68"/>
        <v>576</v>
      </c>
      <c r="DG10" s="18">
        <f t="shared" si="68"/>
        <v>586</v>
      </c>
      <c r="DH10" s="18">
        <f>DF10-DF$6</f>
        <v>34</v>
      </c>
      <c r="DI10" s="18">
        <f t="shared" si="69"/>
        <v>1.5</v>
      </c>
      <c r="DJ10" s="18">
        <f t="shared" si="70"/>
        <v>34.033072150483271</v>
      </c>
      <c r="DK10" s="18">
        <f t="shared" si="71"/>
        <v>821.68850545690361</v>
      </c>
      <c r="DL10" s="18">
        <f t="shared" si="72"/>
        <v>24.566024278509076</v>
      </c>
      <c r="DM10" s="28">
        <v>4</v>
      </c>
      <c r="DN10" s="22">
        <f t="shared" si="14"/>
        <v>3.5083704089916561E-2</v>
      </c>
      <c r="DO10" s="18">
        <f t="shared" si="15"/>
        <v>1.1120782791772036E-2</v>
      </c>
      <c r="DP10">
        <f t="shared" si="73"/>
        <v>-1.4548945606626713</v>
      </c>
      <c r="DQ10">
        <f t="shared" si="73"/>
        <v>-1.9538646416944445</v>
      </c>
      <c r="DU10">
        <v>748</v>
      </c>
      <c r="DV10">
        <v>602</v>
      </c>
      <c r="DW10">
        <v>510</v>
      </c>
      <c r="DX10">
        <v>603</v>
      </c>
      <c r="DY10" s="18">
        <f t="shared" si="74"/>
        <v>629</v>
      </c>
      <c r="DZ10" s="18">
        <f t="shared" si="74"/>
        <v>602.5</v>
      </c>
      <c r="EA10" s="18">
        <f t="shared" si="75"/>
        <v>23.5</v>
      </c>
      <c r="EB10" s="18">
        <f t="shared" si="75"/>
        <v>-3.5</v>
      </c>
      <c r="EC10" s="18">
        <f t="shared" si="76"/>
        <v>23.759208741033444</v>
      </c>
      <c r="ED10" s="18">
        <f t="shared" si="77"/>
        <v>871.00358782269086</v>
      </c>
      <c r="EE10" s="18">
        <f t="shared" si="78"/>
        <v>14.343649457414017</v>
      </c>
      <c r="EF10" s="28">
        <v>4</v>
      </c>
      <c r="EG10" s="22">
        <f t="shared" si="16"/>
        <v>8.3045226876800188E-2</v>
      </c>
      <c r="EH10" s="18">
        <f t="shared" si="17"/>
        <v>1.9506600060039743E-2</v>
      </c>
      <c r="EI10">
        <f t="shared" si="79"/>
        <v>-1.0806853240872207</v>
      </c>
      <c r="EJ10">
        <f t="shared" si="79"/>
        <v>-1.7098184201922224</v>
      </c>
      <c r="EN10">
        <v>795</v>
      </c>
      <c r="EO10">
        <v>605</v>
      </c>
      <c r="EP10">
        <v>496</v>
      </c>
      <c r="EQ10">
        <v>608</v>
      </c>
      <c r="ER10" s="18">
        <f t="shared" si="80"/>
        <v>645.5</v>
      </c>
      <c r="ES10" s="18">
        <f t="shared" si="80"/>
        <v>606.5</v>
      </c>
      <c r="ET10" s="18">
        <f t="shared" si="81"/>
        <v>29.5</v>
      </c>
      <c r="EU10" s="18">
        <f t="shared" si="81"/>
        <v>-3</v>
      </c>
      <c r="EV10" s="18">
        <f t="shared" si="82"/>
        <v>29.652150006365474</v>
      </c>
      <c r="EW10" s="18">
        <f t="shared" si="83"/>
        <v>885.72710244182997</v>
      </c>
      <c r="EX10" s="18">
        <f t="shared" si="84"/>
        <v>19.155553174257989</v>
      </c>
      <c r="EY10" s="28">
        <v>4</v>
      </c>
      <c r="EZ10" s="22">
        <f t="shared" si="18"/>
        <v>6.7598828808725975E-2</v>
      </c>
      <c r="FA10" s="18">
        <f t="shared" si="19"/>
        <v>1.9198314717049969E-2</v>
      </c>
      <c r="FB10">
        <f t="shared" si="85"/>
        <v>-1.1700608284121186</v>
      </c>
      <c r="FC10">
        <f t="shared" si="85"/>
        <v>-1.7167368932344316</v>
      </c>
      <c r="FG10">
        <v>810</v>
      </c>
      <c r="FH10">
        <v>605</v>
      </c>
      <c r="FI10">
        <v>468</v>
      </c>
      <c r="FJ10">
        <v>611</v>
      </c>
      <c r="FK10" s="18">
        <f t="shared" si="86"/>
        <v>639</v>
      </c>
      <c r="FL10" s="18">
        <f t="shared" si="86"/>
        <v>608</v>
      </c>
      <c r="FM10" s="18">
        <f>FK10-FK$6</f>
        <v>27</v>
      </c>
      <c r="FN10" s="18">
        <f t="shared" si="87"/>
        <v>-3</v>
      </c>
      <c r="FO10" s="18">
        <f t="shared" si="88"/>
        <v>27.166155414412248</v>
      </c>
      <c r="FP10" s="18">
        <f t="shared" si="89"/>
        <v>882.03457982099542</v>
      </c>
      <c r="FQ10" s="18">
        <f t="shared" si="90"/>
        <v>17.242697342904648</v>
      </c>
      <c r="FR10" s="28">
        <v>4</v>
      </c>
      <c r="FS10" s="22">
        <f t="shared" si="20"/>
        <v>6.1234170826987469E-2</v>
      </c>
      <c r="FT10" s="18">
        <f t="shared" si="21"/>
        <v>1.6504371727672901E-2</v>
      </c>
      <c r="FU10">
        <f t="shared" si="91"/>
        <v>-1.2130061585708709</v>
      </c>
      <c r="FV10">
        <f t="shared" si="91"/>
        <v>-1.7824010033178028</v>
      </c>
      <c r="FZ10">
        <v>356</v>
      </c>
      <c r="GA10">
        <v>595</v>
      </c>
      <c r="GB10">
        <v>137</v>
      </c>
      <c r="GC10">
        <v>603</v>
      </c>
      <c r="GD10">
        <f t="shared" si="92"/>
        <v>246.5</v>
      </c>
      <c r="GE10">
        <f t="shared" si="92"/>
        <v>599</v>
      </c>
      <c r="GF10" s="18">
        <f>GD10-GD$6</f>
        <v>20.5</v>
      </c>
      <c r="GG10" s="18">
        <f t="shared" si="93"/>
        <v>-3</v>
      </c>
      <c r="GH10" s="18">
        <f t="shared" si="94"/>
        <v>20.71834935510066</v>
      </c>
      <c r="GI10">
        <f t="shared" si="95"/>
        <v>647.73702225517422</v>
      </c>
      <c r="GJ10">
        <v>4</v>
      </c>
      <c r="GK10" s="22">
        <f t="shared" si="22"/>
        <v>5.5177299072351686E-2</v>
      </c>
      <c r="GL10" s="18">
        <f t="shared" si="23"/>
        <v>1.1438012924715878E-2</v>
      </c>
      <c r="GM10">
        <f t="shared" si="96"/>
        <v>-1.25823956204245</v>
      </c>
      <c r="GN10">
        <f t="shared" si="97"/>
        <v>-1.9416494170453691</v>
      </c>
      <c r="GR10">
        <v>371</v>
      </c>
      <c r="GS10">
        <v>596</v>
      </c>
      <c r="GT10">
        <v>174</v>
      </c>
      <c r="GU10">
        <v>605</v>
      </c>
      <c r="GV10">
        <f t="shared" si="98"/>
        <v>272.5</v>
      </c>
      <c r="GW10">
        <f t="shared" si="98"/>
        <v>600.5</v>
      </c>
      <c r="GX10" s="18">
        <f>GV10-GV$6</f>
        <v>27.5</v>
      </c>
      <c r="GY10" s="18">
        <f>GW10-GW$6</f>
        <v>-4</v>
      </c>
      <c r="GZ10" s="18">
        <f>(GX10^2+GY10^2)^(1/2)</f>
        <v>27.789386463180506</v>
      </c>
      <c r="HA10">
        <f t="shared" si="101"/>
        <v>659.43650187110507</v>
      </c>
      <c r="HB10">
        <v>4</v>
      </c>
      <c r="HC10" s="22">
        <f t="shared" si="24"/>
        <v>4.9542462805048912E-2</v>
      </c>
      <c r="HD10" s="18">
        <f t="shared" si="25"/>
        <v>1.4759511431722444E-2</v>
      </c>
      <c r="HE10">
        <f t="shared" si="102"/>
        <v>-1.3050224080033652</v>
      </c>
      <c r="HF10">
        <f t="shared" si="103"/>
        <v>-1.8309280182595058</v>
      </c>
      <c r="HJ10">
        <v>379</v>
      </c>
      <c r="HK10">
        <v>596</v>
      </c>
      <c r="HL10">
        <v>184</v>
      </c>
      <c r="HM10">
        <v>605</v>
      </c>
      <c r="HN10">
        <f t="shared" si="104"/>
        <v>281.5</v>
      </c>
      <c r="HO10">
        <f t="shared" si="104"/>
        <v>600.5</v>
      </c>
      <c r="HP10" s="18">
        <f t="shared" si="105"/>
        <v>26.5</v>
      </c>
      <c r="HQ10" s="18">
        <f t="shared" si="106"/>
        <v>-1</v>
      </c>
      <c r="HR10" s="18">
        <f t="shared" si="26"/>
        <v>26.518861212352238</v>
      </c>
      <c r="HS10">
        <f t="shared" si="107"/>
        <v>663.20622735315146</v>
      </c>
      <c r="HT10">
        <v>4</v>
      </c>
      <c r="HU10" s="22">
        <f t="shared" si="27"/>
        <v>5.3251815207499317E-2</v>
      </c>
      <c r="HV10" s="18">
        <f t="shared" si="28"/>
        <v>1.5592230104005693E-2</v>
      </c>
      <c r="HW10">
        <f t="shared" si="108"/>
        <v>-1.2736655837359057</v>
      </c>
      <c r="HX10">
        <f t="shared" si="109"/>
        <v>-1.8070917646958129</v>
      </c>
      <c r="IB10">
        <v>742</v>
      </c>
      <c r="IC10">
        <v>580</v>
      </c>
      <c r="ID10">
        <v>411</v>
      </c>
      <c r="IE10">
        <v>595</v>
      </c>
      <c r="IF10">
        <f t="shared" si="110"/>
        <v>576.5</v>
      </c>
      <c r="IG10">
        <f t="shared" si="111"/>
        <v>587.5</v>
      </c>
      <c r="IH10">
        <f t="shared" si="112"/>
        <v>30</v>
      </c>
      <c r="II10">
        <f t="shared" si="113"/>
        <v>4</v>
      </c>
      <c r="IJ10">
        <f t="shared" si="114"/>
        <v>30.265491900843113</v>
      </c>
      <c r="IL10">
        <v>4</v>
      </c>
      <c r="IM10">
        <f t="shared" si="29"/>
        <v>4.9913807588795385E-2</v>
      </c>
      <c r="IN10">
        <f t="shared" si="30"/>
        <v>1.6981446061562603E-2</v>
      </c>
      <c r="IO10">
        <f t="shared" si="115"/>
        <v>-1.3017792994640718</v>
      </c>
      <c r="IP10">
        <f t="shared" si="116"/>
        <v>-1.7700253300039108</v>
      </c>
      <c r="IU10">
        <v>959</v>
      </c>
      <c r="IV10">
        <v>604</v>
      </c>
      <c r="IW10">
        <v>567</v>
      </c>
      <c r="IX10">
        <v>600</v>
      </c>
      <c r="IY10">
        <f t="shared" si="117"/>
        <v>763</v>
      </c>
      <c r="IZ10">
        <f t="shared" si="118"/>
        <v>602</v>
      </c>
      <c r="JA10">
        <f t="shared" si="119"/>
        <v>137</v>
      </c>
      <c r="JB10">
        <f t="shared" si="120"/>
        <v>9.5</v>
      </c>
      <c r="JC10">
        <f t="shared" si="121"/>
        <v>137.32898455897794</v>
      </c>
      <c r="JD10">
        <f t="shared" si="122"/>
        <v>971.89145484462415</v>
      </c>
      <c r="JE10">
        <v>16</v>
      </c>
      <c r="JF10">
        <f t="shared" si="31"/>
        <v>0.17004627929659852</v>
      </c>
      <c r="JG10">
        <f t="shared" si="32"/>
        <v>5.2469371682035366E-2</v>
      </c>
      <c r="JH10">
        <f t="shared" si="123"/>
        <v>-0.76943286622249163</v>
      </c>
      <c r="JI10">
        <f t="shared" si="124"/>
        <v>-1.2800941364240881</v>
      </c>
      <c r="JM10">
        <v>686</v>
      </c>
      <c r="JN10">
        <v>582</v>
      </c>
      <c r="JO10">
        <v>476</v>
      </c>
      <c r="JP10">
        <v>582</v>
      </c>
      <c r="JQ10">
        <f t="shared" si="125"/>
        <v>581</v>
      </c>
      <c r="JR10">
        <f t="shared" si="126"/>
        <v>582</v>
      </c>
      <c r="JS10">
        <f t="shared" si="127"/>
        <v>53.5</v>
      </c>
      <c r="JT10">
        <f t="shared" si="128"/>
        <v>4</v>
      </c>
      <c r="JU10">
        <f t="shared" si="129"/>
        <v>53.649324320069496</v>
      </c>
      <c r="JV10">
        <f t="shared" si="130"/>
        <v>822.36549052109433</v>
      </c>
      <c r="JW10">
        <v>16</v>
      </c>
      <c r="JX10">
        <f t="shared" si="33"/>
        <v>9.9872689658602506E-2</v>
      </c>
      <c r="JY10">
        <f t="shared" si="34"/>
        <v>1.3376129119518606E-2</v>
      </c>
      <c r="JZ10">
        <f t="shared" si="131"/>
        <v>-1.0005532540371567</v>
      </c>
      <c r="KA10">
        <f t="shared" si="132"/>
        <v>-1.8736695476484959</v>
      </c>
      <c r="KE10">
        <v>764</v>
      </c>
      <c r="KF10">
        <v>595</v>
      </c>
      <c r="KG10">
        <v>483</v>
      </c>
      <c r="KH10">
        <v>588</v>
      </c>
      <c r="KI10">
        <f t="shared" si="133"/>
        <v>623.5</v>
      </c>
      <c r="KJ10">
        <f t="shared" si="134"/>
        <v>591.5</v>
      </c>
      <c r="KK10">
        <f t="shared" si="135"/>
        <v>80</v>
      </c>
      <c r="KL10">
        <f t="shared" si="136"/>
        <v>6</v>
      </c>
      <c r="KM10">
        <f t="shared" si="137"/>
        <v>80.224684480526321</v>
      </c>
      <c r="KN10">
        <f t="shared" si="138"/>
        <v>859.4326617018927</v>
      </c>
      <c r="KO10">
        <v>16</v>
      </c>
      <c r="KP10">
        <f t="shared" si="35"/>
        <v>0.10278530291648946</v>
      </c>
      <c r="KQ10">
        <f t="shared" si="36"/>
        <v>1.9118380613173034E-2</v>
      </c>
      <c r="KR10">
        <f t="shared" si="139"/>
        <v>-0.98806897987949682</v>
      </c>
      <c r="KS10">
        <f t="shared" si="140"/>
        <v>-1.7185488966073896</v>
      </c>
      <c r="KW10">
        <v>769</v>
      </c>
      <c r="KX10">
        <v>584</v>
      </c>
      <c r="KY10">
        <v>481</v>
      </c>
      <c r="KZ10">
        <v>585</v>
      </c>
      <c r="LA10">
        <f t="shared" si="141"/>
        <v>625</v>
      </c>
      <c r="LB10">
        <f t="shared" si="142"/>
        <v>584.5</v>
      </c>
      <c r="LC10">
        <f t="shared" si="143"/>
        <v>85.5</v>
      </c>
      <c r="LD10">
        <f t="shared" si="144"/>
        <v>-2</v>
      </c>
      <c r="LE10">
        <f t="shared" si="145"/>
        <v>85.523388613875682</v>
      </c>
      <c r="LF10">
        <f t="shared" si="146"/>
        <v>855.72498502731594</v>
      </c>
      <c r="LG10">
        <v>16</v>
      </c>
      <c r="LH10">
        <f t="shared" si="37"/>
        <v>8.9639059359246168E-2</v>
      </c>
      <c r="LI10">
        <f t="shared" si="38"/>
        <v>1.8802142474469229E-2</v>
      </c>
      <c r="LJ10">
        <f t="shared" si="147"/>
        <v>-1.047502709446573</v>
      </c>
      <c r="LK10">
        <f t="shared" si="148"/>
        <v>-1.7257926607456238</v>
      </c>
      <c r="LO10">
        <v>812</v>
      </c>
      <c r="LP10">
        <v>601</v>
      </c>
      <c r="LQ10">
        <v>412</v>
      </c>
      <c r="LR10">
        <v>592</v>
      </c>
      <c r="LS10">
        <f t="shared" si="149"/>
        <v>612</v>
      </c>
      <c r="LT10">
        <f t="shared" si="150"/>
        <v>596.5</v>
      </c>
      <c r="LU10">
        <f t="shared" si="151"/>
        <v>95.5</v>
      </c>
      <c r="LV10">
        <f t="shared" si="152"/>
        <v>3</v>
      </c>
      <c r="LW10">
        <f t="shared" si="153"/>
        <v>95.547108799795723</v>
      </c>
      <c r="LX10">
        <f t="shared" si="154"/>
        <v>854.60882864618247</v>
      </c>
      <c r="LY10">
        <v>16</v>
      </c>
      <c r="LZ10">
        <f t="shared" si="39"/>
        <v>0.13192780516588809</v>
      </c>
      <c r="MA10">
        <f t="shared" si="40"/>
        <v>2.8205645146973768E-2</v>
      </c>
      <c r="MB10">
        <f t="shared" si="155"/>
        <v>-0.87966366269858187</v>
      </c>
      <c r="MC10">
        <f t="shared" si="156"/>
        <v>-1.549663962218808</v>
      </c>
    </row>
    <row r="11" spans="1:341" x14ac:dyDescent="0.25">
      <c r="A11" s="46" t="s">
        <v>13</v>
      </c>
      <c r="B11" s="28" t="s">
        <v>36</v>
      </c>
      <c r="C11" s="20">
        <v>9</v>
      </c>
      <c r="D11" s="20">
        <v>7.5960000000000232</v>
      </c>
      <c r="E11" s="26">
        <v>56.461338061569982</v>
      </c>
      <c r="F11" s="26">
        <v>134.77472802529923</v>
      </c>
      <c r="G11" s="26">
        <v>0.98621038029080488</v>
      </c>
      <c r="K11" s="18">
        <v>920</v>
      </c>
      <c r="L11" s="18">
        <v>575</v>
      </c>
      <c r="M11" s="18">
        <v>660</v>
      </c>
      <c r="N11" s="18">
        <v>579</v>
      </c>
      <c r="O11" s="18">
        <f t="shared" si="0"/>
        <v>790</v>
      </c>
      <c r="P11" s="18">
        <f t="shared" si="1"/>
        <v>577</v>
      </c>
      <c r="Q11" s="18">
        <f t="shared" si="41"/>
        <v>13.5</v>
      </c>
      <c r="R11" s="18">
        <f t="shared" si="41"/>
        <v>-3.5</v>
      </c>
      <c r="S11" s="49">
        <f t="shared" si="42"/>
        <v>13.946325680981353</v>
      </c>
      <c r="T11" s="26">
        <f t="shared" si="2"/>
        <v>1.1553579389430333</v>
      </c>
      <c r="U11" s="18">
        <f t="shared" si="3"/>
        <v>8.7774297864049231</v>
      </c>
      <c r="V11" s="28">
        <v>5</v>
      </c>
      <c r="W11" s="22">
        <f t="shared" si="4"/>
        <v>1.7984187098396769E-2</v>
      </c>
      <c r="X11" s="18">
        <f t="shared" si="5"/>
        <v>1.5699664424540811E-3</v>
      </c>
      <c r="Y11">
        <f t="shared" si="43"/>
        <v>-1.7451091879071507</v>
      </c>
      <c r="Z11">
        <f t="shared" si="44"/>
        <v>-2.8041096304014501</v>
      </c>
      <c r="AD11" s="18">
        <v>828</v>
      </c>
      <c r="AE11" s="18">
        <v>572</v>
      </c>
      <c r="AF11" s="18">
        <v>529</v>
      </c>
      <c r="AG11" s="18">
        <v>574</v>
      </c>
      <c r="AH11" s="18">
        <f t="shared" si="45"/>
        <v>678.5</v>
      </c>
      <c r="AI11" s="18">
        <f t="shared" si="45"/>
        <v>573</v>
      </c>
      <c r="AJ11" s="18">
        <f t="shared" si="46"/>
        <v>16</v>
      </c>
      <c r="AK11" s="18">
        <f t="shared" si="46"/>
        <v>2.5</v>
      </c>
      <c r="AL11" s="18">
        <f t="shared" si="47"/>
        <v>16.194134740701646</v>
      </c>
      <c r="AM11" s="18">
        <f t="shared" si="48"/>
        <v>888.08290716576687</v>
      </c>
      <c r="AN11" s="18">
        <f t="shared" si="157"/>
        <v>13.79662682047865</v>
      </c>
      <c r="AO11" s="28">
        <v>5</v>
      </c>
      <c r="AP11" s="22">
        <f t="shared" si="6"/>
        <v>1.4978724333885312E-2</v>
      </c>
      <c r="AQ11" s="18">
        <f t="shared" si="7"/>
        <v>1.7803783212962385E-3</v>
      </c>
      <c r="AR11">
        <f t="shared" si="49"/>
        <v>-1.8245251718398288</v>
      </c>
      <c r="AS11">
        <f t="shared" si="49"/>
        <v>-2.7494877025263036</v>
      </c>
      <c r="AW11" s="18">
        <v>1039</v>
      </c>
      <c r="AX11" s="18">
        <v>579</v>
      </c>
      <c r="AY11" s="18">
        <v>655</v>
      </c>
      <c r="AZ11" s="18">
        <v>580</v>
      </c>
      <c r="BA11" s="18">
        <f t="shared" si="50"/>
        <v>847</v>
      </c>
      <c r="BB11" s="18">
        <f t="shared" si="50"/>
        <v>579.5</v>
      </c>
      <c r="BC11" s="18">
        <f t="shared" si="51"/>
        <v>15.5</v>
      </c>
      <c r="BD11" s="18">
        <f t="shared" si="51"/>
        <v>-1.5</v>
      </c>
      <c r="BE11" s="18">
        <f t="shared" si="52"/>
        <v>15.572411502397436</v>
      </c>
      <c r="BF11" s="18">
        <f t="shared" si="53"/>
        <v>1026.2695795939778</v>
      </c>
      <c r="BG11" s="18">
        <f t="shared" si="54"/>
        <v>11.896250883093444</v>
      </c>
      <c r="BH11" s="28">
        <v>5</v>
      </c>
      <c r="BI11" s="22">
        <f t="shared" si="8"/>
        <v>1.3319786606996722E-2</v>
      </c>
      <c r="BJ11" s="18">
        <f t="shared" si="9"/>
        <v>1.3057266686152241E-3</v>
      </c>
      <c r="BK11">
        <f t="shared" si="55"/>
        <v>-1.8755027328343485</v>
      </c>
      <c r="BL11">
        <f t="shared" si="55"/>
        <v>-2.8841477256151817</v>
      </c>
      <c r="BP11">
        <v>614</v>
      </c>
      <c r="BQ11">
        <v>589</v>
      </c>
      <c r="BR11">
        <v>409</v>
      </c>
      <c r="BS11">
        <v>593</v>
      </c>
      <c r="BT11" s="18">
        <f t="shared" si="56"/>
        <v>511.5</v>
      </c>
      <c r="BU11" s="18">
        <f t="shared" si="56"/>
        <v>591</v>
      </c>
      <c r="BV11" s="18">
        <f t="shared" si="57"/>
        <v>33</v>
      </c>
      <c r="BW11" s="18">
        <f t="shared" si="57"/>
        <v>1.5</v>
      </c>
      <c r="BX11" s="18">
        <f t="shared" si="58"/>
        <v>33.034073318317859</v>
      </c>
      <c r="BY11" s="18">
        <f t="shared" si="59"/>
        <v>781.60939733347629</v>
      </c>
      <c r="BZ11" s="18">
        <f t="shared" si="60"/>
        <v>22.351535997816541</v>
      </c>
      <c r="CA11" s="28">
        <v>5</v>
      </c>
      <c r="CB11" s="22">
        <f t="shared" si="10"/>
        <v>5.7399265235545241E-2</v>
      </c>
      <c r="CC11" s="18">
        <f t="shared" si="11"/>
        <v>1.4692769395161405E-2</v>
      </c>
      <c r="CD11">
        <f t="shared" si="61"/>
        <v>-1.2410936669433263</v>
      </c>
      <c r="CE11">
        <f t="shared" si="61"/>
        <v>-1.8328963376556284</v>
      </c>
      <c r="CI11">
        <v>685</v>
      </c>
      <c r="CJ11">
        <v>582</v>
      </c>
      <c r="CK11">
        <v>443</v>
      </c>
      <c r="CL11">
        <v>590</v>
      </c>
      <c r="CM11" s="18">
        <f t="shared" si="62"/>
        <v>564</v>
      </c>
      <c r="CN11" s="18">
        <f t="shared" si="62"/>
        <v>586</v>
      </c>
      <c r="CO11" s="18">
        <f>CM11-CM$6</f>
        <v>31.5</v>
      </c>
      <c r="CP11" s="18">
        <f t="shared" si="63"/>
        <v>-2</v>
      </c>
      <c r="CQ11" s="18">
        <f t="shared" si="64"/>
        <v>31.56342820417326</v>
      </c>
      <c r="CR11" s="18">
        <f t="shared" si="65"/>
        <v>813.32158461459755</v>
      </c>
      <c r="CS11" s="18">
        <f t="shared" si="66"/>
        <v>20.037114830901373</v>
      </c>
      <c r="CT11" s="28">
        <v>5</v>
      </c>
      <c r="CU11" s="22">
        <f t="shared" si="12"/>
        <v>4.8604432691494066E-2</v>
      </c>
      <c r="CV11" s="18">
        <f t="shared" si="13"/>
        <v>1.1729176933384317E-2</v>
      </c>
      <c r="CW11">
        <f t="shared" si="67"/>
        <v>-1.3133241215675509</v>
      </c>
      <c r="CX11">
        <f>LOG10(CV11)</f>
        <v>-1.9307324623798541</v>
      </c>
      <c r="DB11">
        <v>722</v>
      </c>
      <c r="DC11">
        <v>575</v>
      </c>
      <c r="DD11">
        <v>452</v>
      </c>
      <c r="DE11">
        <v>594</v>
      </c>
      <c r="DF11" s="18">
        <f t="shared" si="68"/>
        <v>587</v>
      </c>
      <c r="DG11" s="18">
        <f t="shared" si="68"/>
        <v>584.5</v>
      </c>
      <c r="DH11" s="18">
        <f>DF11-DF$6</f>
        <v>45</v>
      </c>
      <c r="DI11" s="18">
        <f t="shared" si="69"/>
        <v>0</v>
      </c>
      <c r="DJ11" s="18">
        <f t="shared" si="70"/>
        <v>45</v>
      </c>
      <c r="DK11" s="18">
        <f t="shared" si="71"/>
        <v>828.37748037956703</v>
      </c>
      <c r="DL11" s="18">
        <f t="shared" si="72"/>
        <v>31.254999201172495</v>
      </c>
      <c r="DM11" s="28">
        <v>5</v>
      </c>
      <c r="DN11" s="22">
        <f t="shared" si="14"/>
        <v>4.3854630112395696E-2</v>
      </c>
      <c r="DO11" s="18">
        <f t="shared" si="15"/>
        <v>1.4704380004748862E-2</v>
      </c>
      <c r="DP11">
        <f t="shared" si="73"/>
        <v>-1.3579845476546148</v>
      </c>
      <c r="DQ11">
        <f t="shared" si="73"/>
        <v>-1.8325532823566972</v>
      </c>
      <c r="DU11">
        <v>752</v>
      </c>
      <c r="DV11">
        <v>600</v>
      </c>
      <c r="DW11">
        <v>518</v>
      </c>
      <c r="DX11">
        <v>603</v>
      </c>
      <c r="DY11" s="18">
        <f t="shared" si="74"/>
        <v>635</v>
      </c>
      <c r="DZ11" s="18">
        <f t="shared" si="74"/>
        <v>601.5</v>
      </c>
      <c r="EA11" s="18">
        <f t="shared" si="75"/>
        <v>29.5</v>
      </c>
      <c r="EB11" s="18">
        <f t="shared" si="75"/>
        <v>-4.5</v>
      </c>
      <c r="EC11" s="18">
        <f t="shared" si="76"/>
        <v>29.841246622753548</v>
      </c>
      <c r="ED11" s="18">
        <f t="shared" si="77"/>
        <v>874.65836187622426</v>
      </c>
      <c r="EE11" s="18">
        <f t="shared" si="78"/>
        <v>17.998423510947418</v>
      </c>
      <c r="EF11" s="28">
        <v>5</v>
      </c>
      <c r="EG11" s="22">
        <f t="shared" si="16"/>
        <v>0.10380653359600023</v>
      </c>
      <c r="EH11" s="18">
        <f t="shared" si="17"/>
        <v>2.4500027316050502E-2</v>
      </c>
      <c r="EI11">
        <f t="shared" si="79"/>
        <v>-0.98377531107916438</v>
      </c>
      <c r="EJ11">
        <f t="shared" si="79"/>
        <v>-1.6108334314230843</v>
      </c>
      <c r="EN11">
        <v>801</v>
      </c>
      <c r="EO11">
        <v>596</v>
      </c>
      <c r="EP11">
        <v>505</v>
      </c>
      <c r="EQ11">
        <v>608</v>
      </c>
      <c r="ER11" s="18">
        <f t="shared" si="80"/>
        <v>653</v>
      </c>
      <c r="ES11" s="18">
        <f t="shared" si="80"/>
        <v>602</v>
      </c>
      <c r="ET11" s="18">
        <f t="shared" si="81"/>
        <v>37</v>
      </c>
      <c r="EU11" s="18">
        <f t="shared" si="81"/>
        <v>-7.5</v>
      </c>
      <c r="EV11" s="18">
        <f t="shared" si="82"/>
        <v>37.752483362025337</v>
      </c>
      <c r="EW11" s="18">
        <f t="shared" si="83"/>
        <v>888.15145104874989</v>
      </c>
      <c r="EX11" s="18">
        <f t="shared" si="84"/>
        <v>21.579901781177909</v>
      </c>
      <c r="EY11" s="28">
        <v>5</v>
      </c>
      <c r="EZ11" s="22">
        <f t="shared" si="18"/>
        <v>8.4498536010907468E-2</v>
      </c>
      <c r="FA11" s="18">
        <f t="shared" si="19"/>
        <v>2.4442883796917409E-2</v>
      </c>
      <c r="FB11">
        <f t="shared" si="85"/>
        <v>-1.0731508154040621</v>
      </c>
      <c r="FC11">
        <f t="shared" si="85"/>
        <v>-1.611847556890837</v>
      </c>
      <c r="FG11">
        <v>817</v>
      </c>
      <c r="FH11">
        <v>605</v>
      </c>
      <c r="FI11">
        <v>475</v>
      </c>
      <c r="FJ11">
        <v>611</v>
      </c>
      <c r="FK11" s="18">
        <f t="shared" si="86"/>
        <v>646</v>
      </c>
      <c r="FL11" s="18">
        <f t="shared" si="86"/>
        <v>608</v>
      </c>
      <c r="FM11" s="18">
        <f>FK11-FK$6</f>
        <v>34</v>
      </c>
      <c r="FN11" s="18">
        <f t="shared" si="87"/>
        <v>-3</v>
      </c>
      <c r="FO11" s="18">
        <f t="shared" si="88"/>
        <v>34.132096331752024</v>
      </c>
      <c r="FP11" s="18">
        <f t="shared" si="89"/>
        <v>887.11893227458518</v>
      </c>
      <c r="FQ11" s="18">
        <f t="shared" si="90"/>
        <v>22.327049796494407</v>
      </c>
      <c r="FR11" s="28">
        <v>5</v>
      </c>
      <c r="FS11" s="22">
        <f t="shared" si="20"/>
        <v>7.6542713533734333E-2</v>
      </c>
      <c r="FT11" s="18">
        <f t="shared" si="21"/>
        <v>2.07364198986036E-2</v>
      </c>
      <c r="FU11">
        <f t="shared" si="91"/>
        <v>-1.1160961455628147</v>
      </c>
      <c r="FV11">
        <f t="shared" si="91"/>
        <v>-1.6832662215483047</v>
      </c>
      <c r="FZ11">
        <v>365</v>
      </c>
      <c r="GA11">
        <v>595</v>
      </c>
      <c r="GB11">
        <v>143</v>
      </c>
      <c r="GC11">
        <v>604</v>
      </c>
      <c r="GD11">
        <f t="shared" si="92"/>
        <v>254</v>
      </c>
      <c r="GE11">
        <f t="shared" si="92"/>
        <v>599.5</v>
      </c>
      <c r="GF11" s="18">
        <f>GD11-GD$6</f>
        <v>28</v>
      </c>
      <c r="GG11" s="18">
        <f t="shared" si="93"/>
        <v>-2.5</v>
      </c>
      <c r="GH11" s="18">
        <f t="shared" si="94"/>
        <v>28.111385593741193</v>
      </c>
      <c r="GI11">
        <f t="shared" si="95"/>
        <v>651.08851164799398</v>
      </c>
      <c r="GJ11">
        <v>5</v>
      </c>
      <c r="GK11" s="22">
        <f t="shared" si="22"/>
        <v>6.8971623840439603E-2</v>
      </c>
      <c r="GL11" s="18">
        <f t="shared" si="23"/>
        <v>1.5519498500672005E-2</v>
      </c>
      <c r="GM11">
        <f t="shared" si="96"/>
        <v>-1.1613295490343936</v>
      </c>
      <c r="GN11">
        <f t="shared" si="97"/>
        <v>-1.8091223167060373</v>
      </c>
      <c r="GR11">
        <v>379</v>
      </c>
      <c r="GS11">
        <v>597</v>
      </c>
      <c r="GT11">
        <v>181</v>
      </c>
      <c r="GU11">
        <v>604</v>
      </c>
      <c r="GV11">
        <f t="shared" si="98"/>
        <v>280</v>
      </c>
      <c r="GW11">
        <f t="shared" si="98"/>
        <v>600.5</v>
      </c>
      <c r="GX11" s="18">
        <f t="shared" si="99"/>
        <v>35</v>
      </c>
      <c r="GY11" s="18">
        <f t="shared" si="99"/>
        <v>-4</v>
      </c>
      <c r="GZ11" s="18">
        <f t="shared" si="100"/>
        <v>35.227829907617071</v>
      </c>
      <c r="HA11">
        <f t="shared" si="101"/>
        <v>662.57093959816859</v>
      </c>
      <c r="HB11">
        <v>5</v>
      </c>
      <c r="HC11" s="22">
        <f t="shared" si="24"/>
        <v>6.1928078506311136E-2</v>
      </c>
      <c r="HD11" s="18">
        <f t="shared" si="25"/>
        <v>1.8710220858065677E-2</v>
      </c>
      <c r="HE11">
        <f t="shared" si="102"/>
        <v>-1.2081123949953088</v>
      </c>
      <c r="HF11">
        <f t="shared" si="103"/>
        <v>-1.7279210859968852</v>
      </c>
      <c r="HJ11">
        <v>388</v>
      </c>
      <c r="HK11">
        <v>595</v>
      </c>
      <c r="HL11">
        <v>192</v>
      </c>
      <c r="HM11">
        <v>604</v>
      </c>
      <c r="HN11">
        <f t="shared" si="104"/>
        <v>290</v>
      </c>
      <c r="HO11">
        <f t="shared" si="104"/>
        <v>599.5</v>
      </c>
      <c r="HP11" s="18">
        <f t="shared" si="105"/>
        <v>35</v>
      </c>
      <c r="HQ11" s="18">
        <f t="shared" si="106"/>
        <v>-2</v>
      </c>
      <c r="HR11" s="18">
        <f t="shared" si="26"/>
        <v>35.057096285916209</v>
      </c>
      <c r="HS11">
        <f t="shared" si="107"/>
        <v>665.95814433040755</v>
      </c>
      <c r="HT11">
        <v>5</v>
      </c>
      <c r="HU11" s="22">
        <f t="shared" si="27"/>
        <v>6.6564769009374136E-2</v>
      </c>
      <c r="HV11" s="18">
        <f t="shared" si="28"/>
        <v>2.0612435341442158E-2</v>
      </c>
      <c r="HW11">
        <f t="shared" si="108"/>
        <v>-1.1767555707278494</v>
      </c>
      <c r="HX11">
        <f t="shared" si="109"/>
        <v>-1.6858706936712051</v>
      </c>
      <c r="IB11">
        <v>751</v>
      </c>
      <c r="IC11">
        <v>579</v>
      </c>
      <c r="ID11">
        <v>419</v>
      </c>
      <c r="IE11">
        <v>593</v>
      </c>
      <c r="IF11">
        <f t="shared" si="110"/>
        <v>585</v>
      </c>
      <c r="IG11">
        <f t="shared" si="111"/>
        <v>586</v>
      </c>
      <c r="IH11">
        <f t="shared" si="112"/>
        <v>38.5</v>
      </c>
      <c r="II11">
        <f t="shared" si="113"/>
        <v>2.5</v>
      </c>
      <c r="IJ11">
        <f t="shared" si="114"/>
        <v>38.58108344772085</v>
      </c>
      <c r="IL11">
        <v>5</v>
      </c>
      <c r="IM11">
        <f t="shared" si="29"/>
        <v>6.2392259485994229E-2</v>
      </c>
      <c r="IN11">
        <f t="shared" si="30"/>
        <v>2.1647181209232765E-2</v>
      </c>
      <c r="IO11">
        <f t="shared" si="115"/>
        <v>-1.2048692864560153</v>
      </c>
      <c r="IP11">
        <f t="shared" si="116"/>
        <v>-1.6645986473464642</v>
      </c>
      <c r="IU11">
        <v>1016</v>
      </c>
      <c r="IV11">
        <v>603</v>
      </c>
      <c r="IW11">
        <v>625</v>
      </c>
      <c r="IX11">
        <v>602</v>
      </c>
      <c r="IY11">
        <f t="shared" si="117"/>
        <v>820.5</v>
      </c>
      <c r="IZ11">
        <f t="shared" si="118"/>
        <v>602.5</v>
      </c>
      <c r="JA11">
        <f t="shared" si="119"/>
        <v>194.5</v>
      </c>
      <c r="JB11">
        <f t="shared" si="120"/>
        <v>10</v>
      </c>
      <c r="JC11">
        <f t="shared" si="121"/>
        <v>194.75689974940553</v>
      </c>
      <c r="JD11">
        <f t="shared" si="122"/>
        <v>1017.9521108578733</v>
      </c>
      <c r="JE11">
        <v>20</v>
      </c>
      <c r="JF11">
        <f t="shared" si="31"/>
        <v>0.21255784912074813</v>
      </c>
      <c r="JG11">
        <f t="shared" si="32"/>
        <v>7.4410891432783122E-2</v>
      </c>
      <c r="JH11">
        <f t="shared" si="123"/>
        <v>-0.67252285321443528</v>
      </c>
      <c r="JI11">
        <f t="shared" si="124"/>
        <v>-1.1283634926399801</v>
      </c>
      <c r="JM11">
        <v>706</v>
      </c>
      <c r="JN11">
        <v>584</v>
      </c>
      <c r="JO11">
        <v>499</v>
      </c>
      <c r="JP11">
        <v>584</v>
      </c>
      <c r="JQ11">
        <f t="shared" si="125"/>
        <v>602.5</v>
      </c>
      <c r="JR11">
        <f t="shared" si="126"/>
        <v>584</v>
      </c>
      <c r="JS11">
        <f t="shared" si="127"/>
        <v>75</v>
      </c>
      <c r="JT11">
        <f t="shared" si="128"/>
        <v>6</v>
      </c>
      <c r="JU11">
        <f t="shared" si="129"/>
        <v>75.23961722390672</v>
      </c>
      <c r="JV11">
        <f t="shared" si="130"/>
        <v>839.08417336999037</v>
      </c>
      <c r="JW11">
        <v>20</v>
      </c>
      <c r="JX11">
        <f t="shared" si="33"/>
        <v>0.12484086207325314</v>
      </c>
      <c r="JY11">
        <f t="shared" si="34"/>
        <v>1.8759133458716198E-2</v>
      </c>
      <c r="JZ11">
        <f t="shared" si="131"/>
        <v>-0.90364324102910021</v>
      </c>
      <c r="KA11">
        <f t="shared" si="132"/>
        <v>-1.7267872268732534</v>
      </c>
      <c r="KE11">
        <v>797</v>
      </c>
      <c r="KF11">
        <v>595</v>
      </c>
      <c r="KG11">
        <v>515</v>
      </c>
      <c r="KH11">
        <v>586</v>
      </c>
      <c r="KI11">
        <f t="shared" si="133"/>
        <v>656</v>
      </c>
      <c r="KJ11">
        <f t="shared" si="134"/>
        <v>590.5</v>
      </c>
      <c r="KK11">
        <f t="shared" si="135"/>
        <v>112.5</v>
      </c>
      <c r="KL11">
        <f t="shared" si="136"/>
        <v>5</v>
      </c>
      <c r="KM11">
        <f t="shared" si="137"/>
        <v>112.61105629555207</v>
      </c>
      <c r="KN11">
        <f t="shared" si="138"/>
        <v>882.62463709098893</v>
      </c>
      <c r="KO11">
        <v>20</v>
      </c>
      <c r="KP11">
        <f t="shared" si="35"/>
        <v>0.12848162864561183</v>
      </c>
      <c r="KQ11">
        <f t="shared" si="36"/>
        <v>2.6836391435511642E-2</v>
      </c>
      <c r="KR11">
        <f t="shared" si="139"/>
        <v>-0.89115896687144036</v>
      </c>
      <c r="KS11">
        <f t="shared" si="140"/>
        <v>-1.5712758821321751</v>
      </c>
      <c r="KW11">
        <v>800</v>
      </c>
      <c r="KX11">
        <v>589</v>
      </c>
      <c r="KY11">
        <v>516</v>
      </c>
      <c r="KZ11">
        <v>584</v>
      </c>
      <c r="LA11">
        <f t="shared" si="141"/>
        <v>658</v>
      </c>
      <c r="LB11">
        <f t="shared" si="142"/>
        <v>586.5</v>
      </c>
      <c r="LC11">
        <f t="shared" si="143"/>
        <v>118.5</v>
      </c>
      <c r="LD11">
        <f t="shared" si="144"/>
        <v>0</v>
      </c>
      <c r="LE11">
        <f t="shared" si="145"/>
        <v>118.5</v>
      </c>
      <c r="LF11">
        <f t="shared" si="146"/>
        <v>881.44554568050319</v>
      </c>
      <c r="LG11">
        <v>20</v>
      </c>
      <c r="LH11">
        <f t="shared" si="37"/>
        <v>0.11204882419905771</v>
      </c>
      <c r="LI11">
        <f t="shared" si="38"/>
        <v>2.6051983198232563E-2</v>
      </c>
      <c r="LJ11">
        <f t="shared" si="147"/>
        <v>-0.95059269643851663</v>
      </c>
      <c r="LK11">
        <f t="shared" si="148"/>
        <v>-1.5841592105884372</v>
      </c>
      <c r="LO11">
        <v>848</v>
      </c>
      <c r="LP11">
        <v>599</v>
      </c>
      <c r="LQ11">
        <v>454</v>
      </c>
      <c r="LR11">
        <v>592</v>
      </c>
      <c r="LS11">
        <f t="shared" si="149"/>
        <v>651</v>
      </c>
      <c r="LT11">
        <f t="shared" si="150"/>
        <v>595.5</v>
      </c>
      <c r="LU11">
        <f t="shared" si="151"/>
        <v>134.5</v>
      </c>
      <c r="LV11">
        <f t="shared" si="152"/>
        <v>2</v>
      </c>
      <c r="LW11">
        <f t="shared" si="153"/>
        <v>134.51486906658312</v>
      </c>
      <c r="LX11">
        <f t="shared" si="154"/>
        <v>882.28184272374097</v>
      </c>
      <c r="LY11">
        <v>20</v>
      </c>
      <c r="LZ11">
        <f t="shared" si="39"/>
        <v>0.16490975645736008</v>
      </c>
      <c r="MA11">
        <f t="shared" si="40"/>
        <v>3.9708984516042135E-2</v>
      </c>
      <c r="MB11">
        <f t="shared" si="155"/>
        <v>-0.78275364969052552</v>
      </c>
      <c r="MC11">
        <f t="shared" si="156"/>
        <v>-1.4011112190735746</v>
      </c>
    </row>
    <row r="12" spans="1:341" x14ac:dyDescent="0.25">
      <c r="A12" s="46" t="s">
        <v>14</v>
      </c>
      <c r="B12" s="28" t="s">
        <v>37</v>
      </c>
      <c r="C12" s="20">
        <v>13</v>
      </c>
      <c r="D12" s="20">
        <v>7.6880000000000264</v>
      </c>
      <c r="E12" s="26">
        <v>57.490129649614907</v>
      </c>
      <c r="F12" s="26">
        <v>146.55841413715282</v>
      </c>
      <c r="G12" s="26">
        <v>1.0887167371797735</v>
      </c>
      <c r="K12" s="18">
        <v>924</v>
      </c>
      <c r="L12" s="18">
        <v>580</v>
      </c>
      <c r="M12" s="18">
        <v>664</v>
      </c>
      <c r="N12" s="18">
        <v>577</v>
      </c>
      <c r="O12" s="18">
        <f t="shared" si="0"/>
        <v>794</v>
      </c>
      <c r="P12" s="18">
        <f t="shared" si="1"/>
        <v>578.5</v>
      </c>
      <c r="Q12" s="18">
        <f t="shared" si="41"/>
        <v>17.5</v>
      </c>
      <c r="R12" s="18">
        <f t="shared" si="41"/>
        <v>-2</v>
      </c>
      <c r="S12" s="49">
        <f t="shared" si="42"/>
        <v>17.613914953808536</v>
      </c>
      <c r="T12" s="26">
        <f t="shared" si="2"/>
        <v>1.4591926894050649</v>
      </c>
      <c r="U12" s="18">
        <f t="shared" si="3"/>
        <v>12.892981488667715</v>
      </c>
      <c r="V12" s="28">
        <v>6</v>
      </c>
      <c r="W12" s="22">
        <f t="shared" si="4"/>
        <v>2.1581024518076124E-2</v>
      </c>
      <c r="X12" s="18">
        <f t="shared" si="5"/>
        <v>1.9828344777169772E-3</v>
      </c>
      <c r="Y12">
        <f t="shared" si="43"/>
        <v>-1.6659279418595259</v>
      </c>
      <c r="Z12">
        <f t="shared" si="44"/>
        <v>-2.7027135381469294</v>
      </c>
      <c r="AD12" s="18">
        <v>834</v>
      </c>
      <c r="AE12" s="18">
        <v>572</v>
      </c>
      <c r="AF12" s="18">
        <v>532</v>
      </c>
      <c r="AG12" s="18">
        <v>575</v>
      </c>
      <c r="AH12" s="18">
        <f t="shared" si="45"/>
        <v>683</v>
      </c>
      <c r="AI12" s="18">
        <f t="shared" si="45"/>
        <v>573.5</v>
      </c>
      <c r="AJ12" s="18">
        <f t="shared" si="46"/>
        <v>20.5</v>
      </c>
      <c r="AK12" s="18">
        <f t="shared" si="46"/>
        <v>3</v>
      </c>
      <c r="AL12" s="18">
        <f t="shared" si="47"/>
        <v>20.71834935510066</v>
      </c>
      <c r="AM12" s="18">
        <f t="shared" si="48"/>
        <v>891.84710012423091</v>
      </c>
      <c r="AN12" s="18">
        <f t="shared" si="157"/>
        <v>17.560819778942687</v>
      </c>
      <c r="AO12" s="28">
        <v>6</v>
      </c>
      <c r="AP12" s="22">
        <f t="shared" si="6"/>
        <v>1.7974469200662375E-2</v>
      </c>
      <c r="AQ12" s="18">
        <f t="shared" si="7"/>
        <v>2.2777691204553317E-3</v>
      </c>
      <c r="AR12">
        <f>LOG10(AP12)</f>
        <v>-1.7453439257922039</v>
      </c>
      <c r="AS12">
        <f t="shared" si="49"/>
        <v>-2.6424902990426244</v>
      </c>
      <c r="AW12" s="18">
        <v>1042</v>
      </c>
      <c r="AX12" s="18">
        <v>579</v>
      </c>
      <c r="AY12" s="18">
        <v>657</v>
      </c>
      <c r="AZ12" s="18">
        <v>582</v>
      </c>
      <c r="BA12" s="18">
        <f t="shared" si="50"/>
        <v>849.5</v>
      </c>
      <c r="BB12" s="18">
        <f t="shared" si="50"/>
        <v>580.5</v>
      </c>
      <c r="BC12" s="18">
        <f t="shared" si="51"/>
        <v>18</v>
      </c>
      <c r="BD12" s="18">
        <f t="shared" si="51"/>
        <v>-0.5</v>
      </c>
      <c r="BE12" s="18">
        <f t="shared" si="52"/>
        <v>18.006943105369107</v>
      </c>
      <c r="BF12" s="18">
        <f t="shared" si="53"/>
        <v>1028.8977111452818</v>
      </c>
      <c r="BG12" s="18">
        <f t="shared" si="54"/>
        <v>14.524382434397467</v>
      </c>
      <c r="BH12" s="28">
        <v>6</v>
      </c>
      <c r="BI12" s="22">
        <f t="shared" si="8"/>
        <v>1.5983743928396067E-2</v>
      </c>
      <c r="BJ12" s="18">
        <f t="shared" si="9"/>
        <v>1.5098590111941039E-3</v>
      </c>
      <c r="BK12">
        <f t="shared" si="55"/>
        <v>-1.7963214867867237</v>
      </c>
      <c r="BL12">
        <f t="shared" si="55"/>
        <v>-2.8210636047062638</v>
      </c>
      <c r="BP12">
        <v>620</v>
      </c>
      <c r="BQ12">
        <v>589</v>
      </c>
      <c r="BR12">
        <v>418</v>
      </c>
      <c r="BS12">
        <v>594</v>
      </c>
      <c r="BT12" s="18">
        <f t="shared" si="56"/>
        <v>519</v>
      </c>
      <c r="BU12" s="18">
        <f t="shared" si="56"/>
        <v>591.5</v>
      </c>
      <c r="BV12" s="18">
        <f t="shared" si="57"/>
        <v>40.5</v>
      </c>
      <c r="BW12" s="18">
        <f t="shared" si="57"/>
        <v>2</v>
      </c>
      <c r="BX12" s="18">
        <f t="shared" si="58"/>
        <v>40.549352645880795</v>
      </c>
      <c r="BY12" s="18">
        <f t="shared" si="59"/>
        <v>786.91375003871929</v>
      </c>
      <c r="BZ12" s="18">
        <f t="shared" si="60"/>
        <v>27.655888703059532</v>
      </c>
      <c r="CA12" s="28">
        <v>6</v>
      </c>
      <c r="CB12" s="22">
        <f t="shared" si="10"/>
        <v>6.8879118282654292E-2</v>
      </c>
      <c r="CC12" s="18">
        <f t="shared" si="11"/>
        <v>1.8035386729575213E-2</v>
      </c>
      <c r="CD12">
        <f t="shared" si="61"/>
        <v>-1.1619124208957015</v>
      </c>
      <c r="CE12">
        <f t="shared" si="61"/>
        <v>-1.7438745407467946</v>
      </c>
      <c r="CI12">
        <v>691</v>
      </c>
      <c r="CJ12">
        <v>581</v>
      </c>
      <c r="CK12">
        <v>449</v>
      </c>
      <c r="CL12">
        <v>590</v>
      </c>
      <c r="CM12" s="18">
        <f t="shared" si="62"/>
        <v>570</v>
      </c>
      <c r="CN12" s="18">
        <f t="shared" si="62"/>
        <v>585.5</v>
      </c>
      <c r="CO12" s="18">
        <f>CM12-CM$6</f>
        <v>37.5</v>
      </c>
      <c r="CP12" s="18">
        <f t="shared" si="63"/>
        <v>-2.5</v>
      </c>
      <c r="CQ12" s="18">
        <f t="shared" si="64"/>
        <v>37.583240945932268</v>
      </c>
      <c r="CR12" s="18">
        <f t="shared" si="65"/>
        <v>817.13539269817454</v>
      </c>
      <c r="CS12" s="18">
        <f t="shared" si="66"/>
        <v>23.85092291447836</v>
      </c>
      <c r="CT12" s="28">
        <v>6</v>
      </c>
      <c r="CU12" s="22">
        <f t="shared" si="12"/>
        <v>5.8325319229792887E-2</v>
      </c>
      <c r="CV12" s="18">
        <f t="shared" si="13"/>
        <v>1.3966178829920926E-2</v>
      </c>
      <c r="CW12">
        <f t="shared" si="67"/>
        <v>-1.234142875519926</v>
      </c>
      <c r="CX12">
        <f t="shared" si="67"/>
        <v>-1.8549224013362005</v>
      </c>
      <c r="DB12">
        <v>732</v>
      </c>
      <c r="DC12">
        <v>577</v>
      </c>
      <c r="DD12">
        <v>461</v>
      </c>
      <c r="DE12">
        <v>594</v>
      </c>
      <c r="DF12" s="18">
        <f t="shared" si="68"/>
        <v>596.5</v>
      </c>
      <c r="DG12" s="18">
        <f t="shared" si="68"/>
        <v>585.5</v>
      </c>
      <c r="DH12" s="18">
        <f>DF12-DF$6</f>
        <v>54.5</v>
      </c>
      <c r="DI12" s="18">
        <f t="shared" si="69"/>
        <v>1</v>
      </c>
      <c r="DJ12" s="18">
        <f t="shared" si="70"/>
        <v>54.509173539873082</v>
      </c>
      <c r="DK12" s="18">
        <f t="shared" si="71"/>
        <v>835.83640743868057</v>
      </c>
      <c r="DL12" s="18">
        <f t="shared" si="72"/>
        <v>38.71392626028603</v>
      </c>
      <c r="DM12" s="28">
        <v>6</v>
      </c>
      <c r="DN12" s="22">
        <f t="shared" si="14"/>
        <v>5.2625556134874837E-2</v>
      </c>
      <c r="DO12" s="18">
        <f t="shared" si="15"/>
        <v>1.7811635588335456E-2</v>
      </c>
      <c r="DP12">
        <f t="shared" si="73"/>
        <v>-1.2788033016069902</v>
      </c>
      <c r="DQ12">
        <f t="shared" si="73"/>
        <v>-1.7492961987639226</v>
      </c>
      <c r="DU12">
        <v>760</v>
      </c>
      <c r="DV12">
        <v>595</v>
      </c>
      <c r="DW12">
        <v>525</v>
      </c>
      <c r="DX12">
        <v>603</v>
      </c>
      <c r="DY12" s="18">
        <f t="shared" si="74"/>
        <v>642.5</v>
      </c>
      <c r="DZ12" s="18">
        <f t="shared" si="74"/>
        <v>599</v>
      </c>
      <c r="EA12" s="18">
        <f t="shared" si="75"/>
        <v>37</v>
      </c>
      <c r="EB12" s="18">
        <f t="shared" si="75"/>
        <v>-7</v>
      </c>
      <c r="EC12" s="18">
        <f t="shared" si="76"/>
        <v>37.656340767525464</v>
      </c>
      <c r="ED12" s="18">
        <f t="shared" si="77"/>
        <v>878.41177701576839</v>
      </c>
      <c r="EE12" s="18">
        <f t="shared" si="78"/>
        <v>21.75183865049155</v>
      </c>
      <c r="EF12" s="28">
        <v>6</v>
      </c>
      <c r="EG12" s="22">
        <f t="shared" si="16"/>
        <v>0.12456784031520028</v>
      </c>
      <c r="EH12" s="18">
        <f t="shared" si="17"/>
        <v>3.0916314894278714E-2</v>
      </c>
      <c r="EI12">
        <f t="shared" si="79"/>
        <v>-0.9045940650315395</v>
      </c>
      <c r="EJ12">
        <f t="shared" si="79"/>
        <v>-1.5098122778991918</v>
      </c>
      <c r="EN12">
        <v>811</v>
      </c>
      <c r="EO12">
        <v>602</v>
      </c>
      <c r="EP12">
        <v>516</v>
      </c>
      <c r="EQ12">
        <v>608</v>
      </c>
      <c r="ER12" s="18">
        <f t="shared" si="80"/>
        <v>663.5</v>
      </c>
      <c r="ES12" s="18">
        <f t="shared" si="80"/>
        <v>605</v>
      </c>
      <c r="ET12" s="18">
        <f t="shared" si="81"/>
        <v>47.5</v>
      </c>
      <c r="EU12" s="18">
        <f t="shared" si="81"/>
        <v>-4.5</v>
      </c>
      <c r="EV12" s="18">
        <f t="shared" si="82"/>
        <v>47.712681752339179</v>
      </c>
      <c r="EW12" s="18">
        <f t="shared" si="83"/>
        <v>897.9182869281592</v>
      </c>
      <c r="EX12" s="18">
        <f t="shared" si="84"/>
        <v>31.346737660587223</v>
      </c>
      <c r="EY12" s="28">
        <v>6</v>
      </c>
      <c r="EZ12" s="22">
        <f t="shared" si="18"/>
        <v>0.10139824321308898</v>
      </c>
      <c r="FA12" s="18">
        <f t="shared" si="19"/>
        <v>3.0891624387412549E-2</v>
      </c>
      <c r="FB12">
        <f t="shared" si="85"/>
        <v>-0.99396956935643721</v>
      </c>
      <c r="FC12">
        <f t="shared" si="85"/>
        <v>-1.5101592544068174</v>
      </c>
      <c r="FG12">
        <v>823</v>
      </c>
      <c r="FH12">
        <v>602</v>
      </c>
      <c r="FI12">
        <v>487</v>
      </c>
      <c r="FJ12">
        <v>610</v>
      </c>
      <c r="FK12" s="18">
        <f t="shared" si="86"/>
        <v>655</v>
      </c>
      <c r="FL12" s="18">
        <f t="shared" si="86"/>
        <v>606</v>
      </c>
      <c r="FM12" s="18">
        <f>FK12-FK$6</f>
        <v>43</v>
      </c>
      <c r="FN12" s="18">
        <f t="shared" si="87"/>
        <v>-5</v>
      </c>
      <c r="FO12" s="18">
        <f t="shared" si="88"/>
        <v>43.289721643826724</v>
      </c>
      <c r="FP12" s="18">
        <f t="shared" si="89"/>
        <v>892.33457850741161</v>
      </c>
      <c r="FQ12" s="18">
        <f t="shared" si="90"/>
        <v>27.542696029320837</v>
      </c>
      <c r="FR12" s="28">
        <v>6</v>
      </c>
      <c r="FS12" s="22">
        <f t="shared" si="20"/>
        <v>9.1851256240481211E-2</v>
      </c>
      <c r="FT12" s="18">
        <f t="shared" si="21"/>
        <v>2.6299991555601622E-2</v>
      </c>
      <c r="FU12">
        <f t="shared" si="91"/>
        <v>-1.0369148995151898</v>
      </c>
      <c r="FV12">
        <f t="shared" si="91"/>
        <v>-1.5800443909534438</v>
      </c>
      <c r="FZ12">
        <v>375</v>
      </c>
      <c r="GA12">
        <v>595</v>
      </c>
      <c r="GB12">
        <v>146</v>
      </c>
      <c r="GC12">
        <v>604</v>
      </c>
      <c r="GD12">
        <f t="shared" si="92"/>
        <v>260.5</v>
      </c>
      <c r="GE12">
        <f t="shared" si="92"/>
        <v>599.5</v>
      </c>
      <c r="GF12" s="18">
        <f>GD12-GD$6</f>
        <v>34.5</v>
      </c>
      <c r="GG12" s="18">
        <f t="shared" si="93"/>
        <v>-2.5</v>
      </c>
      <c r="GH12" s="18">
        <f t="shared" si="94"/>
        <v>34.590461112855955</v>
      </c>
      <c r="GI12">
        <f t="shared" si="95"/>
        <v>653.65166564463061</v>
      </c>
      <c r="GJ12">
        <v>6</v>
      </c>
      <c r="GK12" s="22">
        <f t="shared" si="22"/>
        <v>8.276594860852754E-2</v>
      </c>
      <c r="GL12" s="18">
        <f t="shared" si="23"/>
        <v>1.9096412291325904E-2</v>
      </c>
      <c r="GM12">
        <f t="shared" si="96"/>
        <v>-1.0821483029867687</v>
      </c>
      <c r="GN12">
        <f t="shared" si="97"/>
        <v>-1.719048217487118</v>
      </c>
      <c r="GR12">
        <v>389</v>
      </c>
      <c r="GS12">
        <v>597</v>
      </c>
      <c r="GT12">
        <v>190</v>
      </c>
      <c r="GU12">
        <v>604</v>
      </c>
      <c r="GV12">
        <f t="shared" si="98"/>
        <v>289.5</v>
      </c>
      <c r="GW12">
        <f t="shared" si="98"/>
        <v>600.5</v>
      </c>
      <c r="GX12" s="18">
        <f t="shared" si="99"/>
        <v>44.5</v>
      </c>
      <c r="GY12" s="18">
        <f t="shared" si="99"/>
        <v>-4</v>
      </c>
      <c r="GZ12" s="18">
        <f t="shared" si="100"/>
        <v>44.679413604030209</v>
      </c>
      <c r="HA12">
        <f t="shared" si="101"/>
        <v>666.64120784721968</v>
      </c>
      <c r="HB12">
        <v>6</v>
      </c>
      <c r="HC12" s="22">
        <f t="shared" si="24"/>
        <v>7.4313694207573375E-2</v>
      </c>
      <c r="HD12" s="18">
        <f t="shared" si="25"/>
        <v>2.3730150240095126E-2</v>
      </c>
      <c r="HE12">
        <f t="shared" si="102"/>
        <v>-1.1289311489476839</v>
      </c>
      <c r="HF12">
        <f t="shared" si="103"/>
        <v>-1.6246995121729804</v>
      </c>
      <c r="HJ12">
        <v>398</v>
      </c>
      <c r="HK12">
        <v>596</v>
      </c>
      <c r="HL12">
        <v>201</v>
      </c>
      <c r="HM12">
        <v>604</v>
      </c>
      <c r="HN12">
        <f t="shared" si="104"/>
        <v>299.5</v>
      </c>
      <c r="HO12">
        <f t="shared" si="104"/>
        <v>600</v>
      </c>
      <c r="HP12" s="18">
        <f t="shared" si="105"/>
        <v>44.5</v>
      </c>
      <c r="HQ12" s="18">
        <f t="shared" si="106"/>
        <v>-1.5</v>
      </c>
      <c r="HR12" s="18">
        <f t="shared" si="26"/>
        <v>44.52527372178637</v>
      </c>
      <c r="HS12">
        <f t="shared" si="107"/>
        <v>670.59693557307583</v>
      </c>
      <c r="HT12">
        <v>6</v>
      </c>
      <c r="HU12" s="22">
        <f t="shared" si="27"/>
        <v>7.9877722811248983E-2</v>
      </c>
      <c r="HV12" s="18">
        <f t="shared" si="28"/>
        <v>2.6179416519988296E-2</v>
      </c>
      <c r="HW12">
        <f t="shared" si="108"/>
        <v>-1.0975743246802245</v>
      </c>
      <c r="HX12">
        <f t="shared" si="109"/>
        <v>-1.5820400371196115</v>
      </c>
      <c r="IB12">
        <v>755</v>
      </c>
      <c r="IC12">
        <v>579</v>
      </c>
      <c r="ID12">
        <v>428</v>
      </c>
      <c r="IE12">
        <v>593</v>
      </c>
      <c r="IF12">
        <f t="shared" si="110"/>
        <v>591.5</v>
      </c>
      <c r="IG12">
        <f t="shared" si="111"/>
        <v>586</v>
      </c>
      <c r="IH12">
        <f t="shared" si="112"/>
        <v>45</v>
      </c>
      <c r="II12">
        <f t="shared" si="113"/>
        <v>2.5</v>
      </c>
      <c r="IJ12">
        <f t="shared" si="114"/>
        <v>45.069390943299865</v>
      </c>
      <c r="IL12">
        <v>6</v>
      </c>
      <c r="IM12">
        <f t="shared" si="29"/>
        <v>7.4870711383193081E-2</v>
      </c>
      <c r="IN12">
        <f t="shared" si="30"/>
        <v>2.5287658757986498E-2</v>
      </c>
      <c r="IO12">
        <f t="shared" si="115"/>
        <v>-1.1256880404083904</v>
      </c>
      <c r="IP12">
        <f t="shared" si="116"/>
        <v>-1.5970913776763613</v>
      </c>
      <c r="IU12">
        <v>1081</v>
      </c>
      <c r="IV12">
        <v>603</v>
      </c>
      <c r="IW12">
        <v>691</v>
      </c>
      <c r="IX12">
        <v>601</v>
      </c>
      <c r="IY12">
        <f t="shared" si="117"/>
        <v>886</v>
      </c>
      <c r="IZ12">
        <f t="shared" si="118"/>
        <v>602</v>
      </c>
      <c r="JA12">
        <f t="shared" si="119"/>
        <v>260</v>
      </c>
      <c r="JB12">
        <f t="shared" si="120"/>
        <v>9.5</v>
      </c>
      <c r="JC12">
        <f t="shared" si="121"/>
        <v>260.1734998034965</v>
      </c>
      <c r="JD12">
        <f t="shared" si="122"/>
        <v>1071.1675872616759</v>
      </c>
      <c r="JE12">
        <v>24</v>
      </c>
      <c r="JF12">
        <f t="shared" si="31"/>
        <v>0.25506941894489776</v>
      </c>
      <c r="JG12">
        <f t="shared" si="32"/>
        <v>9.9404653044259064E-2</v>
      </c>
      <c r="JH12">
        <f t="shared" si="123"/>
        <v>-0.59334160716681039</v>
      </c>
      <c r="JI12">
        <f t="shared" si="124"/>
        <v>-1.0025932861846858</v>
      </c>
      <c r="JM12">
        <v>728</v>
      </c>
      <c r="JN12">
        <v>585</v>
      </c>
      <c r="JO12">
        <v>519</v>
      </c>
      <c r="JP12">
        <v>580</v>
      </c>
      <c r="JQ12">
        <f t="shared" si="125"/>
        <v>623.5</v>
      </c>
      <c r="JR12">
        <f t="shared" si="126"/>
        <v>582.5</v>
      </c>
      <c r="JS12">
        <f t="shared" si="127"/>
        <v>96</v>
      </c>
      <c r="JT12">
        <f t="shared" si="128"/>
        <v>4.5</v>
      </c>
      <c r="JU12">
        <f t="shared" si="129"/>
        <v>96.105410877848087</v>
      </c>
      <c r="JV12">
        <f t="shared" si="130"/>
        <v>853.26344114816027</v>
      </c>
      <c r="JW12">
        <v>24</v>
      </c>
      <c r="JX12">
        <f t="shared" si="33"/>
        <v>0.14980903448790378</v>
      </c>
      <c r="JY12">
        <f t="shared" si="34"/>
        <v>2.3961501869383079E-2</v>
      </c>
      <c r="JZ12">
        <f t="shared" si="131"/>
        <v>-0.82446199498147543</v>
      </c>
      <c r="KA12">
        <f t="shared" si="132"/>
        <v>-1.6204859645321392</v>
      </c>
      <c r="KE12">
        <v>836</v>
      </c>
      <c r="KF12">
        <v>595</v>
      </c>
      <c r="KG12">
        <v>554</v>
      </c>
      <c r="KH12">
        <v>588</v>
      </c>
      <c r="KI12">
        <f t="shared" si="133"/>
        <v>695</v>
      </c>
      <c r="KJ12">
        <f t="shared" si="134"/>
        <v>591.5</v>
      </c>
      <c r="KK12">
        <f t="shared" si="135"/>
        <v>151.5</v>
      </c>
      <c r="KL12">
        <f t="shared" si="136"/>
        <v>6</v>
      </c>
      <c r="KM12">
        <f t="shared" si="137"/>
        <v>151.61876532936154</v>
      </c>
      <c r="KN12">
        <f t="shared" si="138"/>
        <v>912.63204524057778</v>
      </c>
      <c r="KO12">
        <v>24</v>
      </c>
      <c r="KP12">
        <f t="shared" si="35"/>
        <v>0.15417795437473422</v>
      </c>
      <c r="KQ12">
        <f t="shared" si="36"/>
        <v>3.6132336106223358E-2</v>
      </c>
      <c r="KR12">
        <f t="shared" si="139"/>
        <v>-0.81197772082381547</v>
      </c>
      <c r="KS12">
        <f t="shared" si="140"/>
        <v>-1.4421039585746975</v>
      </c>
      <c r="KW12">
        <v>837</v>
      </c>
      <c r="KX12">
        <v>590</v>
      </c>
      <c r="KY12">
        <v>552</v>
      </c>
      <c r="KZ12">
        <v>585</v>
      </c>
      <c r="LA12">
        <f t="shared" si="141"/>
        <v>694.5</v>
      </c>
      <c r="LB12">
        <f t="shared" si="142"/>
        <v>587.5</v>
      </c>
      <c r="LC12">
        <f t="shared" si="143"/>
        <v>155</v>
      </c>
      <c r="LD12">
        <f t="shared" si="144"/>
        <v>1</v>
      </c>
      <c r="LE12">
        <f t="shared" si="145"/>
        <v>155.00322577288512</v>
      </c>
      <c r="LF12">
        <f t="shared" si="146"/>
        <v>909.66284963166436</v>
      </c>
      <c r="LG12">
        <v>24</v>
      </c>
      <c r="LH12">
        <f t="shared" si="37"/>
        <v>0.13445858903886926</v>
      </c>
      <c r="LI12">
        <f t="shared" si="38"/>
        <v>3.4077142898793683E-2</v>
      </c>
      <c r="LJ12">
        <f t="shared" si="147"/>
        <v>-0.87141145039089174</v>
      </c>
      <c r="LK12">
        <f t="shared" si="148"/>
        <v>-1.4675368245656468</v>
      </c>
      <c r="LO12">
        <v>885</v>
      </c>
      <c r="LP12">
        <v>599</v>
      </c>
      <c r="LQ12">
        <v>497</v>
      </c>
      <c r="LR12">
        <v>593</v>
      </c>
      <c r="LS12">
        <f t="shared" si="149"/>
        <v>691</v>
      </c>
      <c r="LT12">
        <f t="shared" si="150"/>
        <v>596</v>
      </c>
      <c r="LU12">
        <f t="shared" si="151"/>
        <v>174.5</v>
      </c>
      <c r="LV12">
        <f t="shared" si="152"/>
        <v>2.5</v>
      </c>
      <c r="LW12">
        <f t="shared" si="153"/>
        <v>174.51790739061707</v>
      </c>
      <c r="LX12">
        <f t="shared" si="154"/>
        <v>912.52232849393886</v>
      </c>
      <c r="LY12">
        <v>24</v>
      </c>
      <c r="LZ12">
        <f t="shared" si="39"/>
        <v>0.19789170774883214</v>
      </c>
      <c r="MA12">
        <f t="shared" si="40"/>
        <v>5.1517939469694345E-2</v>
      </c>
      <c r="MB12">
        <f t="shared" si="155"/>
        <v>-0.70357240364290063</v>
      </c>
      <c r="MC12">
        <f t="shared" si="156"/>
        <v>-1.2880415155014511</v>
      </c>
    </row>
    <row r="13" spans="1:341" x14ac:dyDescent="0.25">
      <c r="A13" s="46" t="s">
        <v>45</v>
      </c>
      <c r="B13" s="28" t="s">
        <v>58</v>
      </c>
      <c r="C13" s="20">
        <v>5</v>
      </c>
      <c r="D13" s="20">
        <v>3.9609999999999999</v>
      </c>
      <c r="E13" s="26">
        <v>57.844084650441616</v>
      </c>
      <c r="F13" s="26">
        <v>226.02435098385385</v>
      </c>
      <c r="G13" s="26">
        <v>1.208226350101868</v>
      </c>
      <c r="K13" s="18">
        <v>925</v>
      </c>
      <c r="L13" s="18">
        <v>577</v>
      </c>
      <c r="M13" s="18">
        <v>665</v>
      </c>
      <c r="N13" s="18">
        <v>577</v>
      </c>
      <c r="O13" s="18">
        <f t="shared" si="0"/>
        <v>795</v>
      </c>
      <c r="P13" s="18">
        <f t="shared" si="1"/>
        <v>577</v>
      </c>
      <c r="Q13" s="18">
        <f t="shared" si="41"/>
        <v>18.5</v>
      </c>
      <c r="R13" s="18">
        <f t="shared" si="41"/>
        <v>-3.5</v>
      </c>
      <c r="S13" s="49">
        <f t="shared" si="42"/>
        <v>18.828170383762732</v>
      </c>
      <c r="T13" s="26">
        <f t="shared" si="2"/>
        <v>1.5597854679614558</v>
      </c>
      <c r="U13" s="18">
        <f t="shared" si="3"/>
        <v>12.819561165604796</v>
      </c>
      <c r="V13" s="28">
        <v>7</v>
      </c>
      <c r="W13" s="22">
        <f t="shared" si="4"/>
        <v>2.517786193775548E-2</v>
      </c>
      <c r="X13" s="18">
        <f t="shared" si="5"/>
        <v>2.1195256981289185E-3</v>
      </c>
      <c r="Y13">
        <f t="shared" si="43"/>
        <v>-1.5989811522289128</v>
      </c>
      <c r="Z13">
        <f t="shared" si="44"/>
        <v>-2.6737613134727707</v>
      </c>
      <c r="AD13" s="18">
        <v>838</v>
      </c>
      <c r="AE13" s="18">
        <v>574</v>
      </c>
      <c r="AF13" s="18">
        <v>537</v>
      </c>
      <c r="AG13" s="18">
        <v>576</v>
      </c>
      <c r="AH13" s="18">
        <f t="shared" si="45"/>
        <v>687.5</v>
      </c>
      <c r="AI13" s="18">
        <f t="shared" si="45"/>
        <v>575</v>
      </c>
      <c r="AJ13" s="18">
        <f t="shared" si="46"/>
        <v>25</v>
      </c>
      <c r="AK13" s="18">
        <f t="shared" si="46"/>
        <v>4.5</v>
      </c>
      <c r="AL13" s="18">
        <f t="shared" si="47"/>
        <v>25.401771591761076</v>
      </c>
      <c r="AM13" s="18">
        <f t="shared" si="48"/>
        <v>896.25958851216762</v>
      </c>
      <c r="AN13" s="18">
        <f t="shared" si="157"/>
        <v>21.973308166879406</v>
      </c>
      <c r="AO13" s="28">
        <v>7</v>
      </c>
      <c r="AP13" s="22">
        <f t="shared" si="6"/>
        <v>2.097021406743944E-2</v>
      </c>
      <c r="AQ13" s="18">
        <f t="shared" si="7"/>
        <v>2.7926631579039589E-3</v>
      </c>
      <c r="AR13">
        <f t="shared" si="49"/>
        <v>-1.6783971361615906</v>
      </c>
      <c r="AS13">
        <f t="shared" si="49"/>
        <v>-2.5539814443511482</v>
      </c>
      <c r="AW13" s="18">
        <v>1045</v>
      </c>
      <c r="AX13" s="18">
        <v>580</v>
      </c>
      <c r="AY13" s="18">
        <v>662</v>
      </c>
      <c r="AZ13" s="18">
        <v>582</v>
      </c>
      <c r="BA13" s="18">
        <f t="shared" si="50"/>
        <v>853.5</v>
      </c>
      <c r="BB13" s="18">
        <f t="shared" si="50"/>
        <v>581</v>
      </c>
      <c r="BC13" s="18">
        <f t="shared" si="51"/>
        <v>22</v>
      </c>
      <c r="BD13" s="18">
        <f t="shared" si="51"/>
        <v>0</v>
      </c>
      <c r="BE13" s="18">
        <f t="shared" si="52"/>
        <v>22</v>
      </c>
      <c r="BF13" s="18">
        <f t="shared" si="53"/>
        <v>1032.4840192467873</v>
      </c>
      <c r="BG13" s="18">
        <f t="shared" si="54"/>
        <v>18.110690535902904</v>
      </c>
      <c r="BH13" s="28">
        <v>7</v>
      </c>
      <c r="BI13" s="22">
        <f t="shared" si="8"/>
        <v>1.8647701249795413E-2</v>
      </c>
      <c r="BJ13" s="18">
        <f t="shared" si="9"/>
        <v>1.8446716942403202E-3</v>
      </c>
      <c r="BK13">
        <f t="shared" si="55"/>
        <v>-1.7293746971561104</v>
      </c>
      <c r="BL13">
        <f t="shared" si="55"/>
        <v>-2.7340809162621165</v>
      </c>
      <c r="BP13">
        <v>630</v>
      </c>
      <c r="BQ13">
        <v>588</v>
      </c>
      <c r="BR13">
        <v>426</v>
      </c>
      <c r="BS13">
        <v>595</v>
      </c>
      <c r="BT13" s="18">
        <f t="shared" si="56"/>
        <v>528</v>
      </c>
      <c r="BU13" s="18">
        <f t="shared" si="56"/>
        <v>591.5</v>
      </c>
      <c r="BV13" s="18">
        <f t="shared" si="57"/>
        <v>49.5</v>
      </c>
      <c r="BW13" s="18">
        <f t="shared" si="57"/>
        <v>2</v>
      </c>
      <c r="BX13" s="18">
        <f t="shared" si="58"/>
        <v>49.540387564087546</v>
      </c>
      <c r="BY13" s="18">
        <f t="shared" si="59"/>
        <v>792.87845852942678</v>
      </c>
      <c r="BZ13" s="18">
        <f t="shared" si="60"/>
        <v>33.620597193767026</v>
      </c>
      <c r="CA13" s="28">
        <v>7</v>
      </c>
      <c r="CB13" s="22">
        <f t="shared" si="10"/>
        <v>8.0358971329763343E-2</v>
      </c>
      <c r="CC13" s="18">
        <f t="shared" si="11"/>
        <v>2.2034385018526836E-2</v>
      </c>
      <c r="CD13">
        <f t="shared" si="61"/>
        <v>-1.0949656312650882</v>
      </c>
      <c r="CE13">
        <f t="shared" si="61"/>
        <v>-1.656899066179131</v>
      </c>
      <c r="CI13">
        <v>696</v>
      </c>
      <c r="CJ13">
        <v>580</v>
      </c>
      <c r="CK13">
        <v>457</v>
      </c>
      <c r="CL13">
        <v>589</v>
      </c>
      <c r="CM13" s="18">
        <f t="shared" si="62"/>
        <v>576.5</v>
      </c>
      <c r="CN13" s="18">
        <f t="shared" si="62"/>
        <v>584.5</v>
      </c>
      <c r="CO13" s="18">
        <f>CM13-CM$6</f>
        <v>44</v>
      </c>
      <c r="CP13" s="18">
        <f t="shared" si="63"/>
        <v>-3.5</v>
      </c>
      <c r="CQ13" s="18">
        <f t="shared" si="64"/>
        <v>44.138985035906749</v>
      </c>
      <c r="CR13" s="18">
        <f t="shared" si="65"/>
        <v>820.97046231883394</v>
      </c>
      <c r="CS13" s="18">
        <f t="shared" si="66"/>
        <v>27.685992535137757</v>
      </c>
      <c r="CT13" s="28">
        <v>7</v>
      </c>
      <c r="CU13" s="22">
        <f t="shared" si="12"/>
        <v>6.80462057680917E-2</v>
      </c>
      <c r="CV13" s="18">
        <f t="shared" si="13"/>
        <v>1.640233633042756E-2</v>
      </c>
      <c r="CW13">
        <f t="shared" si="67"/>
        <v>-1.1671960858893127</v>
      </c>
      <c r="CX13">
        <f t="shared" si="67"/>
        <v>-1.7850942871263282</v>
      </c>
      <c r="DB13">
        <v>739</v>
      </c>
      <c r="DC13">
        <v>577</v>
      </c>
      <c r="DD13">
        <v>471</v>
      </c>
      <c r="DE13">
        <v>593</v>
      </c>
      <c r="DF13" s="18">
        <f t="shared" si="68"/>
        <v>605</v>
      </c>
      <c r="DG13" s="18">
        <f t="shared" si="68"/>
        <v>585</v>
      </c>
      <c r="DH13" s="18">
        <f>DF13-DF$6</f>
        <v>63</v>
      </c>
      <c r="DI13" s="18">
        <f t="shared" si="69"/>
        <v>0.5</v>
      </c>
      <c r="DJ13" s="18">
        <f t="shared" si="70"/>
        <v>63.001984095740987</v>
      </c>
      <c r="DK13" s="18">
        <f t="shared" si="71"/>
        <v>841.57590269683931</v>
      </c>
      <c r="DL13" s="18">
        <f t="shared" si="72"/>
        <v>44.45342151844477</v>
      </c>
      <c r="DM13" s="28">
        <v>7</v>
      </c>
      <c r="DN13" s="22">
        <f t="shared" si="14"/>
        <v>6.1396482157353979E-2</v>
      </c>
      <c r="DO13" s="18">
        <f t="shared" si="15"/>
        <v>2.0586780337709325E-2</v>
      </c>
      <c r="DP13">
        <f t="shared" si="73"/>
        <v>-1.2118565119763769</v>
      </c>
      <c r="DQ13">
        <f t="shared" si="73"/>
        <v>-1.6864115694044364</v>
      </c>
      <c r="DU13">
        <v>766</v>
      </c>
      <c r="DV13">
        <v>601</v>
      </c>
      <c r="DW13">
        <v>533</v>
      </c>
      <c r="DX13">
        <v>603</v>
      </c>
      <c r="DY13" s="18">
        <f t="shared" si="74"/>
        <v>649.5</v>
      </c>
      <c r="DZ13" s="18">
        <f t="shared" si="74"/>
        <v>602</v>
      </c>
      <c r="EA13" s="18">
        <f t="shared" si="75"/>
        <v>44</v>
      </c>
      <c r="EB13" s="18">
        <f t="shared" si="75"/>
        <v>-4</v>
      </c>
      <c r="EC13" s="18">
        <f t="shared" si="76"/>
        <v>44.181444068749045</v>
      </c>
      <c r="ED13" s="18">
        <f t="shared" si="77"/>
        <v>885.58130626159902</v>
      </c>
      <c r="EE13" s="18">
        <f t="shared" si="78"/>
        <v>28.921367896322181</v>
      </c>
      <c r="EF13" s="28">
        <v>7</v>
      </c>
      <c r="EG13" s="22">
        <f t="shared" si="16"/>
        <v>0.14532914703440034</v>
      </c>
      <c r="EH13" s="18">
        <f t="shared" si="17"/>
        <v>3.6273504261767599E-2</v>
      </c>
      <c r="EI13">
        <f t="shared" si="79"/>
        <v>-0.83764727540092632</v>
      </c>
      <c r="EJ13">
        <f t="shared" si="79"/>
        <v>-1.4404104866573793</v>
      </c>
      <c r="EN13">
        <v>817</v>
      </c>
      <c r="EO13">
        <v>602</v>
      </c>
      <c r="EP13">
        <v>526</v>
      </c>
      <c r="EQ13">
        <v>608</v>
      </c>
      <c r="ER13" s="18">
        <f t="shared" si="80"/>
        <v>671.5</v>
      </c>
      <c r="ES13" s="18">
        <f t="shared" si="80"/>
        <v>605</v>
      </c>
      <c r="ET13" s="18">
        <f t="shared" si="81"/>
        <v>55.5</v>
      </c>
      <c r="EU13" s="18">
        <f t="shared" si="81"/>
        <v>-4.5</v>
      </c>
      <c r="EV13" s="18">
        <f t="shared" si="82"/>
        <v>55.682133579811754</v>
      </c>
      <c r="EW13" s="18">
        <f t="shared" si="83"/>
        <v>903.84581096556508</v>
      </c>
      <c r="EX13" s="18">
        <f t="shared" si="84"/>
        <v>37.274261697993097</v>
      </c>
      <c r="EY13" s="28">
        <v>7</v>
      </c>
      <c r="EZ13" s="22">
        <f t="shared" si="18"/>
        <v>0.11829795041527047</v>
      </c>
      <c r="FA13" s="18">
        <f t="shared" si="19"/>
        <v>3.6051454088575623E-2</v>
      </c>
      <c r="FB13">
        <f t="shared" si="85"/>
        <v>-0.92702277972582403</v>
      </c>
      <c r="FC13">
        <f t="shared" si="85"/>
        <v>-1.443077213887437</v>
      </c>
      <c r="FG13">
        <v>836</v>
      </c>
      <c r="FH13">
        <v>602</v>
      </c>
      <c r="FI13">
        <v>498</v>
      </c>
      <c r="FJ13">
        <v>610</v>
      </c>
      <c r="FK13" s="18">
        <f t="shared" si="86"/>
        <v>667</v>
      </c>
      <c r="FL13" s="18">
        <f t="shared" si="86"/>
        <v>606</v>
      </c>
      <c r="FM13" s="18">
        <f>FK13-FK$6</f>
        <v>55</v>
      </c>
      <c r="FN13" s="18">
        <f t="shared" si="87"/>
        <v>-5</v>
      </c>
      <c r="FO13" s="18">
        <f t="shared" si="88"/>
        <v>55.226805085936306</v>
      </c>
      <c r="FP13" s="18">
        <f t="shared" si="89"/>
        <v>901.17978228542165</v>
      </c>
      <c r="FQ13" s="18">
        <f t="shared" si="90"/>
        <v>36.387899807330882</v>
      </c>
      <c r="FR13" s="28">
        <v>7</v>
      </c>
      <c r="FS13" s="22">
        <f t="shared" si="20"/>
        <v>0.10715979894722807</v>
      </c>
      <c r="FT13" s="18">
        <f t="shared" si="21"/>
        <v>3.3552179414628056E-2</v>
      </c>
      <c r="FU13">
        <f t="shared" si="91"/>
        <v>-0.96996810988457649</v>
      </c>
      <c r="FV13">
        <f t="shared" si="91"/>
        <v>-1.4742792645559306</v>
      </c>
      <c r="FZ13">
        <v>382</v>
      </c>
      <c r="GA13">
        <v>595</v>
      </c>
      <c r="GB13">
        <v>152</v>
      </c>
      <c r="GC13">
        <v>604</v>
      </c>
      <c r="GD13">
        <f t="shared" si="92"/>
        <v>267</v>
      </c>
      <c r="GE13">
        <f t="shared" si="92"/>
        <v>599.5</v>
      </c>
      <c r="GF13" s="18">
        <f>GD13-GD$6</f>
        <v>41</v>
      </c>
      <c r="GG13" s="18">
        <f t="shared" si="93"/>
        <v>-2.5</v>
      </c>
      <c r="GH13" s="18">
        <f t="shared" si="94"/>
        <v>41.076148797081743</v>
      </c>
      <c r="GI13">
        <f t="shared" si="95"/>
        <v>656.26919019560864</v>
      </c>
      <c r="GJ13">
        <v>7</v>
      </c>
      <c r="GK13" s="22">
        <f t="shared" si="22"/>
        <v>9.6560273376615463E-2</v>
      </c>
      <c r="GL13" s="18">
        <f t="shared" si="23"/>
        <v>2.2676976470758566E-2</v>
      </c>
      <c r="GM13">
        <f t="shared" si="96"/>
        <v>-1.0152015133561556</v>
      </c>
      <c r="GN13">
        <f t="shared" si="97"/>
        <v>-1.6444148505551326</v>
      </c>
      <c r="GR13">
        <v>397</v>
      </c>
      <c r="GS13">
        <v>596</v>
      </c>
      <c r="GT13">
        <v>196</v>
      </c>
      <c r="GU13">
        <v>603</v>
      </c>
      <c r="GV13">
        <f t="shared" si="98"/>
        <v>296.5</v>
      </c>
      <c r="GW13">
        <f t="shared" si="98"/>
        <v>599.5</v>
      </c>
      <c r="GX13" s="18">
        <f t="shared" si="99"/>
        <v>51.5</v>
      </c>
      <c r="GY13" s="18">
        <f>GW13-GW$6</f>
        <v>-5</v>
      </c>
      <c r="GZ13" s="18">
        <f>(GX13^2+GY13^2)^(1/2)</f>
        <v>51.742149162940649</v>
      </c>
      <c r="HA13">
        <f t="shared" si="101"/>
        <v>668.81424925011879</v>
      </c>
      <c r="HB13">
        <v>7</v>
      </c>
      <c r="HC13" s="22">
        <f t="shared" si="24"/>
        <v>8.6699309908835606E-2</v>
      </c>
      <c r="HD13" s="18">
        <f t="shared" si="25"/>
        <v>2.7481313525369064E-2</v>
      </c>
      <c r="HE13">
        <f t="shared" si="102"/>
        <v>-1.0619843593170706</v>
      </c>
      <c r="HF13">
        <f t="shared" si="103"/>
        <v>-1.5609625131268128</v>
      </c>
      <c r="HJ13">
        <v>405</v>
      </c>
      <c r="HK13">
        <v>596</v>
      </c>
      <c r="HL13">
        <v>209</v>
      </c>
      <c r="HM13">
        <v>604</v>
      </c>
      <c r="HN13">
        <f t="shared" si="104"/>
        <v>307</v>
      </c>
      <c r="HO13">
        <f t="shared" si="104"/>
        <v>600</v>
      </c>
      <c r="HP13" s="18">
        <f t="shared" si="105"/>
        <v>52</v>
      </c>
      <c r="HQ13" s="18">
        <f t="shared" si="106"/>
        <v>-1.5</v>
      </c>
      <c r="HR13" s="18">
        <f t="shared" si="26"/>
        <v>52.021630116712032</v>
      </c>
      <c r="HS13">
        <f t="shared" si="107"/>
        <v>673.97997002878355</v>
      </c>
      <c r="HT13">
        <v>7</v>
      </c>
      <c r="HU13" s="22">
        <f t="shared" si="27"/>
        <v>9.3190676613123802E-2</v>
      </c>
      <c r="HV13" s="18">
        <f t="shared" si="28"/>
        <v>3.0587030893597659E-2</v>
      </c>
      <c r="HW13">
        <f t="shared" si="108"/>
        <v>-1.0306275350496112</v>
      </c>
      <c r="HX13">
        <f t="shared" si="109"/>
        <v>-1.5144626782657118</v>
      </c>
      <c r="IB13">
        <v>762</v>
      </c>
      <c r="IC13">
        <v>579</v>
      </c>
      <c r="ID13">
        <v>439</v>
      </c>
      <c r="IE13">
        <v>592</v>
      </c>
      <c r="IF13">
        <f t="shared" si="110"/>
        <v>600.5</v>
      </c>
      <c r="IG13">
        <f t="shared" si="111"/>
        <v>585.5</v>
      </c>
      <c r="IH13">
        <f t="shared" si="112"/>
        <v>54</v>
      </c>
      <c r="II13">
        <f t="shared" si="113"/>
        <v>2</v>
      </c>
      <c r="IJ13">
        <f t="shared" si="114"/>
        <v>54.037024344425184</v>
      </c>
      <c r="IL13">
        <v>7</v>
      </c>
      <c r="IM13">
        <f t="shared" si="29"/>
        <v>8.7349163280391925E-2</v>
      </c>
      <c r="IN13">
        <f t="shared" si="30"/>
        <v>3.0319243356049304E-2</v>
      </c>
      <c r="IO13">
        <f t="shared" si="115"/>
        <v>-1.0587412507777774</v>
      </c>
      <c r="IP13">
        <f t="shared" si="116"/>
        <v>-1.5182816411136268</v>
      </c>
      <c r="IU13">
        <v>1151</v>
      </c>
      <c r="IV13">
        <v>602</v>
      </c>
      <c r="IW13">
        <v>755</v>
      </c>
      <c r="IX13">
        <v>599</v>
      </c>
      <c r="IY13">
        <f t="shared" si="117"/>
        <v>953</v>
      </c>
      <c r="IZ13">
        <f t="shared" si="118"/>
        <v>600.5</v>
      </c>
      <c r="JA13">
        <f t="shared" si="119"/>
        <v>327</v>
      </c>
      <c r="JB13">
        <f t="shared" si="120"/>
        <v>8</v>
      </c>
      <c r="JC13">
        <f t="shared" si="121"/>
        <v>327.09784468871084</v>
      </c>
      <c r="JD13">
        <f t="shared" si="122"/>
        <v>1126.4143331829546</v>
      </c>
      <c r="JE13">
        <v>28</v>
      </c>
      <c r="JF13">
        <f t="shared" si="31"/>
        <v>0.29758098876904743</v>
      </c>
      <c r="JG13">
        <f t="shared" si="32"/>
        <v>0.12497447967361841</v>
      </c>
      <c r="JH13">
        <f t="shared" si="123"/>
        <v>-0.52639481753619721</v>
      </c>
      <c r="JI13">
        <f t="shared" si="124"/>
        <v>-0.90317866273977887</v>
      </c>
      <c r="JM13">
        <v>754</v>
      </c>
      <c r="JN13">
        <v>587</v>
      </c>
      <c r="JO13">
        <v>543</v>
      </c>
      <c r="JP13">
        <v>579</v>
      </c>
      <c r="JQ13">
        <f t="shared" si="125"/>
        <v>648.5</v>
      </c>
      <c r="JR13">
        <f t="shared" si="126"/>
        <v>583</v>
      </c>
      <c r="JS13">
        <f t="shared" si="127"/>
        <v>121</v>
      </c>
      <c r="JT13">
        <f t="shared" si="128"/>
        <v>5</v>
      </c>
      <c r="JU13">
        <f t="shared" si="129"/>
        <v>121.10326172320876</v>
      </c>
      <c r="JV13">
        <f t="shared" si="130"/>
        <v>872.03282621699509</v>
      </c>
      <c r="JW13">
        <v>28</v>
      </c>
      <c r="JX13">
        <f t="shared" si="33"/>
        <v>0.17477720690255441</v>
      </c>
      <c r="JY13">
        <f t="shared" si="34"/>
        <v>3.0194096312197459E-2</v>
      </c>
      <c r="JZ13">
        <f t="shared" si="131"/>
        <v>-0.75751520535086214</v>
      </c>
      <c r="KA13">
        <f t="shared" si="132"/>
        <v>-1.5200779639857545</v>
      </c>
      <c r="KE13">
        <v>876</v>
      </c>
      <c r="KF13">
        <v>596</v>
      </c>
      <c r="KG13">
        <v>596</v>
      </c>
      <c r="KH13">
        <v>589</v>
      </c>
      <c r="KI13">
        <f t="shared" si="133"/>
        <v>736</v>
      </c>
      <c r="KJ13">
        <f t="shared" si="134"/>
        <v>592.5</v>
      </c>
      <c r="KK13">
        <f t="shared" si="135"/>
        <v>192.5</v>
      </c>
      <c r="KL13">
        <f t="shared" si="136"/>
        <v>7</v>
      </c>
      <c r="KM13">
        <f t="shared" si="137"/>
        <v>192.62723068143819</v>
      </c>
      <c r="KN13">
        <f t="shared" si="138"/>
        <v>944.85567680995598</v>
      </c>
      <c r="KO13">
        <v>28</v>
      </c>
      <c r="KP13">
        <f t="shared" si="35"/>
        <v>0.17987428010385659</v>
      </c>
      <c r="KQ13">
        <f t="shared" si="36"/>
        <v>4.5905081914322264E-2</v>
      </c>
      <c r="KR13">
        <f t="shared" si="139"/>
        <v>-0.74503093119320229</v>
      </c>
      <c r="KS13">
        <f t="shared" si="140"/>
        <v>-1.3381392333041819</v>
      </c>
      <c r="KW13">
        <v>879</v>
      </c>
      <c r="KX13">
        <v>591</v>
      </c>
      <c r="KY13">
        <v>591</v>
      </c>
      <c r="KZ13">
        <v>586</v>
      </c>
      <c r="LA13">
        <f t="shared" si="141"/>
        <v>735</v>
      </c>
      <c r="LB13">
        <f t="shared" si="142"/>
        <v>588.5</v>
      </c>
      <c r="LC13">
        <f t="shared" si="143"/>
        <v>195.5</v>
      </c>
      <c r="LD13">
        <f t="shared" si="144"/>
        <v>2</v>
      </c>
      <c r="LE13">
        <f t="shared" si="145"/>
        <v>195.5102299113783</v>
      </c>
      <c r="LF13">
        <f t="shared" si="146"/>
        <v>941.57169137564881</v>
      </c>
      <c r="LG13">
        <v>28</v>
      </c>
      <c r="LH13">
        <f t="shared" si="37"/>
        <v>0.15686835387868081</v>
      </c>
      <c r="LI13">
        <f t="shared" si="38"/>
        <v>4.2982525103238932E-2</v>
      </c>
      <c r="LJ13">
        <f t="shared" si="147"/>
        <v>-0.80446466076027856</v>
      </c>
      <c r="LK13">
        <f t="shared" si="148"/>
        <v>-1.3667080745079061</v>
      </c>
      <c r="LO13">
        <v>934</v>
      </c>
      <c r="LP13">
        <v>602</v>
      </c>
      <c r="LQ13">
        <v>545</v>
      </c>
      <c r="LR13">
        <v>593</v>
      </c>
      <c r="LS13">
        <f t="shared" si="149"/>
        <v>739.5</v>
      </c>
      <c r="LT13">
        <f t="shared" si="150"/>
        <v>597.5</v>
      </c>
      <c r="LU13">
        <f t="shared" si="151"/>
        <v>223</v>
      </c>
      <c r="LV13">
        <f t="shared" si="152"/>
        <v>4</v>
      </c>
      <c r="LW13">
        <f t="shared" si="153"/>
        <v>223.03587155433092</v>
      </c>
      <c r="LX13">
        <f t="shared" si="154"/>
        <v>950.7189384881317</v>
      </c>
      <c r="LY13">
        <v>28</v>
      </c>
      <c r="LZ13">
        <f t="shared" si="39"/>
        <v>0.23087365904030413</v>
      </c>
      <c r="MA13">
        <f t="shared" si="40"/>
        <v>6.584051288552363E-2</v>
      </c>
      <c r="MB13">
        <f t="shared" si="155"/>
        <v>-0.63662561401228746</v>
      </c>
      <c r="MC13">
        <f t="shared" si="156"/>
        <v>-1.181506794708223</v>
      </c>
    </row>
    <row r="14" spans="1:341" x14ac:dyDescent="0.25">
      <c r="A14" s="46" t="s">
        <v>56</v>
      </c>
      <c r="B14" s="28" t="s">
        <v>58</v>
      </c>
      <c r="C14" s="20">
        <v>7</v>
      </c>
      <c r="D14" s="20">
        <v>3.8249999999999997</v>
      </c>
      <c r="E14" s="26">
        <v>69.285054344716343</v>
      </c>
      <c r="F14" s="26">
        <v>234.06706734596133</v>
      </c>
      <c r="G14" s="26">
        <v>1.3456470044495368</v>
      </c>
      <c r="K14" s="18">
        <v>931</v>
      </c>
      <c r="L14" s="18">
        <v>577</v>
      </c>
      <c r="M14" s="18">
        <v>670</v>
      </c>
      <c r="N14" s="18">
        <v>578</v>
      </c>
      <c r="O14" s="18">
        <f t="shared" si="0"/>
        <v>800.5</v>
      </c>
      <c r="P14" s="18">
        <f t="shared" si="1"/>
        <v>577.5</v>
      </c>
      <c r="Q14" s="18">
        <f t="shared" si="41"/>
        <v>24</v>
      </c>
      <c r="R14" s="18">
        <f t="shared" si="41"/>
        <v>-3</v>
      </c>
      <c r="S14" s="49">
        <f t="shared" si="42"/>
        <v>24.186773244895647</v>
      </c>
      <c r="T14" s="26">
        <f t="shared" si="2"/>
        <v>2.0037091578904525</v>
      </c>
      <c r="U14" s="18">
        <f t="shared" si="3"/>
        <v>17.568492672797902</v>
      </c>
      <c r="V14" s="28">
        <v>8</v>
      </c>
      <c r="W14" s="22">
        <f t="shared" si="4"/>
        <v>2.8774699357434833E-2</v>
      </c>
      <c r="X14" s="18">
        <f t="shared" si="5"/>
        <v>2.722754596037828E-3</v>
      </c>
      <c r="Y14">
        <f t="shared" si="43"/>
        <v>-1.540989205251226</v>
      </c>
      <c r="Z14">
        <f t="shared" si="44"/>
        <v>-2.5649915001912231</v>
      </c>
      <c r="AD14" s="18">
        <v>842</v>
      </c>
      <c r="AE14" s="18">
        <v>573</v>
      </c>
      <c r="AF14" s="18">
        <v>540</v>
      </c>
      <c r="AG14" s="18">
        <v>576</v>
      </c>
      <c r="AH14" s="18">
        <f t="shared" si="45"/>
        <v>691</v>
      </c>
      <c r="AI14" s="18">
        <f t="shared" si="45"/>
        <v>574.5</v>
      </c>
      <c r="AJ14" s="18">
        <f t="shared" si="46"/>
        <v>28.5</v>
      </c>
      <c r="AK14" s="18">
        <f t="shared" si="46"/>
        <v>4</v>
      </c>
      <c r="AL14" s="18">
        <f t="shared" si="47"/>
        <v>28.77933286231632</v>
      </c>
      <c r="AM14" s="18">
        <f t="shared" si="48"/>
        <v>898.62742557747481</v>
      </c>
      <c r="AN14" s="18">
        <f t="shared" si="157"/>
        <v>24.341145232186591</v>
      </c>
      <c r="AO14" s="28">
        <v>8</v>
      </c>
      <c r="AP14" s="22">
        <f t="shared" si="6"/>
        <v>2.3965958934216502E-2</v>
      </c>
      <c r="AQ14" s="18">
        <f t="shared" si="7"/>
        <v>3.1639912320018402E-3</v>
      </c>
      <c r="AR14">
        <f t="shared" si="49"/>
        <v>-1.620405189183904</v>
      </c>
      <c r="AS14">
        <f t="shared" si="49"/>
        <v>-2.4997647286821025</v>
      </c>
      <c r="AW14" s="18">
        <v>1047</v>
      </c>
      <c r="AX14" s="18">
        <v>580</v>
      </c>
      <c r="AY14" s="18">
        <v>663</v>
      </c>
      <c r="AZ14" s="18">
        <v>582</v>
      </c>
      <c r="BA14" s="18">
        <f t="shared" si="50"/>
        <v>855</v>
      </c>
      <c r="BB14" s="18">
        <f t="shared" si="50"/>
        <v>581</v>
      </c>
      <c r="BC14" s="18">
        <f t="shared" si="51"/>
        <v>23.5</v>
      </c>
      <c r="BD14" s="18">
        <f t="shared" si="51"/>
        <v>0</v>
      </c>
      <c r="BE14" s="18">
        <f t="shared" si="52"/>
        <v>23.5</v>
      </c>
      <c r="BF14" s="18">
        <f t="shared" si="53"/>
        <v>1033.7243346269836</v>
      </c>
      <c r="BG14" s="18">
        <f t="shared" si="54"/>
        <v>19.351005916099211</v>
      </c>
      <c r="BH14" s="28">
        <v>8</v>
      </c>
      <c r="BI14" s="22">
        <f t="shared" si="8"/>
        <v>2.1311658571194755E-2</v>
      </c>
      <c r="BJ14" s="18">
        <f t="shared" si="9"/>
        <v>1.9704447643021602E-3</v>
      </c>
      <c r="BK14">
        <f t="shared" si="55"/>
        <v>-1.6713827501784237</v>
      </c>
      <c r="BL14">
        <f t="shared" si="55"/>
        <v>-2.7054357348125864</v>
      </c>
      <c r="BP14">
        <v>637</v>
      </c>
      <c r="BQ14">
        <v>588</v>
      </c>
      <c r="BR14">
        <v>433</v>
      </c>
      <c r="BS14">
        <v>593</v>
      </c>
      <c r="BT14" s="18">
        <f t="shared" si="56"/>
        <v>535</v>
      </c>
      <c r="BU14" s="18">
        <f t="shared" si="56"/>
        <v>590.5</v>
      </c>
      <c r="BV14" s="18">
        <f t="shared" si="57"/>
        <v>56.5</v>
      </c>
      <c r="BW14" s="18">
        <f t="shared" si="57"/>
        <v>1</v>
      </c>
      <c r="BX14" s="18">
        <f t="shared" si="58"/>
        <v>56.508848864580493</v>
      </c>
      <c r="BY14" s="18">
        <f t="shared" si="59"/>
        <v>796.81569387155025</v>
      </c>
      <c r="BZ14" s="18">
        <f t="shared" si="60"/>
        <v>37.557832535890498</v>
      </c>
      <c r="CA14" s="28">
        <v>8</v>
      </c>
      <c r="CB14" s="22">
        <f t="shared" si="10"/>
        <v>9.183882437687238E-2</v>
      </c>
      <c r="CC14" s="18">
        <f t="shared" si="11"/>
        <v>2.5133790712176942E-2</v>
      </c>
      <c r="CD14">
        <f t="shared" si="61"/>
        <v>-1.0369736842874016</v>
      </c>
      <c r="CE14">
        <f t="shared" si="61"/>
        <v>-1.599742005588594</v>
      </c>
      <c r="CI14">
        <v>701</v>
      </c>
      <c r="CJ14">
        <v>579</v>
      </c>
      <c r="CK14">
        <v>464</v>
      </c>
      <c r="CL14">
        <v>589</v>
      </c>
      <c r="CM14" s="18">
        <f t="shared" si="62"/>
        <v>582.5</v>
      </c>
      <c r="CN14" s="18">
        <f t="shared" si="62"/>
        <v>584</v>
      </c>
      <c r="CO14" s="18">
        <f>CM14-CM$6</f>
        <v>50</v>
      </c>
      <c r="CP14" s="18">
        <f t="shared" si="63"/>
        <v>-4</v>
      </c>
      <c r="CQ14" s="18">
        <f t="shared" si="64"/>
        <v>50.159744815937813</v>
      </c>
      <c r="CR14" s="18">
        <f t="shared" si="65"/>
        <v>824.84074220421485</v>
      </c>
      <c r="CS14" s="18">
        <f t="shared" si="66"/>
        <v>31.556272420518667</v>
      </c>
      <c r="CT14" s="28">
        <v>8</v>
      </c>
      <c r="CU14" s="22">
        <f t="shared" si="12"/>
        <v>7.7767092306390506E-2</v>
      </c>
      <c r="CV14" s="18">
        <f t="shared" si="13"/>
        <v>1.8639690152597338E-2</v>
      </c>
      <c r="CW14">
        <f t="shared" si="67"/>
        <v>-1.1092041389116261</v>
      </c>
      <c r="CX14">
        <f t="shared" si="67"/>
        <v>-1.7295613111953227</v>
      </c>
      <c r="DB14">
        <v>746</v>
      </c>
      <c r="DC14">
        <v>577</v>
      </c>
      <c r="DD14">
        <v>482</v>
      </c>
      <c r="DE14">
        <v>593</v>
      </c>
      <c r="DF14" s="18">
        <f t="shared" si="68"/>
        <v>614</v>
      </c>
      <c r="DG14" s="18">
        <f t="shared" si="68"/>
        <v>585</v>
      </c>
      <c r="DH14" s="18">
        <f>DF14-DF$6</f>
        <v>72</v>
      </c>
      <c r="DI14" s="18">
        <f t="shared" si="69"/>
        <v>0.5</v>
      </c>
      <c r="DJ14" s="18">
        <f t="shared" si="70"/>
        <v>72.001736090180486</v>
      </c>
      <c r="DK14" s="18">
        <f t="shared" si="71"/>
        <v>848.06898304324272</v>
      </c>
      <c r="DL14" s="18">
        <f t="shared" si="72"/>
        <v>50.946501864848187</v>
      </c>
      <c r="DM14" s="28">
        <v>8</v>
      </c>
      <c r="DN14" s="22">
        <f t="shared" si="14"/>
        <v>7.0167408179833121E-2</v>
      </c>
      <c r="DO14" s="18">
        <f t="shared" si="15"/>
        <v>2.35275752993701E-2</v>
      </c>
      <c r="DP14">
        <f t="shared" si="73"/>
        <v>-1.1538645649986901</v>
      </c>
      <c r="DQ14">
        <f t="shared" si="73"/>
        <v>-1.6284228279605562</v>
      </c>
      <c r="DU14">
        <v>775</v>
      </c>
      <c r="DV14">
        <v>600</v>
      </c>
      <c r="DW14">
        <v>540</v>
      </c>
      <c r="DX14">
        <v>604</v>
      </c>
      <c r="DY14" s="18">
        <f t="shared" si="74"/>
        <v>657.5</v>
      </c>
      <c r="DZ14" s="18">
        <f t="shared" si="74"/>
        <v>602</v>
      </c>
      <c r="EA14" s="18">
        <f t="shared" si="75"/>
        <v>52</v>
      </c>
      <c r="EB14" s="18">
        <f t="shared" si="75"/>
        <v>-4</v>
      </c>
      <c r="EC14" s="18">
        <f t="shared" si="76"/>
        <v>52.153619241621193</v>
      </c>
      <c r="ED14" s="18">
        <f t="shared" si="77"/>
        <v>891.46522646707876</v>
      </c>
      <c r="EE14" s="18">
        <f t="shared" si="78"/>
        <v>34.805288101801921</v>
      </c>
      <c r="EF14" s="28">
        <v>8</v>
      </c>
      <c r="EG14" s="22">
        <f t="shared" si="16"/>
        <v>0.16609045375360038</v>
      </c>
      <c r="EH14" s="18">
        <f t="shared" si="17"/>
        <v>4.2818757279273228E-2</v>
      </c>
      <c r="EI14">
        <f t="shared" si="79"/>
        <v>-0.77965532842323959</v>
      </c>
      <c r="EJ14">
        <f t="shared" si="79"/>
        <v>-1.3683659413056162</v>
      </c>
      <c r="EN14">
        <v>830</v>
      </c>
      <c r="EO14">
        <v>603</v>
      </c>
      <c r="EP14">
        <v>536</v>
      </c>
      <c r="EQ14">
        <v>608</v>
      </c>
      <c r="ER14" s="18">
        <f t="shared" si="80"/>
        <v>683</v>
      </c>
      <c r="ES14" s="18">
        <f t="shared" si="80"/>
        <v>605.5</v>
      </c>
      <c r="ET14" s="18">
        <f t="shared" si="81"/>
        <v>67</v>
      </c>
      <c r="EU14" s="18">
        <f t="shared" si="81"/>
        <v>-4</v>
      </c>
      <c r="EV14" s="18">
        <f t="shared" si="82"/>
        <v>67.119296778199342</v>
      </c>
      <c r="EW14" s="18">
        <f t="shared" si="83"/>
        <v>912.75366337254434</v>
      </c>
      <c r="EX14" s="18">
        <f t="shared" si="84"/>
        <v>46.182114104972356</v>
      </c>
      <c r="EY14" s="28">
        <v>8</v>
      </c>
      <c r="EZ14" s="22">
        <f t="shared" si="18"/>
        <v>0.13519765761745195</v>
      </c>
      <c r="FA14" s="18">
        <f t="shared" si="19"/>
        <v>4.3456457048083465E-2</v>
      </c>
      <c r="FB14">
        <f t="shared" si="85"/>
        <v>-0.86903083274813742</v>
      </c>
      <c r="FC14">
        <f t="shared" si="85"/>
        <v>-1.3619456840713808</v>
      </c>
      <c r="FG14">
        <v>843</v>
      </c>
      <c r="FH14">
        <v>604</v>
      </c>
      <c r="FI14">
        <v>509</v>
      </c>
      <c r="FJ14">
        <v>610</v>
      </c>
      <c r="FK14" s="18">
        <f t="shared" si="86"/>
        <v>676</v>
      </c>
      <c r="FL14" s="18">
        <f t="shared" si="86"/>
        <v>607</v>
      </c>
      <c r="FM14" s="18">
        <f>FK14-FK$6</f>
        <v>64</v>
      </c>
      <c r="FN14" s="18">
        <f t="shared" si="87"/>
        <v>-4</v>
      </c>
      <c r="FO14" s="18">
        <f t="shared" si="88"/>
        <v>64.124878167525594</v>
      </c>
      <c r="FP14" s="18">
        <f t="shared" si="89"/>
        <v>908.52903090655286</v>
      </c>
      <c r="FQ14" s="18">
        <f t="shared" si="90"/>
        <v>43.737148428462092</v>
      </c>
      <c r="FR14" s="28">
        <v>8</v>
      </c>
      <c r="FS14" s="22">
        <f t="shared" si="20"/>
        <v>0.12246834165397494</v>
      </c>
      <c r="FT14" s="18">
        <f t="shared" si="21"/>
        <v>3.8958064184051067E-2</v>
      </c>
      <c r="FU14">
        <f t="shared" si="91"/>
        <v>-0.91197616290688976</v>
      </c>
      <c r="FV14">
        <f t="shared" si="91"/>
        <v>-1.409402631235714</v>
      </c>
      <c r="FZ14">
        <v>389</v>
      </c>
      <c r="GA14">
        <v>596</v>
      </c>
      <c r="GB14">
        <v>158</v>
      </c>
      <c r="GC14">
        <v>603</v>
      </c>
      <c r="GD14">
        <f t="shared" si="92"/>
        <v>273.5</v>
      </c>
      <c r="GE14">
        <f t="shared" si="92"/>
        <v>599.5</v>
      </c>
      <c r="GF14" s="18">
        <f>GD14-GD$6</f>
        <v>47.5</v>
      </c>
      <c r="GG14" s="18">
        <f t="shared" si="93"/>
        <v>-2.5</v>
      </c>
      <c r="GH14" s="18">
        <f t="shared" si="94"/>
        <v>47.565743976101118</v>
      </c>
      <c r="GI14">
        <f t="shared" si="95"/>
        <v>658.94043736896276</v>
      </c>
      <c r="GJ14">
        <v>8</v>
      </c>
      <c r="GK14" s="22">
        <f t="shared" si="22"/>
        <v>0.11035459814470337</v>
      </c>
      <c r="GL14" s="18">
        <f t="shared" si="23"/>
        <v>2.6259697867215916E-2</v>
      </c>
      <c r="GM14">
        <f t="shared" si="96"/>
        <v>-0.95720956637846877</v>
      </c>
      <c r="GN14">
        <f t="shared" si="97"/>
        <v>-1.5807102750232256</v>
      </c>
      <c r="GR14">
        <v>405</v>
      </c>
      <c r="GS14">
        <v>596</v>
      </c>
      <c r="GT14">
        <v>207</v>
      </c>
      <c r="GU14">
        <v>603</v>
      </c>
      <c r="GV14">
        <f t="shared" si="98"/>
        <v>306</v>
      </c>
      <c r="GW14">
        <f t="shared" si="98"/>
        <v>599.5</v>
      </c>
      <c r="GX14" s="18">
        <f t="shared" si="99"/>
        <v>61</v>
      </c>
      <c r="GY14" s="18">
        <f t="shared" si="99"/>
        <v>-5</v>
      </c>
      <c r="GZ14" s="18">
        <f t="shared" si="100"/>
        <v>61.204574992397426</v>
      </c>
      <c r="HA14">
        <f t="shared" si="101"/>
        <v>673.07967581854678</v>
      </c>
      <c r="HB14">
        <v>8</v>
      </c>
      <c r="HC14" s="22">
        <f t="shared" si="24"/>
        <v>9.9084925610097824E-2</v>
      </c>
      <c r="HD14" s="18">
        <f t="shared" si="25"/>
        <v>3.2507001385974989E-2</v>
      </c>
      <c r="HE14">
        <f t="shared" si="102"/>
        <v>-1.003992412339384</v>
      </c>
      <c r="HF14">
        <f t="shared" si="103"/>
        <v>-1.4880230902266407</v>
      </c>
      <c r="HJ14">
        <v>413</v>
      </c>
      <c r="HK14">
        <v>594</v>
      </c>
      <c r="HL14">
        <v>217</v>
      </c>
      <c r="HM14">
        <v>604</v>
      </c>
      <c r="HN14">
        <f t="shared" si="104"/>
        <v>315</v>
      </c>
      <c r="HO14">
        <f t="shared" si="104"/>
        <v>599</v>
      </c>
      <c r="HP14" s="18">
        <f t="shared" si="105"/>
        <v>60</v>
      </c>
      <c r="HQ14" s="18">
        <f t="shared" si="106"/>
        <v>-2.5</v>
      </c>
      <c r="HR14" s="18">
        <f t="shared" si="26"/>
        <v>60.052060747321569</v>
      </c>
      <c r="HS14">
        <f t="shared" si="107"/>
        <v>676.77618161398084</v>
      </c>
      <c r="HT14">
        <v>8</v>
      </c>
      <c r="HU14" s="22">
        <f t="shared" si="27"/>
        <v>0.10650363041499863</v>
      </c>
      <c r="HV14" s="18">
        <f t="shared" si="28"/>
        <v>3.5308663592078571E-2</v>
      </c>
      <c r="HW14">
        <f t="shared" si="108"/>
        <v>-0.97263558807192452</v>
      </c>
      <c r="HX14">
        <f t="shared" si="109"/>
        <v>-1.4521187198645289</v>
      </c>
      <c r="IB14">
        <v>775</v>
      </c>
      <c r="IC14">
        <v>580</v>
      </c>
      <c r="ID14">
        <v>449</v>
      </c>
      <c r="IE14">
        <v>593</v>
      </c>
      <c r="IF14">
        <f t="shared" si="110"/>
        <v>612</v>
      </c>
      <c r="IG14">
        <f t="shared" si="111"/>
        <v>586.5</v>
      </c>
      <c r="IH14">
        <f t="shared" si="112"/>
        <v>65.5</v>
      </c>
      <c r="II14">
        <f t="shared" si="113"/>
        <v>3</v>
      </c>
      <c r="IJ14">
        <f t="shared" si="114"/>
        <v>65.568666297249024</v>
      </c>
      <c r="IL14">
        <v>8</v>
      </c>
      <c r="IM14">
        <f t="shared" si="29"/>
        <v>9.982761517759077E-2</v>
      </c>
      <c r="IN14">
        <f t="shared" si="30"/>
        <v>3.6789448977180325E-2</v>
      </c>
      <c r="IO14">
        <f t="shared" si="115"/>
        <v>-1.0007493038000905</v>
      </c>
      <c r="IP14">
        <f t="shared" si="116"/>
        <v>-1.434276716870208</v>
      </c>
      <c r="IU14">
        <v>1228</v>
      </c>
      <c r="IV14">
        <v>601</v>
      </c>
      <c r="IW14">
        <v>828</v>
      </c>
      <c r="IX14">
        <v>601</v>
      </c>
      <c r="IY14">
        <f t="shared" si="117"/>
        <v>1028</v>
      </c>
      <c r="IZ14">
        <f t="shared" si="118"/>
        <v>601</v>
      </c>
      <c r="JA14">
        <f t="shared" si="119"/>
        <v>402</v>
      </c>
      <c r="JB14">
        <f t="shared" si="120"/>
        <v>8.5</v>
      </c>
      <c r="JC14">
        <f t="shared" si="121"/>
        <v>402.08985314230449</v>
      </c>
      <c r="JD14">
        <f t="shared" si="122"/>
        <v>1190.7917534145085</v>
      </c>
      <c r="JE14">
        <v>32</v>
      </c>
      <c r="JF14">
        <f t="shared" si="31"/>
        <v>0.34009255859319704</v>
      </c>
      <c r="JG14">
        <f t="shared" si="32"/>
        <v>0.15362672360719309</v>
      </c>
      <c r="JH14">
        <f t="shared" si="123"/>
        <v>-0.46840287055851049</v>
      </c>
      <c r="JI14">
        <f t="shared" si="124"/>
        <v>-0.81353323153335777</v>
      </c>
      <c r="JM14">
        <v>778</v>
      </c>
      <c r="JN14">
        <v>587</v>
      </c>
      <c r="JO14">
        <v>570</v>
      </c>
      <c r="JP14">
        <v>579</v>
      </c>
      <c r="JQ14">
        <f t="shared" si="125"/>
        <v>674</v>
      </c>
      <c r="JR14">
        <f t="shared" si="126"/>
        <v>583</v>
      </c>
      <c r="JS14">
        <f t="shared" si="127"/>
        <v>146.5</v>
      </c>
      <c r="JT14">
        <f t="shared" si="128"/>
        <v>5</v>
      </c>
      <c r="JU14">
        <f t="shared" si="129"/>
        <v>146.58529939935997</v>
      </c>
      <c r="JV14">
        <f t="shared" si="130"/>
        <v>891.15935724201427</v>
      </c>
      <c r="JW14">
        <v>32</v>
      </c>
      <c r="JX14">
        <f t="shared" si="33"/>
        <v>0.19974537931720501</v>
      </c>
      <c r="JY14">
        <f t="shared" si="34"/>
        <v>3.6547410738883138E-2</v>
      </c>
      <c r="JZ14">
        <f t="shared" si="131"/>
        <v>-0.69952325837317553</v>
      </c>
      <c r="KA14">
        <f t="shared" si="132"/>
        <v>-1.4371433859194698</v>
      </c>
      <c r="KE14">
        <v>915</v>
      </c>
      <c r="KF14">
        <v>598</v>
      </c>
      <c r="KG14">
        <v>644</v>
      </c>
      <c r="KH14">
        <v>588</v>
      </c>
      <c r="KI14">
        <f t="shared" si="133"/>
        <v>779.5</v>
      </c>
      <c r="KJ14">
        <f t="shared" si="134"/>
        <v>593</v>
      </c>
      <c r="KK14">
        <f t="shared" si="135"/>
        <v>236</v>
      </c>
      <c r="KL14">
        <f t="shared" si="136"/>
        <v>7.5</v>
      </c>
      <c r="KM14">
        <f t="shared" si="137"/>
        <v>236.11914365421538</v>
      </c>
      <c r="KN14">
        <f t="shared" si="138"/>
        <v>979.42291682398366</v>
      </c>
      <c r="KO14">
        <v>32</v>
      </c>
      <c r="KP14">
        <f t="shared" si="35"/>
        <v>0.20557060583297893</v>
      </c>
      <c r="KQ14">
        <f t="shared" si="36"/>
        <v>5.6269659241022604E-2</v>
      </c>
      <c r="KR14">
        <f t="shared" si="139"/>
        <v>-0.68703898421551557</v>
      </c>
      <c r="KS14">
        <f t="shared" si="140"/>
        <v>-1.2497257148476359</v>
      </c>
      <c r="KW14">
        <v>925</v>
      </c>
      <c r="KX14">
        <v>590</v>
      </c>
      <c r="KY14">
        <v>637</v>
      </c>
      <c r="KZ14">
        <v>585</v>
      </c>
      <c r="LA14">
        <f t="shared" si="141"/>
        <v>781</v>
      </c>
      <c r="LB14">
        <f t="shared" si="142"/>
        <v>587.5</v>
      </c>
      <c r="LC14">
        <f t="shared" si="143"/>
        <v>241.5</v>
      </c>
      <c r="LD14">
        <f t="shared" si="144"/>
        <v>1</v>
      </c>
      <c r="LE14">
        <f t="shared" si="145"/>
        <v>241.50207038450003</v>
      </c>
      <c r="LF14">
        <f t="shared" si="146"/>
        <v>977.30100276219912</v>
      </c>
      <c r="LG14">
        <v>32</v>
      </c>
      <c r="LH14">
        <f t="shared" si="37"/>
        <v>0.17927811871849234</v>
      </c>
      <c r="LI14">
        <f t="shared" si="38"/>
        <v>5.3093737383927198E-2</v>
      </c>
      <c r="LJ14">
        <f t="shared" si="147"/>
        <v>-0.74647271378259183</v>
      </c>
      <c r="LK14">
        <f t="shared" si="148"/>
        <v>-1.2749567026474034</v>
      </c>
      <c r="LO14">
        <v>988</v>
      </c>
      <c r="LP14">
        <v>601</v>
      </c>
      <c r="LQ14">
        <v>597</v>
      </c>
      <c r="LR14">
        <v>594</v>
      </c>
      <c r="LS14">
        <f t="shared" si="149"/>
        <v>792.5</v>
      </c>
      <c r="LT14">
        <f t="shared" si="150"/>
        <v>597.5</v>
      </c>
      <c r="LU14">
        <f t="shared" si="151"/>
        <v>276</v>
      </c>
      <c r="LV14">
        <f t="shared" si="152"/>
        <v>4</v>
      </c>
      <c r="LW14">
        <f t="shared" si="153"/>
        <v>276.02898398537786</v>
      </c>
      <c r="LX14">
        <f t="shared" si="154"/>
        <v>992.50314860961521</v>
      </c>
      <c r="LY14">
        <v>32</v>
      </c>
      <c r="LZ14">
        <f t="shared" si="39"/>
        <v>0.26385561033177618</v>
      </c>
      <c r="MA14">
        <f t="shared" si="40"/>
        <v>8.1484156562861051E-2</v>
      </c>
      <c r="MB14">
        <f t="shared" si="155"/>
        <v>-0.57863366703460062</v>
      </c>
      <c r="MC14">
        <f t="shared" si="156"/>
        <v>-1.0889268254466413</v>
      </c>
    </row>
    <row r="15" spans="1:341" x14ac:dyDescent="0.25">
      <c r="A15" s="46" t="s">
        <v>57</v>
      </c>
      <c r="B15" s="28" t="s">
        <v>58</v>
      </c>
      <c r="C15" s="20">
        <v>6</v>
      </c>
      <c r="D15" s="20">
        <v>4.2240000000000002</v>
      </c>
      <c r="E15" s="26">
        <v>66.229855810660922</v>
      </c>
      <c r="F15" s="26">
        <v>211.93974999827464</v>
      </c>
      <c r="G15" s="26">
        <v>1.2519135058006092</v>
      </c>
      <c r="K15" s="18">
        <v>935</v>
      </c>
      <c r="L15" s="18">
        <v>577</v>
      </c>
      <c r="M15" s="18">
        <v>672</v>
      </c>
      <c r="N15" s="18">
        <v>578</v>
      </c>
      <c r="O15" s="18">
        <f t="shared" si="0"/>
        <v>803.5</v>
      </c>
      <c r="P15" s="18">
        <f t="shared" si="1"/>
        <v>577.5</v>
      </c>
      <c r="Q15" s="18">
        <f t="shared" ref="Q15:Q46" si="158">O15-O$6</f>
        <v>27</v>
      </c>
      <c r="R15" s="18">
        <f t="shared" ref="R15:R46" si="159">P15-P$6</f>
        <v>-3</v>
      </c>
      <c r="S15" s="49">
        <f t="shared" si="42"/>
        <v>27.166155414412248</v>
      </c>
      <c r="T15" s="26">
        <f t="shared" si="2"/>
        <v>2.2505306448854485</v>
      </c>
      <c r="U15" s="18">
        <f t="shared" si="3"/>
        <v>20.003008372065437</v>
      </c>
      <c r="V15" s="28">
        <v>9</v>
      </c>
      <c r="W15" s="22">
        <f t="shared" si="4"/>
        <v>3.2371536777114185E-2</v>
      </c>
      <c r="X15" s="18">
        <f t="shared" si="5"/>
        <v>3.0581497483083545E-3</v>
      </c>
      <c r="Y15">
        <f t="shared" si="43"/>
        <v>-1.4898366828038447</v>
      </c>
      <c r="Z15">
        <f t="shared" si="44"/>
        <v>-2.5145412523207926</v>
      </c>
      <c r="AD15" s="18">
        <v>846</v>
      </c>
      <c r="AE15" s="18">
        <v>574</v>
      </c>
      <c r="AF15" s="18">
        <v>543</v>
      </c>
      <c r="AG15" s="18">
        <v>577</v>
      </c>
      <c r="AH15" s="18">
        <f t="shared" si="45"/>
        <v>694.5</v>
      </c>
      <c r="AI15" s="18">
        <f t="shared" si="45"/>
        <v>575.5</v>
      </c>
      <c r="AJ15" s="18">
        <f t="shared" ref="AJ15:AJ46" si="160">AH15-AH$6</f>
        <v>32</v>
      </c>
      <c r="AK15" s="18">
        <f t="shared" ref="AK15:AK46" si="161">AI15-AI$6</f>
        <v>5</v>
      </c>
      <c r="AL15" s="18">
        <f t="shared" si="47"/>
        <v>32.388269481403292</v>
      </c>
      <c r="AM15" s="18">
        <f t="shared" si="48"/>
        <v>901.95925628600321</v>
      </c>
      <c r="AN15" s="18">
        <f t="shared" ref="AN15:AN46" si="162">AM15-AM$6</f>
        <v>27.672975940714991</v>
      </c>
      <c r="AO15" s="28">
        <v>9</v>
      </c>
      <c r="AP15" s="22">
        <f t="shared" si="6"/>
        <v>2.6961703800993563E-2</v>
      </c>
      <c r="AQ15" s="18">
        <f t="shared" si="7"/>
        <v>3.560756642592477E-3</v>
      </c>
      <c r="AR15">
        <f t="shared" si="49"/>
        <v>-1.5692526667365225</v>
      </c>
      <c r="AS15">
        <f t="shared" si="49"/>
        <v>-2.4484577068623223</v>
      </c>
      <c r="AW15" s="18">
        <v>1051</v>
      </c>
      <c r="AX15" s="18">
        <v>579</v>
      </c>
      <c r="AY15" s="18">
        <v>667</v>
      </c>
      <c r="AZ15" s="18">
        <v>582</v>
      </c>
      <c r="BA15" s="18">
        <f t="shared" si="50"/>
        <v>859</v>
      </c>
      <c r="BB15" s="18">
        <f t="shared" si="50"/>
        <v>580.5</v>
      </c>
      <c r="BC15" s="18">
        <f t="shared" ref="BC15:BC46" si="163">BA15-BA$6</f>
        <v>27.5</v>
      </c>
      <c r="BD15" s="18">
        <f t="shared" ref="BD15:BD46" si="164">BB15-BB$6</f>
        <v>-0.5</v>
      </c>
      <c r="BE15" s="18">
        <f t="shared" si="52"/>
        <v>27.504545078950134</v>
      </c>
      <c r="BF15" s="18">
        <f t="shared" si="53"/>
        <v>1036.7551543156176</v>
      </c>
      <c r="BG15" s="18">
        <f t="shared" ref="BG15:BG46" si="165">BF15-BF$6</f>
        <v>22.381825604733194</v>
      </c>
      <c r="BH15" s="28">
        <v>9</v>
      </c>
      <c r="BI15" s="22">
        <f t="shared" si="8"/>
        <v>2.3975615892594098E-2</v>
      </c>
      <c r="BJ15" s="18">
        <f t="shared" si="9"/>
        <v>2.3062207168225548E-3</v>
      </c>
      <c r="BK15">
        <f t="shared" si="55"/>
        <v>-1.6202302277310425</v>
      </c>
      <c r="BL15">
        <f t="shared" si="55"/>
        <v>-2.63709913090472</v>
      </c>
      <c r="BP15">
        <v>645</v>
      </c>
      <c r="BQ15">
        <v>588</v>
      </c>
      <c r="BR15">
        <v>442</v>
      </c>
      <c r="BS15">
        <v>592</v>
      </c>
      <c r="BT15" s="18">
        <f t="shared" si="56"/>
        <v>543.5</v>
      </c>
      <c r="BU15" s="18">
        <f t="shared" si="56"/>
        <v>590</v>
      </c>
      <c r="BV15" s="18">
        <f t="shared" ref="BV15:BV46" si="166">BT15-BT$6</f>
        <v>65</v>
      </c>
      <c r="BW15" s="18">
        <f t="shared" ref="BW15:BW46" si="167">BU15-BU$6</f>
        <v>0.5</v>
      </c>
      <c r="BX15" s="18">
        <f t="shared" si="58"/>
        <v>65.00192304847603</v>
      </c>
      <c r="BY15" s="18">
        <f t="shared" si="59"/>
        <v>802.17968685326355</v>
      </c>
      <c r="BZ15" s="18">
        <f t="shared" ref="BZ15:BZ46" si="168">BY15-BY$6</f>
        <v>42.921825517603793</v>
      </c>
      <c r="CA15" s="28">
        <v>9</v>
      </c>
      <c r="CB15" s="22">
        <f t="shared" si="10"/>
        <v>0.10331867742398143</v>
      </c>
      <c r="CC15" s="18">
        <f t="shared" si="11"/>
        <v>2.8911307921075904E-2</v>
      </c>
      <c r="CD15">
        <f t="shared" si="61"/>
        <v>-0.98582116184002022</v>
      </c>
      <c r="CE15">
        <f t="shared" si="61"/>
        <v>-1.5389322608005487</v>
      </c>
      <c r="CI15">
        <v>711</v>
      </c>
      <c r="CJ15">
        <v>577</v>
      </c>
      <c r="CK15">
        <v>470</v>
      </c>
      <c r="CL15">
        <v>590</v>
      </c>
      <c r="CM15" s="18">
        <f t="shared" si="62"/>
        <v>590.5</v>
      </c>
      <c r="CN15" s="18">
        <f t="shared" si="62"/>
        <v>583.5</v>
      </c>
      <c r="CO15" s="18">
        <f t="shared" ref="CO15:CO46" si="169">CM15-CM$6</f>
        <v>58</v>
      </c>
      <c r="CP15" s="18">
        <f t="shared" ref="CP15:CP46" si="170">CN15-CN$6</f>
        <v>-4.5</v>
      </c>
      <c r="CQ15" s="18">
        <f t="shared" si="64"/>
        <v>58.174307043573798</v>
      </c>
      <c r="CR15" s="18">
        <f t="shared" si="65"/>
        <v>830.15811746919633</v>
      </c>
      <c r="CS15" s="18">
        <f t="shared" ref="CS15:CS46" si="171">CR15-CR$6</f>
        <v>36.873647685500146</v>
      </c>
      <c r="CT15" s="28">
        <v>9</v>
      </c>
      <c r="CU15" s="22">
        <f t="shared" si="12"/>
        <v>8.7487978844689313E-2</v>
      </c>
      <c r="CV15" s="18">
        <f t="shared" si="13"/>
        <v>2.1617954040901211E-2</v>
      </c>
      <c r="CW15">
        <f t="shared" si="67"/>
        <v>-1.0580516164642448</v>
      </c>
      <c r="CX15">
        <f t="shared" si="67"/>
        <v>-1.6651854107893849</v>
      </c>
      <c r="DB15">
        <v>759</v>
      </c>
      <c r="DC15">
        <v>577</v>
      </c>
      <c r="DD15">
        <v>492</v>
      </c>
      <c r="DE15">
        <v>593</v>
      </c>
      <c r="DF15" s="18">
        <f t="shared" si="68"/>
        <v>625.5</v>
      </c>
      <c r="DG15" s="18">
        <f t="shared" si="68"/>
        <v>585</v>
      </c>
      <c r="DH15" s="18">
        <f t="shared" ref="DH15:DH46" si="172">DF15-DF$6</f>
        <v>83.5</v>
      </c>
      <c r="DI15" s="18">
        <f t="shared" ref="DI15:DI46" si="173">DG15-DG$6</f>
        <v>0.5</v>
      </c>
      <c r="DJ15" s="18">
        <f t="shared" si="70"/>
        <v>83.501496992568946</v>
      </c>
      <c r="DK15" s="18">
        <f t="shared" si="71"/>
        <v>856.43169605053731</v>
      </c>
      <c r="DL15" s="18">
        <f t="shared" ref="DL15:DL46" si="174">DK15-DK$6</f>
        <v>59.309214872142775</v>
      </c>
      <c r="DM15" s="28">
        <v>9</v>
      </c>
      <c r="DN15" s="22">
        <f t="shared" si="14"/>
        <v>7.8938334202312249E-2</v>
      </c>
      <c r="DO15" s="18">
        <f t="shared" si="15"/>
        <v>2.7285283172091737E-2</v>
      </c>
      <c r="DP15">
        <f t="shared" si="73"/>
        <v>-1.1027120425513088</v>
      </c>
      <c r="DQ15">
        <f t="shared" si="73"/>
        <v>-1.5640715346629972</v>
      </c>
      <c r="DU15">
        <v>781</v>
      </c>
      <c r="DV15">
        <v>600</v>
      </c>
      <c r="DW15">
        <v>548</v>
      </c>
      <c r="DX15">
        <v>605</v>
      </c>
      <c r="DY15" s="18">
        <f t="shared" si="74"/>
        <v>664.5</v>
      </c>
      <c r="DZ15" s="18">
        <f t="shared" si="74"/>
        <v>602.5</v>
      </c>
      <c r="EA15" s="18">
        <f t="shared" ref="EA15:EA46" si="175">DY15-DY$6</f>
        <v>59</v>
      </c>
      <c r="EB15" s="18">
        <f t="shared" ref="EB15:EB46" si="176">DZ15-DZ$6</f>
        <v>-3.5</v>
      </c>
      <c r="EC15" s="18">
        <f t="shared" si="76"/>
        <v>59.103722387003678</v>
      </c>
      <c r="ED15" s="18">
        <f t="shared" si="77"/>
        <v>896.97630960912227</v>
      </c>
      <c r="EE15" s="18">
        <f t="shared" ref="EE15:EE46" si="177">ED15-ED$6</f>
        <v>40.316371243845424</v>
      </c>
      <c r="EF15" s="28">
        <v>9</v>
      </c>
      <c r="EG15" s="22">
        <f t="shared" si="16"/>
        <v>0.18685176047280042</v>
      </c>
      <c r="EH15" s="18">
        <f t="shared" si="17"/>
        <v>4.8524876700618211E-2</v>
      </c>
      <c r="EI15">
        <f t="shared" si="79"/>
        <v>-0.72850280597585826</v>
      </c>
      <c r="EJ15">
        <f t="shared" si="79"/>
        <v>-1.3140355594596236</v>
      </c>
      <c r="EN15">
        <v>836</v>
      </c>
      <c r="EO15">
        <v>603</v>
      </c>
      <c r="EP15">
        <v>548</v>
      </c>
      <c r="EQ15">
        <v>608</v>
      </c>
      <c r="ER15" s="18">
        <f t="shared" si="80"/>
        <v>692</v>
      </c>
      <c r="ES15" s="18">
        <f t="shared" si="80"/>
        <v>605.5</v>
      </c>
      <c r="ET15" s="18">
        <f t="shared" ref="ET15:ET46" si="178">ER15-ER$6</f>
        <v>76</v>
      </c>
      <c r="EU15" s="18">
        <f t="shared" ref="EU15:EU46" si="179">ES15-ES$6</f>
        <v>-4</v>
      </c>
      <c r="EV15" s="18">
        <f t="shared" si="82"/>
        <v>76.105190361761785</v>
      </c>
      <c r="EW15" s="18">
        <f t="shared" si="83"/>
        <v>919.50761280154722</v>
      </c>
      <c r="EX15" s="18">
        <f t="shared" ref="EX15:EX46" si="180">EW15-EW$6</f>
        <v>52.936063533975243</v>
      </c>
      <c r="EY15" s="28">
        <v>9</v>
      </c>
      <c r="EZ15" s="22">
        <f t="shared" si="18"/>
        <v>0.15209736481963346</v>
      </c>
      <c r="FA15" s="18">
        <f t="shared" si="19"/>
        <v>4.9274382999291648E-2</v>
      </c>
      <c r="FB15">
        <f t="shared" si="85"/>
        <v>-0.81787831030075608</v>
      </c>
      <c r="FC15">
        <f t="shared" si="85"/>
        <v>-1.3073788051343767</v>
      </c>
      <c r="FG15">
        <v>856</v>
      </c>
      <c r="FH15">
        <v>602</v>
      </c>
      <c r="FI15">
        <v>521</v>
      </c>
      <c r="FJ15">
        <v>610</v>
      </c>
      <c r="FK15" s="18">
        <f t="shared" si="86"/>
        <v>688.5</v>
      </c>
      <c r="FL15" s="18">
        <f t="shared" si="86"/>
        <v>606</v>
      </c>
      <c r="FM15" s="18">
        <f t="shared" ref="FM15:FM46" si="181">FK15-FK$6</f>
        <v>76.5</v>
      </c>
      <c r="FN15" s="18">
        <f t="shared" ref="FN15:FN46" si="182">FL15-FL$6</f>
        <v>-5</v>
      </c>
      <c r="FO15" s="18">
        <f t="shared" si="88"/>
        <v>76.663224560410967</v>
      </c>
      <c r="FP15" s="18">
        <f t="shared" si="89"/>
        <v>917.20676512986972</v>
      </c>
      <c r="FQ15" s="18">
        <f t="shared" ref="FQ15:FQ46" si="183">FP15-FP$6</f>
        <v>52.414882651778953</v>
      </c>
      <c r="FR15" s="28">
        <v>9</v>
      </c>
      <c r="FS15" s="22">
        <f t="shared" si="20"/>
        <v>0.1377768843607218</v>
      </c>
      <c r="FT15" s="18">
        <f t="shared" si="21"/>
        <v>4.6575539920375608E-2</v>
      </c>
      <c r="FU15">
        <f t="shared" si="91"/>
        <v>-0.86082364045950843</v>
      </c>
      <c r="FV15">
        <f t="shared" si="91"/>
        <v>-1.3318421019050279</v>
      </c>
      <c r="FZ15">
        <v>397</v>
      </c>
      <c r="GA15">
        <v>596</v>
      </c>
      <c r="GB15">
        <v>162</v>
      </c>
      <c r="GC15">
        <v>603</v>
      </c>
      <c r="GD15">
        <f t="shared" si="92"/>
        <v>279.5</v>
      </c>
      <c r="GE15">
        <f t="shared" si="92"/>
        <v>599.5</v>
      </c>
      <c r="GF15" s="18">
        <f t="shared" ref="GF15:GF46" si="184">GD15-GD$6</f>
        <v>53.5</v>
      </c>
      <c r="GG15" s="18">
        <f t="shared" ref="GG15:GG46" si="185">GE15-GE$6</f>
        <v>-2.5</v>
      </c>
      <c r="GH15" s="18">
        <f t="shared" si="94"/>
        <v>53.558379363083795</v>
      </c>
      <c r="GI15">
        <f t="shared" si="95"/>
        <v>661.45332412801429</v>
      </c>
      <c r="GJ15">
        <v>9</v>
      </c>
      <c r="GK15" s="22">
        <f t="shared" si="22"/>
        <v>0.1241489229127913</v>
      </c>
      <c r="GL15" s="18">
        <f t="shared" si="23"/>
        <v>2.9568061860631382E-2</v>
      </c>
      <c r="GM15">
        <f t="shared" si="96"/>
        <v>-0.90605704393108755</v>
      </c>
      <c r="GN15">
        <f t="shared" si="97"/>
        <v>-1.5291771418526161</v>
      </c>
      <c r="GR15">
        <v>415</v>
      </c>
      <c r="GS15">
        <v>595</v>
      </c>
      <c r="GT15">
        <v>216</v>
      </c>
      <c r="GU15">
        <v>604</v>
      </c>
      <c r="GV15">
        <f t="shared" si="98"/>
        <v>315.5</v>
      </c>
      <c r="GW15">
        <f t="shared" si="98"/>
        <v>599.5</v>
      </c>
      <c r="GX15" s="18">
        <f t="shared" ref="GX15:GX46" si="186">GV15-GV$6</f>
        <v>70.5</v>
      </c>
      <c r="GY15" s="18">
        <f t="shared" ref="GY15:GY46" si="187">GW15-GW$6</f>
        <v>-5</v>
      </c>
      <c r="GZ15" s="18">
        <f t="shared" si="100"/>
        <v>70.677082565708673</v>
      </c>
      <c r="HA15">
        <f t="shared" si="101"/>
        <v>677.45147427694042</v>
      </c>
      <c r="HB15">
        <v>9</v>
      </c>
      <c r="HC15" s="22">
        <f t="shared" si="24"/>
        <v>0.11147054131136006</v>
      </c>
      <c r="HD15" s="18">
        <f t="shared" si="25"/>
        <v>3.7538043866909399E-2</v>
      </c>
      <c r="HE15">
        <f t="shared" si="102"/>
        <v>-0.95283988989200263</v>
      </c>
      <c r="HF15">
        <f t="shared" si="103"/>
        <v>-1.4255283625069401</v>
      </c>
      <c r="HJ15">
        <v>421</v>
      </c>
      <c r="HK15">
        <v>595</v>
      </c>
      <c r="HL15">
        <v>224</v>
      </c>
      <c r="HM15">
        <v>604</v>
      </c>
      <c r="HN15">
        <f t="shared" si="104"/>
        <v>322.5</v>
      </c>
      <c r="HO15">
        <f t="shared" si="104"/>
        <v>599.5</v>
      </c>
      <c r="HP15" s="18">
        <f t="shared" si="105"/>
        <v>67.5</v>
      </c>
      <c r="HQ15" s="18">
        <f t="shared" ref="HQ15:HQ46" si="188">HO15-HO$6</f>
        <v>-2</v>
      </c>
      <c r="HR15" s="18">
        <f t="shared" si="26"/>
        <v>67.529623129408918</v>
      </c>
      <c r="HS15">
        <f t="shared" si="107"/>
        <v>680.73967124004162</v>
      </c>
      <c r="HT15">
        <v>9</v>
      </c>
      <c r="HU15" s="22">
        <f t="shared" si="27"/>
        <v>0.11981658421687345</v>
      </c>
      <c r="HV15" s="18">
        <f t="shared" si="28"/>
        <v>3.9705227695828828E-2</v>
      </c>
      <c r="HW15">
        <f t="shared" si="108"/>
        <v>-0.9214830656245433</v>
      </c>
      <c r="HX15">
        <f t="shared" si="109"/>
        <v>-1.401152309106301</v>
      </c>
      <c r="IB15">
        <v>782</v>
      </c>
      <c r="IC15">
        <v>579</v>
      </c>
      <c r="ID15">
        <v>458</v>
      </c>
      <c r="IE15">
        <v>592</v>
      </c>
      <c r="IF15">
        <f t="shared" si="110"/>
        <v>620</v>
      </c>
      <c r="IG15">
        <f t="shared" si="111"/>
        <v>585.5</v>
      </c>
      <c r="IH15">
        <f t="shared" si="112"/>
        <v>73.5</v>
      </c>
      <c r="II15">
        <f t="shared" si="113"/>
        <v>2</v>
      </c>
      <c r="IJ15">
        <f t="shared" si="114"/>
        <v>73.527205849263709</v>
      </c>
      <c r="IL15">
        <v>9</v>
      </c>
      <c r="IM15">
        <f t="shared" si="29"/>
        <v>0.11230606707478961</v>
      </c>
      <c r="IN15">
        <f t="shared" si="30"/>
        <v>4.1254848402179765E-2</v>
      </c>
      <c r="IO15">
        <f t="shared" si="115"/>
        <v>-0.94959678135270931</v>
      </c>
      <c r="IP15">
        <f t="shared" si="116"/>
        <v>-1.3845250044333914</v>
      </c>
      <c r="IU15">
        <v>1302</v>
      </c>
      <c r="IV15">
        <v>604</v>
      </c>
      <c r="IW15">
        <v>914</v>
      </c>
      <c r="IX15">
        <v>602</v>
      </c>
      <c r="IY15">
        <f t="shared" si="117"/>
        <v>1108</v>
      </c>
      <c r="IZ15">
        <f t="shared" si="118"/>
        <v>603</v>
      </c>
      <c r="JA15">
        <f t="shared" si="119"/>
        <v>482</v>
      </c>
      <c r="JB15">
        <f t="shared" si="120"/>
        <v>10.5</v>
      </c>
      <c r="JC15">
        <f t="shared" si="121"/>
        <v>482.11435365481498</v>
      </c>
      <c r="JD15">
        <f t="shared" si="122"/>
        <v>1261.4566976317499</v>
      </c>
      <c r="JE15">
        <v>36</v>
      </c>
      <c r="JF15">
        <f t="shared" si="31"/>
        <v>0.38260412841734665</v>
      </c>
      <c r="JG15">
        <f t="shared" si="32"/>
        <v>0.18420173495344599</v>
      </c>
      <c r="JH15">
        <f t="shared" si="123"/>
        <v>-0.41725034811112921</v>
      </c>
      <c r="JI15">
        <f t="shared" si="124"/>
        <v>-0.73470628360084467</v>
      </c>
      <c r="JM15">
        <v>804</v>
      </c>
      <c r="JN15">
        <v>588</v>
      </c>
      <c r="JO15">
        <v>600</v>
      </c>
      <c r="JP15">
        <v>582</v>
      </c>
      <c r="JQ15">
        <f t="shared" si="125"/>
        <v>702</v>
      </c>
      <c r="JR15">
        <f t="shared" si="126"/>
        <v>585</v>
      </c>
      <c r="JS15">
        <f t="shared" si="127"/>
        <v>174.5</v>
      </c>
      <c r="JT15">
        <f t="shared" si="128"/>
        <v>7</v>
      </c>
      <c r="JU15">
        <f t="shared" si="129"/>
        <v>174.6403447087757</v>
      </c>
      <c r="JV15">
        <f t="shared" si="130"/>
        <v>913.79921208107851</v>
      </c>
      <c r="JW15">
        <v>36</v>
      </c>
      <c r="JX15">
        <f t="shared" si="33"/>
        <v>0.22471355173185564</v>
      </c>
      <c r="JY15">
        <f t="shared" si="34"/>
        <v>4.3542240837280241E-2</v>
      </c>
      <c r="JZ15">
        <f t="shared" si="131"/>
        <v>-0.64837073592579419</v>
      </c>
      <c r="KA15">
        <f t="shared" si="132"/>
        <v>-1.3610892243940631</v>
      </c>
      <c r="KE15">
        <v>962</v>
      </c>
      <c r="KF15">
        <v>601</v>
      </c>
      <c r="KG15">
        <v>697</v>
      </c>
      <c r="KH15">
        <v>592</v>
      </c>
      <c r="KI15">
        <f t="shared" si="133"/>
        <v>829.5</v>
      </c>
      <c r="KJ15">
        <f t="shared" si="134"/>
        <v>596.5</v>
      </c>
      <c r="KK15">
        <f t="shared" si="135"/>
        <v>286</v>
      </c>
      <c r="KL15">
        <f t="shared" si="136"/>
        <v>11</v>
      </c>
      <c r="KM15">
        <f t="shared" si="137"/>
        <v>286.21146028766913</v>
      </c>
      <c r="KN15">
        <f t="shared" si="138"/>
        <v>1021.705681691161</v>
      </c>
      <c r="KO15">
        <v>36</v>
      </c>
      <c r="KP15">
        <f t="shared" si="35"/>
        <v>0.23126693156210129</v>
      </c>
      <c r="KQ15">
        <f t="shared" si="36"/>
        <v>6.8207181730455563E-2</v>
      </c>
      <c r="KR15">
        <f t="shared" si="139"/>
        <v>-0.63588646176813435</v>
      </c>
      <c r="KS15">
        <f t="shared" si="140"/>
        <v>-1.1661698948200885</v>
      </c>
      <c r="KW15">
        <v>970</v>
      </c>
      <c r="KX15">
        <v>588</v>
      </c>
      <c r="KY15">
        <v>691</v>
      </c>
      <c r="KZ15">
        <v>586</v>
      </c>
      <c r="LA15">
        <f t="shared" si="141"/>
        <v>830.5</v>
      </c>
      <c r="LB15">
        <f t="shared" si="142"/>
        <v>587</v>
      </c>
      <c r="LC15">
        <f t="shared" si="143"/>
        <v>291</v>
      </c>
      <c r="LD15">
        <f t="shared" si="144"/>
        <v>0.5</v>
      </c>
      <c r="LE15">
        <f t="shared" si="145"/>
        <v>291.00042955294759</v>
      </c>
      <c r="LF15">
        <f t="shared" si="146"/>
        <v>1017.0050393188817</v>
      </c>
      <c r="LG15">
        <v>36</v>
      </c>
      <c r="LH15">
        <f t="shared" si="37"/>
        <v>0.20168788355830389</v>
      </c>
      <c r="LI15">
        <f t="shared" si="38"/>
        <v>6.3975850644656954E-2</v>
      </c>
      <c r="LJ15">
        <f t="shared" si="147"/>
        <v>-0.6953201913352105</v>
      </c>
      <c r="LK15">
        <f t="shared" si="148"/>
        <v>-1.1939839308753291</v>
      </c>
      <c r="LO15">
        <v>1047</v>
      </c>
      <c r="LP15">
        <v>598</v>
      </c>
      <c r="LQ15">
        <v>657</v>
      </c>
      <c r="LR15">
        <v>597</v>
      </c>
      <c r="LS15">
        <f t="shared" si="149"/>
        <v>852</v>
      </c>
      <c r="LT15">
        <f t="shared" si="150"/>
        <v>597.5</v>
      </c>
      <c r="LU15">
        <f t="shared" si="151"/>
        <v>335.5</v>
      </c>
      <c r="LV15">
        <f t="shared" si="152"/>
        <v>4</v>
      </c>
      <c r="LW15">
        <f t="shared" si="153"/>
        <v>335.52384416014308</v>
      </c>
      <c r="LX15">
        <f t="shared" si="154"/>
        <v>1040.6297372264546</v>
      </c>
      <c r="LY15">
        <v>36</v>
      </c>
      <c r="LZ15">
        <f t="shared" si="39"/>
        <v>0.29683756162324815</v>
      </c>
      <c r="MA15">
        <f t="shared" si="40"/>
        <v>9.9047125607528125E-2</v>
      </c>
      <c r="MB15">
        <f t="shared" si="155"/>
        <v>-0.52748114458721951</v>
      </c>
      <c r="MC15">
        <f t="shared" si="156"/>
        <v>-1.0041581233652401</v>
      </c>
    </row>
    <row r="16" spans="1:341" x14ac:dyDescent="0.25">
      <c r="A16" s="46" t="s">
        <v>96</v>
      </c>
      <c r="B16" s="28" t="s">
        <v>102</v>
      </c>
      <c r="C16" s="35">
        <v>7</v>
      </c>
      <c r="D16" s="35">
        <v>7.6560000000000077</v>
      </c>
      <c r="E16" s="28">
        <v>65.754960739075159</v>
      </c>
      <c r="F16" s="28">
        <v>168.47083084659377</v>
      </c>
      <c r="G16" s="35">
        <v>1.335635766677755</v>
      </c>
      <c r="K16" s="18">
        <v>936</v>
      </c>
      <c r="L16" s="18">
        <v>577</v>
      </c>
      <c r="M16" s="18">
        <v>675</v>
      </c>
      <c r="N16" s="18">
        <v>578</v>
      </c>
      <c r="O16" s="18">
        <f t="shared" si="0"/>
        <v>805.5</v>
      </c>
      <c r="P16" s="18">
        <f t="shared" si="1"/>
        <v>577.5</v>
      </c>
      <c r="Q16" s="18">
        <f t="shared" si="158"/>
        <v>29</v>
      </c>
      <c r="R16" s="18">
        <f t="shared" si="159"/>
        <v>-3</v>
      </c>
      <c r="S16" s="49">
        <f t="shared" si="42"/>
        <v>29.154759474226502</v>
      </c>
      <c r="T16" s="26">
        <f t="shared" si="2"/>
        <v>2.4152729247143156</v>
      </c>
      <c r="U16" s="18">
        <f t="shared" si="3"/>
        <v>21.627741417177617</v>
      </c>
      <c r="V16" s="28">
        <v>10</v>
      </c>
      <c r="W16" s="22">
        <f t="shared" si="4"/>
        <v>3.5968374196793537E-2</v>
      </c>
      <c r="X16" s="18">
        <f t="shared" si="5"/>
        <v>3.2820109797647421E-3</v>
      </c>
      <c r="Y16">
        <f t="shared" si="43"/>
        <v>-1.4440791922431697</v>
      </c>
      <c r="Z16">
        <f t="shared" si="44"/>
        <v>-2.4838599703751671</v>
      </c>
      <c r="AD16" s="18">
        <v>849</v>
      </c>
      <c r="AE16" s="18">
        <v>574</v>
      </c>
      <c r="AF16" s="18">
        <v>548</v>
      </c>
      <c r="AG16" s="18">
        <v>577</v>
      </c>
      <c r="AH16" s="18">
        <f t="shared" si="45"/>
        <v>698.5</v>
      </c>
      <c r="AI16" s="18">
        <f t="shared" si="45"/>
        <v>575.5</v>
      </c>
      <c r="AJ16" s="18">
        <f t="shared" si="160"/>
        <v>36</v>
      </c>
      <c r="AK16" s="18">
        <f t="shared" si="161"/>
        <v>5</v>
      </c>
      <c r="AL16" s="18">
        <f t="shared" si="47"/>
        <v>36.345563690772494</v>
      </c>
      <c r="AM16" s="18">
        <f t="shared" si="48"/>
        <v>905.04281666670329</v>
      </c>
      <c r="AN16" s="18">
        <f t="shared" si="162"/>
        <v>30.756536321415069</v>
      </c>
      <c r="AO16" s="28">
        <v>10</v>
      </c>
      <c r="AP16" s="22">
        <f t="shared" si="6"/>
        <v>2.9957448667770625E-2</v>
      </c>
      <c r="AQ16" s="18">
        <f t="shared" si="7"/>
        <v>3.9958203822836299E-3</v>
      </c>
      <c r="AR16">
        <f t="shared" si="49"/>
        <v>-1.5234951761758475</v>
      </c>
      <c r="AS16">
        <f t="shared" si="49"/>
        <v>-2.3983940421518377</v>
      </c>
      <c r="AW16" s="18">
        <v>1052</v>
      </c>
      <c r="AX16" s="18">
        <v>579</v>
      </c>
      <c r="AY16" s="18">
        <v>671</v>
      </c>
      <c r="AZ16" s="18">
        <v>583</v>
      </c>
      <c r="BA16" s="18">
        <f t="shared" si="50"/>
        <v>861.5</v>
      </c>
      <c r="BB16" s="18">
        <f t="shared" si="50"/>
        <v>581</v>
      </c>
      <c r="BC16" s="18">
        <f t="shared" si="163"/>
        <v>30</v>
      </c>
      <c r="BD16" s="18">
        <f t="shared" si="164"/>
        <v>0</v>
      </c>
      <c r="BE16" s="18">
        <f t="shared" si="52"/>
        <v>30</v>
      </c>
      <c r="BF16" s="18">
        <f t="shared" si="53"/>
        <v>1039.106948297431</v>
      </c>
      <c r="BG16" s="18">
        <f t="shared" si="165"/>
        <v>24.733619586546638</v>
      </c>
      <c r="BH16" s="28">
        <v>10</v>
      </c>
      <c r="BI16" s="22">
        <f t="shared" si="8"/>
        <v>2.6639573213993444E-2</v>
      </c>
      <c r="BJ16" s="18">
        <f t="shared" si="9"/>
        <v>2.5154614012368004E-3</v>
      </c>
      <c r="BK16">
        <f t="shared" si="55"/>
        <v>-1.5744727371703673</v>
      </c>
      <c r="BL16">
        <f t="shared" si="55"/>
        <v>-2.5993823423646605</v>
      </c>
      <c r="BP16">
        <v>654</v>
      </c>
      <c r="BQ16">
        <v>588</v>
      </c>
      <c r="BR16">
        <v>452</v>
      </c>
      <c r="BS16">
        <v>589</v>
      </c>
      <c r="BT16" s="18">
        <f t="shared" si="56"/>
        <v>553</v>
      </c>
      <c r="BU16" s="18">
        <f t="shared" si="56"/>
        <v>588.5</v>
      </c>
      <c r="BV16" s="18">
        <f t="shared" si="166"/>
        <v>74.5</v>
      </c>
      <c r="BW16" s="18">
        <f t="shared" si="167"/>
        <v>-1</v>
      </c>
      <c r="BX16" s="18">
        <f t="shared" si="58"/>
        <v>74.506711107121077</v>
      </c>
      <c r="BY16" s="18">
        <f t="shared" si="59"/>
        <v>807.55262986383741</v>
      </c>
      <c r="BZ16" s="18">
        <f t="shared" si="168"/>
        <v>48.294768528177656</v>
      </c>
      <c r="CA16" s="28">
        <v>10</v>
      </c>
      <c r="CB16" s="22">
        <f t="shared" si="10"/>
        <v>0.11479853047109048</v>
      </c>
      <c r="CC16" s="18">
        <f t="shared" si="11"/>
        <v>3.313881137636783E-2</v>
      </c>
      <c r="CD16">
        <f t="shared" si="61"/>
        <v>-0.94006367127934509</v>
      </c>
      <c r="CE16">
        <f t="shared" si="61"/>
        <v>-1.4796630729215754</v>
      </c>
      <c r="CI16">
        <v>716</v>
      </c>
      <c r="CJ16">
        <v>577</v>
      </c>
      <c r="CK16">
        <v>478</v>
      </c>
      <c r="CL16">
        <v>589</v>
      </c>
      <c r="CM16" s="18">
        <f t="shared" si="62"/>
        <v>597</v>
      </c>
      <c r="CN16" s="18">
        <f t="shared" si="62"/>
        <v>583</v>
      </c>
      <c r="CO16" s="18">
        <f t="shared" si="169"/>
        <v>64.5</v>
      </c>
      <c r="CP16" s="18">
        <f t="shared" si="170"/>
        <v>-5</v>
      </c>
      <c r="CQ16" s="18">
        <f t="shared" si="64"/>
        <v>64.69350817508662</v>
      </c>
      <c r="CR16" s="18">
        <f t="shared" si="65"/>
        <v>834.44472555106972</v>
      </c>
      <c r="CS16" s="18">
        <f t="shared" si="171"/>
        <v>41.160255767373542</v>
      </c>
      <c r="CT16" s="28">
        <v>10</v>
      </c>
      <c r="CU16" s="22">
        <f t="shared" si="12"/>
        <v>9.7208865382988133E-2</v>
      </c>
      <c r="CV16" s="18">
        <f t="shared" si="13"/>
        <v>2.4040531938371901E-2</v>
      </c>
      <c r="CW16">
        <f t="shared" si="67"/>
        <v>-1.0122941259035696</v>
      </c>
      <c r="CX16">
        <f t="shared" si="67"/>
        <v>-1.619055927046013</v>
      </c>
      <c r="DB16">
        <v>771</v>
      </c>
      <c r="DC16">
        <v>582</v>
      </c>
      <c r="DD16">
        <v>500</v>
      </c>
      <c r="DE16">
        <v>587</v>
      </c>
      <c r="DF16" s="18">
        <f t="shared" si="68"/>
        <v>635.5</v>
      </c>
      <c r="DG16" s="18">
        <f t="shared" si="68"/>
        <v>584.5</v>
      </c>
      <c r="DH16" s="18">
        <f t="shared" si="172"/>
        <v>93.5</v>
      </c>
      <c r="DI16" s="18">
        <f t="shared" si="173"/>
        <v>0</v>
      </c>
      <c r="DJ16" s="18">
        <f t="shared" si="70"/>
        <v>93.5</v>
      </c>
      <c r="DK16" s="18">
        <f t="shared" si="71"/>
        <v>863.42370826842603</v>
      </c>
      <c r="DL16" s="18">
        <f t="shared" si="174"/>
        <v>66.301227090031489</v>
      </c>
      <c r="DM16" s="28">
        <v>10</v>
      </c>
      <c r="DN16" s="22">
        <f t="shared" si="14"/>
        <v>8.7709260224791391E-2</v>
      </c>
      <c r="DO16" s="18">
        <f t="shared" si="15"/>
        <v>3.0552434009867079E-2</v>
      </c>
      <c r="DP16">
        <f t="shared" si="73"/>
        <v>-1.0569545519906338</v>
      </c>
      <c r="DQ16">
        <f t="shared" si="73"/>
        <v>-1.5149541852595232</v>
      </c>
      <c r="DU16">
        <v>791</v>
      </c>
      <c r="DV16">
        <v>599</v>
      </c>
      <c r="DW16">
        <v>558</v>
      </c>
      <c r="DX16">
        <v>605</v>
      </c>
      <c r="DY16" s="18">
        <f t="shared" si="74"/>
        <v>674.5</v>
      </c>
      <c r="DZ16" s="18">
        <f t="shared" si="74"/>
        <v>602</v>
      </c>
      <c r="EA16" s="18">
        <f t="shared" si="175"/>
        <v>69</v>
      </c>
      <c r="EB16" s="18">
        <f t="shared" si="176"/>
        <v>-4</v>
      </c>
      <c r="EC16" s="18">
        <f t="shared" si="76"/>
        <v>69.115844782509896</v>
      </c>
      <c r="ED16" s="18">
        <f t="shared" si="77"/>
        <v>904.07646247427544</v>
      </c>
      <c r="EE16" s="18">
        <f t="shared" si="177"/>
        <v>47.416524108998601</v>
      </c>
      <c r="EF16" s="28">
        <v>10</v>
      </c>
      <c r="EG16" s="22">
        <f t="shared" si="16"/>
        <v>0.20761306719200046</v>
      </c>
      <c r="EH16" s="18">
        <f t="shared" si="17"/>
        <v>5.6744951259919879E-2</v>
      </c>
      <c r="EI16">
        <f t="shared" si="79"/>
        <v>-0.68274531541518324</v>
      </c>
      <c r="EJ16">
        <f t="shared" si="79"/>
        <v>-1.2460727726810388</v>
      </c>
      <c r="EN16">
        <v>849</v>
      </c>
      <c r="EO16">
        <v>603</v>
      </c>
      <c r="EP16">
        <v>560</v>
      </c>
      <c r="EQ16">
        <v>608</v>
      </c>
      <c r="ER16" s="18">
        <f t="shared" si="80"/>
        <v>704.5</v>
      </c>
      <c r="ES16" s="18">
        <f t="shared" si="80"/>
        <v>605.5</v>
      </c>
      <c r="ET16" s="18">
        <f t="shared" si="178"/>
        <v>88.5</v>
      </c>
      <c r="EU16" s="18">
        <f t="shared" si="179"/>
        <v>-4</v>
      </c>
      <c r="EV16" s="18">
        <f t="shared" si="82"/>
        <v>88.590349361541627</v>
      </c>
      <c r="EW16" s="18">
        <f t="shared" si="83"/>
        <v>928.95129043454153</v>
      </c>
      <c r="EX16" s="18">
        <f t="shared" si="180"/>
        <v>62.379741166969552</v>
      </c>
      <c r="EY16" s="28">
        <v>10</v>
      </c>
      <c r="EZ16" s="22">
        <f t="shared" si="18"/>
        <v>0.16899707202181494</v>
      </c>
      <c r="FA16" s="18">
        <f t="shared" si="19"/>
        <v>5.7357911907607806E-2</v>
      </c>
      <c r="FB16">
        <f t="shared" si="85"/>
        <v>-0.77212081974008095</v>
      </c>
      <c r="FC16">
        <f t="shared" si="85"/>
        <v>-1.2414066673735571</v>
      </c>
      <c r="FG16">
        <v>863</v>
      </c>
      <c r="FH16">
        <v>602</v>
      </c>
      <c r="FI16">
        <v>534</v>
      </c>
      <c r="FJ16">
        <v>610</v>
      </c>
      <c r="FK16" s="18">
        <f t="shared" si="86"/>
        <v>698.5</v>
      </c>
      <c r="FL16" s="18">
        <f t="shared" si="86"/>
        <v>606</v>
      </c>
      <c r="FM16" s="18">
        <f t="shared" si="181"/>
        <v>86.5</v>
      </c>
      <c r="FN16" s="18">
        <f t="shared" si="182"/>
        <v>-5</v>
      </c>
      <c r="FO16" s="18">
        <f t="shared" si="88"/>
        <v>86.644388162188548</v>
      </c>
      <c r="FP16" s="18">
        <f t="shared" si="89"/>
        <v>924.73685446185175</v>
      </c>
      <c r="FQ16" s="18">
        <f t="shared" si="183"/>
        <v>59.944971983760979</v>
      </c>
      <c r="FR16" s="28">
        <v>10</v>
      </c>
      <c r="FS16" s="22">
        <f t="shared" si="20"/>
        <v>0.15308542706746867</v>
      </c>
      <c r="FT16" s="18">
        <f t="shared" si="21"/>
        <v>5.2639439351321995E-2</v>
      </c>
      <c r="FU16">
        <f t="shared" si="91"/>
        <v>-0.81506614989883341</v>
      </c>
      <c r="FV16">
        <f t="shared" si="91"/>
        <v>-1.2786887449245681</v>
      </c>
      <c r="FZ16">
        <v>404</v>
      </c>
      <c r="GA16">
        <v>596</v>
      </c>
      <c r="GB16">
        <v>167</v>
      </c>
      <c r="GC16">
        <v>603</v>
      </c>
      <c r="GD16">
        <f t="shared" si="92"/>
        <v>285.5</v>
      </c>
      <c r="GE16">
        <f t="shared" si="92"/>
        <v>599.5</v>
      </c>
      <c r="GF16" s="18">
        <f t="shared" si="184"/>
        <v>59.5</v>
      </c>
      <c r="GG16" s="18">
        <f t="shared" si="185"/>
        <v>-2.5</v>
      </c>
      <c r="GH16" s="18">
        <f t="shared" si="94"/>
        <v>59.552497848536966</v>
      </c>
      <c r="GI16">
        <f t="shared" si="95"/>
        <v>664.01091858492805</v>
      </c>
      <c r="GJ16">
        <v>10</v>
      </c>
      <c r="GK16" s="22">
        <f t="shared" si="22"/>
        <v>0.13794324768087921</v>
      </c>
      <c r="GL16" s="18">
        <f t="shared" si="23"/>
        <v>3.2877244630638722E-2</v>
      </c>
      <c r="GM16">
        <f t="shared" si="96"/>
        <v>-0.86029955337041242</v>
      </c>
      <c r="GN16">
        <f t="shared" si="97"/>
        <v>-1.4831045868695711</v>
      </c>
      <c r="GR16">
        <v>423</v>
      </c>
      <c r="GS16">
        <v>595</v>
      </c>
      <c r="GT16">
        <v>225</v>
      </c>
      <c r="GU16">
        <v>602</v>
      </c>
      <c r="GV16">
        <f t="shared" si="98"/>
        <v>324</v>
      </c>
      <c r="GW16">
        <f t="shared" si="98"/>
        <v>598.5</v>
      </c>
      <c r="GX16" s="18">
        <f t="shared" si="186"/>
        <v>79</v>
      </c>
      <c r="GY16" s="18">
        <f t="shared" si="187"/>
        <v>-6</v>
      </c>
      <c r="GZ16" s="18">
        <f t="shared" si="100"/>
        <v>79.227520471109031</v>
      </c>
      <c r="HA16">
        <f t="shared" si="101"/>
        <v>680.57200206884795</v>
      </c>
      <c r="HB16">
        <v>10</v>
      </c>
      <c r="HC16" s="22">
        <f t="shared" si="24"/>
        <v>0.12385615701262227</v>
      </c>
      <c r="HD16" s="18">
        <f t="shared" si="25"/>
        <v>4.2079356291284023E-2</v>
      </c>
      <c r="HE16">
        <f t="shared" si="102"/>
        <v>-0.90708239933132762</v>
      </c>
      <c r="HF16">
        <f t="shared" si="103"/>
        <v>-1.3759309124208945</v>
      </c>
      <c r="HJ16">
        <v>430</v>
      </c>
      <c r="HK16">
        <v>594</v>
      </c>
      <c r="HL16">
        <v>233</v>
      </c>
      <c r="HM16">
        <v>604</v>
      </c>
      <c r="HN16">
        <f t="shared" si="104"/>
        <v>331.5</v>
      </c>
      <c r="HO16">
        <f t="shared" si="104"/>
        <v>599</v>
      </c>
      <c r="HP16" s="18">
        <f t="shared" si="105"/>
        <v>76.5</v>
      </c>
      <c r="HQ16" s="18">
        <f t="shared" si="188"/>
        <v>-2.5</v>
      </c>
      <c r="HR16" s="18">
        <f t="shared" si="26"/>
        <v>76.540838772514121</v>
      </c>
      <c r="HS16">
        <f t="shared" si="107"/>
        <v>684.61175128681509</v>
      </c>
      <c r="HT16">
        <v>10</v>
      </c>
      <c r="HU16" s="22">
        <f t="shared" si="27"/>
        <v>0.13312953801874827</v>
      </c>
      <c r="HV16" s="18">
        <f t="shared" si="28"/>
        <v>4.5003530164362655E-2</v>
      </c>
      <c r="HW16">
        <f t="shared" si="108"/>
        <v>-0.87572557506386817</v>
      </c>
      <c r="HX16">
        <f t="shared" si="109"/>
        <v>-1.3467534179853129</v>
      </c>
      <c r="IB16">
        <v>788</v>
      </c>
      <c r="IC16">
        <v>580</v>
      </c>
      <c r="ID16">
        <v>467</v>
      </c>
      <c r="IE16">
        <v>590</v>
      </c>
      <c r="IF16">
        <f t="shared" si="110"/>
        <v>627.5</v>
      </c>
      <c r="IG16">
        <f t="shared" si="111"/>
        <v>585</v>
      </c>
      <c r="IH16">
        <f t="shared" si="112"/>
        <v>81</v>
      </c>
      <c r="II16">
        <f t="shared" si="113"/>
        <v>1.5</v>
      </c>
      <c r="IJ16">
        <f t="shared" si="114"/>
        <v>81.013887698344661</v>
      </c>
      <c r="IL16">
        <v>10</v>
      </c>
      <c r="IM16">
        <f t="shared" si="29"/>
        <v>0.12478451897198846</v>
      </c>
      <c r="IN16">
        <f t="shared" si="30"/>
        <v>4.5455496599696957E-2</v>
      </c>
      <c r="IO16">
        <f t="shared" si="115"/>
        <v>-0.90383929079203418</v>
      </c>
      <c r="IP16">
        <f t="shared" si="116"/>
        <v>-1.3424135932212886</v>
      </c>
      <c r="IU16">
        <v>1380</v>
      </c>
      <c r="IV16">
        <v>605</v>
      </c>
      <c r="IW16">
        <v>1006</v>
      </c>
      <c r="IX16">
        <v>602</v>
      </c>
      <c r="IY16">
        <f t="shared" si="117"/>
        <v>1193</v>
      </c>
      <c r="IZ16">
        <f t="shared" si="118"/>
        <v>603.5</v>
      </c>
      <c r="JA16">
        <f t="shared" si="119"/>
        <v>567</v>
      </c>
      <c r="JB16">
        <f t="shared" si="120"/>
        <v>11</v>
      </c>
      <c r="JC16">
        <f t="shared" si="121"/>
        <v>567.10669190197359</v>
      </c>
      <c r="JD16">
        <f t="shared" si="122"/>
        <v>1336.9597039552091</v>
      </c>
      <c r="JE16">
        <v>40</v>
      </c>
      <c r="JF16">
        <f t="shared" si="31"/>
        <v>0.42511569824149625</v>
      </c>
      <c r="JG16">
        <f t="shared" si="32"/>
        <v>0.21667481119395546</v>
      </c>
      <c r="JH16">
        <f t="shared" si="123"/>
        <v>-0.37149285755045408</v>
      </c>
      <c r="JI16">
        <f t="shared" si="124"/>
        <v>-0.66419157319935862</v>
      </c>
      <c r="JM16">
        <v>834</v>
      </c>
      <c r="JN16">
        <v>588</v>
      </c>
      <c r="JO16">
        <v>632</v>
      </c>
      <c r="JP16">
        <v>583</v>
      </c>
      <c r="JQ16">
        <f t="shared" si="125"/>
        <v>733</v>
      </c>
      <c r="JR16">
        <f t="shared" si="126"/>
        <v>585.5</v>
      </c>
      <c r="JS16">
        <f t="shared" si="127"/>
        <v>205.5</v>
      </c>
      <c r="JT16">
        <f t="shared" si="128"/>
        <v>7.5</v>
      </c>
      <c r="JU16">
        <f t="shared" si="129"/>
        <v>205.6368157699394</v>
      </c>
      <c r="JV16">
        <f t="shared" si="130"/>
        <v>938.13605090093404</v>
      </c>
      <c r="JW16">
        <v>40</v>
      </c>
      <c r="JX16">
        <f t="shared" si="33"/>
        <v>0.24968172414650627</v>
      </c>
      <c r="JY16">
        <f t="shared" si="34"/>
        <v>5.1270442532607957E-2</v>
      </c>
      <c r="JZ16">
        <f t="shared" si="131"/>
        <v>-0.60261324536511907</v>
      </c>
      <c r="KA16">
        <f t="shared" si="132"/>
        <v>-1.2901329340002041</v>
      </c>
      <c r="KE16">
        <v>1011</v>
      </c>
      <c r="KF16">
        <v>600</v>
      </c>
      <c r="KG16">
        <v>754</v>
      </c>
      <c r="KH16">
        <v>593</v>
      </c>
      <c r="KI16">
        <f t="shared" si="133"/>
        <v>882.5</v>
      </c>
      <c r="KJ16">
        <f t="shared" si="134"/>
        <v>596.5</v>
      </c>
      <c r="KK16">
        <f t="shared" si="135"/>
        <v>339</v>
      </c>
      <c r="KL16">
        <f t="shared" si="136"/>
        <v>11</v>
      </c>
      <c r="KM16">
        <f t="shared" si="137"/>
        <v>339.17841912480225</v>
      </c>
      <c r="KN16">
        <f t="shared" si="138"/>
        <v>1065.1847257635645</v>
      </c>
      <c r="KO16">
        <v>40</v>
      </c>
      <c r="KP16">
        <f t="shared" si="35"/>
        <v>0.25696325729122366</v>
      </c>
      <c r="KQ16">
        <f t="shared" si="36"/>
        <v>8.082976149537055E-2</v>
      </c>
      <c r="KR16">
        <f t="shared" si="139"/>
        <v>-0.59012897120745922</v>
      </c>
      <c r="KS16">
        <f t="shared" si="140"/>
        <v>-1.0924287026736412</v>
      </c>
      <c r="KW16">
        <v>1017</v>
      </c>
      <c r="KX16">
        <v>592</v>
      </c>
      <c r="KY16">
        <v>747</v>
      </c>
      <c r="KZ16">
        <v>588</v>
      </c>
      <c r="LA16">
        <f t="shared" si="141"/>
        <v>882</v>
      </c>
      <c r="LB16">
        <f t="shared" si="142"/>
        <v>590</v>
      </c>
      <c r="LC16">
        <f t="shared" si="143"/>
        <v>342.5</v>
      </c>
      <c r="LD16">
        <f t="shared" si="144"/>
        <v>3.5</v>
      </c>
      <c r="LE16">
        <f t="shared" si="145"/>
        <v>342.5178827448284</v>
      </c>
      <c r="LF16">
        <f t="shared" si="146"/>
        <v>1061.1427802138599</v>
      </c>
      <c r="LG16">
        <v>40</v>
      </c>
      <c r="LH16">
        <f t="shared" si="37"/>
        <v>0.22409764839811541</v>
      </c>
      <c r="LI16">
        <f t="shared" si="38"/>
        <v>7.5301857606434264E-2</v>
      </c>
      <c r="LJ16">
        <f t="shared" si="147"/>
        <v>-0.64956270077453548</v>
      </c>
      <c r="LK16">
        <f t="shared" si="148"/>
        <v>-1.1231943101436139</v>
      </c>
      <c r="LO16">
        <v>1103</v>
      </c>
      <c r="LP16">
        <v>599</v>
      </c>
      <c r="LQ16">
        <v>716</v>
      </c>
      <c r="LR16">
        <v>595</v>
      </c>
      <c r="LS16">
        <f t="shared" si="149"/>
        <v>909.5</v>
      </c>
      <c r="LT16">
        <f t="shared" si="150"/>
        <v>597</v>
      </c>
      <c r="LU16">
        <f t="shared" si="151"/>
        <v>393</v>
      </c>
      <c r="LV16">
        <f t="shared" si="152"/>
        <v>3.5</v>
      </c>
      <c r="LW16">
        <f t="shared" si="153"/>
        <v>393.01558493270977</v>
      </c>
      <c r="LX16">
        <f t="shared" si="154"/>
        <v>1087.9334768265935</v>
      </c>
      <c r="LY16">
        <v>40</v>
      </c>
      <c r="LZ16">
        <f t="shared" si="39"/>
        <v>0.32981951291472017</v>
      </c>
      <c r="MA16">
        <f t="shared" si="40"/>
        <v>0.11601877089834081</v>
      </c>
      <c r="MB16">
        <f t="shared" si="155"/>
        <v>-0.48172365402654432</v>
      </c>
      <c r="MC16">
        <f t="shared" si="156"/>
        <v>-0.93547173975530129</v>
      </c>
    </row>
    <row r="17" spans="1:341" x14ac:dyDescent="0.25">
      <c r="A17" s="46" t="s">
        <v>97</v>
      </c>
      <c r="B17" s="28" t="s">
        <v>103</v>
      </c>
      <c r="C17" s="35">
        <v>4</v>
      </c>
      <c r="D17" s="35">
        <v>3.9619999999999775</v>
      </c>
      <c r="E17" s="28">
        <v>97.470963753001797</v>
      </c>
      <c r="F17" s="28">
        <v>225.96725746696515</v>
      </c>
      <c r="G17" s="35">
        <v>1.5682005379343862</v>
      </c>
      <c r="K17" s="18">
        <v>944</v>
      </c>
      <c r="L17" s="18">
        <v>577</v>
      </c>
      <c r="M17" s="18">
        <v>678</v>
      </c>
      <c r="N17" s="18">
        <v>580</v>
      </c>
      <c r="O17" s="18">
        <f t="shared" si="0"/>
        <v>811</v>
      </c>
      <c r="P17" s="18">
        <f t="shared" si="1"/>
        <v>578.5</v>
      </c>
      <c r="Q17" s="18">
        <f t="shared" si="158"/>
        <v>34.5</v>
      </c>
      <c r="R17" s="18">
        <f t="shared" si="159"/>
        <v>-2</v>
      </c>
      <c r="S17" s="49">
        <f t="shared" si="42"/>
        <v>34.557922391254948</v>
      </c>
      <c r="T17" s="26">
        <f t="shared" si="2"/>
        <v>2.862888111279509</v>
      </c>
      <c r="U17" s="18">
        <f t="shared" si="3"/>
        <v>26.683184998688148</v>
      </c>
      <c r="V17" s="28">
        <v>11</v>
      </c>
      <c r="W17" s="22">
        <f t="shared" si="4"/>
        <v>3.956521161647289E-2</v>
      </c>
      <c r="X17" s="18">
        <f t="shared" si="5"/>
        <v>3.890256094419921E-3</v>
      </c>
      <c r="Y17">
        <f t="shared" si="43"/>
        <v>-1.4026865070849446</v>
      </c>
      <c r="Z17">
        <f t="shared" si="44"/>
        <v>-2.4100218082546174</v>
      </c>
      <c r="AD17" s="18">
        <v>852</v>
      </c>
      <c r="AE17" s="18">
        <v>573</v>
      </c>
      <c r="AF17" s="18">
        <v>552</v>
      </c>
      <c r="AG17" s="18">
        <v>577</v>
      </c>
      <c r="AH17" s="18">
        <f t="shared" si="45"/>
        <v>702</v>
      </c>
      <c r="AI17" s="18">
        <f t="shared" si="45"/>
        <v>575</v>
      </c>
      <c r="AJ17" s="18">
        <f t="shared" si="160"/>
        <v>39.5</v>
      </c>
      <c r="AK17" s="18">
        <f t="shared" si="161"/>
        <v>4.5</v>
      </c>
      <c r="AL17" s="18">
        <f t="shared" si="47"/>
        <v>39.75550276376844</v>
      </c>
      <c r="AM17" s="18">
        <f t="shared" si="48"/>
        <v>907.42988709872236</v>
      </c>
      <c r="AN17" s="18">
        <f t="shared" si="162"/>
        <v>33.143606753434142</v>
      </c>
      <c r="AO17" s="28">
        <v>11</v>
      </c>
      <c r="AP17" s="22">
        <f t="shared" si="6"/>
        <v>3.295319353454769E-2</v>
      </c>
      <c r="AQ17" s="18">
        <f t="shared" si="7"/>
        <v>4.3707080622807848E-3</v>
      </c>
      <c r="AR17">
        <f t="shared" si="49"/>
        <v>-1.4821024910176224</v>
      </c>
      <c r="AS17">
        <f t="shared" si="49"/>
        <v>-2.3594482008713022</v>
      </c>
      <c r="AW17" s="18">
        <v>1055</v>
      </c>
      <c r="AX17" s="18">
        <v>579</v>
      </c>
      <c r="AY17" s="18">
        <v>674</v>
      </c>
      <c r="AZ17" s="18">
        <v>583</v>
      </c>
      <c r="BA17" s="18">
        <f t="shared" si="50"/>
        <v>864.5</v>
      </c>
      <c r="BB17" s="18">
        <f t="shared" si="50"/>
        <v>581</v>
      </c>
      <c r="BC17" s="18">
        <f t="shared" si="163"/>
        <v>33</v>
      </c>
      <c r="BD17" s="18">
        <f t="shared" si="164"/>
        <v>0</v>
      </c>
      <c r="BE17" s="18">
        <f t="shared" si="52"/>
        <v>33</v>
      </c>
      <c r="BF17" s="18">
        <f t="shared" si="53"/>
        <v>1041.5955309043909</v>
      </c>
      <c r="BG17" s="18">
        <f t="shared" si="165"/>
        <v>27.222202193506519</v>
      </c>
      <c r="BH17" s="28">
        <v>11</v>
      </c>
      <c r="BI17" s="22">
        <f t="shared" si="8"/>
        <v>2.9303530535392787E-2</v>
      </c>
      <c r="BJ17" s="18">
        <f t="shared" si="9"/>
        <v>2.7670075413604805E-3</v>
      </c>
      <c r="BK17">
        <f t="shared" si="55"/>
        <v>-1.5330800520121421</v>
      </c>
      <c r="BL17">
        <f t="shared" si="55"/>
        <v>-2.5579896572064351</v>
      </c>
      <c r="BP17">
        <v>659</v>
      </c>
      <c r="BQ17">
        <v>588</v>
      </c>
      <c r="BR17">
        <v>462</v>
      </c>
      <c r="BS17">
        <v>588</v>
      </c>
      <c r="BT17" s="18">
        <f t="shared" si="56"/>
        <v>560.5</v>
      </c>
      <c r="BU17" s="18">
        <f t="shared" si="56"/>
        <v>588</v>
      </c>
      <c r="BV17" s="18">
        <f t="shared" si="166"/>
        <v>82</v>
      </c>
      <c r="BW17" s="18">
        <f t="shared" si="167"/>
        <v>-1.5</v>
      </c>
      <c r="BX17" s="18">
        <f t="shared" si="58"/>
        <v>82.013718364673608</v>
      </c>
      <c r="BY17" s="18">
        <f t="shared" si="59"/>
        <v>812.3449082748042</v>
      </c>
      <c r="BZ17" s="18">
        <f t="shared" si="168"/>
        <v>53.087046939144443</v>
      </c>
      <c r="CA17" s="28">
        <v>11</v>
      </c>
      <c r="CB17" s="22">
        <f t="shared" si="10"/>
        <v>0.12627838351819953</v>
      </c>
      <c r="CC17" s="18">
        <f t="shared" si="11"/>
        <v>3.6477749490967833E-2</v>
      </c>
      <c r="CD17">
        <f t="shared" si="61"/>
        <v>-0.89867098612112006</v>
      </c>
      <c r="CE17">
        <f t="shared" si="61"/>
        <v>-1.4379719634851662</v>
      </c>
      <c r="CI17">
        <v>719</v>
      </c>
      <c r="CJ17">
        <v>578</v>
      </c>
      <c r="CK17">
        <v>485</v>
      </c>
      <c r="CL17">
        <v>589</v>
      </c>
      <c r="CM17" s="18">
        <f t="shared" si="62"/>
        <v>602</v>
      </c>
      <c r="CN17" s="18">
        <f t="shared" si="62"/>
        <v>583.5</v>
      </c>
      <c r="CO17" s="18">
        <f t="shared" si="169"/>
        <v>69.5</v>
      </c>
      <c r="CP17" s="18">
        <f t="shared" si="170"/>
        <v>-4.5</v>
      </c>
      <c r="CQ17" s="18">
        <f t="shared" si="64"/>
        <v>69.645531084198069</v>
      </c>
      <c r="CR17" s="18">
        <f t="shared" si="65"/>
        <v>838.37715259899585</v>
      </c>
      <c r="CS17" s="18">
        <f t="shared" si="171"/>
        <v>45.092682815299668</v>
      </c>
      <c r="CT17" s="28">
        <v>11</v>
      </c>
      <c r="CU17" s="22">
        <f t="shared" si="12"/>
        <v>0.10692975192128694</v>
      </c>
      <c r="CV17" s="18">
        <f t="shared" si="13"/>
        <v>2.5880736129862768E-2</v>
      </c>
      <c r="CW17">
        <f t="shared" si="67"/>
        <v>-0.97090144074534468</v>
      </c>
      <c r="CX17">
        <f t="shared" si="67"/>
        <v>-1.5870233751211609</v>
      </c>
      <c r="DB17">
        <v>778</v>
      </c>
      <c r="DC17">
        <v>578</v>
      </c>
      <c r="DD17">
        <v>509</v>
      </c>
      <c r="DE17">
        <v>587</v>
      </c>
      <c r="DF17" s="18">
        <f t="shared" si="68"/>
        <v>643.5</v>
      </c>
      <c r="DG17" s="18">
        <f t="shared" si="68"/>
        <v>582.5</v>
      </c>
      <c r="DH17" s="18">
        <f t="shared" si="172"/>
        <v>101.5</v>
      </c>
      <c r="DI17" s="18">
        <f t="shared" si="173"/>
        <v>-2</v>
      </c>
      <c r="DJ17" s="18">
        <f t="shared" si="70"/>
        <v>101.51970252123476</v>
      </c>
      <c r="DK17" s="18">
        <f t="shared" si="71"/>
        <v>867.98531093561712</v>
      </c>
      <c r="DL17" s="18">
        <f t="shared" si="174"/>
        <v>70.862829757222585</v>
      </c>
      <c r="DM17" s="28">
        <v>11</v>
      </c>
      <c r="DN17" s="22">
        <f t="shared" si="14"/>
        <v>9.6480186247270533E-2</v>
      </c>
      <c r="DO17" s="18">
        <f t="shared" si="15"/>
        <v>3.3172984085362157E-2</v>
      </c>
      <c r="DP17">
        <f t="shared" si="73"/>
        <v>-1.0155618668324087</v>
      </c>
      <c r="DQ17">
        <f t="shared" si="73"/>
        <v>-1.4792154596377438</v>
      </c>
      <c r="DU17">
        <v>797</v>
      </c>
      <c r="DV17">
        <v>598</v>
      </c>
      <c r="DW17">
        <v>566</v>
      </c>
      <c r="DX17">
        <v>605</v>
      </c>
      <c r="DY17" s="18">
        <f t="shared" si="74"/>
        <v>681.5</v>
      </c>
      <c r="DZ17" s="18">
        <f t="shared" si="74"/>
        <v>601.5</v>
      </c>
      <c r="EA17" s="18">
        <f t="shared" si="175"/>
        <v>76</v>
      </c>
      <c r="EB17" s="18">
        <f t="shared" si="176"/>
        <v>-4.5</v>
      </c>
      <c r="EC17" s="18">
        <f t="shared" si="76"/>
        <v>76.133107121672111</v>
      </c>
      <c r="ED17" s="18">
        <f t="shared" si="77"/>
        <v>908.97992277057472</v>
      </c>
      <c r="EE17" s="18">
        <f t="shared" si="177"/>
        <v>52.319984405297873</v>
      </c>
      <c r="EF17" s="28">
        <v>11</v>
      </c>
      <c r="EG17" s="22">
        <f t="shared" si="16"/>
        <v>0.2283743739112005</v>
      </c>
      <c r="EH17" s="18">
        <f t="shared" si="17"/>
        <v>6.2506209198195078E-2</v>
      </c>
      <c r="EI17">
        <f t="shared" si="79"/>
        <v>-0.64135263025695821</v>
      </c>
      <c r="EJ17">
        <f t="shared" si="79"/>
        <v>-1.2040768388707852</v>
      </c>
      <c r="EN17">
        <v>858</v>
      </c>
      <c r="EO17">
        <v>603</v>
      </c>
      <c r="EP17">
        <v>571</v>
      </c>
      <c r="EQ17">
        <v>608</v>
      </c>
      <c r="ER17" s="18">
        <f t="shared" si="80"/>
        <v>714.5</v>
      </c>
      <c r="ES17" s="18">
        <f t="shared" si="80"/>
        <v>605.5</v>
      </c>
      <c r="ET17" s="18">
        <f t="shared" si="178"/>
        <v>98.5</v>
      </c>
      <c r="EU17" s="18">
        <f t="shared" si="179"/>
        <v>-4</v>
      </c>
      <c r="EV17" s="18">
        <f t="shared" si="82"/>
        <v>98.58118481738795</v>
      </c>
      <c r="EW17" s="18">
        <f t="shared" si="83"/>
        <v>936.55779319804924</v>
      </c>
      <c r="EX17" s="18">
        <f t="shared" si="180"/>
        <v>69.986243930477258</v>
      </c>
      <c r="EY17" s="28">
        <v>11</v>
      </c>
      <c r="EZ17" s="22">
        <f t="shared" si="18"/>
        <v>0.18589677922399644</v>
      </c>
      <c r="FA17" s="18">
        <f t="shared" si="19"/>
        <v>6.3826488497380332E-2</v>
      </c>
      <c r="FB17">
        <f t="shared" si="85"/>
        <v>-0.73072813458185593</v>
      </c>
      <c r="FC17">
        <f t="shared" si="85"/>
        <v>-1.1949990482250727</v>
      </c>
      <c r="FG17">
        <v>879</v>
      </c>
      <c r="FH17">
        <v>603</v>
      </c>
      <c r="FI17">
        <v>547</v>
      </c>
      <c r="FJ17">
        <v>609</v>
      </c>
      <c r="FK17" s="18">
        <f t="shared" si="86"/>
        <v>713</v>
      </c>
      <c r="FL17" s="18">
        <f t="shared" si="86"/>
        <v>606</v>
      </c>
      <c r="FM17" s="18">
        <f t="shared" si="181"/>
        <v>101</v>
      </c>
      <c r="FN17" s="18">
        <f t="shared" si="182"/>
        <v>-5</v>
      </c>
      <c r="FO17" s="18">
        <f t="shared" si="88"/>
        <v>101.1236866416568</v>
      </c>
      <c r="FP17" s="18">
        <f t="shared" si="89"/>
        <v>935.73767691591854</v>
      </c>
      <c r="FQ17" s="18">
        <f t="shared" si="183"/>
        <v>70.945794437827772</v>
      </c>
      <c r="FR17" s="28">
        <v>11</v>
      </c>
      <c r="FS17" s="22">
        <f t="shared" si="20"/>
        <v>0.16839396977421553</v>
      </c>
      <c r="FT17" s="18">
        <f t="shared" si="21"/>
        <v>6.1436110091646678E-2</v>
      </c>
      <c r="FU17">
        <f t="shared" si="91"/>
        <v>-0.77367346474060839</v>
      </c>
      <c r="FV17">
        <f t="shared" si="91"/>
        <v>-1.2115762900340645</v>
      </c>
      <c r="FZ17">
        <v>409</v>
      </c>
      <c r="GA17">
        <v>596</v>
      </c>
      <c r="GB17">
        <v>176</v>
      </c>
      <c r="GC17">
        <v>605</v>
      </c>
      <c r="GD17">
        <f t="shared" si="92"/>
        <v>292.5</v>
      </c>
      <c r="GE17">
        <f t="shared" si="92"/>
        <v>600.5</v>
      </c>
      <c r="GF17" s="18">
        <f t="shared" si="184"/>
        <v>66.5</v>
      </c>
      <c r="GG17" s="18">
        <f t="shared" si="185"/>
        <v>-1.5</v>
      </c>
      <c r="GH17" s="18">
        <f t="shared" si="94"/>
        <v>66.516915141939648</v>
      </c>
      <c r="GI17">
        <f t="shared" si="95"/>
        <v>667.94947413707871</v>
      </c>
      <c r="GJ17">
        <v>11</v>
      </c>
      <c r="GK17" s="22">
        <f t="shared" si="22"/>
        <v>0.15173757244896713</v>
      </c>
      <c r="GL17" s="18">
        <f t="shared" si="23"/>
        <v>3.6722101846324358E-2</v>
      </c>
      <c r="GM17">
        <f t="shared" si="96"/>
        <v>-0.81890686821218739</v>
      </c>
      <c r="GN17">
        <f t="shared" si="97"/>
        <v>-1.4350724692426733</v>
      </c>
      <c r="GR17">
        <v>431</v>
      </c>
      <c r="GS17">
        <v>595</v>
      </c>
      <c r="GT17">
        <v>234</v>
      </c>
      <c r="GU17">
        <v>602</v>
      </c>
      <c r="GV17">
        <f t="shared" si="98"/>
        <v>332.5</v>
      </c>
      <c r="GW17">
        <f t="shared" si="98"/>
        <v>598.5</v>
      </c>
      <c r="GX17" s="18">
        <f t="shared" si="186"/>
        <v>87.5</v>
      </c>
      <c r="GY17" s="18">
        <f t="shared" si="187"/>
        <v>-6</v>
      </c>
      <c r="GZ17" s="18">
        <f t="shared" si="100"/>
        <v>87.705473033329</v>
      </c>
      <c r="HA17">
        <f t="shared" si="101"/>
        <v>684.65940437563552</v>
      </c>
      <c r="HB17">
        <v>11</v>
      </c>
      <c r="HC17" s="22">
        <f t="shared" si="24"/>
        <v>0.13624177271388452</v>
      </c>
      <c r="HD17" s="18">
        <f t="shared" si="25"/>
        <v>4.6582170267601114E-2</v>
      </c>
      <c r="HE17">
        <f t="shared" si="102"/>
        <v>-0.86568971417310248</v>
      </c>
      <c r="HF17">
        <f t="shared" si="103"/>
        <v>-1.3317802815100828</v>
      </c>
      <c r="HJ17">
        <v>439</v>
      </c>
      <c r="HK17">
        <v>594</v>
      </c>
      <c r="HL17">
        <v>244</v>
      </c>
      <c r="HM17">
        <v>602</v>
      </c>
      <c r="HN17">
        <f t="shared" si="104"/>
        <v>341.5</v>
      </c>
      <c r="HO17">
        <f t="shared" si="104"/>
        <v>598</v>
      </c>
      <c r="HP17" s="18">
        <f t="shared" si="105"/>
        <v>86.5</v>
      </c>
      <c r="HQ17" s="18">
        <f t="shared" si="188"/>
        <v>-3.5</v>
      </c>
      <c r="HR17" s="18">
        <f t="shared" si="26"/>
        <v>86.570780289887651</v>
      </c>
      <c r="HS17">
        <f t="shared" si="107"/>
        <v>688.64087157240385</v>
      </c>
      <c r="HT17">
        <v>11</v>
      </c>
      <c r="HU17" s="22">
        <f t="shared" si="27"/>
        <v>0.14644249182062311</v>
      </c>
      <c r="HV17" s="18">
        <f t="shared" si="28"/>
        <v>5.0900810398845857E-2</v>
      </c>
      <c r="HW17">
        <f t="shared" si="108"/>
        <v>-0.83433288990564314</v>
      </c>
      <c r="HX17">
        <f t="shared" si="109"/>
        <v>-1.293275303145655</v>
      </c>
      <c r="IB17">
        <v>798</v>
      </c>
      <c r="IC17">
        <v>577</v>
      </c>
      <c r="ID17">
        <v>476</v>
      </c>
      <c r="IE17">
        <v>593</v>
      </c>
      <c r="IF17">
        <f t="shared" si="110"/>
        <v>637</v>
      </c>
      <c r="IG17">
        <f t="shared" si="111"/>
        <v>585</v>
      </c>
      <c r="IH17">
        <f t="shared" si="112"/>
        <v>90.5</v>
      </c>
      <c r="II17">
        <f t="shared" si="113"/>
        <v>1.5</v>
      </c>
      <c r="IJ17">
        <f t="shared" si="114"/>
        <v>90.512430085596534</v>
      </c>
      <c r="IL17">
        <v>11</v>
      </c>
      <c r="IM17">
        <f t="shared" si="29"/>
        <v>0.13726297086918729</v>
      </c>
      <c r="IN17">
        <f t="shared" si="30"/>
        <v>5.0784965082847251E-2</v>
      </c>
      <c r="IO17">
        <f t="shared" si="115"/>
        <v>-0.86244660563380915</v>
      </c>
      <c r="IP17">
        <f t="shared" si="116"/>
        <v>-1.2942648418106293</v>
      </c>
      <c r="IU17">
        <v>1456</v>
      </c>
      <c r="IV17">
        <v>607</v>
      </c>
      <c r="IW17">
        <v>1101</v>
      </c>
      <c r="IX17">
        <v>604</v>
      </c>
      <c r="IY17">
        <f t="shared" si="117"/>
        <v>1278.5</v>
      </c>
      <c r="IZ17">
        <f t="shared" si="118"/>
        <v>605.5</v>
      </c>
      <c r="JA17">
        <f t="shared" si="119"/>
        <v>652.5</v>
      </c>
      <c r="JB17">
        <f t="shared" si="120"/>
        <v>13</v>
      </c>
      <c r="JC17">
        <f t="shared" si="121"/>
        <v>652.62948906711222</v>
      </c>
      <c r="JD17">
        <f t="shared" si="122"/>
        <v>1414.6351119635056</v>
      </c>
      <c r="JE17">
        <v>44</v>
      </c>
      <c r="JF17">
        <f t="shared" si="31"/>
        <v>0.46762726806564586</v>
      </c>
      <c r="JG17">
        <f t="shared" si="32"/>
        <v>0.2493505602075792</v>
      </c>
      <c r="JH17">
        <f t="shared" si="123"/>
        <v>-0.33010017239222905</v>
      </c>
      <c r="JI17">
        <f t="shared" si="124"/>
        <v>-0.60318965172960826</v>
      </c>
      <c r="JM17">
        <v>867</v>
      </c>
      <c r="JN17">
        <v>587</v>
      </c>
      <c r="JO17">
        <v>664</v>
      </c>
      <c r="JP17">
        <v>586</v>
      </c>
      <c r="JQ17">
        <f t="shared" si="125"/>
        <v>765.5</v>
      </c>
      <c r="JR17">
        <f t="shared" si="126"/>
        <v>586.5</v>
      </c>
      <c r="JS17">
        <f t="shared" si="127"/>
        <v>238</v>
      </c>
      <c r="JT17">
        <f t="shared" si="128"/>
        <v>8.5</v>
      </c>
      <c r="JU17">
        <f t="shared" si="129"/>
        <v>238.1517373440723</v>
      </c>
      <c r="JV17">
        <f t="shared" si="130"/>
        <v>964.35081790808886</v>
      </c>
      <c r="JW17">
        <v>44</v>
      </c>
      <c r="JX17">
        <f t="shared" si="33"/>
        <v>0.2746498965611569</v>
      </c>
      <c r="JY17">
        <f t="shared" si="34"/>
        <v>5.937723222285432E-2</v>
      </c>
      <c r="JZ17">
        <f t="shared" si="131"/>
        <v>-0.56122056020689404</v>
      </c>
      <c r="KA17">
        <f t="shared" si="132"/>
        <v>-1.2263800502286313</v>
      </c>
      <c r="KE17">
        <v>1067</v>
      </c>
      <c r="KF17">
        <v>598</v>
      </c>
      <c r="KG17">
        <v>807</v>
      </c>
      <c r="KH17">
        <v>593</v>
      </c>
      <c r="KI17">
        <f t="shared" si="133"/>
        <v>937</v>
      </c>
      <c r="KJ17">
        <f t="shared" si="134"/>
        <v>595.5</v>
      </c>
      <c r="KK17">
        <f t="shared" si="135"/>
        <v>393.5</v>
      </c>
      <c r="KL17">
        <f t="shared" si="136"/>
        <v>10</v>
      </c>
      <c r="KM17">
        <f t="shared" si="137"/>
        <v>393.62704429446916</v>
      </c>
      <c r="KN17">
        <f t="shared" si="138"/>
        <v>1110.2203610094709</v>
      </c>
      <c r="KO17">
        <v>44</v>
      </c>
      <c r="KP17">
        <f t="shared" si="35"/>
        <v>0.28265958302034599</v>
      </c>
      <c r="KQ17">
        <f t="shared" si="36"/>
        <v>9.380543782988289E-2</v>
      </c>
      <c r="KR17">
        <f t="shared" si="139"/>
        <v>-0.54873628604923419</v>
      </c>
      <c r="KS17">
        <f t="shared" si="140"/>
        <v>-1.0277719851704057</v>
      </c>
      <c r="KW17">
        <v>1066</v>
      </c>
      <c r="KX17">
        <v>593</v>
      </c>
      <c r="KY17">
        <v>808</v>
      </c>
      <c r="KZ17">
        <v>589</v>
      </c>
      <c r="LA17">
        <f t="shared" si="141"/>
        <v>937</v>
      </c>
      <c r="LB17">
        <f t="shared" si="142"/>
        <v>591</v>
      </c>
      <c r="LC17">
        <f t="shared" si="143"/>
        <v>397.5</v>
      </c>
      <c r="LD17">
        <f t="shared" si="144"/>
        <v>4.5</v>
      </c>
      <c r="LE17">
        <f t="shared" si="145"/>
        <v>397.52547088205557</v>
      </c>
      <c r="LF17">
        <f t="shared" si="146"/>
        <v>1107.8131611422568</v>
      </c>
      <c r="LG17">
        <v>44</v>
      </c>
      <c r="LH17">
        <f t="shared" si="37"/>
        <v>0.24650741323792696</v>
      </c>
      <c r="LI17">
        <f t="shared" si="38"/>
        <v>8.7395163614251467E-2</v>
      </c>
      <c r="LJ17">
        <f t="shared" si="147"/>
        <v>-0.60817001561631034</v>
      </c>
      <c r="LK17">
        <f t="shared" si="148"/>
        <v>-1.0585126002461418</v>
      </c>
      <c r="LO17">
        <v>1164</v>
      </c>
      <c r="LP17">
        <v>602</v>
      </c>
      <c r="LQ17">
        <v>780</v>
      </c>
      <c r="LR17">
        <v>597</v>
      </c>
      <c r="LS17">
        <f t="shared" si="149"/>
        <v>972</v>
      </c>
      <c r="LT17">
        <f t="shared" si="150"/>
        <v>599.5</v>
      </c>
      <c r="LU17">
        <f t="shared" si="151"/>
        <v>455.5</v>
      </c>
      <c r="LV17">
        <f t="shared" si="152"/>
        <v>6</v>
      </c>
      <c r="LW17">
        <f t="shared" si="153"/>
        <v>455.53951530026461</v>
      </c>
      <c r="LX17">
        <f t="shared" si="154"/>
        <v>1142.0088659901025</v>
      </c>
      <c r="LY17">
        <v>44</v>
      </c>
      <c r="LZ17">
        <f t="shared" si="39"/>
        <v>0.36280146420619219</v>
      </c>
      <c r="MA17">
        <f t="shared" si="40"/>
        <v>0.1344759258587965</v>
      </c>
      <c r="MB17">
        <f t="shared" si="155"/>
        <v>-0.44033096886831929</v>
      </c>
      <c r="MC17">
        <f t="shared" si="156"/>
        <v>-0.87135545694400041</v>
      </c>
    </row>
    <row r="18" spans="1:341" x14ac:dyDescent="0.25">
      <c r="A18" s="46" t="s">
        <v>98</v>
      </c>
      <c r="B18" s="28" t="s">
        <v>104</v>
      </c>
      <c r="C18" s="35">
        <v>4</v>
      </c>
      <c r="D18" s="35">
        <v>2.6609999999999756</v>
      </c>
      <c r="E18" s="28">
        <v>144.79622364683689</v>
      </c>
      <c r="F18" s="28">
        <v>385.21858243995871</v>
      </c>
      <c r="G18" s="35">
        <v>2.6700659367262509</v>
      </c>
      <c r="K18" s="18">
        <v>945</v>
      </c>
      <c r="L18" s="18">
        <v>576</v>
      </c>
      <c r="M18" s="18">
        <v>681</v>
      </c>
      <c r="N18" s="18">
        <v>580</v>
      </c>
      <c r="O18" s="18">
        <f t="shared" si="0"/>
        <v>813</v>
      </c>
      <c r="P18" s="18">
        <f t="shared" si="1"/>
        <v>578</v>
      </c>
      <c r="Q18" s="18">
        <f t="shared" si="158"/>
        <v>36.5</v>
      </c>
      <c r="R18" s="18">
        <f t="shared" si="159"/>
        <v>-2.5</v>
      </c>
      <c r="S18" s="49">
        <f t="shared" si="42"/>
        <v>36.585516259853435</v>
      </c>
      <c r="T18" s="26">
        <f t="shared" si="2"/>
        <v>3.0308604307723832</v>
      </c>
      <c r="U18" s="18">
        <f t="shared" si="3"/>
        <v>28.022272917451573</v>
      </c>
      <c r="V18" s="28">
        <v>12</v>
      </c>
      <c r="W18" s="22">
        <f t="shared" si="4"/>
        <v>4.3162049036152249E-2</v>
      </c>
      <c r="X18" s="18">
        <f t="shared" si="5"/>
        <v>4.1185064884980034E-3</v>
      </c>
      <c r="Y18">
        <f t="shared" si="43"/>
        <v>-1.3648979461955448</v>
      </c>
      <c r="Z18">
        <f t="shared" si="44"/>
        <v>-2.3852602454708376</v>
      </c>
      <c r="AD18" s="18">
        <v>856</v>
      </c>
      <c r="AE18" s="18">
        <v>572</v>
      </c>
      <c r="AF18" s="18">
        <v>556</v>
      </c>
      <c r="AG18" s="18">
        <v>577</v>
      </c>
      <c r="AH18" s="18">
        <f t="shared" si="45"/>
        <v>706</v>
      </c>
      <c r="AI18" s="18">
        <f t="shared" si="45"/>
        <v>574.5</v>
      </c>
      <c r="AJ18" s="18">
        <f t="shared" si="160"/>
        <v>43.5</v>
      </c>
      <c r="AK18" s="18">
        <f t="shared" si="161"/>
        <v>4</v>
      </c>
      <c r="AL18" s="18">
        <f t="shared" si="47"/>
        <v>43.683520920365382</v>
      </c>
      <c r="AM18" s="18">
        <f t="shared" si="48"/>
        <v>910.21220053347997</v>
      </c>
      <c r="AN18" s="18">
        <f t="shared" si="162"/>
        <v>35.925920188191753</v>
      </c>
      <c r="AO18" s="28">
        <v>12</v>
      </c>
      <c r="AP18" s="22">
        <f t="shared" si="6"/>
        <v>3.5948938401324751E-2</v>
      </c>
      <c r="AQ18" s="18">
        <f t="shared" si="7"/>
        <v>4.802553201501864E-3</v>
      </c>
      <c r="AR18">
        <f t="shared" si="49"/>
        <v>-1.4443139301282226</v>
      </c>
      <c r="AS18">
        <f t="shared" si="49"/>
        <v>-2.3185278154322839</v>
      </c>
      <c r="AW18" s="18">
        <v>1059</v>
      </c>
      <c r="AX18" s="18">
        <v>579</v>
      </c>
      <c r="AY18" s="18">
        <v>677</v>
      </c>
      <c r="AZ18" s="18">
        <v>584</v>
      </c>
      <c r="BA18" s="18">
        <f t="shared" si="50"/>
        <v>868</v>
      </c>
      <c r="BB18" s="18">
        <f t="shared" si="50"/>
        <v>581.5</v>
      </c>
      <c r="BC18" s="18">
        <f t="shared" si="163"/>
        <v>36.5</v>
      </c>
      <c r="BD18" s="18">
        <f t="shared" si="164"/>
        <v>0.5</v>
      </c>
      <c r="BE18" s="18">
        <f t="shared" si="52"/>
        <v>36.503424496887959</v>
      </c>
      <c r="BF18" s="18">
        <f t="shared" si="53"/>
        <v>1044.7804793352525</v>
      </c>
      <c r="BG18" s="18">
        <f t="shared" si="165"/>
        <v>30.407150624368114</v>
      </c>
      <c r="BH18" s="28">
        <v>12</v>
      </c>
      <c r="BI18" s="22">
        <f t="shared" si="8"/>
        <v>3.1967487856792133E-2</v>
      </c>
      <c r="BJ18" s="18">
        <f t="shared" si="9"/>
        <v>3.0607651778294513E-3</v>
      </c>
      <c r="BK18">
        <f t="shared" si="55"/>
        <v>-1.4952914911227424</v>
      </c>
      <c r="BL18">
        <f t="shared" si="55"/>
        <v>-2.5141699882350177</v>
      </c>
      <c r="BP18">
        <v>668</v>
      </c>
      <c r="BQ18">
        <v>588</v>
      </c>
      <c r="BR18">
        <v>471</v>
      </c>
      <c r="BS18">
        <v>588</v>
      </c>
      <c r="BT18" s="18">
        <f t="shared" si="56"/>
        <v>569.5</v>
      </c>
      <c r="BU18" s="18">
        <f t="shared" si="56"/>
        <v>588</v>
      </c>
      <c r="BV18" s="18">
        <f t="shared" si="166"/>
        <v>91</v>
      </c>
      <c r="BW18" s="18">
        <f t="shared" si="167"/>
        <v>-1.5</v>
      </c>
      <c r="BX18" s="18">
        <f t="shared" si="58"/>
        <v>91.012361797725035</v>
      </c>
      <c r="BY18" s="18">
        <f t="shared" si="59"/>
        <v>818.5806313369502</v>
      </c>
      <c r="BZ18" s="18">
        <f t="shared" si="168"/>
        <v>59.322770001290451</v>
      </c>
      <c r="CA18" s="28">
        <v>12</v>
      </c>
      <c r="CB18" s="22">
        <f t="shared" si="10"/>
        <v>0.13775823656530858</v>
      </c>
      <c r="CC18" s="18">
        <f t="shared" si="11"/>
        <v>4.0480131866192294E-2</v>
      </c>
      <c r="CD18">
        <f t="shared" si="61"/>
        <v>-0.86088242523172021</v>
      </c>
      <c r="CE18">
        <f t="shared" si="61"/>
        <v>-1.392758081428475</v>
      </c>
      <c r="CI18">
        <v>731</v>
      </c>
      <c r="CJ18">
        <v>580</v>
      </c>
      <c r="CK18">
        <v>492</v>
      </c>
      <c r="CL18">
        <v>590</v>
      </c>
      <c r="CM18" s="18">
        <f t="shared" si="62"/>
        <v>611.5</v>
      </c>
      <c r="CN18" s="18">
        <f t="shared" si="62"/>
        <v>585</v>
      </c>
      <c r="CO18" s="18">
        <f t="shared" si="169"/>
        <v>79</v>
      </c>
      <c r="CP18" s="18">
        <f t="shared" si="170"/>
        <v>-3</v>
      </c>
      <c r="CQ18" s="18">
        <f t="shared" si="64"/>
        <v>79.05694150420949</v>
      </c>
      <c r="CR18" s="18">
        <f t="shared" si="65"/>
        <v>846.26074586973493</v>
      </c>
      <c r="CS18" s="18">
        <f t="shared" si="171"/>
        <v>52.976276086038752</v>
      </c>
      <c r="CT18" s="28">
        <v>12</v>
      </c>
      <c r="CU18" s="22">
        <f t="shared" si="12"/>
        <v>0.11665063845958577</v>
      </c>
      <c r="CV18" s="18">
        <f t="shared" si="13"/>
        <v>2.93780779678579E-2</v>
      </c>
      <c r="CW18">
        <f t="shared" si="67"/>
        <v>-0.93311287985594471</v>
      </c>
      <c r="CX18">
        <f t="shared" si="67"/>
        <v>-1.5319766209099008</v>
      </c>
      <c r="DB18">
        <v>790</v>
      </c>
      <c r="DC18">
        <v>578</v>
      </c>
      <c r="DD18">
        <v>520</v>
      </c>
      <c r="DE18">
        <v>587</v>
      </c>
      <c r="DF18" s="18">
        <f t="shared" si="68"/>
        <v>655</v>
      </c>
      <c r="DG18" s="18">
        <f t="shared" si="68"/>
        <v>582.5</v>
      </c>
      <c r="DH18" s="18">
        <f t="shared" si="172"/>
        <v>113</v>
      </c>
      <c r="DI18" s="18">
        <f t="shared" si="173"/>
        <v>-2</v>
      </c>
      <c r="DJ18" s="18">
        <f t="shared" si="70"/>
        <v>113.01769772916099</v>
      </c>
      <c r="DK18" s="18">
        <f t="shared" si="71"/>
        <v>876.54506444335198</v>
      </c>
      <c r="DL18" s="18">
        <f t="shared" si="174"/>
        <v>79.422583264957439</v>
      </c>
      <c r="DM18" s="28">
        <v>12</v>
      </c>
      <c r="DN18" s="22">
        <f t="shared" si="14"/>
        <v>0.10525111226974967</v>
      </c>
      <c r="DO18" s="18">
        <f t="shared" si="15"/>
        <v>3.6930114992698347E-2</v>
      </c>
      <c r="DP18">
        <f t="shared" si="73"/>
        <v>-0.97777330594300893</v>
      </c>
      <c r="DQ18">
        <f t="shared" si="73"/>
        <v>-1.4326193400442122</v>
      </c>
      <c r="DU18">
        <v>807</v>
      </c>
      <c r="DV18">
        <v>599</v>
      </c>
      <c r="DW18">
        <v>576</v>
      </c>
      <c r="DX18">
        <v>605</v>
      </c>
      <c r="DY18" s="18">
        <f t="shared" si="74"/>
        <v>691.5</v>
      </c>
      <c r="DZ18" s="18">
        <f t="shared" si="74"/>
        <v>602</v>
      </c>
      <c r="EA18" s="18">
        <f t="shared" si="175"/>
        <v>86</v>
      </c>
      <c r="EB18" s="18">
        <f t="shared" si="176"/>
        <v>-4</v>
      </c>
      <c r="EC18" s="18">
        <f t="shared" si="76"/>
        <v>86.092973000123536</v>
      </c>
      <c r="ED18" s="18">
        <f t="shared" si="77"/>
        <v>916.82945524235856</v>
      </c>
      <c r="EE18" s="18">
        <f t="shared" si="177"/>
        <v>60.169516877081719</v>
      </c>
      <c r="EF18" s="28">
        <v>12</v>
      </c>
      <c r="EG18" s="22">
        <f t="shared" si="16"/>
        <v>0.24913568063040056</v>
      </c>
      <c r="EH18" s="18">
        <f t="shared" si="17"/>
        <v>7.0683380519858272E-2</v>
      </c>
      <c r="EI18">
        <f t="shared" si="79"/>
        <v>-0.60356406936755835</v>
      </c>
      <c r="EJ18">
        <f t="shared" si="79"/>
        <v>-1.1506826879992857</v>
      </c>
      <c r="EN18">
        <v>872</v>
      </c>
      <c r="EO18">
        <v>604</v>
      </c>
      <c r="EP18">
        <v>582</v>
      </c>
      <c r="EQ18">
        <v>608</v>
      </c>
      <c r="ER18" s="18">
        <f t="shared" si="80"/>
        <v>727</v>
      </c>
      <c r="ES18" s="18">
        <f t="shared" si="80"/>
        <v>606</v>
      </c>
      <c r="ET18" s="18">
        <f t="shared" si="178"/>
        <v>111</v>
      </c>
      <c r="EU18" s="18">
        <f t="shared" si="179"/>
        <v>-3.5</v>
      </c>
      <c r="EV18" s="18">
        <f t="shared" si="82"/>
        <v>111.05516647144337</v>
      </c>
      <c r="EW18" s="18">
        <f t="shared" si="83"/>
        <v>946.44862512447025</v>
      </c>
      <c r="EX18" s="18">
        <f t="shared" si="180"/>
        <v>79.877075856898273</v>
      </c>
      <c r="EY18" s="28">
        <v>12</v>
      </c>
      <c r="EZ18" s="22">
        <f t="shared" si="18"/>
        <v>0.20279648642617795</v>
      </c>
      <c r="FA18" s="18">
        <f t="shared" si="19"/>
        <v>7.1902780621825077E-2</v>
      </c>
      <c r="FB18">
        <f t="shared" si="85"/>
        <v>-0.69293957369245607</v>
      </c>
      <c r="FC18">
        <f t="shared" si="85"/>
        <v>-1.1432543142712996</v>
      </c>
      <c r="FG18">
        <v>890</v>
      </c>
      <c r="FH18">
        <v>602</v>
      </c>
      <c r="FI18">
        <v>558</v>
      </c>
      <c r="FJ18">
        <v>609</v>
      </c>
      <c r="FK18" s="18">
        <f t="shared" si="86"/>
        <v>724</v>
      </c>
      <c r="FL18" s="18">
        <f t="shared" si="86"/>
        <v>605.5</v>
      </c>
      <c r="FM18" s="18">
        <f t="shared" si="181"/>
        <v>112</v>
      </c>
      <c r="FN18" s="18">
        <f t="shared" si="182"/>
        <v>-5.5</v>
      </c>
      <c r="FO18" s="18">
        <f t="shared" si="88"/>
        <v>112.13496332544993</v>
      </c>
      <c r="FP18" s="18">
        <f t="shared" si="89"/>
        <v>943.82532811956264</v>
      </c>
      <c r="FQ18" s="18">
        <f t="shared" si="183"/>
        <v>79.033445641471872</v>
      </c>
      <c r="FR18" s="28">
        <v>12</v>
      </c>
      <c r="FS18" s="22">
        <f t="shared" si="20"/>
        <v>0.18370251248096242</v>
      </c>
      <c r="FT18" s="18">
        <f t="shared" si="21"/>
        <v>6.8125838572297454E-2</v>
      </c>
      <c r="FU18">
        <f t="shared" si="91"/>
        <v>-0.73588490385120853</v>
      </c>
      <c r="FV18">
        <f t="shared" si="91"/>
        <v>-1.166688138879264</v>
      </c>
      <c r="FZ18">
        <v>416</v>
      </c>
      <c r="GA18">
        <v>595</v>
      </c>
      <c r="GB18">
        <v>183</v>
      </c>
      <c r="GC18">
        <v>604</v>
      </c>
      <c r="GD18">
        <f t="shared" si="92"/>
        <v>299.5</v>
      </c>
      <c r="GE18">
        <f t="shared" si="92"/>
        <v>599.5</v>
      </c>
      <c r="GF18" s="18">
        <f t="shared" si="184"/>
        <v>73.5</v>
      </c>
      <c r="GG18" s="18">
        <f t="shared" si="185"/>
        <v>-2.5</v>
      </c>
      <c r="GH18" s="18">
        <f t="shared" si="94"/>
        <v>73.542504716660289</v>
      </c>
      <c r="GI18">
        <f t="shared" si="95"/>
        <v>670.14961016179063</v>
      </c>
      <c r="GJ18">
        <v>12</v>
      </c>
      <c r="GK18" s="22">
        <f t="shared" si="22"/>
        <v>0.16553189721705508</v>
      </c>
      <c r="GL18" s="18">
        <f t="shared" si="23"/>
        <v>4.0600730543142831E-2</v>
      </c>
      <c r="GM18">
        <f t="shared" si="96"/>
        <v>-0.78111830732278753</v>
      </c>
      <c r="GN18">
        <f t="shared" si="97"/>
        <v>-1.3914661519400147</v>
      </c>
      <c r="GR18">
        <v>442</v>
      </c>
      <c r="GS18">
        <v>594</v>
      </c>
      <c r="GT18">
        <v>242</v>
      </c>
      <c r="GU18">
        <v>602</v>
      </c>
      <c r="GV18">
        <f t="shared" si="98"/>
        <v>342</v>
      </c>
      <c r="GW18">
        <f t="shared" si="98"/>
        <v>598</v>
      </c>
      <c r="GX18" s="18">
        <f t="shared" si="186"/>
        <v>97</v>
      </c>
      <c r="GY18" s="18">
        <f t="shared" si="187"/>
        <v>-6.5</v>
      </c>
      <c r="GZ18" s="18">
        <f t="shared" si="100"/>
        <v>97.217539569771048</v>
      </c>
      <c r="HA18">
        <f t="shared" si="101"/>
        <v>688.88896057347301</v>
      </c>
      <c r="HB18">
        <v>12</v>
      </c>
      <c r="HC18" s="22">
        <f t="shared" si="24"/>
        <v>0.14862738841514675</v>
      </c>
      <c r="HD18" s="18">
        <f t="shared" si="25"/>
        <v>5.1634223322818258E-2</v>
      </c>
      <c r="HE18">
        <f t="shared" si="102"/>
        <v>-0.82790115328370273</v>
      </c>
      <c r="HF18">
        <f t="shared" si="103"/>
        <v>-1.2870623512111121</v>
      </c>
      <c r="HJ18">
        <v>450</v>
      </c>
      <c r="HK18">
        <v>593</v>
      </c>
      <c r="HL18">
        <v>254</v>
      </c>
      <c r="HM18">
        <v>602</v>
      </c>
      <c r="HN18">
        <f t="shared" si="104"/>
        <v>352</v>
      </c>
      <c r="HO18">
        <f t="shared" si="104"/>
        <v>597.5</v>
      </c>
      <c r="HP18" s="18">
        <f t="shared" si="105"/>
        <v>97</v>
      </c>
      <c r="HQ18" s="18">
        <f t="shared" si="188"/>
        <v>-4</v>
      </c>
      <c r="HR18" s="18">
        <f t="shared" si="26"/>
        <v>97.082439194738001</v>
      </c>
      <c r="HS18">
        <f t="shared" si="107"/>
        <v>693.47692823914485</v>
      </c>
      <c r="HT18">
        <v>12</v>
      </c>
      <c r="HU18" s="22">
        <f t="shared" si="27"/>
        <v>0.15975544562249797</v>
      </c>
      <c r="HV18" s="18">
        <f t="shared" si="28"/>
        <v>5.7081324829944574E-2</v>
      </c>
      <c r="HW18">
        <f t="shared" si="108"/>
        <v>-0.79654432901624328</v>
      </c>
      <c r="HX18">
        <f t="shared" si="109"/>
        <v>-1.243505955675517</v>
      </c>
      <c r="IB18">
        <v>808</v>
      </c>
      <c r="IC18">
        <v>577</v>
      </c>
      <c r="ID18">
        <v>486</v>
      </c>
      <c r="IE18">
        <v>594</v>
      </c>
      <c r="IF18">
        <f t="shared" si="110"/>
        <v>647</v>
      </c>
      <c r="IG18">
        <f t="shared" si="111"/>
        <v>585.5</v>
      </c>
      <c r="IH18">
        <f t="shared" si="112"/>
        <v>100.5</v>
      </c>
      <c r="II18">
        <f t="shared" si="113"/>
        <v>2</v>
      </c>
      <c r="IJ18">
        <f t="shared" si="114"/>
        <v>100.51989852760497</v>
      </c>
      <c r="IL18">
        <v>12</v>
      </c>
      <c r="IM18">
        <f t="shared" si="29"/>
        <v>0.14974142276638616</v>
      </c>
      <c r="IN18">
        <f t="shared" si="30"/>
        <v>5.6399983207037124E-2</v>
      </c>
      <c r="IO18">
        <f t="shared" si="115"/>
        <v>-0.82465804474440929</v>
      </c>
      <c r="IP18">
        <f t="shared" si="116"/>
        <v>-1.2487210253268031</v>
      </c>
      <c r="IU18">
        <v>1533</v>
      </c>
      <c r="IV18">
        <v>612</v>
      </c>
      <c r="IW18">
        <v>1199</v>
      </c>
      <c r="IX18">
        <v>600</v>
      </c>
      <c r="IY18">
        <f t="shared" si="117"/>
        <v>1366</v>
      </c>
      <c r="IZ18">
        <f t="shared" si="118"/>
        <v>606</v>
      </c>
      <c r="JA18">
        <f t="shared" si="119"/>
        <v>740</v>
      </c>
      <c r="JB18">
        <f t="shared" si="120"/>
        <v>13.5</v>
      </c>
      <c r="JC18">
        <f t="shared" si="121"/>
        <v>740.12313164770092</v>
      </c>
      <c r="JD18">
        <f t="shared" si="122"/>
        <v>1494.3868307770917</v>
      </c>
      <c r="JE18">
        <v>48</v>
      </c>
      <c r="JF18">
        <f t="shared" si="31"/>
        <v>0.51013883788979553</v>
      </c>
      <c r="JG18">
        <f t="shared" si="32"/>
        <v>0.28277931137120921</v>
      </c>
      <c r="JH18">
        <f t="shared" si="123"/>
        <v>-0.29231161150282925</v>
      </c>
      <c r="JI18">
        <f t="shared" si="124"/>
        <v>-0.54855236745643798</v>
      </c>
      <c r="JM18">
        <v>902</v>
      </c>
      <c r="JN18">
        <v>589</v>
      </c>
      <c r="JO18">
        <v>699</v>
      </c>
      <c r="JP18">
        <v>587</v>
      </c>
      <c r="JQ18">
        <f t="shared" si="125"/>
        <v>800.5</v>
      </c>
      <c r="JR18">
        <f t="shared" si="126"/>
        <v>588</v>
      </c>
      <c r="JS18">
        <f t="shared" si="127"/>
        <v>273</v>
      </c>
      <c r="JT18">
        <f t="shared" si="128"/>
        <v>10</v>
      </c>
      <c r="JU18">
        <f t="shared" si="129"/>
        <v>273.18308878845335</v>
      </c>
      <c r="JV18">
        <f t="shared" si="130"/>
        <v>993.24933928998917</v>
      </c>
      <c r="JW18">
        <v>48</v>
      </c>
      <c r="JX18">
        <f t="shared" si="33"/>
        <v>0.29961806897580756</v>
      </c>
      <c r="JY18">
        <f t="shared" si="34"/>
        <v>6.8111431322095989E-2</v>
      </c>
      <c r="JZ18">
        <f t="shared" si="131"/>
        <v>-0.52343199931749418</v>
      </c>
      <c r="KA18">
        <f t="shared" si="132"/>
        <v>-1.1667799931756702</v>
      </c>
      <c r="KE18">
        <v>1126</v>
      </c>
      <c r="KF18">
        <v>598</v>
      </c>
      <c r="KG18">
        <v>864</v>
      </c>
      <c r="KH18">
        <v>595</v>
      </c>
      <c r="KI18">
        <f t="shared" si="133"/>
        <v>995</v>
      </c>
      <c r="KJ18">
        <f t="shared" si="134"/>
        <v>596.5</v>
      </c>
      <c r="KK18">
        <f t="shared" si="135"/>
        <v>451.5</v>
      </c>
      <c r="KL18">
        <f t="shared" si="136"/>
        <v>11</v>
      </c>
      <c r="KM18">
        <f t="shared" si="137"/>
        <v>451.63397790688867</v>
      </c>
      <c r="KN18">
        <f t="shared" si="138"/>
        <v>1160.1022584237994</v>
      </c>
      <c r="KO18">
        <v>48</v>
      </c>
      <c r="KP18">
        <f t="shared" si="35"/>
        <v>0.30835590874946844</v>
      </c>
      <c r="KQ18">
        <f t="shared" si="36"/>
        <v>0.10762909624856441</v>
      </c>
      <c r="KR18">
        <f t="shared" si="139"/>
        <v>-0.51094772515983422</v>
      </c>
      <c r="KS18">
        <f t="shared" si="140"/>
        <v>-0.96807030643915204</v>
      </c>
      <c r="KW18">
        <v>1124</v>
      </c>
      <c r="KX18">
        <v>590</v>
      </c>
      <c r="KY18">
        <v>867</v>
      </c>
      <c r="KZ18">
        <v>589</v>
      </c>
      <c r="LA18">
        <f t="shared" si="141"/>
        <v>995.5</v>
      </c>
      <c r="LB18">
        <f t="shared" si="142"/>
        <v>589.5</v>
      </c>
      <c r="LC18">
        <f t="shared" si="143"/>
        <v>456</v>
      </c>
      <c r="LD18">
        <f t="shared" si="144"/>
        <v>3</v>
      </c>
      <c r="LE18">
        <f t="shared" si="145"/>
        <v>456.00986831427235</v>
      </c>
      <c r="LF18">
        <f t="shared" si="146"/>
        <v>1156.9487888407161</v>
      </c>
      <c r="LG18">
        <v>48</v>
      </c>
      <c r="LH18">
        <f t="shared" si="37"/>
        <v>0.26891717807773852</v>
      </c>
      <c r="LI18">
        <f t="shared" si="38"/>
        <v>0.10025283905106892</v>
      </c>
      <c r="LJ18">
        <f t="shared" si="147"/>
        <v>-0.5703814547269106</v>
      </c>
      <c r="LK18">
        <f t="shared" si="148"/>
        <v>-0.99890331978753544</v>
      </c>
      <c r="LO18">
        <v>1225</v>
      </c>
      <c r="LP18">
        <v>601</v>
      </c>
      <c r="LQ18">
        <v>850</v>
      </c>
      <c r="LR18">
        <v>597</v>
      </c>
      <c r="LS18">
        <f t="shared" si="149"/>
        <v>1037.5</v>
      </c>
      <c r="LT18">
        <f t="shared" si="150"/>
        <v>599</v>
      </c>
      <c r="LU18">
        <f t="shared" si="151"/>
        <v>521</v>
      </c>
      <c r="LV18">
        <f t="shared" si="152"/>
        <v>5.5</v>
      </c>
      <c r="LW18">
        <f t="shared" si="153"/>
        <v>521.02902990140581</v>
      </c>
      <c r="LX18">
        <f t="shared" si="154"/>
        <v>1198.001356426611</v>
      </c>
      <c r="LY18">
        <v>48</v>
      </c>
      <c r="LZ18">
        <f t="shared" si="39"/>
        <v>0.39578341549766427</v>
      </c>
      <c r="MA18">
        <f t="shared" si="40"/>
        <v>0.15380852558777222</v>
      </c>
      <c r="MB18">
        <f t="shared" si="155"/>
        <v>-0.40254240797891944</v>
      </c>
      <c r="MC18">
        <f t="shared" si="156"/>
        <v>-0.81301959097733945</v>
      </c>
    </row>
    <row r="19" spans="1:341" x14ac:dyDescent="0.25">
      <c r="A19" s="46" t="s">
        <v>99</v>
      </c>
      <c r="B19" s="28" t="s">
        <v>105</v>
      </c>
      <c r="C19" s="35">
        <v>4</v>
      </c>
      <c r="D19" s="35">
        <v>3.0619999999999994</v>
      </c>
      <c r="E19" s="28">
        <v>129.86191878727954</v>
      </c>
      <c r="F19" s="28">
        <v>368.44091719623788</v>
      </c>
      <c r="G19" s="35">
        <v>2.5944046386021431</v>
      </c>
      <c r="K19" s="18">
        <v>945</v>
      </c>
      <c r="L19" s="18">
        <v>576</v>
      </c>
      <c r="M19" s="18">
        <v>684</v>
      </c>
      <c r="N19" s="18">
        <v>579</v>
      </c>
      <c r="O19" s="18">
        <f t="shared" si="0"/>
        <v>814.5</v>
      </c>
      <c r="P19" s="18">
        <f t="shared" si="1"/>
        <v>577.5</v>
      </c>
      <c r="Q19" s="18">
        <f t="shared" si="158"/>
        <v>38</v>
      </c>
      <c r="R19" s="18">
        <f t="shared" si="159"/>
        <v>-3</v>
      </c>
      <c r="S19" s="49">
        <f t="shared" si="42"/>
        <v>38.118237105091836</v>
      </c>
      <c r="T19" s="26">
        <f t="shared" si="2"/>
        <v>3.1578358963707926</v>
      </c>
      <c r="U19" s="18">
        <f t="shared" si="3"/>
        <v>28.955899276305104</v>
      </c>
      <c r="V19" s="28">
        <v>13</v>
      </c>
      <c r="W19" s="22">
        <f t="shared" si="4"/>
        <v>4.6758886455831601E-2</v>
      </c>
      <c r="X19" s="18">
        <f t="shared" si="5"/>
        <v>4.2910480128907436E-3</v>
      </c>
      <c r="Y19">
        <f t="shared" si="43"/>
        <v>-1.3301358399363328</v>
      </c>
      <c r="Z19">
        <f t="shared" si="44"/>
        <v>-2.3674366260833026</v>
      </c>
      <c r="AD19" s="18">
        <v>859</v>
      </c>
      <c r="AE19" s="18">
        <v>573</v>
      </c>
      <c r="AF19" s="18">
        <v>560</v>
      </c>
      <c r="AG19" s="18">
        <v>578</v>
      </c>
      <c r="AH19" s="18">
        <f t="shared" si="45"/>
        <v>709.5</v>
      </c>
      <c r="AI19" s="18">
        <f t="shared" si="45"/>
        <v>575.5</v>
      </c>
      <c r="AJ19" s="18">
        <f t="shared" si="160"/>
        <v>47</v>
      </c>
      <c r="AK19" s="18">
        <f t="shared" si="161"/>
        <v>5</v>
      </c>
      <c r="AL19" s="18">
        <f t="shared" si="47"/>
        <v>47.265209192385896</v>
      </c>
      <c r="AM19" s="18">
        <f t="shared" si="48"/>
        <v>913.55924821546193</v>
      </c>
      <c r="AN19" s="18">
        <f t="shared" si="162"/>
        <v>39.272967870173716</v>
      </c>
      <c r="AO19" s="28">
        <v>13</v>
      </c>
      <c r="AP19" s="22">
        <f t="shared" si="6"/>
        <v>3.8944683268101812E-2</v>
      </c>
      <c r="AQ19" s="18">
        <f t="shared" si="7"/>
        <v>5.1963229369801807E-3</v>
      </c>
      <c r="AR19">
        <f t="shared" si="49"/>
        <v>-1.4095518238690108</v>
      </c>
      <c r="AS19">
        <f t="shared" si="49"/>
        <v>-2.2843038665693061</v>
      </c>
      <c r="AW19" s="18">
        <v>1063</v>
      </c>
      <c r="AX19" s="18">
        <v>579</v>
      </c>
      <c r="AY19" s="18">
        <v>680</v>
      </c>
      <c r="AZ19" s="18">
        <v>582</v>
      </c>
      <c r="BA19" s="18">
        <f t="shared" si="50"/>
        <v>871.5</v>
      </c>
      <c r="BB19" s="18">
        <f t="shared" si="50"/>
        <v>580.5</v>
      </c>
      <c r="BC19" s="18">
        <f t="shared" si="163"/>
        <v>40</v>
      </c>
      <c r="BD19" s="18">
        <f t="shared" si="164"/>
        <v>-0.5</v>
      </c>
      <c r="BE19" s="18">
        <f t="shared" si="52"/>
        <v>40.003124877939221</v>
      </c>
      <c r="BF19" s="18">
        <f t="shared" si="53"/>
        <v>1047.1353780672296</v>
      </c>
      <c r="BG19" s="18">
        <f t="shared" si="165"/>
        <v>32.762049356345187</v>
      </c>
      <c r="BH19" s="28">
        <v>13</v>
      </c>
      <c r="BI19" s="22">
        <f t="shared" si="8"/>
        <v>3.4631445178191479E-2</v>
      </c>
      <c r="BJ19" s="18">
        <f t="shared" si="9"/>
        <v>3.3542105519770568E-3</v>
      </c>
      <c r="BK19">
        <f t="shared" si="55"/>
        <v>-1.4605293848635306</v>
      </c>
      <c r="BL19">
        <f t="shared" si="55"/>
        <v>-2.4744096791504089</v>
      </c>
      <c r="BP19">
        <v>680</v>
      </c>
      <c r="BQ19">
        <v>588</v>
      </c>
      <c r="BR19">
        <v>482</v>
      </c>
      <c r="BS19">
        <v>588</v>
      </c>
      <c r="BT19" s="18">
        <f t="shared" si="56"/>
        <v>581</v>
      </c>
      <c r="BU19" s="18">
        <f t="shared" si="56"/>
        <v>588</v>
      </c>
      <c r="BV19" s="18">
        <f t="shared" si="166"/>
        <v>102.5</v>
      </c>
      <c r="BW19" s="18">
        <f t="shared" si="167"/>
        <v>-1.5</v>
      </c>
      <c r="BX19" s="18">
        <f t="shared" si="58"/>
        <v>102.5109750221897</v>
      </c>
      <c r="BY19" s="18">
        <f t="shared" si="59"/>
        <v>826.62264667743045</v>
      </c>
      <c r="BZ19" s="18">
        <f t="shared" si="168"/>
        <v>67.364785341770698</v>
      </c>
      <c r="CA19" s="28">
        <v>13</v>
      </c>
      <c r="CB19" s="22">
        <f t="shared" si="10"/>
        <v>0.14923808961241763</v>
      </c>
      <c r="CC19" s="18">
        <f t="shared" si="11"/>
        <v>4.5594441289775536E-2</v>
      </c>
      <c r="CD19">
        <f t="shared" si="61"/>
        <v>-0.82612031897250826</v>
      </c>
      <c r="CE19">
        <f t="shared" si="61"/>
        <v>-1.3410881017287941</v>
      </c>
      <c r="CI19">
        <v>737</v>
      </c>
      <c r="CJ19">
        <v>579</v>
      </c>
      <c r="CK19">
        <v>502</v>
      </c>
      <c r="CL19">
        <v>588</v>
      </c>
      <c r="CM19" s="18">
        <f t="shared" si="62"/>
        <v>619.5</v>
      </c>
      <c r="CN19" s="18">
        <f t="shared" si="62"/>
        <v>583.5</v>
      </c>
      <c r="CO19" s="18">
        <f t="shared" si="169"/>
        <v>87</v>
      </c>
      <c r="CP19" s="18">
        <f t="shared" si="170"/>
        <v>-4.5</v>
      </c>
      <c r="CQ19" s="18">
        <f t="shared" si="64"/>
        <v>87.116301574389624</v>
      </c>
      <c r="CR19" s="18">
        <f t="shared" si="65"/>
        <v>851.03025798146564</v>
      </c>
      <c r="CS19" s="18">
        <f t="shared" si="171"/>
        <v>57.745788197769457</v>
      </c>
      <c r="CT19" s="28">
        <v>13</v>
      </c>
      <c r="CU19" s="22">
        <f t="shared" si="12"/>
        <v>0.12637152499788457</v>
      </c>
      <c r="CV19" s="18">
        <f t="shared" si="13"/>
        <v>3.2372989028263466E-2</v>
      </c>
      <c r="CW19">
        <f t="shared" si="67"/>
        <v>-0.89835077359673288</v>
      </c>
      <c r="CX19">
        <f t="shared" si="67"/>
        <v>-1.4898171999316565</v>
      </c>
      <c r="DB19">
        <v>802</v>
      </c>
      <c r="DC19">
        <v>576</v>
      </c>
      <c r="DD19">
        <v>533</v>
      </c>
      <c r="DE19">
        <v>587</v>
      </c>
      <c r="DF19" s="18">
        <f t="shared" si="68"/>
        <v>667.5</v>
      </c>
      <c r="DG19" s="18">
        <f t="shared" si="68"/>
        <v>581.5</v>
      </c>
      <c r="DH19" s="18">
        <f t="shared" si="172"/>
        <v>125.5</v>
      </c>
      <c r="DI19" s="18">
        <f t="shared" si="173"/>
        <v>-3</v>
      </c>
      <c r="DJ19" s="18">
        <f t="shared" si="70"/>
        <v>125.53585145288177</v>
      </c>
      <c r="DK19" s="18">
        <f t="shared" si="71"/>
        <v>885.2674737049814</v>
      </c>
      <c r="DL19" s="18">
        <f t="shared" si="174"/>
        <v>88.144992526586861</v>
      </c>
      <c r="DM19" s="28">
        <v>13</v>
      </c>
      <c r="DN19" s="22">
        <f t="shared" si="14"/>
        <v>0.11402203829222882</v>
      </c>
      <c r="DO19" s="18">
        <f t="shared" si="15"/>
        <v>4.1020596977397294E-2</v>
      </c>
      <c r="DP19">
        <f t="shared" si="73"/>
        <v>-0.94301119968379687</v>
      </c>
      <c r="DQ19">
        <f t="shared" si="73"/>
        <v>-1.3869980235848416</v>
      </c>
      <c r="DU19">
        <v>815</v>
      </c>
      <c r="DV19">
        <v>598</v>
      </c>
      <c r="DW19">
        <v>585</v>
      </c>
      <c r="DX19">
        <v>604</v>
      </c>
      <c r="DY19" s="18">
        <f t="shared" si="74"/>
        <v>700</v>
      </c>
      <c r="DZ19" s="18">
        <f t="shared" si="74"/>
        <v>601</v>
      </c>
      <c r="EA19" s="18">
        <f t="shared" si="175"/>
        <v>94.5</v>
      </c>
      <c r="EB19" s="18">
        <f t="shared" si="176"/>
        <v>-5</v>
      </c>
      <c r="EC19" s="18">
        <f t="shared" si="76"/>
        <v>94.632182686441297</v>
      </c>
      <c r="ED19" s="18">
        <f t="shared" si="77"/>
        <v>922.60554951723543</v>
      </c>
      <c r="EE19" s="18">
        <f t="shared" si="177"/>
        <v>65.945611151958587</v>
      </c>
      <c r="EF19" s="28">
        <v>13</v>
      </c>
      <c r="EG19" s="22">
        <f t="shared" si="16"/>
        <v>0.2698969873496006</v>
      </c>
      <c r="EH19" s="18">
        <f t="shared" si="17"/>
        <v>7.7694175786459096E-2</v>
      </c>
      <c r="EI19">
        <f t="shared" si="79"/>
        <v>-0.56880196310834641</v>
      </c>
      <c r="EJ19">
        <f t="shared" si="79"/>
        <v>-1.1096115361361112</v>
      </c>
      <c r="EN19">
        <v>881</v>
      </c>
      <c r="EO19">
        <v>604</v>
      </c>
      <c r="EP19">
        <v>595</v>
      </c>
      <c r="EQ19">
        <v>607</v>
      </c>
      <c r="ER19" s="18">
        <f t="shared" si="80"/>
        <v>738</v>
      </c>
      <c r="ES19" s="18">
        <f t="shared" si="80"/>
        <v>605.5</v>
      </c>
      <c r="ET19" s="18">
        <f t="shared" si="178"/>
        <v>122</v>
      </c>
      <c r="EU19" s="18">
        <f t="shared" si="179"/>
        <v>-4</v>
      </c>
      <c r="EV19" s="18">
        <f t="shared" si="82"/>
        <v>122.06555615733703</v>
      </c>
      <c r="EW19" s="18">
        <f t="shared" si="83"/>
        <v>954.60685625025758</v>
      </c>
      <c r="EX19" s="18">
        <f t="shared" si="180"/>
        <v>88.035306982685597</v>
      </c>
      <c r="EY19" s="28">
        <v>13</v>
      </c>
      <c r="EZ19" s="22">
        <f t="shared" si="18"/>
        <v>0.21969619362835946</v>
      </c>
      <c r="FA19" s="18">
        <f t="shared" si="19"/>
        <v>7.9031468636075977E-2</v>
      </c>
      <c r="FB19">
        <f t="shared" si="85"/>
        <v>-0.65817746743324412</v>
      </c>
      <c r="FC19">
        <f t="shared" si="85"/>
        <v>-1.1021999475227846</v>
      </c>
      <c r="FG19">
        <v>904</v>
      </c>
      <c r="FH19">
        <v>602</v>
      </c>
      <c r="FI19">
        <v>572</v>
      </c>
      <c r="FJ19">
        <v>611</v>
      </c>
      <c r="FK19" s="18">
        <f t="shared" si="86"/>
        <v>738</v>
      </c>
      <c r="FL19" s="18">
        <f t="shared" si="86"/>
        <v>606.5</v>
      </c>
      <c r="FM19" s="18">
        <f t="shared" si="181"/>
        <v>126</v>
      </c>
      <c r="FN19" s="18">
        <f t="shared" si="182"/>
        <v>-4.5</v>
      </c>
      <c r="FO19" s="18">
        <f t="shared" si="88"/>
        <v>126.0803315350971</v>
      </c>
      <c r="FP19" s="18">
        <f t="shared" si="89"/>
        <v>955.24146162109196</v>
      </c>
      <c r="FQ19" s="18">
        <f t="shared" si="183"/>
        <v>90.449579143001188</v>
      </c>
      <c r="FR19" s="28">
        <v>13</v>
      </c>
      <c r="FS19" s="22">
        <f t="shared" si="20"/>
        <v>0.19901105518770928</v>
      </c>
      <c r="FT19" s="18">
        <f t="shared" si="21"/>
        <v>7.6598128349789671E-2</v>
      </c>
      <c r="FU19">
        <f t="shared" si="91"/>
        <v>-0.70112279759199658</v>
      </c>
      <c r="FV19">
        <f t="shared" si="91"/>
        <v>-1.1157818420813537</v>
      </c>
      <c r="FZ19">
        <v>421</v>
      </c>
      <c r="GA19">
        <v>595</v>
      </c>
      <c r="GB19">
        <v>191</v>
      </c>
      <c r="GC19">
        <v>603</v>
      </c>
      <c r="GD19">
        <f t="shared" si="92"/>
        <v>306</v>
      </c>
      <c r="GE19">
        <f t="shared" si="92"/>
        <v>599</v>
      </c>
      <c r="GF19" s="18">
        <f t="shared" si="184"/>
        <v>80</v>
      </c>
      <c r="GG19" s="18">
        <f t="shared" si="185"/>
        <v>-3</v>
      </c>
      <c r="GH19" s="18">
        <f t="shared" si="94"/>
        <v>80.05623023850174</v>
      </c>
      <c r="GI19">
        <f t="shared" si="95"/>
        <v>672.63437319244997</v>
      </c>
      <c r="GJ19">
        <v>13</v>
      </c>
      <c r="GK19" s="22">
        <f t="shared" si="22"/>
        <v>0.179326221985143</v>
      </c>
      <c r="GL19" s="18">
        <f t="shared" si="23"/>
        <v>4.419677361732393E-2</v>
      </c>
      <c r="GM19">
        <f t="shared" si="96"/>
        <v>-0.74635620106357559</v>
      </c>
      <c r="GN19">
        <f t="shared" si="97"/>
        <v>-1.3546094331698126</v>
      </c>
      <c r="GR19">
        <v>452</v>
      </c>
      <c r="GS19">
        <v>593</v>
      </c>
      <c r="GT19">
        <v>252</v>
      </c>
      <c r="GU19">
        <v>602</v>
      </c>
      <c r="GV19">
        <f t="shared" si="98"/>
        <v>352</v>
      </c>
      <c r="GW19">
        <f t="shared" si="98"/>
        <v>597.5</v>
      </c>
      <c r="GX19" s="18">
        <f t="shared" si="186"/>
        <v>107</v>
      </c>
      <c r="GY19" s="18">
        <f t="shared" si="187"/>
        <v>-7</v>
      </c>
      <c r="GZ19" s="18">
        <f t="shared" si="100"/>
        <v>107.22872749408155</v>
      </c>
      <c r="HA19">
        <f t="shared" si="101"/>
        <v>693.47692823914485</v>
      </c>
      <c r="HB19">
        <v>13</v>
      </c>
      <c r="HC19" s="22">
        <f t="shared" si="24"/>
        <v>0.16101300411640898</v>
      </c>
      <c r="HD19" s="18">
        <f t="shared" si="25"/>
        <v>5.6951369953952308E-2</v>
      </c>
      <c r="HE19">
        <f t="shared" si="102"/>
        <v>-0.79313904702449078</v>
      </c>
      <c r="HF19">
        <f t="shared" si="103"/>
        <v>-1.2444958245912718</v>
      </c>
      <c r="HJ19">
        <v>460</v>
      </c>
      <c r="HK19">
        <v>593</v>
      </c>
      <c r="HL19">
        <v>265</v>
      </c>
      <c r="HM19">
        <v>601</v>
      </c>
      <c r="HN19">
        <f t="shared" si="104"/>
        <v>362.5</v>
      </c>
      <c r="HO19">
        <f t="shared" si="104"/>
        <v>597</v>
      </c>
      <c r="HP19" s="18">
        <f t="shared" si="105"/>
        <v>107.5</v>
      </c>
      <c r="HQ19" s="18">
        <f t="shared" si="188"/>
        <v>-4.5</v>
      </c>
      <c r="HR19" s="18">
        <f t="shared" si="26"/>
        <v>107.59414482210451</v>
      </c>
      <c r="HS19">
        <f t="shared" si="107"/>
        <v>698.43772091719097</v>
      </c>
      <c r="HT19">
        <v>13</v>
      </c>
      <c r="HU19" s="22">
        <f t="shared" si="27"/>
        <v>0.1730683994243728</v>
      </c>
      <c r="HV19" s="18">
        <f t="shared" si="28"/>
        <v>6.3261866732367097E-2</v>
      </c>
      <c r="HW19">
        <f t="shared" si="108"/>
        <v>-0.76178222275703134</v>
      </c>
      <c r="HX19">
        <f t="shared" si="109"/>
        <v>-1.1988579970613826</v>
      </c>
      <c r="IB19">
        <v>814</v>
      </c>
      <c r="IC19">
        <v>577</v>
      </c>
      <c r="ID19">
        <v>497</v>
      </c>
      <c r="IE19">
        <v>592</v>
      </c>
      <c r="IF19">
        <f t="shared" si="110"/>
        <v>655.5</v>
      </c>
      <c r="IG19">
        <f t="shared" si="111"/>
        <v>584.5</v>
      </c>
      <c r="IH19">
        <f t="shared" si="112"/>
        <v>109</v>
      </c>
      <c r="II19">
        <f t="shared" si="113"/>
        <v>1</v>
      </c>
      <c r="IJ19">
        <f t="shared" si="114"/>
        <v>109.00458705944443</v>
      </c>
      <c r="IL19">
        <v>13</v>
      </c>
      <c r="IM19">
        <f t="shared" si="29"/>
        <v>0.16221987466358501</v>
      </c>
      <c r="IN19">
        <f t="shared" si="30"/>
        <v>6.1160595759598251E-2</v>
      </c>
      <c r="IO19">
        <f t="shared" si="115"/>
        <v>-0.78989593848519735</v>
      </c>
      <c r="IP19">
        <f t="shared" si="116"/>
        <v>-1.213528292817502</v>
      </c>
      <c r="IU19">
        <v>1618</v>
      </c>
      <c r="IV19">
        <v>614</v>
      </c>
      <c r="IW19">
        <v>1294</v>
      </c>
      <c r="IX19">
        <v>603</v>
      </c>
      <c r="IY19">
        <f t="shared" si="117"/>
        <v>1456</v>
      </c>
      <c r="IZ19">
        <f t="shared" si="118"/>
        <v>608.5</v>
      </c>
      <c r="JA19">
        <f t="shared" si="119"/>
        <v>830</v>
      </c>
      <c r="JB19">
        <f t="shared" si="120"/>
        <v>16</v>
      </c>
      <c r="JC19">
        <f t="shared" si="121"/>
        <v>830.15420254311789</v>
      </c>
      <c r="JD19">
        <f t="shared" si="122"/>
        <v>1578.0393689639052</v>
      </c>
      <c r="JE19">
        <v>52</v>
      </c>
      <c r="JF19">
        <f t="shared" si="31"/>
        <v>0.55265040771394514</v>
      </c>
      <c r="JG19">
        <f t="shared" si="32"/>
        <v>0.3171775393702998</v>
      </c>
      <c r="JH19">
        <f t="shared" si="123"/>
        <v>-0.2575495052436173</v>
      </c>
      <c r="JI19">
        <f t="shared" si="124"/>
        <v>-0.49869757442161405</v>
      </c>
      <c r="JM19">
        <v>938</v>
      </c>
      <c r="JN19">
        <v>592</v>
      </c>
      <c r="JO19">
        <v>737</v>
      </c>
      <c r="JP19">
        <v>588</v>
      </c>
      <c r="JQ19">
        <f t="shared" si="125"/>
        <v>837.5</v>
      </c>
      <c r="JR19">
        <f t="shared" si="126"/>
        <v>590</v>
      </c>
      <c r="JS19">
        <f t="shared" si="127"/>
        <v>310</v>
      </c>
      <c r="JT19">
        <f t="shared" si="128"/>
        <v>12</v>
      </c>
      <c r="JU19">
        <f t="shared" si="129"/>
        <v>310.23217112349903</v>
      </c>
      <c r="JV19">
        <f t="shared" si="130"/>
        <v>1024.4541229357224</v>
      </c>
      <c r="JW19">
        <v>52</v>
      </c>
      <c r="JX19">
        <f t="shared" si="33"/>
        <v>0.32458624139045816</v>
      </c>
      <c r="JY19">
        <f t="shared" si="34"/>
        <v>7.734870160189819E-2</v>
      </c>
      <c r="JZ19">
        <f t="shared" si="131"/>
        <v>-0.48866989305828229</v>
      </c>
      <c r="KA19">
        <f t="shared" si="132"/>
        <v>-1.111546972098598</v>
      </c>
      <c r="KE19">
        <v>1184</v>
      </c>
      <c r="KF19">
        <v>599</v>
      </c>
      <c r="KG19">
        <v>923</v>
      </c>
      <c r="KH19">
        <v>596</v>
      </c>
      <c r="KI19">
        <f t="shared" si="133"/>
        <v>1053.5</v>
      </c>
      <c r="KJ19">
        <f t="shared" si="134"/>
        <v>597.5</v>
      </c>
      <c r="KK19">
        <f t="shared" si="135"/>
        <v>510</v>
      </c>
      <c r="KL19">
        <f t="shared" si="136"/>
        <v>12</v>
      </c>
      <c r="KM19">
        <f t="shared" si="137"/>
        <v>510.14115693599945</v>
      </c>
      <c r="KN19">
        <f t="shared" si="138"/>
        <v>1211.1434679673584</v>
      </c>
      <c r="KO19">
        <v>52</v>
      </c>
      <c r="KP19">
        <f t="shared" si="35"/>
        <v>0.33405223447859078</v>
      </c>
      <c r="KQ19">
        <f t="shared" si="36"/>
        <v>0.12157196837731819</v>
      </c>
      <c r="KR19">
        <f t="shared" si="139"/>
        <v>-0.47618561890062239</v>
      </c>
      <c r="KS19">
        <f t="shared" si="140"/>
        <v>-0.91516655156375726</v>
      </c>
      <c r="KW19">
        <v>1185</v>
      </c>
      <c r="KX19">
        <v>591</v>
      </c>
      <c r="KY19">
        <v>926</v>
      </c>
      <c r="KZ19">
        <v>591</v>
      </c>
      <c r="LA19">
        <f t="shared" si="141"/>
        <v>1055.5</v>
      </c>
      <c r="LB19">
        <f t="shared" si="142"/>
        <v>591</v>
      </c>
      <c r="LC19">
        <f t="shared" si="143"/>
        <v>516</v>
      </c>
      <c r="LD19">
        <f t="shared" si="144"/>
        <v>4.5</v>
      </c>
      <c r="LE19">
        <f t="shared" si="145"/>
        <v>516.01962171994967</v>
      </c>
      <c r="LF19">
        <f t="shared" si="146"/>
        <v>1209.6946928874245</v>
      </c>
      <c r="LG19">
        <v>52</v>
      </c>
      <c r="LH19">
        <f t="shared" si="37"/>
        <v>0.29132694291755007</v>
      </c>
      <c r="LI19">
        <f t="shared" si="38"/>
        <v>0.11344586088613039</v>
      </c>
      <c r="LJ19">
        <f t="shared" si="147"/>
        <v>-0.53561934846769865</v>
      </c>
      <c r="LK19">
        <f t="shared" si="148"/>
        <v>-0.94521134488355019</v>
      </c>
      <c r="LO19">
        <v>1291</v>
      </c>
      <c r="LP19">
        <v>601</v>
      </c>
      <c r="LQ19">
        <v>924</v>
      </c>
      <c r="LR19">
        <v>600</v>
      </c>
      <c r="LS19">
        <f t="shared" si="149"/>
        <v>1107.5</v>
      </c>
      <c r="LT19">
        <f t="shared" si="150"/>
        <v>600.5</v>
      </c>
      <c r="LU19">
        <f t="shared" si="151"/>
        <v>591</v>
      </c>
      <c r="LV19">
        <f t="shared" si="152"/>
        <v>7</v>
      </c>
      <c r="LW19">
        <f t="shared" si="153"/>
        <v>591.04145370692913</v>
      </c>
      <c r="LX19">
        <f t="shared" si="154"/>
        <v>1259.823995643836</v>
      </c>
      <c r="LY19">
        <v>52</v>
      </c>
      <c r="LZ19">
        <f t="shared" si="39"/>
        <v>0.42876536678913629</v>
      </c>
      <c r="MA19">
        <f t="shared" si="40"/>
        <v>0.17447629467616929</v>
      </c>
      <c r="MB19">
        <f t="shared" si="155"/>
        <v>-0.36778030171970749</v>
      </c>
      <c r="MC19">
        <f t="shared" si="156"/>
        <v>-0.75826357037055514</v>
      </c>
    </row>
    <row r="20" spans="1:341" x14ac:dyDescent="0.25">
      <c r="A20" s="46" t="s">
        <v>100</v>
      </c>
      <c r="B20" s="28" t="s">
        <v>106</v>
      </c>
      <c r="C20" s="35">
        <v>4</v>
      </c>
      <c r="D20" s="35">
        <v>2.9029999999999894</v>
      </c>
      <c r="E20" s="28">
        <v>123.5339966281623</v>
      </c>
      <c r="F20" s="28">
        <v>444.87044154823656</v>
      </c>
      <c r="G20" s="35">
        <v>2.9748936297730157</v>
      </c>
      <c r="K20" s="18">
        <v>952</v>
      </c>
      <c r="L20" s="18">
        <v>576</v>
      </c>
      <c r="M20" s="18">
        <v>689</v>
      </c>
      <c r="N20" s="18">
        <v>579</v>
      </c>
      <c r="O20" s="18">
        <f t="shared" si="0"/>
        <v>820.5</v>
      </c>
      <c r="P20" s="18">
        <f t="shared" si="1"/>
        <v>577.5</v>
      </c>
      <c r="Q20" s="18">
        <f t="shared" si="158"/>
        <v>44</v>
      </c>
      <c r="R20" s="18">
        <f t="shared" si="159"/>
        <v>-3</v>
      </c>
      <c r="S20" s="49">
        <f t="shared" si="42"/>
        <v>44.10215414239989</v>
      </c>
      <c r="T20" s="26">
        <f t="shared" si="2"/>
        <v>3.6535625998177363</v>
      </c>
      <c r="U20" s="18">
        <f t="shared" si="3"/>
        <v>33.856452825483188</v>
      </c>
      <c r="V20" s="28">
        <v>14</v>
      </c>
      <c r="W20" s="22">
        <f t="shared" si="4"/>
        <v>5.035572387551096E-2</v>
      </c>
      <c r="X20" s="18">
        <f t="shared" si="5"/>
        <v>4.964669808186566E-3</v>
      </c>
      <c r="Y20">
        <f t="shared" si="43"/>
        <v>-1.2979511565649315</v>
      </c>
      <c r="Z20">
        <f t="shared" si="44"/>
        <v>-2.3041096304014501</v>
      </c>
      <c r="AD20" s="18">
        <v>862</v>
      </c>
      <c r="AE20" s="18">
        <v>572</v>
      </c>
      <c r="AF20" s="18">
        <v>565</v>
      </c>
      <c r="AG20" s="18">
        <v>578</v>
      </c>
      <c r="AH20" s="18">
        <f t="shared" si="45"/>
        <v>713.5</v>
      </c>
      <c r="AI20" s="18">
        <f t="shared" si="45"/>
        <v>575</v>
      </c>
      <c r="AJ20" s="18">
        <f t="shared" si="160"/>
        <v>51</v>
      </c>
      <c r="AK20" s="18">
        <f t="shared" si="161"/>
        <v>4.5</v>
      </c>
      <c r="AL20" s="18">
        <f t="shared" si="47"/>
        <v>51.198144497628036</v>
      </c>
      <c r="AM20" s="18">
        <f t="shared" si="48"/>
        <v>916.35541685527232</v>
      </c>
      <c r="AN20" s="18">
        <f t="shared" si="162"/>
        <v>42.069136509984105</v>
      </c>
      <c r="AO20" s="28">
        <v>14</v>
      </c>
      <c r="AP20" s="22">
        <f t="shared" si="6"/>
        <v>4.1940428134878881E-2</v>
      </c>
      <c r="AQ20" s="18">
        <f t="shared" si="7"/>
        <v>5.6287086660500325E-3</v>
      </c>
      <c r="AR20">
        <f t="shared" si="49"/>
        <v>-1.3773671404976093</v>
      </c>
      <c r="AS20">
        <f t="shared" si="49"/>
        <v>-2.2495912292224012</v>
      </c>
      <c r="AW20" s="18">
        <v>1066</v>
      </c>
      <c r="AX20" s="18">
        <v>579</v>
      </c>
      <c r="AY20" s="18">
        <v>684</v>
      </c>
      <c r="AZ20" s="18">
        <v>581</v>
      </c>
      <c r="BA20" s="18">
        <f t="shared" si="50"/>
        <v>875</v>
      </c>
      <c r="BB20" s="18">
        <f t="shared" si="50"/>
        <v>580</v>
      </c>
      <c r="BC20" s="18">
        <f t="shared" si="163"/>
        <v>43.5</v>
      </c>
      <c r="BD20" s="18">
        <f t="shared" si="164"/>
        <v>-1</v>
      </c>
      <c r="BE20" s="18">
        <f t="shared" si="52"/>
        <v>43.511492734678733</v>
      </c>
      <c r="BF20" s="18">
        <f t="shared" si="53"/>
        <v>1049.7737851556401</v>
      </c>
      <c r="BG20" s="18">
        <f t="shared" si="165"/>
        <v>35.400456444755719</v>
      </c>
      <c r="BH20" s="28">
        <v>14</v>
      </c>
      <c r="BI20" s="22">
        <f t="shared" si="8"/>
        <v>3.7295402499590825E-2</v>
      </c>
      <c r="BJ20" s="18">
        <f t="shared" si="9"/>
        <v>3.6483826828093272E-3</v>
      </c>
      <c r="BK20">
        <f t="shared" si="55"/>
        <v>-1.4283447014921291</v>
      </c>
      <c r="BL20">
        <f t="shared" si="55"/>
        <v>-2.4378996143359974</v>
      </c>
      <c r="BP20">
        <v>688</v>
      </c>
      <c r="BQ20">
        <v>583</v>
      </c>
      <c r="BR20">
        <v>492</v>
      </c>
      <c r="BS20">
        <v>588</v>
      </c>
      <c r="BT20" s="18">
        <f t="shared" si="56"/>
        <v>590</v>
      </c>
      <c r="BU20" s="18">
        <f t="shared" si="56"/>
        <v>585.5</v>
      </c>
      <c r="BV20" s="18">
        <f t="shared" si="166"/>
        <v>111.5</v>
      </c>
      <c r="BW20" s="18">
        <f t="shared" si="167"/>
        <v>-4</v>
      </c>
      <c r="BX20" s="18">
        <f t="shared" si="58"/>
        <v>111.57172580900593</v>
      </c>
      <c r="BY20" s="18">
        <f t="shared" si="59"/>
        <v>831.21011182492236</v>
      </c>
      <c r="BZ20" s="18">
        <f t="shared" si="168"/>
        <v>71.95225048926261</v>
      </c>
      <c r="CA20" s="28">
        <v>14</v>
      </c>
      <c r="CB20" s="22">
        <f t="shared" si="10"/>
        <v>0.16071794265952669</v>
      </c>
      <c r="CC20" s="18">
        <f t="shared" si="11"/>
        <v>4.9624447537412485E-2</v>
      </c>
      <c r="CD20">
        <f t="shared" si="61"/>
        <v>-0.79393563560110703</v>
      </c>
      <c r="CE20">
        <f t="shared" si="61"/>
        <v>-1.3043043151464864</v>
      </c>
      <c r="CI20">
        <v>742</v>
      </c>
      <c r="CJ20">
        <v>579</v>
      </c>
      <c r="CK20">
        <v>511</v>
      </c>
      <c r="CL20">
        <v>586</v>
      </c>
      <c r="CM20" s="18">
        <f t="shared" si="62"/>
        <v>626.5</v>
      </c>
      <c r="CN20" s="18">
        <f t="shared" si="62"/>
        <v>582.5</v>
      </c>
      <c r="CO20" s="18">
        <f t="shared" si="169"/>
        <v>94</v>
      </c>
      <c r="CP20" s="18">
        <f t="shared" si="170"/>
        <v>-5.5</v>
      </c>
      <c r="CQ20" s="18">
        <f t="shared" si="64"/>
        <v>94.160766776826961</v>
      </c>
      <c r="CR20" s="18">
        <f t="shared" si="65"/>
        <v>855.4580644309807</v>
      </c>
      <c r="CS20" s="18">
        <f t="shared" si="171"/>
        <v>62.173594647284517</v>
      </c>
      <c r="CT20" s="28">
        <v>14</v>
      </c>
      <c r="CU20" s="22">
        <f t="shared" si="12"/>
        <v>0.1360924115361834</v>
      </c>
      <c r="CV20" s="18">
        <f t="shared" si="13"/>
        <v>3.4990758499500174E-2</v>
      </c>
      <c r="CW20">
        <f t="shared" si="67"/>
        <v>-0.86616609022533153</v>
      </c>
      <c r="CX20">
        <f t="shared" si="67"/>
        <v>-1.456046643153645</v>
      </c>
      <c r="DB20">
        <v>811</v>
      </c>
      <c r="DC20">
        <v>576</v>
      </c>
      <c r="DD20">
        <v>545</v>
      </c>
      <c r="DE20">
        <v>588</v>
      </c>
      <c r="DF20" s="18">
        <f t="shared" si="68"/>
        <v>678</v>
      </c>
      <c r="DG20" s="18">
        <f t="shared" si="68"/>
        <v>582</v>
      </c>
      <c r="DH20" s="18">
        <f t="shared" si="172"/>
        <v>136</v>
      </c>
      <c r="DI20" s="18">
        <f t="shared" si="173"/>
        <v>-2.5</v>
      </c>
      <c r="DJ20" s="18">
        <f t="shared" si="70"/>
        <v>136.02297600038017</v>
      </c>
      <c r="DK20" s="18">
        <f t="shared" si="71"/>
        <v>893.53679275114348</v>
      </c>
      <c r="DL20" s="18">
        <f t="shared" si="174"/>
        <v>96.414311572748943</v>
      </c>
      <c r="DM20" s="28">
        <v>14</v>
      </c>
      <c r="DN20" s="22">
        <f t="shared" si="14"/>
        <v>0.12279296431470796</v>
      </c>
      <c r="DO20" s="18">
        <f t="shared" si="15"/>
        <v>4.4447411744142767E-2</v>
      </c>
      <c r="DP20">
        <f t="shared" si="73"/>
        <v>-0.91082651631239564</v>
      </c>
      <c r="DQ20">
        <f t="shared" si="73"/>
        <v>-1.3521535237368298</v>
      </c>
      <c r="DU20">
        <v>824</v>
      </c>
      <c r="DV20">
        <v>597</v>
      </c>
      <c r="DW20">
        <v>594</v>
      </c>
      <c r="DX20">
        <v>603</v>
      </c>
      <c r="DY20" s="18">
        <f t="shared" si="74"/>
        <v>709</v>
      </c>
      <c r="DZ20" s="18">
        <f t="shared" si="74"/>
        <v>600</v>
      </c>
      <c r="EA20" s="18">
        <f t="shared" si="175"/>
        <v>103.5</v>
      </c>
      <c r="EB20" s="18">
        <f t="shared" si="176"/>
        <v>-6</v>
      </c>
      <c r="EC20" s="18">
        <f t="shared" si="76"/>
        <v>103.67376717376484</v>
      </c>
      <c r="ED20" s="18">
        <f t="shared" si="77"/>
        <v>928.80622306270106</v>
      </c>
      <c r="EE20" s="18">
        <f t="shared" si="177"/>
        <v>72.146284697424221</v>
      </c>
      <c r="EF20" s="28">
        <v>14</v>
      </c>
      <c r="EG20" s="22">
        <f t="shared" si="16"/>
        <v>0.29065829406880067</v>
      </c>
      <c r="EH20" s="18">
        <f t="shared" si="17"/>
        <v>8.5117426889879819E-2</v>
      </c>
      <c r="EI20">
        <f t="shared" si="79"/>
        <v>-0.53661727973694506</v>
      </c>
      <c r="EJ20">
        <f t="shared" si="79"/>
        <v>-1.0699815136253574</v>
      </c>
      <c r="EN20">
        <v>896</v>
      </c>
      <c r="EO20">
        <v>603</v>
      </c>
      <c r="EP20">
        <v>608</v>
      </c>
      <c r="EQ20">
        <v>604</v>
      </c>
      <c r="ER20" s="18">
        <f t="shared" si="80"/>
        <v>752</v>
      </c>
      <c r="ES20" s="18">
        <f t="shared" si="80"/>
        <v>603.5</v>
      </c>
      <c r="ET20" s="18">
        <f t="shared" si="178"/>
        <v>136</v>
      </c>
      <c r="EU20" s="18">
        <f t="shared" si="179"/>
        <v>-6</v>
      </c>
      <c r="EV20" s="18">
        <f t="shared" si="82"/>
        <v>136.13228860193308</v>
      </c>
      <c r="EW20" s="18">
        <f t="shared" si="83"/>
        <v>964.21794735422759</v>
      </c>
      <c r="EX20" s="18">
        <f t="shared" si="180"/>
        <v>97.646398086655608</v>
      </c>
      <c r="EY20" s="28">
        <v>14</v>
      </c>
      <c r="EZ20" s="22">
        <f t="shared" si="18"/>
        <v>0.23659590083054094</v>
      </c>
      <c r="FA20" s="18">
        <f t="shared" si="19"/>
        <v>8.813898888178899E-2</v>
      </c>
      <c r="FB20">
        <f t="shared" si="85"/>
        <v>-0.62599278406184289</v>
      </c>
      <c r="FC20">
        <f t="shared" si="85"/>
        <v>-1.0548319359633629</v>
      </c>
      <c r="FG20">
        <v>916</v>
      </c>
      <c r="FH20">
        <v>602</v>
      </c>
      <c r="FI20">
        <v>586</v>
      </c>
      <c r="FJ20">
        <v>611</v>
      </c>
      <c r="FK20" s="18">
        <f t="shared" si="86"/>
        <v>751</v>
      </c>
      <c r="FL20" s="18">
        <f t="shared" si="86"/>
        <v>606.5</v>
      </c>
      <c r="FM20" s="18">
        <f t="shared" si="181"/>
        <v>139</v>
      </c>
      <c r="FN20" s="18">
        <f t="shared" si="182"/>
        <v>-4.5</v>
      </c>
      <c r="FO20" s="18">
        <f t="shared" si="88"/>
        <v>139.07282265058117</v>
      </c>
      <c r="FP20" s="18">
        <f t="shared" si="89"/>
        <v>965.3202836364726</v>
      </c>
      <c r="FQ20" s="18">
        <f t="shared" si="183"/>
        <v>100.52840115838183</v>
      </c>
      <c r="FR20" s="28">
        <v>14</v>
      </c>
      <c r="FS20" s="22">
        <f t="shared" si="20"/>
        <v>0.21431959789445615</v>
      </c>
      <c r="FT20" s="18">
        <f t="shared" si="21"/>
        <v>8.4491512590854384E-2</v>
      </c>
      <c r="FU20">
        <f t="shared" si="91"/>
        <v>-0.66893811422059535</v>
      </c>
      <c r="FV20">
        <f t="shared" si="91"/>
        <v>-1.0731869149566706</v>
      </c>
      <c r="FZ20">
        <v>426</v>
      </c>
      <c r="GA20">
        <v>595</v>
      </c>
      <c r="GB20">
        <v>196</v>
      </c>
      <c r="GC20">
        <v>603</v>
      </c>
      <c r="GD20">
        <f t="shared" si="92"/>
        <v>311</v>
      </c>
      <c r="GE20">
        <f t="shared" si="92"/>
        <v>599</v>
      </c>
      <c r="GF20" s="18">
        <f t="shared" si="184"/>
        <v>85</v>
      </c>
      <c r="GG20" s="18">
        <f t="shared" si="185"/>
        <v>-3</v>
      </c>
      <c r="GH20" s="18">
        <f t="shared" si="94"/>
        <v>85.052924699859673</v>
      </c>
      <c r="GI20">
        <f t="shared" si="95"/>
        <v>674.92369939127195</v>
      </c>
      <c r="GJ20">
        <v>14</v>
      </c>
      <c r="GK20" s="22">
        <f t="shared" si="22"/>
        <v>0.19312054675323093</v>
      </c>
      <c r="GL20" s="18">
        <f t="shared" si="23"/>
        <v>4.6955306879328119E-2</v>
      </c>
      <c r="GM20">
        <f t="shared" si="96"/>
        <v>-0.71417151769217435</v>
      </c>
      <c r="GN20">
        <f t="shared" si="97"/>
        <v>-1.3283153167490456</v>
      </c>
      <c r="GR20">
        <v>464</v>
      </c>
      <c r="GS20">
        <v>593</v>
      </c>
      <c r="GT20">
        <v>263</v>
      </c>
      <c r="GU20">
        <v>601</v>
      </c>
      <c r="GV20">
        <f t="shared" si="98"/>
        <v>363.5</v>
      </c>
      <c r="GW20">
        <f t="shared" si="98"/>
        <v>597</v>
      </c>
      <c r="GX20" s="18">
        <f t="shared" si="186"/>
        <v>118.5</v>
      </c>
      <c r="GY20" s="18">
        <f t="shared" si="187"/>
        <v>-7.5</v>
      </c>
      <c r="GZ20" s="18">
        <f t="shared" si="100"/>
        <v>118.73710456297981</v>
      </c>
      <c r="HA20">
        <f t="shared" si="101"/>
        <v>698.95725906524501</v>
      </c>
      <c r="HB20">
        <v>14</v>
      </c>
      <c r="HC20" s="22">
        <f t="shared" si="24"/>
        <v>0.17339861981767121</v>
      </c>
      <c r="HD20" s="18">
        <f t="shared" si="25"/>
        <v>6.3063704356657785E-2</v>
      </c>
      <c r="HE20">
        <f t="shared" si="102"/>
        <v>-0.76095436365308944</v>
      </c>
      <c r="HF20">
        <f t="shared" si="103"/>
        <v>-1.2002205224177256</v>
      </c>
      <c r="HJ20">
        <v>473</v>
      </c>
      <c r="HK20">
        <v>592</v>
      </c>
      <c r="HL20">
        <v>276</v>
      </c>
      <c r="HM20">
        <v>601</v>
      </c>
      <c r="HN20">
        <f t="shared" si="104"/>
        <v>374.5</v>
      </c>
      <c r="HO20">
        <f t="shared" si="104"/>
        <v>596.5</v>
      </c>
      <c r="HP20" s="18">
        <f t="shared" si="105"/>
        <v>119.5</v>
      </c>
      <c r="HQ20" s="18">
        <f t="shared" si="188"/>
        <v>-5</v>
      </c>
      <c r="HR20" s="18">
        <f t="shared" si="26"/>
        <v>119.60455676938065</v>
      </c>
      <c r="HS20">
        <f t="shared" si="107"/>
        <v>704.31704508694099</v>
      </c>
      <c r="HT20">
        <v>14</v>
      </c>
      <c r="HU20" s="22">
        <f t="shared" si="27"/>
        <v>0.1863813532262476</v>
      </c>
      <c r="HV20" s="18">
        <f t="shared" si="28"/>
        <v>7.0323599331902728E-2</v>
      </c>
      <c r="HW20">
        <f t="shared" si="108"/>
        <v>-0.7295975393856301</v>
      </c>
      <c r="HX20">
        <f t="shared" si="109"/>
        <v>-1.1528989091234227</v>
      </c>
      <c r="IB20">
        <v>823</v>
      </c>
      <c r="IC20">
        <v>577</v>
      </c>
      <c r="ID20">
        <v>512</v>
      </c>
      <c r="IE20">
        <v>592</v>
      </c>
      <c r="IF20">
        <f t="shared" si="110"/>
        <v>667.5</v>
      </c>
      <c r="IG20">
        <f t="shared" si="111"/>
        <v>584.5</v>
      </c>
      <c r="IH20">
        <f t="shared" si="112"/>
        <v>121</v>
      </c>
      <c r="II20">
        <f t="shared" si="113"/>
        <v>1</v>
      </c>
      <c r="IJ20">
        <f t="shared" si="114"/>
        <v>121.00413216084813</v>
      </c>
      <c r="IL20">
        <v>14</v>
      </c>
      <c r="IM20">
        <f t="shared" si="29"/>
        <v>0.17469832656078385</v>
      </c>
      <c r="IN20">
        <f t="shared" si="30"/>
        <v>6.7893333775896555E-2</v>
      </c>
      <c r="IO20">
        <f t="shared" si="115"/>
        <v>-0.75771125511379611</v>
      </c>
      <c r="IP20">
        <f t="shared" si="116"/>
        <v>-1.1681728655791304</v>
      </c>
      <c r="IU20">
        <v>1710</v>
      </c>
      <c r="IV20">
        <v>610</v>
      </c>
      <c r="IW20">
        <v>1388</v>
      </c>
      <c r="IX20">
        <v>603</v>
      </c>
      <c r="IY20">
        <f t="shared" si="117"/>
        <v>1549</v>
      </c>
      <c r="IZ20">
        <f t="shared" si="118"/>
        <v>606.5</v>
      </c>
      <c r="JA20">
        <f t="shared" si="119"/>
        <v>923</v>
      </c>
      <c r="JB20">
        <f t="shared" si="120"/>
        <v>14</v>
      </c>
      <c r="JC20">
        <f t="shared" si="121"/>
        <v>923.10616940848138</v>
      </c>
      <c r="JD20">
        <f t="shared" si="122"/>
        <v>1663.5033062786499</v>
      </c>
      <c r="JE20">
        <v>56</v>
      </c>
      <c r="JF20">
        <f t="shared" si="31"/>
        <v>0.59516197753809486</v>
      </c>
      <c r="JG20">
        <f t="shared" si="32"/>
        <v>0.35269175593352237</v>
      </c>
      <c r="JH20">
        <f t="shared" si="123"/>
        <v>-0.22536482187221599</v>
      </c>
      <c r="JI20">
        <f t="shared" si="124"/>
        <v>-0.45260469172016049</v>
      </c>
      <c r="JM20">
        <v>975</v>
      </c>
      <c r="JN20">
        <v>591</v>
      </c>
      <c r="JO20">
        <v>778</v>
      </c>
      <c r="JP20">
        <v>589</v>
      </c>
      <c r="JQ20">
        <f t="shared" si="125"/>
        <v>876.5</v>
      </c>
      <c r="JR20">
        <f t="shared" si="126"/>
        <v>590</v>
      </c>
      <c r="JS20">
        <f t="shared" si="127"/>
        <v>349</v>
      </c>
      <c r="JT20">
        <f t="shared" si="128"/>
        <v>12</v>
      </c>
      <c r="JU20">
        <f t="shared" si="129"/>
        <v>349.20624278497655</v>
      </c>
      <c r="JV20">
        <f t="shared" si="130"/>
        <v>1056.5757190092909</v>
      </c>
      <c r="JW20">
        <v>56</v>
      </c>
      <c r="JX20">
        <f t="shared" si="33"/>
        <v>0.34955441380510882</v>
      </c>
      <c r="JY20">
        <f t="shared" si="34"/>
        <v>8.7065920252166903E-2</v>
      </c>
      <c r="JZ20">
        <f t="shared" si="131"/>
        <v>-0.456485209686881</v>
      </c>
      <c r="KA20">
        <f t="shared" si="132"/>
        <v>-1.0601518052991068</v>
      </c>
      <c r="KE20">
        <v>1243</v>
      </c>
      <c r="KF20">
        <v>601</v>
      </c>
      <c r="KG20">
        <v>990</v>
      </c>
      <c r="KH20">
        <v>597</v>
      </c>
      <c r="KI20">
        <f t="shared" si="133"/>
        <v>1116.5</v>
      </c>
      <c r="KJ20">
        <f t="shared" si="134"/>
        <v>599</v>
      </c>
      <c r="KK20">
        <f t="shared" si="135"/>
        <v>573</v>
      </c>
      <c r="KL20">
        <f t="shared" si="136"/>
        <v>13.5</v>
      </c>
      <c r="KM20">
        <f t="shared" si="137"/>
        <v>573.15900935080833</v>
      </c>
      <c r="KN20">
        <f t="shared" si="138"/>
        <v>1267.0332473932956</v>
      </c>
      <c r="KO20">
        <v>56</v>
      </c>
      <c r="KP20">
        <f t="shared" si="35"/>
        <v>0.35974856020771317</v>
      </c>
      <c r="KQ20">
        <f t="shared" si="36"/>
        <v>0.13658978110780681</v>
      </c>
      <c r="KR20">
        <f t="shared" si="139"/>
        <v>-0.4440009355292211</v>
      </c>
      <c r="KS20">
        <f t="shared" si="140"/>
        <v>-0.86458179095097343</v>
      </c>
      <c r="KW20">
        <v>1247</v>
      </c>
      <c r="KX20">
        <v>593</v>
      </c>
      <c r="KY20">
        <v>984</v>
      </c>
      <c r="KZ20">
        <v>588</v>
      </c>
      <c r="LA20">
        <f t="shared" si="141"/>
        <v>1115.5</v>
      </c>
      <c r="LB20">
        <f t="shared" si="142"/>
        <v>590.5</v>
      </c>
      <c r="LC20">
        <f t="shared" si="143"/>
        <v>576</v>
      </c>
      <c r="LD20">
        <f t="shared" si="144"/>
        <v>4</v>
      </c>
      <c r="LE20">
        <f t="shared" si="145"/>
        <v>576.01388872144389</v>
      </c>
      <c r="LF20">
        <f t="shared" si="146"/>
        <v>1262.1531206632578</v>
      </c>
      <c r="LG20">
        <v>56</v>
      </c>
      <c r="LH20">
        <f t="shared" si="37"/>
        <v>0.31373670775736162</v>
      </c>
      <c r="LI20">
        <f t="shared" si="38"/>
        <v>0.12663547806683254</v>
      </c>
      <c r="LJ20">
        <f t="shared" si="147"/>
        <v>-0.50343466509629731</v>
      </c>
      <c r="LK20">
        <f t="shared" si="148"/>
        <v>-0.89744460577113161</v>
      </c>
      <c r="LO20">
        <v>1356</v>
      </c>
      <c r="LP20">
        <v>603</v>
      </c>
      <c r="LQ20">
        <v>997</v>
      </c>
      <c r="LR20">
        <v>598</v>
      </c>
      <c r="LS20">
        <f t="shared" si="149"/>
        <v>1176.5</v>
      </c>
      <c r="LT20">
        <f t="shared" si="150"/>
        <v>600.5</v>
      </c>
      <c r="LU20">
        <f t="shared" si="151"/>
        <v>660</v>
      </c>
      <c r="LV20">
        <f t="shared" si="152"/>
        <v>7</v>
      </c>
      <c r="LW20">
        <f t="shared" si="153"/>
        <v>660.03712016825239</v>
      </c>
      <c r="LX20">
        <f t="shared" si="154"/>
        <v>1320.8907979087446</v>
      </c>
      <c r="LY20">
        <v>56</v>
      </c>
      <c r="LZ20">
        <f t="shared" si="39"/>
        <v>0.46174731808060826</v>
      </c>
      <c r="MA20">
        <f t="shared" si="40"/>
        <v>0.19484391552134556</v>
      </c>
      <c r="MB20">
        <f t="shared" si="155"/>
        <v>-0.33559561834830631</v>
      </c>
      <c r="MC20">
        <f t="shared" si="156"/>
        <v>-0.71031315156881736</v>
      </c>
    </row>
    <row r="21" spans="1:341" x14ac:dyDescent="0.25">
      <c r="A21" s="46" t="s">
        <v>101</v>
      </c>
      <c r="B21" s="28" t="s">
        <v>107</v>
      </c>
      <c r="C21" s="35">
        <v>4</v>
      </c>
      <c r="D21" s="35">
        <v>3.1209999999999747</v>
      </c>
      <c r="E21" s="28">
        <v>127.54118575521079</v>
      </c>
      <c r="F21" s="28">
        <v>286.90090455537239</v>
      </c>
      <c r="G21" s="35">
        <v>2.0213075350670455</v>
      </c>
      <c r="K21" s="18">
        <v>952</v>
      </c>
      <c r="L21" s="18">
        <v>576</v>
      </c>
      <c r="M21" s="18">
        <v>693</v>
      </c>
      <c r="N21" s="18">
        <v>578</v>
      </c>
      <c r="O21" s="18">
        <f t="shared" si="0"/>
        <v>822.5</v>
      </c>
      <c r="P21" s="18">
        <f t="shared" si="1"/>
        <v>577</v>
      </c>
      <c r="Q21" s="18">
        <f t="shared" si="158"/>
        <v>46</v>
      </c>
      <c r="R21" s="18">
        <f t="shared" si="159"/>
        <v>-3.5</v>
      </c>
      <c r="S21" s="49">
        <f t="shared" si="42"/>
        <v>46.13296001775737</v>
      </c>
      <c r="T21" s="26">
        <f t="shared" si="2"/>
        <v>3.8218010121578474</v>
      </c>
      <c r="U21" s="18">
        <f t="shared" si="3"/>
        <v>35.205388806066367</v>
      </c>
      <c r="V21" s="28">
        <v>15</v>
      </c>
      <c r="W21" s="22">
        <f t="shared" si="4"/>
        <v>5.3952561295190313E-2</v>
      </c>
      <c r="X21" s="18">
        <f t="shared" si="5"/>
        <v>5.1932817844433455E-3</v>
      </c>
      <c r="Y21">
        <f t="shared" si="43"/>
        <v>-1.2679879331874884</v>
      </c>
      <c r="Z21">
        <f t="shared" si="44"/>
        <v>-2.2845581122001088</v>
      </c>
      <c r="AD21" s="18">
        <v>867</v>
      </c>
      <c r="AE21" s="18">
        <v>573</v>
      </c>
      <c r="AF21" s="18">
        <v>568</v>
      </c>
      <c r="AG21" s="18">
        <v>578</v>
      </c>
      <c r="AH21" s="18">
        <f t="shared" si="45"/>
        <v>717.5</v>
      </c>
      <c r="AI21" s="18">
        <f t="shared" si="45"/>
        <v>575.5</v>
      </c>
      <c r="AJ21" s="18">
        <f t="shared" si="160"/>
        <v>55</v>
      </c>
      <c r="AK21" s="18">
        <f t="shared" si="161"/>
        <v>5</v>
      </c>
      <c r="AL21" s="18">
        <f t="shared" si="47"/>
        <v>55.226805085936306</v>
      </c>
      <c r="AM21" s="18">
        <f t="shared" si="48"/>
        <v>919.78611644229557</v>
      </c>
      <c r="AN21" s="18">
        <f t="shared" si="162"/>
        <v>45.499836097007346</v>
      </c>
      <c r="AO21" s="28">
        <v>15</v>
      </c>
      <c r="AP21" s="22">
        <f t="shared" si="6"/>
        <v>4.4936173001655942E-2</v>
      </c>
      <c r="AQ21" s="18">
        <f t="shared" si="7"/>
        <v>6.0716184040589087E-3</v>
      </c>
      <c r="AR21">
        <f t="shared" si="49"/>
        <v>-1.3474039171201662</v>
      </c>
      <c r="AS21">
        <f t="shared" si="49"/>
        <v>-2.2166955312857084</v>
      </c>
      <c r="AW21" s="18">
        <v>1070</v>
      </c>
      <c r="AX21" s="18">
        <v>579</v>
      </c>
      <c r="AY21" s="18">
        <v>689</v>
      </c>
      <c r="AZ21" s="18">
        <v>580</v>
      </c>
      <c r="BA21" s="18">
        <f t="shared" si="50"/>
        <v>879.5</v>
      </c>
      <c r="BB21" s="18">
        <f t="shared" si="50"/>
        <v>579.5</v>
      </c>
      <c r="BC21" s="18">
        <f t="shared" si="163"/>
        <v>48</v>
      </c>
      <c r="BD21" s="18">
        <f t="shared" si="164"/>
        <v>-1.5</v>
      </c>
      <c r="BE21" s="18">
        <f t="shared" si="52"/>
        <v>48.023431780746364</v>
      </c>
      <c r="BF21" s="18">
        <f t="shared" si="53"/>
        <v>1053.2523439328297</v>
      </c>
      <c r="BG21" s="18">
        <f t="shared" si="165"/>
        <v>38.879015221945338</v>
      </c>
      <c r="BH21" s="28">
        <v>15</v>
      </c>
      <c r="BI21" s="22">
        <f t="shared" si="8"/>
        <v>3.9959359820990165E-2</v>
      </c>
      <c r="BJ21" s="18">
        <f t="shared" si="9"/>
        <v>4.026702966646538E-3</v>
      </c>
      <c r="BK21">
        <f t="shared" si="55"/>
        <v>-1.3983814781146859</v>
      </c>
      <c r="BL21">
        <f t="shared" si="55"/>
        <v>-2.3950504053327548</v>
      </c>
      <c r="BP21">
        <v>697</v>
      </c>
      <c r="BQ21">
        <v>583</v>
      </c>
      <c r="BR21">
        <v>500</v>
      </c>
      <c r="BS21">
        <v>588</v>
      </c>
      <c r="BT21" s="18">
        <f t="shared" si="56"/>
        <v>598.5</v>
      </c>
      <c r="BU21" s="18">
        <f t="shared" si="56"/>
        <v>585.5</v>
      </c>
      <c r="BV21" s="18">
        <f t="shared" si="166"/>
        <v>120</v>
      </c>
      <c r="BW21" s="18">
        <f t="shared" si="167"/>
        <v>-4</v>
      </c>
      <c r="BX21" s="18">
        <f t="shared" si="58"/>
        <v>120.06664815842908</v>
      </c>
      <c r="BY21" s="18">
        <f t="shared" si="59"/>
        <v>837.26489237277826</v>
      </c>
      <c r="BZ21" s="18">
        <f t="shared" si="168"/>
        <v>78.007031037118509</v>
      </c>
      <c r="CA21" s="28">
        <v>15</v>
      </c>
      <c r="CB21" s="22">
        <f t="shared" si="10"/>
        <v>0.17219779570663574</v>
      </c>
      <c r="CC21" s="18">
        <f t="shared" si="11"/>
        <v>5.340278676634027E-2</v>
      </c>
      <c r="CD21">
        <f t="shared" si="61"/>
        <v>-0.76397241222366374</v>
      </c>
      <c r="CE21">
        <f t="shared" si="61"/>
        <v>-1.2724360791949476</v>
      </c>
      <c r="CI21">
        <v>752</v>
      </c>
      <c r="CJ21">
        <v>579</v>
      </c>
      <c r="CK21">
        <v>520</v>
      </c>
      <c r="CL21">
        <v>586</v>
      </c>
      <c r="CM21" s="18">
        <f t="shared" si="62"/>
        <v>636</v>
      </c>
      <c r="CN21" s="18">
        <f t="shared" si="62"/>
        <v>582.5</v>
      </c>
      <c r="CO21" s="18">
        <f t="shared" si="169"/>
        <v>103.5</v>
      </c>
      <c r="CP21" s="18">
        <f t="shared" si="170"/>
        <v>-5.5</v>
      </c>
      <c r="CQ21" s="18">
        <f t="shared" si="64"/>
        <v>103.64603224436524</v>
      </c>
      <c r="CR21" s="18">
        <f t="shared" si="65"/>
        <v>862.43970803761113</v>
      </c>
      <c r="CS21" s="18">
        <f t="shared" si="171"/>
        <v>69.155238253914945</v>
      </c>
      <c r="CT21" s="28">
        <v>15</v>
      </c>
      <c r="CU21" s="22">
        <f t="shared" si="12"/>
        <v>0.14581329807448221</v>
      </c>
      <c r="CV21" s="18">
        <f t="shared" si="13"/>
        <v>3.8515545357543909E-2</v>
      </c>
      <c r="CW21">
        <f t="shared" si="67"/>
        <v>-0.83620286684788836</v>
      </c>
      <c r="CX21">
        <f t="shared" si="67"/>
        <v>-1.4143639484039681</v>
      </c>
      <c r="DB21">
        <v>821</v>
      </c>
      <c r="DC21">
        <v>574</v>
      </c>
      <c r="DD21">
        <v>559</v>
      </c>
      <c r="DE21">
        <v>588</v>
      </c>
      <c r="DF21" s="18">
        <f t="shared" si="68"/>
        <v>690</v>
      </c>
      <c r="DG21" s="18">
        <f t="shared" si="68"/>
        <v>581</v>
      </c>
      <c r="DH21" s="18">
        <f t="shared" si="172"/>
        <v>148</v>
      </c>
      <c r="DI21" s="18">
        <f t="shared" si="173"/>
        <v>-3.5</v>
      </c>
      <c r="DJ21" s="18">
        <f t="shared" si="70"/>
        <v>148.04137935050457</v>
      </c>
      <c r="DK21" s="18">
        <f t="shared" si="71"/>
        <v>902.03159589894631</v>
      </c>
      <c r="DL21" s="18">
        <f t="shared" si="174"/>
        <v>104.90911472055177</v>
      </c>
      <c r="DM21" s="28">
        <v>15</v>
      </c>
      <c r="DN21" s="22">
        <f t="shared" si="14"/>
        <v>0.1315638903371871</v>
      </c>
      <c r="DO21" s="18">
        <f t="shared" si="15"/>
        <v>4.8374593297711127E-2</v>
      </c>
      <c r="DP21">
        <f t="shared" si="73"/>
        <v>-0.88086329293495247</v>
      </c>
      <c r="DQ21">
        <f t="shared" si="73"/>
        <v>-1.3153826732247598</v>
      </c>
      <c r="DU21">
        <v>834</v>
      </c>
      <c r="DV21">
        <v>597</v>
      </c>
      <c r="DW21">
        <v>605</v>
      </c>
      <c r="DX21">
        <v>603</v>
      </c>
      <c r="DY21" s="18">
        <f t="shared" si="74"/>
        <v>719.5</v>
      </c>
      <c r="DZ21" s="18">
        <f t="shared" si="74"/>
        <v>600</v>
      </c>
      <c r="EA21" s="18">
        <f t="shared" si="175"/>
        <v>114</v>
      </c>
      <c r="EB21" s="18">
        <f t="shared" si="176"/>
        <v>-6</v>
      </c>
      <c r="EC21" s="18">
        <f t="shared" si="76"/>
        <v>114.15778554264269</v>
      </c>
      <c r="ED21" s="18">
        <f t="shared" si="77"/>
        <v>936.8459051519626</v>
      </c>
      <c r="EE21" s="18">
        <f t="shared" si="177"/>
        <v>80.185966786685754</v>
      </c>
      <c r="EF21" s="28">
        <v>15</v>
      </c>
      <c r="EG21" s="22">
        <f t="shared" si="16"/>
        <v>0.31141960078800068</v>
      </c>
      <c r="EH21" s="18">
        <f t="shared" si="17"/>
        <v>9.3724933796901305E-2</v>
      </c>
      <c r="EI21">
        <f t="shared" si="79"/>
        <v>-0.506654056359502</v>
      </c>
      <c r="EJ21">
        <f t="shared" si="79"/>
        <v>-1.028144857672489</v>
      </c>
      <c r="EN21">
        <v>908</v>
      </c>
      <c r="EO21">
        <v>601</v>
      </c>
      <c r="EP21">
        <v>622</v>
      </c>
      <c r="EQ21">
        <v>605</v>
      </c>
      <c r="ER21" s="18">
        <f t="shared" si="80"/>
        <v>765</v>
      </c>
      <c r="ES21" s="18">
        <f t="shared" si="80"/>
        <v>603</v>
      </c>
      <c r="ET21" s="18">
        <f t="shared" si="178"/>
        <v>149</v>
      </c>
      <c r="EU21" s="18">
        <f t="shared" si="179"/>
        <v>-6.5</v>
      </c>
      <c r="EV21" s="18">
        <f t="shared" si="82"/>
        <v>149.14171113407542</v>
      </c>
      <c r="EW21" s="18">
        <f t="shared" si="83"/>
        <v>974.08110545272359</v>
      </c>
      <c r="EX21" s="18">
        <f t="shared" si="180"/>
        <v>107.50955618515161</v>
      </c>
      <c r="EY21" s="28">
        <v>15</v>
      </c>
      <c r="EZ21" s="22">
        <f t="shared" si="18"/>
        <v>0.25349560803272242</v>
      </c>
      <c r="FA21" s="18">
        <f t="shared" si="19"/>
        <v>9.6561952748002181E-2</v>
      </c>
      <c r="FB21">
        <f t="shared" si="85"/>
        <v>-0.59602956068439972</v>
      </c>
      <c r="FC21">
        <f t="shared" si="85"/>
        <v>-1.0151939601941919</v>
      </c>
      <c r="FG21">
        <v>929</v>
      </c>
      <c r="FH21">
        <v>601</v>
      </c>
      <c r="FI21">
        <v>600</v>
      </c>
      <c r="FJ21">
        <v>610</v>
      </c>
      <c r="FK21" s="18">
        <f t="shared" si="86"/>
        <v>764.5</v>
      </c>
      <c r="FL21" s="18">
        <f t="shared" si="86"/>
        <v>605.5</v>
      </c>
      <c r="FM21" s="18">
        <f t="shared" si="181"/>
        <v>152.5</v>
      </c>
      <c r="FN21" s="18">
        <f t="shared" si="182"/>
        <v>-5.5</v>
      </c>
      <c r="FO21" s="18">
        <f t="shared" si="88"/>
        <v>152.59914809722889</v>
      </c>
      <c r="FP21" s="18">
        <f t="shared" si="89"/>
        <v>975.23868873214826</v>
      </c>
      <c r="FQ21" s="18">
        <f t="shared" si="183"/>
        <v>110.44680625405749</v>
      </c>
      <c r="FR21" s="28">
        <v>15</v>
      </c>
      <c r="FS21" s="22">
        <f t="shared" si="20"/>
        <v>0.22962814060120301</v>
      </c>
      <c r="FT21" s="18">
        <f t="shared" si="21"/>
        <v>9.2709219508724683E-2</v>
      </c>
      <c r="FU21">
        <f t="shared" si="91"/>
        <v>-0.63897489084315207</v>
      </c>
      <c r="FV21">
        <f t="shared" si="91"/>
        <v>-1.0328770751039438</v>
      </c>
      <c r="FZ21">
        <v>432</v>
      </c>
      <c r="GA21">
        <v>594</v>
      </c>
      <c r="GB21">
        <v>201</v>
      </c>
      <c r="GC21">
        <v>603</v>
      </c>
      <c r="GD21">
        <f t="shared" si="92"/>
        <v>316.5</v>
      </c>
      <c r="GE21">
        <f t="shared" si="92"/>
        <v>598.5</v>
      </c>
      <c r="GF21" s="18">
        <f t="shared" si="184"/>
        <v>90.5</v>
      </c>
      <c r="GG21" s="18">
        <f t="shared" si="185"/>
        <v>-3.5</v>
      </c>
      <c r="GH21" s="18">
        <f t="shared" si="94"/>
        <v>90.56765427016424</v>
      </c>
      <c r="GI21">
        <f t="shared" si="95"/>
        <v>677.03360330193357</v>
      </c>
      <c r="GJ21">
        <v>15</v>
      </c>
      <c r="GK21" s="22">
        <f t="shared" si="22"/>
        <v>0.20691487152131882</v>
      </c>
      <c r="GL21" s="18">
        <f t="shared" si="23"/>
        <v>4.9999832628959205E-2</v>
      </c>
      <c r="GM21">
        <f t="shared" si="96"/>
        <v>-0.68420829431473118</v>
      </c>
      <c r="GN21">
        <f t="shared" si="97"/>
        <v>-1.3010314494328032</v>
      </c>
      <c r="GR21">
        <v>475</v>
      </c>
      <c r="GS21">
        <v>592</v>
      </c>
      <c r="GT21">
        <v>276</v>
      </c>
      <c r="GU21">
        <v>602</v>
      </c>
      <c r="GV21">
        <f t="shared" si="98"/>
        <v>375.5</v>
      </c>
      <c r="GW21">
        <f t="shared" si="98"/>
        <v>597</v>
      </c>
      <c r="GX21" s="18">
        <f t="shared" si="186"/>
        <v>130.5</v>
      </c>
      <c r="GY21" s="18">
        <f t="shared" si="187"/>
        <v>-7.5</v>
      </c>
      <c r="GZ21" s="18">
        <f t="shared" si="100"/>
        <v>130.71533957420607</v>
      </c>
      <c r="HA21">
        <f t="shared" si="101"/>
        <v>705.27246507998598</v>
      </c>
      <c r="HB21">
        <v>15</v>
      </c>
      <c r="HC21" s="22">
        <f t="shared" si="24"/>
        <v>0.18578423551893342</v>
      </c>
      <c r="HD21" s="18">
        <f t="shared" si="25"/>
        <v>6.9425589920928649E-2</v>
      </c>
      <c r="HE21">
        <f t="shared" si="102"/>
        <v>-0.73099114027564627</v>
      </c>
      <c r="HF21">
        <f t="shared" si="103"/>
        <v>-1.1584804212886795</v>
      </c>
      <c r="HJ21">
        <v>484</v>
      </c>
      <c r="HK21">
        <v>591</v>
      </c>
      <c r="HL21">
        <v>289</v>
      </c>
      <c r="HM21">
        <v>599</v>
      </c>
      <c r="HN21">
        <f t="shared" si="104"/>
        <v>386.5</v>
      </c>
      <c r="HO21">
        <f t="shared" si="104"/>
        <v>595</v>
      </c>
      <c r="HP21" s="18">
        <f t="shared" si="105"/>
        <v>131.5</v>
      </c>
      <c r="HQ21" s="18">
        <f t="shared" si="188"/>
        <v>-6.5</v>
      </c>
      <c r="HR21" s="18">
        <f t="shared" si="26"/>
        <v>131.66054838105453</v>
      </c>
      <c r="HS21">
        <f t="shared" si="107"/>
        <v>709.51198016664944</v>
      </c>
      <c r="HT21">
        <v>15</v>
      </c>
      <c r="HU21" s="22">
        <f t="shared" si="27"/>
        <v>0.19969430702812244</v>
      </c>
      <c r="HV21" s="18">
        <f t="shared" si="28"/>
        <v>7.7412131295470685E-2</v>
      </c>
      <c r="HW21">
        <f t="shared" si="108"/>
        <v>-0.69963431600818682</v>
      </c>
      <c r="HX21">
        <f t="shared" si="109"/>
        <v>-1.1111909754690361</v>
      </c>
      <c r="IB21">
        <v>833</v>
      </c>
      <c r="IC21">
        <v>577</v>
      </c>
      <c r="ID21">
        <v>522</v>
      </c>
      <c r="IE21">
        <v>588</v>
      </c>
      <c r="IF21">
        <f t="shared" si="110"/>
        <v>677.5</v>
      </c>
      <c r="IG21">
        <f t="shared" si="111"/>
        <v>582.5</v>
      </c>
      <c r="IH21">
        <f t="shared" si="112"/>
        <v>131</v>
      </c>
      <c r="II21">
        <f t="shared" si="113"/>
        <v>-1</v>
      </c>
      <c r="IJ21">
        <f t="shared" si="114"/>
        <v>131.00381673829202</v>
      </c>
      <c r="IL21">
        <v>15</v>
      </c>
      <c r="IM21">
        <f t="shared" si="29"/>
        <v>0.1871767784579827</v>
      </c>
      <c r="IN21">
        <f t="shared" si="30"/>
        <v>7.3503984507787432E-2</v>
      </c>
      <c r="IO21">
        <f t="shared" si="115"/>
        <v>-0.72774803173635294</v>
      </c>
      <c r="IP21">
        <f t="shared" si="116"/>
        <v>-1.1336891180199931</v>
      </c>
      <c r="IU21">
        <v>1805</v>
      </c>
      <c r="IV21">
        <v>606</v>
      </c>
      <c r="IW21">
        <v>1477</v>
      </c>
      <c r="IX21">
        <v>606</v>
      </c>
      <c r="IY21">
        <f t="shared" si="117"/>
        <v>1641</v>
      </c>
      <c r="IZ21">
        <f t="shared" si="118"/>
        <v>606</v>
      </c>
      <c r="JA21">
        <f t="shared" si="119"/>
        <v>1015</v>
      </c>
      <c r="JB21">
        <f t="shared" si="120"/>
        <v>13.5</v>
      </c>
      <c r="JC21">
        <f t="shared" si="121"/>
        <v>1015.0897743549582</v>
      </c>
      <c r="JD21">
        <f t="shared" si="122"/>
        <v>1749.3190103580307</v>
      </c>
      <c r="JE21">
        <v>60</v>
      </c>
      <c r="JF21">
        <f t="shared" si="31"/>
        <v>0.63767354736224446</v>
      </c>
      <c r="JG21">
        <f t="shared" si="32"/>
        <v>0.38783598984808587</v>
      </c>
      <c r="JH21">
        <f t="shared" si="123"/>
        <v>-0.19540159849477279</v>
      </c>
      <c r="JI21">
        <f t="shared" si="124"/>
        <v>-0.41135189235068192</v>
      </c>
      <c r="JM21">
        <v>1015</v>
      </c>
      <c r="JN21">
        <v>592</v>
      </c>
      <c r="JO21">
        <v>818</v>
      </c>
      <c r="JP21">
        <v>590</v>
      </c>
      <c r="JQ21">
        <f t="shared" si="125"/>
        <v>916.5</v>
      </c>
      <c r="JR21">
        <f t="shared" si="126"/>
        <v>591</v>
      </c>
      <c r="JS21">
        <f t="shared" si="127"/>
        <v>389</v>
      </c>
      <c r="JT21">
        <f t="shared" si="128"/>
        <v>13</v>
      </c>
      <c r="JU21">
        <f t="shared" si="129"/>
        <v>389.21716303369766</v>
      </c>
      <c r="JV21">
        <f t="shared" si="130"/>
        <v>1090.5288854496243</v>
      </c>
      <c r="JW21">
        <v>60</v>
      </c>
      <c r="JX21">
        <f t="shared" si="33"/>
        <v>0.37452258621975942</v>
      </c>
      <c r="JY21">
        <f t="shared" si="34"/>
        <v>9.7041651395484346E-2</v>
      </c>
      <c r="JZ21">
        <f t="shared" si="131"/>
        <v>-0.42652198630943783</v>
      </c>
      <c r="KA21">
        <f t="shared" si="132"/>
        <v>-1.0130418215206685</v>
      </c>
      <c r="KE21">
        <v>1303</v>
      </c>
      <c r="KF21">
        <v>604</v>
      </c>
      <c r="KG21">
        <v>1058</v>
      </c>
      <c r="KH21">
        <v>598</v>
      </c>
      <c r="KI21">
        <f t="shared" si="133"/>
        <v>1180.5</v>
      </c>
      <c r="KJ21">
        <f t="shared" si="134"/>
        <v>601</v>
      </c>
      <c r="KK21">
        <f t="shared" si="135"/>
        <v>637</v>
      </c>
      <c r="KL21">
        <f t="shared" si="136"/>
        <v>15.5</v>
      </c>
      <c r="KM21">
        <f t="shared" si="137"/>
        <v>637.18855137235482</v>
      </c>
      <c r="KN21">
        <f t="shared" si="138"/>
        <v>1324.681565509236</v>
      </c>
      <c r="KO21">
        <v>60</v>
      </c>
      <c r="KP21">
        <f t="shared" si="35"/>
        <v>0.38544488593683551</v>
      </c>
      <c r="KQ21">
        <f t="shared" si="36"/>
        <v>0.15184869004315119</v>
      </c>
      <c r="KR21">
        <f t="shared" si="139"/>
        <v>-0.41403771215177793</v>
      </c>
      <c r="KS21">
        <f t="shared" si="140"/>
        <v>-0.81858895026850076</v>
      </c>
      <c r="KW21">
        <v>1309</v>
      </c>
      <c r="KX21">
        <v>596</v>
      </c>
      <c r="KY21">
        <v>1049</v>
      </c>
      <c r="KZ21">
        <v>592</v>
      </c>
      <c r="LA21">
        <f t="shared" si="141"/>
        <v>1179</v>
      </c>
      <c r="LB21">
        <f t="shared" si="142"/>
        <v>594</v>
      </c>
      <c r="LC21">
        <f t="shared" si="143"/>
        <v>639.5</v>
      </c>
      <c r="LD21">
        <f t="shared" si="144"/>
        <v>7.5</v>
      </c>
      <c r="LE21">
        <f t="shared" si="145"/>
        <v>639.54397815943821</v>
      </c>
      <c r="LF21">
        <f t="shared" si="146"/>
        <v>1320.1806694539955</v>
      </c>
      <c r="LG21">
        <v>60</v>
      </c>
      <c r="LH21">
        <f t="shared" si="37"/>
        <v>0.33614647259717317</v>
      </c>
      <c r="LI21">
        <f t="shared" si="38"/>
        <v>0.14060243859527846</v>
      </c>
      <c r="LJ21">
        <f t="shared" si="147"/>
        <v>-0.47347144171885414</v>
      </c>
      <c r="LK21">
        <f t="shared" si="148"/>
        <v>-0.85200714688882084</v>
      </c>
      <c r="LO21">
        <v>1424</v>
      </c>
      <c r="LP21">
        <v>605</v>
      </c>
      <c r="LQ21">
        <v>1070</v>
      </c>
      <c r="LR21">
        <v>597</v>
      </c>
      <c r="LS21">
        <f t="shared" si="149"/>
        <v>1247</v>
      </c>
      <c r="LT21">
        <f t="shared" si="150"/>
        <v>601</v>
      </c>
      <c r="LU21">
        <f t="shared" si="151"/>
        <v>730.5</v>
      </c>
      <c r="LV21">
        <f t="shared" si="152"/>
        <v>7.5</v>
      </c>
      <c r="LW21">
        <f t="shared" si="153"/>
        <v>730.53850001214857</v>
      </c>
      <c r="LX21">
        <f t="shared" si="154"/>
        <v>1384.2723720424387</v>
      </c>
      <c r="LY21">
        <v>60</v>
      </c>
      <c r="LZ21">
        <f t="shared" si="39"/>
        <v>0.49472926937208028</v>
      </c>
      <c r="MA21">
        <f t="shared" si="40"/>
        <v>0.21565602514169649</v>
      </c>
      <c r="MB21">
        <f t="shared" si="155"/>
        <v>-0.30563239497086309</v>
      </c>
      <c r="MC21">
        <f t="shared" si="156"/>
        <v>-0.66623840373997356</v>
      </c>
    </row>
    <row r="22" spans="1:341" x14ac:dyDescent="0.25">
      <c r="K22" s="18">
        <v>958</v>
      </c>
      <c r="L22" s="18">
        <v>576</v>
      </c>
      <c r="M22" s="18">
        <v>697</v>
      </c>
      <c r="N22" s="18">
        <v>579</v>
      </c>
      <c r="O22" s="18">
        <f t="shared" si="0"/>
        <v>827.5</v>
      </c>
      <c r="P22" s="18">
        <f t="shared" si="1"/>
        <v>577.5</v>
      </c>
      <c r="Q22" s="18">
        <f t="shared" si="158"/>
        <v>51</v>
      </c>
      <c r="R22" s="18">
        <f t="shared" si="159"/>
        <v>-3</v>
      </c>
      <c r="S22" s="49">
        <f t="shared" si="42"/>
        <v>51.088159097779204</v>
      </c>
      <c r="T22" s="26">
        <f t="shared" si="2"/>
        <v>4.2323054508971261</v>
      </c>
      <c r="U22" s="18">
        <f t="shared" si="3"/>
        <v>39.58877613570769</v>
      </c>
      <c r="V22" s="28">
        <v>16</v>
      </c>
      <c r="W22" s="22">
        <f t="shared" si="4"/>
        <v>5.7549398714869665E-2</v>
      </c>
      <c r="X22" s="18">
        <f t="shared" si="5"/>
        <v>5.7510986925858633E-3</v>
      </c>
      <c r="Y22">
        <f t="shared" si="43"/>
        <v>-1.2399592095872447</v>
      </c>
      <c r="Z22">
        <f t="shared" si="44"/>
        <v>-2.2402491795631727</v>
      </c>
      <c r="AD22" s="18">
        <v>870</v>
      </c>
      <c r="AE22" s="18">
        <v>573</v>
      </c>
      <c r="AF22" s="18">
        <v>573</v>
      </c>
      <c r="AG22" s="18">
        <v>579</v>
      </c>
      <c r="AH22" s="18">
        <f t="shared" si="45"/>
        <v>721.5</v>
      </c>
      <c r="AI22" s="18">
        <f t="shared" si="45"/>
        <v>576</v>
      </c>
      <c r="AJ22" s="18">
        <f t="shared" si="160"/>
        <v>59</v>
      </c>
      <c r="AK22" s="18">
        <f t="shared" si="161"/>
        <v>5.5</v>
      </c>
      <c r="AL22" s="18">
        <f t="shared" si="47"/>
        <v>59.255801403744428</v>
      </c>
      <c r="AM22" s="18">
        <f t="shared" si="48"/>
        <v>923.22166893980557</v>
      </c>
      <c r="AN22" s="18">
        <f t="shared" si="162"/>
        <v>48.935388594517349</v>
      </c>
      <c r="AO22" s="28">
        <v>16</v>
      </c>
      <c r="AP22" s="22">
        <f t="shared" si="6"/>
        <v>4.7931917868433004E-2</v>
      </c>
      <c r="AQ22" s="18">
        <f t="shared" si="7"/>
        <v>6.5145650520684059E-3</v>
      </c>
      <c r="AR22">
        <f t="shared" si="49"/>
        <v>-1.3193751935199227</v>
      </c>
      <c r="AS22">
        <f t="shared" si="49"/>
        <v>-2.1861145748542841</v>
      </c>
      <c r="AW22" s="18">
        <v>1073</v>
      </c>
      <c r="AX22" s="18">
        <v>580</v>
      </c>
      <c r="AY22" s="18">
        <v>692</v>
      </c>
      <c r="AZ22" s="18">
        <v>580</v>
      </c>
      <c r="BA22" s="18">
        <f t="shared" si="50"/>
        <v>882.5</v>
      </c>
      <c r="BB22" s="18">
        <f t="shared" si="50"/>
        <v>580</v>
      </c>
      <c r="BC22" s="18">
        <f t="shared" si="163"/>
        <v>51</v>
      </c>
      <c r="BD22" s="18">
        <f t="shared" si="164"/>
        <v>-1</v>
      </c>
      <c r="BE22" s="18">
        <f t="shared" si="52"/>
        <v>51.009802979427398</v>
      </c>
      <c r="BF22" s="18">
        <f t="shared" si="53"/>
        <v>1056.0332617867678</v>
      </c>
      <c r="BG22" s="18">
        <f t="shared" si="165"/>
        <v>41.659933075883373</v>
      </c>
      <c r="BH22" s="28">
        <v>16</v>
      </c>
      <c r="BI22" s="22">
        <f t="shared" si="8"/>
        <v>4.2623317142389511E-2</v>
      </c>
      <c r="BJ22" s="18">
        <f t="shared" si="9"/>
        <v>4.2771063493147856E-3</v>
      </c>
      <c r="BK22">
        <f t="shared" si="55"/>
        <v>-1.3703527545144425</v>
      </c>
      <c r="BL22">
        <f t="shared" si="55"/>
        <v>-2.3688499509715388</v>
      </c>
      <c r="BP22">
        <v>707</v>
      </c>
      <c r="BQ22">
        <v>583</v>
      </c>
      <c r="BR22">
        <v>511</v>
      </c>
      <c r="BS22">
        <v>588</v>
      </c>
      <c r="BT22" s="18">
        <f t="shared" si="56"/>
        <v>609</v>
      </c>
      <c r="BU22" s="18">
        <f t="shared" si="56"/>
        <v>585.5</v>
      </c>
      <c r="BV22" s="18">
        <f t="shared" si="166"/>
        <v>130.5</v>
      </c>
      <c r="BW22" s="18">
        <f t="shared" si="167"/>
        <v>-4</v>
      </c>
      <c r="BX22" s="18">
        <f t="shared" si="58"/>
        <v>130.56128829021259</v>
      </c>
      <c r="BY22" s="18">
        <f t="shared" si="59"/>
        <v>844.80249171034052</v>
      </c>
      <c r="BZ22" s="18">
        <f t="shared" si="168"/>
        <v>85.544630374680764</v>
      </c>
      <c r="CA22" s="28">
        <v>16</v>
      </c>
      <c r="CB22" s="22">
        <f t="shared" si="10"/>
        <v>0.18367764875374476</v>
      </c>
      <c r="CC22" s="18">
        <f t="shared" si="11"/>
        <v>5.8070552859115693E-2</v>
      </c>
      <c r="CD22">
        <f t="shared" si="61"/>
        <v>-0.7359436886234203</v>
      </c>
      <c r="CE22">
        <f t="shared" si="61"/>
        <v>-1.2360440392582159</v>
      </c>
      <c r="CI22">
        <v>761</v>
      </c>
      <c r="CJ22">
        <v>578</v>
      </c>
      <c r="CK22">
        <v>529</v>
      </c>
      <c r="CL22">
        <v>586</v>
      </c>
      <c r="CM22" s="18">
        <f t="shared" si="62"/>
        <v>645</v>
      </c>
      <c r="CN22" s="18">
        <f t="shared" si="62"/>
        <v>582</v>
      </c>
      <c r="CO22" s="18">
        <f t="shared" si="169"/>
        <v>112.5</v>
      </c>
      <c r="CP22" s="18">
        <f t="shared" si="170"/>
        <v>-6</v>
      </c>
      <c r="CQ22" s="18">
        <f t="shared" si="64"/>
        <v>112.65988638375241</v>
      </c>
      <c r="CR22" s="18">
        <f t="shared" si="65"/>
        <v>868.76291357308753</v>
      </c>
      <c r="CS22" s="18">
        <f t="shared" si="171"/>
        <v>75.478443789391349</v>
      </c>
      <c r="CT22" s="28">
        <v>16</v>
      </c>
      <c r="CU22" s="22">
        <f t="shared" si="12"/>
        <v>0.15553418461278101</v>
      </c>
      <c r="CV22" s="18">
        <f t="shared" si="13"/>
        <v>4.1865152674236204E-2</v>
      </c>
      <c r="CW22">
        <f t="shared" si="67"/>
        <v>-0.80817414324764481</v>
      </c>
      <c r="CX22">
        <f t="shared" si="67"/>
        <v>-1.3781473206635604</v>
      </c>
      <c r="DB22">
        <v>833</v>
      </c>
      <c r="DC22">
        <v>574</v>
      </c>
      <c r="DD22">
        <v>569</v>
      </c>
      <c r="DE22">
        <v>588</v>
      </c>
      <c r="DF22" s="18">
        <f t="shared" si="68"/>
        <v>701</v>
      </c>
      <c r="DG22" s="18">
        <f t="shared" si="68"/>
        <v>581</v>
      </c>
      <c r="DH22" s="18">
        <f t="shared" si="172"/>
        <v>159</v>
      </c>
      <c r="DI22" s="18">
        <f t="shared" si="173"/>
        <v>-3.5</v>
      </c>
      <c r="DJ22" s="18">
        <f t="shared" si="70"/>
        <v>159.03851734721371</v>
      </c>
      <c r="DK22" s="18">
        <f t="shared" si="71"/>
        <v>910.47350318392023</v>
      </c>
      <c r="DL22" s="18">
        <f t="shared" si="174"/>
        <v>113.35102200552569</v>
      </c>
      <c r="DM22" s="28">
        <v>16</v>
      </c>
      <c r="DN22" s="22">
        <f t="shared" si="14"/>
        <v>0.14033481635966624</v>
      </c>
      <c r="DO22" s="18">
        <f t="shared" si="15"/>
        <v>5.1968062099228322E-2</v>
      </c>
      <c r="DP22">
        <f t="shared" si="73"/>
        <v>-0.85283456933470891</v>
      </c>
      <c r="DQ22">
        <f t="shared" si="73"/>
        <v>-1.2842634778144988</v>
      </c>
      <c r="DU22">
        <v>845</v>
      </c>
      <c r="DV22">
        <v>597</v>
      </c>
      <c r="DW22">
        <v>616</v>
      </c>
      <c r="DX22">
        <v>603</v>
      </c>
      <c r="DY22" s="18">
        <f t="shared" si="74"/>
        <v>730.5</v>
      </c>
      <c r="DZ22" s="18">
        <f t="shared" si="74"/>
        <v>600</v>
      </c>
      <c r="EA22" s="18">
        <f t="shared" si="175"/>
        <v>125</v>
      </c>
      <c r="EB22" s="18">
        <f t="shared" si="176"/>
        <v>-6</v>
      </c>
      <c r="EC22" s="18">
        <f t="shared" si="76"/>
        <v>125.14391715141412</v>
      </c>
      <c r="ED22" s="18">
        <f t="shared" si="77"/>
        <v>945.3201838530689</v>
      </c>
      <c r="EE22" s="18">
        <f t="shared" si="177"/>
        <v>88.660245487792054</v>
      </c>
      <c r="EF22" s="28">
        <v>16</v>
      </c>
      <c r="EG22" s="22">
        <f t="shared" si="16"/>
        <v>0.33218090750720075</v>
      </c>
      <c r="EH22" s="18">
        <f t="shared" si="17"/>
        <v>0.10274468179588049</v>
      </c>
      <c r="EI22">
        <f t="shared" si="79"/>
        <v>-0.47862533275925839</v>
      </c>
      <c r="EJ22">
        <f t="shared" si="79"/>
        <v>-0.98824064854169802</v>
      </c>
      <c r="EN22">
        <v>922</v>
      </c>
      <c r="EO22">
        <v>602</v>
      </c>
      <c r="EP22">
        <v>636</v>
      </c>
      <c r="EQ22">
        <v>604</v>
      </c>
      <c r="ER22" s="18">
        <f t="shared" si="80"/>
        <v>779</v>
      </c>
      <c r="ES22" s="18">
        <f t="shared" si="80"/>
        <v>603</v>
      </c>
      <c r="ET22" s="18">
        <f t="shared" si="178"/>
        <v>163</v>
      </c>
      <c r="EU22" s="18">
        <f t="shared" si="179"/>
        <v>-6.5</v>
      </c>
      <c r="EV22" s="18">
        <f t="shared" si="82"/>
        <v>163.1295497449803</v>
      </c>
      <c r="EW22" s="18">
        <f t="shared" si="83"/>
        <v>985.11420657708516</v>
      </c>
      <c r="EX22" s="18">
        <f t="shared" si="180"/>
        <v>118.54265730951317</v>
      </c>
      <c r="EY22" s="28">
        <v>16</v>
      </c>
      <c r="EZ22" s="22">
        <f t="shared" si="18"/>
        <v>0.2703953152349039</v>
      </c>
      <c r="FA22" s="18">
        <f t="shared" si="19"/>
        <v>0.10561839310075252</v>
      </c>
      <c r="FB22">
        <f t="shared" si="85"/>
        <v>-0.56800083708415616</v>
      </c>
      <c r="FC22">
        <f t="shared" si="85"/>
        <v>-0.97626044423992009</v>
      </c>
      <c r="FG22">
        <v>945</v>
      </c>
      <c r="FH22">
        <v>603</v>
      </c>
      <c r="FI22">
        <v>615</v>
      </c>
      <c r="FJ22">
        <v>610</v>
      </c>
      <c r="FK22" s="18">
        <f t="shared" si="86"/>
        <v>780</v>
      </c>
      <c r="FL22" s="18">
        <f t="shared" si="86"/>
        <v>606.5</v>
      </c>
      <c r="FM22" s="18">
        <f t="shared" si="181"/>
        <v>168</v>
      </c>
      <c r="FN22" s="18">
        <f t="shared" si="182"/>
        <v>-4.5</v>
      </c>
      <c r="FO22" s="18">
        <f t="shared" si="88"/>
        <v>168.06025705085662</v>
      </c>
      <c r="FP22" s="18">
        <f t="shared" si="89"/>
        <v>988.04972040884661</v>
      </c>
      <c r="FQ22" s="18">
        <f t="shared" si="183"/>
        <v>123.25783793075584</v>
      </c>
      <c r="FR22" s="28">
        <v>16</v>
      </c>
      <c r="FS22" s="22">
        <f t="shared" si="20"/>
        <v>0.24493668330794988</v>
      </c>
      <c r="FT22" s="18">
        <f t="shared" si="21"/>
        <v>0.10210237380678731</v>
      </c>
      <c r="FU22">
        <f t="shared" si="91"/>
        <v>-0.61094616724290862</v>
      </c>
      <c r="FV22">
        <f t="shared" si="91"/>
        <v>-0.99096416076123339</v>
      </c>
      <c r="FZ22">
        <v>437</v>
      </c>
      <c r="GA22">
        <v>593</v>
      </c>
      <c r="GB22">
        <v>209</v>
      </c>
      <c r="GC22">
        <v>602</v>
      </c>
      <c r="GD22">
        <f t="shared" si="92"/>
        <v>323</v>
      </c>
      <c r="GE22">
        <f t="shared" si="92"/>
        <v>597.5</v>
      </c>
      <c r="GF22" s="18">
        <f t="shared" si="184"/>
        <v>97</v>
      </c>
      <c r="GG22" s="18">
        <f t="shared" si="185"/>
        <v>-4.5</v>
      </c>
      <c r="GH22" s="18">
        <f t="shared" si="94"/>
        <v>97.104325341356443</v>
      </c>
      <c r="GI22">
        <f t="shared" si="95"/>
        <v>679.21664437791867</v>
      </c>
      <c r="GJ22">
        <v>16</v>
      </c>
      <c r="GK22" s="22">
        <f t="shared" si="22"/>
        <v>0.22070919628940674</v>
      </c>
      <c r="GL22" s="18">
        <f t="shared" si="23"/>
        <v>5.3608543289999679E-2</v>
      </c>
      <c r="GM22">
        <f t="shared" si="96"/>
        <v>-0.65617957071448763</v>
      </c>
      <c r="GN22">
        <f t="shared" si="97"/>
        <v>-1.2707659937392559</v>
      </c>
      <c r="GR22">
        <v>486</v>
      </c>
      <c r="GS22">
        <v>591</v>
      </c>
      <c r="GT22">
        <v>289</v>
      </c>
      <c r="GU22">
        <v>600</v>
      </c>
      <c r="GV22">
        <f t="shared" si="98"/>
        <v>387.5</v>
      </c>
      <c r="GW22">
        <f t="shared" si="98"/>
        <v>595.5</v>
      </c>
      <c r="GX22" s="18">
        <f t="shared" si="186"/>
        <v>142.5</v>
      </c>
      <c r="GY22" s="18">
        <f t="shared" si="187"/>
        <v>-9</v>
      </c>
      <c r="GZ22" s="18">
        <f t="shared" si="100"/>
        <v>142.78392766694716</v>
      </c>
      <c r="HA22">
        <f t="shared" si="101"/>
        <v>710.47624872334757</v>
      </c>
      <c r="HB22">
        <v>16</v>
      </c>
      <c r="HC22" s="22">
        <f t="shared" si="24"/>
        <v>0.19816985122019565</v>
      </c>
      <c r="HD22" s="18">
        <f t="shared" si="25"/>
        <v>7.5835463854474094E-2</v>
      </c>
      <c r="HE22">
        <f t="shared" si="102"/>
        <v>-0.70296241667540271</v>
      </c>
      <c r="HF22">
        <f t="shared" si="103"/>
        <v>-1.1201276524881456</v>
      </c>
      <c r="HJ22">
        <v>496</v>
      </c>
      <c r="HK22">
        <v>591</v>
      </c>
      <c r="HL22">
        <v>303</v>
      </c>
      <c r="HM22">
        <v>598</v>
      </c>
      <c r="HN22">
        <f t="shared" si="104"/>
        <v>399.5</v>
      </c>
      <c r="HO22">
        <f t="shared" si="104"/>
        <v>594.5</v>
      </c>
      <c r="HP22" s="18">
        <f t="shared" si="105"/>
        <v>144.5</v>
      </c>
      <c r="HQ22" s="18">
        <f t="shared" si="188"/>
        <v>-7</v>
      </c>
      <c r="HR22" s="18">
        <f t="shared" si="26"/>
        <v>144.66945081806318</v>
      </c>
      <c r="HS22">
        <f t="shared" si="107"/>
        <v>716.26147460267612</v>
      </c>
      <c r="HT22">
        <v>16</v>
      </c>
      <c r="HU22" s="22">
        <f t="shared" si="27"/>
        <v>0.21300726082999727</v>
      </c>
      <c r="HV22" s="18">
        <f t="shared" si="28"/>
        <v>8.5060943911297482E-2</v>
      </c>
      <c r="HW22">
        <f t="shared" si="108"/>
        <v>-0.67160559240794337</v>
      </c>
      <c r="HX22">
        <f t="shared" si="109"/>
        <v>-1.070269802280432</v>
      </c>
      <c r="IB22">
        <v>849</v>
      </c>
      <c r="IC22">
        <v>579</v>
      </c>
      <c r="ID22">
        <v>535</v>
      </c>
      <c r="IE22">
        <v>585</v>
      </c>
      <c r="IF22">
        <f t="shared" si="110"/>
        <v>692</v>
      </c>
      <c r="IG22">
        <f t="shared" si="111"/>
        <v>582</v>
      </c>
      <c r="IH22">
        <f t="shared" si="112"/>
        <v>145.5</v>
      </c>
      <c r="II22">
        <f t="shared" si="113"/>
        <v>-1.5</v>
      </c>
      <c r="IJ22">
        <f t="shared" si="114"/>
        <v>145.5077317533333</v>
      </c>
      <c r="IL22">
        <v>16</v>
      </c>
      <c r="IM22">
        <f t="shared" si="29"/>
        <v>0.19965523035518154</v>
      </c>
      <c r="IN22">
        <f t="shared" si="30"/>
        <v>8.1641881334851729E-2</v>
      </c>
      <c r="IO22">
        <f t="shared" si="115"/>
        <v>-0.69971930813610939</v>
      </c>
      <c r="IP22">
        <f t="shared" si="116"/>
        <v>-1.0880869960685264</v>
      </c>
      <c r="IU22">
        <v>1041</v>
      </c>
      <c r="IV22">
        <v>606</v>
      </c>
      <c r="IW22">
        <v>1041</v>
      </c>
      <c r="IX22">
        <v>606</v>
      </c>
      <c r="IY22">
        <f t="shared" si="117"/>
        <v>1041</v>
      </c>
      <c r="IZ22">
        <f t="shared" si="118"/>
        <v>606</v>
      </c>
      <c r="JA22">
        <f t="shared" si="119"/>
        <v>415</v>
      </c>
      <c r="JB22">
        <f t="shared" si="120"/>
        <v>13.5</v>
      </c>
      <c r="JC22">
        <f t="shared" si="121"/>
        <v>415.21952025404585</v>
      </c>
      <c r="JD22">
        <f t="shared" si="122"/>
        <v>1204.5401612233609</v>
      </c>
      <c r="JE22">
        <v>64</v>
      </c>
      <c r="JF22">
        <f t="shared" si="31"/>
        <v>0.68018511718639407</v>
      </c>
      <c r="JG22">
        <f t="shared" si="32"/>
        <v>0.15864318379554826</v>
      </c>
      <c r="JH22">
        <f t="shared" si="123"/>
        <v>-0.16737287489452926</v>
      </c>
      <c r="JI22">
        <f t="shared" si="124"/>
        <v>-0.79957858289905137</v>
      </c>
      <c r="JM22">
        <v>1056</v>
      </c>
      <c r="JN22">
        <v>593</v>
      </c>
      <c r="JO22">
        <v>860</v>
      </c>
      <c r="JP22">
        <v>591</v>
      </c>
      <c r="JQ22">
        <f t="shared" si="125"/>
        <v>958</v>
      </c>
      <c r="JR22">
        <f t="shared" si="126"/>
        <v>592</v>
      </c>
      <c r="JS22">
        <f t="shared" si="127"/>
        <v>430.5</v>
      </c>
      <c r="JT22">
        <f t="shared" si="128"/>
        <v>14</v>
      </c>
      <c r="JU22">
        <f t="shared" si="129"/>
        <v>430.72758212122892</v>
      </c>
      <c r="JV22">
        <f t="shared" si="130"/>
        <v>1126.1562946589606</v>
      </c>
      <c r="JW22">
        <v>64</v>
      </c>
      <c r="JX22">
        <f t="shared" si="33"/>
        <v>0.39949075863441003</v>
      </c>
      <c r="JY22">
        <f t="shared" si="34"/>
        <v>0.10739124540355718</v>
      </c>
      <c r="JZ22">
        <f t="shared" si="131"/>
        <v>-0.39849326270919427</v>
      </c>
      <c r="KA22">
        <f t="shared" si="132"/>
        <v>-0.96903112113083734</v>
      </c>
      <c r="KE22">
        <v>1367</v>
      </c>
      <c r="KF22">
        <v>604</v>
      </c>
      <c r="KG22">
        <v>1120</v>
      </c>
      <c r="KH22">
        <v>598</v>
      </c>
      <c r="KI22">
        <f t="shared" si="133"/>
        <v>1243.5</v>
      </c>
      <c r="KJ22">
        <f t="shared" si="134"/>
        <v>601</v>
      </c>
      <c r="KK22">
        <f t="shared" si="135"/>
        <v>700</v>
      </c>
      <c r="KL22">
        <f t="shared" si="136"/>
        <v>15.5</v>
      </c>
      <c r="KM22">
        <f t="shared" si="137"/>
        <v>700.1715861130042</v>
      </c>
      <c r="KN22">
        <f t="shared" si="138"/>
        <v>1381.1202880270785</v>
      </c>
      <c r="KO22">
        <v>64</v>
      </c>
      <c r="KP22">
        <f t="shared" si="35"/>
        <v>0.41114121166595785</v>
      </c>
      <c r="KQ22">
        <f t="shared" si="36"/>
        <v>0.16685820535806303</v>
      </c>
      <c r="KR22">
        <f t="shared" si="139"/>
        <v>-0.38600898855153437</v>
      </c>
      <c r="KS22">
        <f t="shared" si="140"/>
        <v>-0.77765243177749732</v>
      </c>
      <c r="KW22">
        <v>1371</v>
      </c>
      <c r="KX22">
        <v>594</v>
      </c>
      <c r="KY22">
        <v>1118</v>
      </c>
      <c r="KZ22">
        <v>590</v>
      </c>
      <c r="LA22">
        <f t="shared" si="141"/>
        <v>1244.5</v>
      </c>
      <c r="LB22">
        <f t="shared" si="142"/>
        <v>592</v>
      </c>
      <c r="LC22">
        <f t="shared" si="143"/>
        <v>705</v>
      </c>
      <c r="LD22">
        <f t="shared" si="144"/>
        <v>5.5</v>
      </c>
      <c r="LE22">
        <f t="shared" si="145"/>
        <v>705.02145357428662</v>
      </c>
      <c r="LF22">
        <f t="shared" si="146"/>
        <v>1378.1307086049567</v>
      </c>
      <c r="LG22">
        <v>64</v>
      </c>
      <c r="LH22">
        <f t="shared" si="37"/>
        <v>0.35855623743698467</v>
      </c>
      <c r="LI22">
        <f t="shared" si="38"/>
        <v>0.15499752795705329</v>
      </c>
      <c r="LJ22">
        <f t="shared" si="147"/>
        <v>-0.44544271811861064</v>
      </c>
      <c r="LK22">
        <f t="shared" si="148"/>
        <v>-0.8096752283017864</v>
      </c>
      <c r="LO22">
        <v>1497</v>
      </c>
      <c r="LP22">
        <v>607</v>
      </c>
      <c r="LQ22">
        <v>1144</v>
      </c>
      <c r="LR22">
        <v>597</v>
      </c>
      <c r="LS22">
        <f t="shared" si="149"/>
        <v>1320.5</v>
      </c>
      <c r="LT22">
        <f t="shared" si="150"/>
        <v>602</v>
      </c>
      <c r="LU22">
        <f t="shared" si="151"/>
        <v>804</v>
      </c>
      <c r="LV22">
        <f t="shared" si="152"/>
        <v>8.5</v>
      </c>
      <c r="LW22">
        <f t="shared" si="153"/>
        <v>804.04493033660754</v>
      </c>
      <c r="LX22">
        <f t="shared" si="154"/>
        <v>1451.2492032728219</v>
      </c>
      <c r="LY22">
        <v>64</v>
      </c>
      <c r="LZ22">
        <f t="shared" si="39"/>
        <v>0.52771122066355236</v>
      </c>
      <c r="MA22">
        <f t="shared" si="40"/>
        <v>0.23735523002393646</v>
      </c>
      <c r="MB22">
        <f t="shared" si="155"/>
        <v>-0.27760367137061948</v>
      </c>
      <c r="MC22">
        <f t="shared" si="156"/>
        <v>-0.62460119434161321</v>
      </c>
    </row>
    <row r="23" spans="1:341" x14ac:dyDescent="0.25">
      <c r="K23" s="18">
        <v>960</v>
      </c>
      <c r="L23" s="18">
        <v>576</v>
      </c>
      <c r="M23" s="18">
        <v>701</v>
      </c>
      <c r="N23" s="18">
        <v>579</v>
      </c>
      <c r="O23" s="18">
        <f t="shared" si="0"/>
        <v>830.5</v>
      </c>
      <c r="P23" s="18">
        <f t="shared" si="1"/>
        <v>577.5</v>
      </c>
      <c r="Q23" s="18">
        <f t="shared" si="158"/>
        <v>54</v>
      </c>
      <c r="R23" s="18">
        <f t="shared" si="159"/>
        <v>-3</v>
      </c>
      <c r="S23" s="49">
        <f t="shared" si="42"/>
        <v>54.083269131959838</v>
      </c>
      <c r="T23" s="26">
        <f t="shared" si="2"/>
        <v>4.4804298841819108</v>
      </c>
      <c r="U23" s="18">
        <f t="shared" si="3"/>
        <v>42.050370673766679</v>
      </c>
      <c r="V23" s="28">
        <v>17</v>
      </c>
      <c r="W23" s="22">
        <f t="shared" si="4"/>
        <v>6.1146236134549017E-2</v>
      </c>
      <c r="X23" s="18">
        <f t="shared" si="5"/>
        <v>6.0882643627905636E-3</v>
      </c>
      <c r="Y23">
        <f t="shared" si="43"/>
        <v>-1.2136302708648956</v>
      </c>
      <c r="Z23">
        <f t="shared" si="44"/>
        <v>-2.2155064980232138</v>
      </c>
      <c r="AD23" s="18">
        <v>874</v>
      </c>
      <c r="AE23" s="18">
        <v>574</v>
      </c>
      <c r="AF23" s="18">
        <v>576</v>
      </c>
      <c r="AG23" s="18">
        <v>578</v>
      </c>
      <c r="AH23" s="18">
        <f t="shared" si="45"/>
        <v>725</v>
      </c>
      <c r="AI23" s="18">
        <f t="shared" si="45"/>
        <v>576</v>
      </c>
      <c r="AJ23" s="18">
        <f t="shared" si="160"/>
        <v>62.5</v>
      </c>
      <c r="AK23" s="18">
        <f t="shared" si="161"/>
        <v>5.5</v>
      </c>
      <c r="AL23" s="18">
        <f t="shared" si="47"/>
        <v>62.741533293345647</v>
      </c>
      <c r="AM23" s="18">
        <f t="shared" si="48"/>
        <v>925.95950235417968</v>
      </c>
      <c r="AN23" s="18">
        <f t="shared" si="162"/>
        <v>51.673222008891457</v>
      </c>
      <c r="AO23" s="28">
        <v>17</v>
      </c>
      <c r="AP23" s="22">
        <f t="shared" si="6"/>
        <v>5.0927662735210065E-2</v>
      </c>
      <c r="AQ23" s="18">
        <f t="shared" si="7"/>
        <v>6.8977853716140555E-3</v>
      </c>
      <c r="AR23">
        <f t="shared" si="49"/>
        <v>-1.2930462547975736</v>
      </c>
      <c r="AS23">
        <f t="shared" si="49"/>
        <v>-2.1612903230700824</v>
      </c>
      <c r="AW23" s="18">
        <v>1077</v>
      </c>
      <c r="AX23" s="18">
        <v>580</v>
      </c>
      <c r="AY23" s="18">
        <v>696</v>
      </c>
      <c r="AZ23" s="18">
        <v>580</v>
      </c>
      <c r="BA23" s="18">
        <f t="shared" si="50"/>
        <v>886.5</v>
      </c>
      <c r="BB23" s="18">
        <f t="shared" si="50"/>
        <v>580</v>
      </c>
      <c r="BC23" s="18">
        <f t="shared" si="163"/>
        <v>55</v>
      </c>
      <c r="BD23" s="18">
        <f t="shared" si="164"/>
        <v>-1</v>
      </c>
      <c r="BE23" s="18">
        <f t="shared" si="52"/>
        <v>55.009090157900268</v>
      </c>
      <c r="BF23" s="18">
        <f t="shared" si="53"/>
        <v>1059.3782374581799</v>
      </c>
      <c r="BG23" s="18">
        <f t="shared" si="165"/>
        <v>45.004908747295531</v>
      </c>
      <c r="BH23" s="28">
        <v>17</v>
      </c>
      <c r="BI23" s="22">
        <f t="shared" si="8"/>
        <v>4.5287274463788857E-2</v>
      </c>
      <c r="BJ23" s="18">
        <f t="shared" si="9"/>
        <v>4.6124414336451095E-3</v>
      </c>
      <c r="BK23">
        <f t="shared" si="55"/>
        <v>-1.3440238157920934</v>
      </c>
      <c r="BL23">
        <f t="shared" si="55"/>
        <v>-2.3360691352407388</v>
      </c>
      <c r="BP23">
        <v>715</v>
      </c>
      <c r="BQ23">
        <v>584</v>
      </c>
      <c r="BR23">
        <v>520</v>
      </c>
      <c r="BS23">
        <v>587</v>
      </c>
      <c r="BT23" s="18">
        <f t="shared" si="56"/>
        <v>617.5</v>
      </c>
      <c r="BU23" s="18">
        <f t="shared" si="56"/>
        <v>585.5</v>
      </c>
      <c r="BV23" s="18">
        <f t="shared" si="166"/>
        <v>139</v>
      </c>
      <c r="BW23" s="18">
        <f t="shared" si="167"/>
        <v>-4</v>
      </c>
      <c r="BX23" s="18">
        <f t="shared" si="58"/>
        <v>139.05754204644924</v>
      </c>
      <c r="BY23" s="18">
        <f t="shared" si="59"/>
        <v>850.9503510781343</v>
      </c>
      <c r="BZ23" s="18">
        <f t="shared" si="168"/>
        <v>91.69248974247455</v>
      </c>
      <c r="CA23" s="28">
        <v>17</v>
      </c>
      <c r="CB23" s="22">
        <f t="shared" si="10"/>
        <v>0.19515750180085381</v>
      </c>
      <c r="CC23" s="18">
        <f t="shared" si="11"/>
        <v>6.1849484266098348E-2</v>
      </c>
      <c r="CD23">
        <f t="shared" si="61"/>
        <v>-0.70961474990107121</v>
      </c>
      <c r="CE23">
        <f t="shared" si="61"/>
        <v>-1.2086639173981824</v>
      </c>
      <c r="CI23">
        <v>768</v>
      </c>
      <c r="CJ23">
        <v>576</v>
      </c>
      <c r="CK23">
        <v>538</v>
      </c>
      <c r="CL23">
        <v>585</v>
      </c>
      <c r="CM23" s="18">
        <f t="shared" si="62"/>
        <v>653</v>
      </c>
      <c r="CN23" s="18">
        <f t="shared" si="62"/>
        <v>580.5</v>
      </c>
      <c r="CO23" s="18">
        <f t="shared" si="169"/>
        <v>120.5</v>
      </c>
      <c r="CP23" s="18">
        <f t="shared" si="170"/>
        <v>-7.5</v>
      </c>
      <c r="CQ23" s="18">
        <f t="shared" si="64"/>
        <v>120.73317688191594</v>
      </c>
      <c r="CR23" s="18">
        <f t="shared" si="65"/>
        <v>873.72149452786152</v>
      </c>
      <c r="CS23" s="18">
        <f t="shared" si="171"/>
        <v>80.437024744165342</v>
      </c>
      <c r="CT23" s="28">
        <v>17</v>
      </c>
      <c r="CU23" s="22">
        <f t="shared" si="12"/>
        <v>0.16525507115107982</v>
      </c>
      <c r="CV23" s="18">
        <f t="shared" si="13"/>
        <v>4.4865240373044867E-2</v>
      </c>
      <c r="CW23">
        <f t="shared" si="67"/>
        <v>-0.78184520452529571</v>
      </c>
      <c r="CX23">
        <f t="shared" si="67"/>
        <v>-1.3480900011012915</v>
      </c>
      <c r="DB23">
        <v>846</v>
      </c>
      <c r="DC23">
        <v>574</v>
      </c>
      <c r="DD23">
        <v>581</v>
      </c>
      <c r="DE23">
        <v>588</v>
      </c>
      <c r="DF23" s="18">
        <f t="shared" si="68"/>
        <v>713.5</v>
      </c>
      <c r="DG23" s="18">
        <f t="shared" si="68"/>
        <v>581</v>
      </c>
      <c r="DH23" s="18">
        <f t="shared" si="172"/>
        <v>171.5</v>
      </c>
      <c r="DI23" s="18">
        <f t="shared" si="173"/>
        <v>-3.5</v>
      </c>
      <c r="DJ23" s="18">
        <f t="shared" si="70"/>
        <v>171.53571056779984</v>
      </c>
      <c r="DK23" s="18">
        <f t="shared" si="71"/>
        <v>920.13219158988238</v>
      </c>
      <c r="DL23" s="18">
        <f t="shared" si="174"/>
        <v>123.00971041148784</v>
      </c>
      <c r="DM23" s="28">
        <v>17</v>
      </c>
      <c r="DN23" s="22">
        <f t="shared" si="14"/>
        <v>0.14910574238214536</v>
      </c>
      <c r="DO23" s="18">
        <f t="shared" si="15"/>
        <v>5.6051694946078756E-2</v>
      </c>
      <c r="DP23">
        <f t="shared" si="73"/>
        <v>-0.82650563061235982</v>
      </c>
      <c r="DQ23">
        <f t="shared" si="73"/>
        <v>-1.2514112502483217</v>
      </c>
      <c r="DU23">
        <v>854</v>
      </c>
      <c r="DV23">
        <v>597</v>
      </c>
      <c r="DW23">
        <v>627</v>
      </c>
      <c r="DX23">
        <v>602</v>
      </c>
      <c r="DY23" s="18">
        <f t="shared" si="74"/>
        <v>740.5</v>
      </c>
      <c r="DZ23" s="18">
        <f t="shared" si="74"/>
        <v>599.5</v>
      </c>
      <c r="EA23" s="18">
        <f t="shared" si="175"/>
        <v>135</v>
      </c>
      <c r="EB23" s="18">
        <f t="shared" si="176"/>
        <v>-6.5</v>
      </c>
      <c r="EC23" s="18">
        <f t="shared" si="76"/>
        <v>135.15639089588032</v>
      </c>
      <c r="ED23" s="18">
        <f t="shared" si="77"/>
        <v>952.75416556423409</v>
      </c>
      <c r="EE23" s="18">
        <f t="shared" si="177"/>
        <v>96.094227198957242</v>
      </c>
      <c r="EF23" s="28">
        <v>17</v>
      </c>
      <c r="EG23" s="22">
        <f t="shared" si="16"/>
        <v>0.35294221422640076</v>
      </c>
      <c r="EH23" s="18">
        <f t="shared" si="17"/>
        <v>0.11096504481696211</v>
      </c>
      <c r="EI23">
        <f t="shared" si="79"/>
        <v>-0.4522963940369093</v>
      </c>
      <c r="EJ23">
        <f t="shared" si="79"/>
        <v>-0.95481380710452002</v>
      </c>
      <c r="EN23">
        <v>936</v>
      </c>
      <c r="EO23">
        <v>602</v>
      </c>
      <c r="EP23">
        <v>650</v>
      </c>
      <c r="EQ23">
        <v>605</v>
      </c>
      <c r="ER23" s="18">
        <f t="shared" si="80"/>
        <v>793</v>
      </c>
      <c r="ES23" s="18">
        <f t="shared" si="80"/>
        <v>603.5</v>
      </c>
      <c r="ET23" s="18">
        <f t="shared" si="178"/>
        <v>177</v>
      </c>
      <c r="EU23" s="18">
        <f t="shared" si="179"/>
        <v>-6</v>
      </c>
      <c r="EV23" s="18">
        <f t="shared" si="82"/>
        <v>177.10166571774531</v>
      </c>
      <c r="EW23" s="18">
        <f t="shared" si="83"/>
        <v>996.52458574788807</v>
      </c>
      <c r="EX23" s="18">
        <f t="shared" si="180"/>
        <v>129.95303648031609</v>
      </c>
      <c r="EY23" s="28">
        <v>17</v>
      </c>
      <c r="EZ23" s="22">
        <f t="shared" si="18"/>
        <v>0.28729502243708543</v>
      </c>
      <c r="FA23" s="18">
        <f t="shared" si="19"/>
        <v>0.11466465381542852</v>
      </c>
      <c r="FB23">
        <f t="shared" si="85"/>
        <v>-0.54167189836180696</v>
      </c>
      <c r="FC23">
        <f t="shared" si="85"/>
        <v>-0.9405704357922452</v>
      </c>
      <c r="FG23">
        <v>956</v>
      </c>
      <c r="FH23">
        <v>604</v>
      </c>
      <c r="FI23">
        <v>630</v>
      </c>
      <c r="FJ23">
        <v>606</v>
      </c>
      <c r="FK23" s="18">
        <f t="shared" si="86"/>
        <v>793</v>
      </c>
      <c r="FL23" s="18">
        <f t="shared" si="86"/>
        <v>605</v>
      </c>
      <c r="FM23" s="18">
        <f t="shared" si="181"/>
        <v>181</v>
      </c>
      <c r="FN23" s="18">
        <f t="shared" si="182"/>
        <v>-6</v>
      </c>
      <c r="FO23" s="18">
        <f t="shared" si="88"/>
        <v>181.09942020890071</v>
      </c>
      <c r="FP23" s="18">
        <f t="shared" si="89"/>
        <v>997.43370707029953</v>
      </c>
      <c r="FQ23" s="18">
        <f t="shared" si="183"/>
        <v>132.64182459220876</v>
      </c>
      <c r="FR23" s="28">
        <v>17</v>
      </c>
      <c r="FS23" s="22">
        <f t="shared" si="20"/>
        <v>0.26024522601469674</v>
      </c>
      <c r="FT23" s="18">
        <f t="shared" si="21"/>
        <v>0.11002411291544185</v>
      </c>
      <c r="FU23">
        <f t="shared" si="91"/>
        <v>-0.58461722852055942</v>
      </c>
      <c r="FV23">
        <f t="shared" si="91"/>
        <v>-0.95851212430995403</v>
      </c>
      <c r="FZ23">
        <v>444</v>
      </c>
      <c r="GA23">
        <v>593</v>
      </c>
      <c r="GB23">
        <v>217</v>
      </c>
      <c r="GC23">
        <v>602</v>
      </c>
      <c r="GD23">
        <f t="shared" si="92"/>
        <v>330.5</v>
      </c>
      <c r="GE23">
        <f t="shared" si="92"/>
        <v>597.5</v>
      </c>
      <c r="GF23" s="18">
        <f t="shared" si="184"/>
        <v>104.5</v>
      </c>
      <c r="GG23" s="18">
        <f t="shared" si="185"/>
        <v>-4.5</v>
      </c>
      <c r="GH23" s="18">
        <f t="shared" si="94"/>
        <v>104.59684507670391</v>
      </c>
      <c r="GI23">
        <f t="shared" si="95"/>
        <v>682.81512871347536</v>
      </c>
      <c r="GJ23">
        <v>17</v>
      </c>
      <c r="GK23" s="22">
        <f t="shared" si="22"/>
        <v>0.23450352105749467</v>
      </c>
      <c r="GL23" s="18">
        <f t="shared" si="23"/>
        <v>5.7744950882262565E-2</v>
      </c>
      <c r="GM23">
        <f t="shared" si="96"/>
        <v>-0.62985063199213842</v>
      </c>
      <c r="GN23">
        <f t="shared" si="97"/>
        <v>-1.2384859837273596</v>
      </c>
      <c r="GR23">
        <v>501</v>
      </c>
      <c r="GS23">
        <v>591</v>
      </c>
      <c r="GT23">
        <v>303</v>
      </c>
      <c r="GU23">
        <v>600</v>
      </c>
      <c r="GV23">
        <f t="shared" si="98"/>
        <v>402</v>
      </c>
      <c r="GW23">
        <f t="shared" si="98"/>
        <v>595.5</v>
      </c>
      <c r="GX23" s="18">
        <f t="shared" si="186"/>
        <v>157</v>
      </c>
      <c r="GY23" s="18">
        <f t="shared" si="187"/>
        <v>-9</v>
      </c>
      <c r="GZ23" s="18">
        <f t="shared" si="100"/>
        <v>157.25775020646836</v>
      </c>
      <c r="HA23">
        <f t="shared" si="101"/>
        <v>718.48747379477675</v>
      </c>
      <c r="HB23">
        <v>17</v>
      </c>
      <c r="HC23" s="22">
        <f t="shared" si="24"/>
        <v>0.21055546692145788</v>
      </c>
      <c r="HD23" s="18">
        <f t="shared" si="25"/>
        <v>8.3522806988725343E-2</v>
      </c>
      <c r="HE23">
        <f t="shared" si="102"/>
        <v>-0.67663347795305362</v>
      </c>
      <c r="HF23">
        <f t="shared" si="103"/>
        <v>-1.0781949185656012</v>
      </c>
      <c r="HJ23">
        <v>508</v>
      </c>
      <c r="HK23">
        <v>590</v>
      </c>
      <c r="HL23">
        <v>319</v>
      </c>
      <c r="HM23">
        <v>598</v>
      </c>
      <c r="HN23">
        <f t="shared" si="104"/>
        <v>413.5</v>
      </c>
      <c r="HO23">
        <f t="shared" si="104"/>
        <v>594</v>
      </c>
      <c r="HP23" s="18">
        <f t="shared" si="105"/>
        <v>158.5</v>
      </c>
      <c r="HQ23" s="18">
        <f t="shared" si="188"/>
        <v>-7.5</v>
      </c>
      <c r="HR23" s="18">
        <f t="shared" si="26"/>
        <v>158.67734557900823</v>
      </c>
      <c r="HS23">
        <f t="shared" si="107"/>
        <v>723.75289291304387</v>
      </c>
      <c r="HT23">
        <v>17</v>
      </c>
      <c r="HU23" s="22">
        <f t="shared" si="27"/>
        <v>0.2263202146318721</v>
      </c>
      <c r="HV23" s="18">
        <f t="shared" si="28"/>
        <v>9.3297131605647468E-2</v>
      </c>
      <c r="HW23">
        <f t="shared" si="108"/>
        <v>-0.64527665368559417</v>
      </c>
      <c r="HX23">
        <f t="shared" si="109"/>
        <v>-1.030131708311258</v>
      </c>
      <c r="IB23">
        <v>860</v>
      </c>
      <c r="IC23">
        <v>580</v>
      </c>
      <c r="ID23">
        <v>547</v>
      </c>
      <c r="IE23">
        <v>585</v>
      </c>
      <c r="IF23">
        <f t="shared" si="110"/>
        <v>703.5</v>
      </c>
      <c r="IG23">
        <f t="shared" si="111"/>
        <v>582.5</v>
      </c>
      <c r="IH23">
        <f t="shared" si="112"/>
        <v>157</v>
      </c>
      <c r="II23">
        <f t="shared" si="113"/>
        <v>-1</v>
      </c>
      <c r="IJ23">
        <f t="shared" si="114"/>
        <v>157.00318468107582</v>
      </c>
      <c r="IL23">
        <v>17</v>
      </c>
      <c r="IM23">
        <f t="shared" si="29"/>
        <v>0.21213368225238038</v>
      </c>
      <c r="IN23">
        <f t="shared" si="30"/>
        <v>8.8091781917510159E-2</v>
      </c>
      <c r="IO23">
        <f t="shared" si="115"/>
        <v>-0.67339036941376018</v>
      </c>
      <c r="IP23">
        <f t="shared" si="116"/>
        <v>-1.0550646050312116</v>
      </c>
      <c r="JM23">
        <v>1098</v>
      </c>
      <c r="JN23">
        <v>593</v>
      </c>
      <c r="JO23">
        <v>904</v>
      </c>
      <c r="JP23">
        <v>593</v>
      </c>
      <c r="JQ23">
        <f t="shared" si="125"/>
        <v>1001</v>
      </c>
      <c r="JR23">
        <f t="shared" si="126"/>
        <v>593</v>
      </c>
      <c r="JS23">
        <f t="shared" si="127"/>
        <v>473.5</v>
      </c>
      <c r="JT23">
        <f t="shared" si="128"/>
        <v>15</v>
      </c>
      <c r="JU23">
        <f t="shared" si="129"/>
        <v>473.73753281748748</v>
      </c>
      <c r="JV23">
        <f t="shared" si="130"/>
        <v>1163.4646535241197</v>
      </c>
      <c r="JW23">
        <v>68</v>
      </c>
      <c r="JX23">
        <f t="shared" si="33"/>
        <v>0.42445893104906068</v>
      </c>
      <c r="JY23">
        <f t="shared" si="34"/>
        <v>0.11811471044675195</v>
      </c>
      <c r="JZ23">
        <f t="shared" si="131"/>
        <v>-0.37216432398684512</v>
      </c>
      <c r="KA23">
        <f t="shared" si="132"/>
        <v>-0.92769601036277605</v>
      </c>
      <c r="KE23">
        <v>1434</v>
      </c>
      <c r="KF23">
        <v>606</v>
      </c>
      <c r="KG23">
        <v>1185</v>
      </c>
      <c r="KH23">
        <v>599</v>
      </c>
      <c r="KI23">
        <f t="shared" si="133"/>
        <v>1309.5</v>
      </c>
      <c r="KJ23">
        <f t="shared" si="134"/>
        <v>602.5</v>
      </c>
      <c r="KK23">
        <f t="shared" si="135"/>
        <v>766</v>
      </c>
      <c r="KL23">
        <f t="shared" si="136"/>
        <v>17</v>
      </c>
      <c r="KM23">
        <f t="shared" si="137"/>
        <v>766.18861907496387</v>
      </c>
      <c r="KN23">
        <f t="shared" si="138"/>
        <v>1441.4563815807956</v>
      </c>
      <c r="KO23">
        <v>68</v>
      </c>
      <c r="KP23">
        <f t="shared" si="35"/>
        <v>0.43683753739508024</v>
      </c>
      <c r="KQ23">
        <f t="shared" si="36"/>
        <v>0.18259075415263643</v>
      </c>
      <c r="KR23">
        <f t="shared" si="139"/>
        <v>-0.35968004982918522</v>
      </c>
      <c r="KS23">
        <f t="shared" si="140"/>
        <v>-0.73852121761307377</v>
      </c>
      <c r="KW23">
        <v>1431</v>
      </c>
      <c r="KX23">
        <v>597</v>
      </c>
      <c r="KY23">
        <v>1188</v>
      </c>
      <c r="KZ23">
        <v>589</v>
      </c>
      <c r="LA23">
        <f t="shared" si="141"/>
        <v>1309.5</v>
      </c>
      <c r="LB23">
        <f t="shared" si="142"/>
        <v>593</v>
      </c>
      <c r="LC23">
        <f t="shared" si="143"/>
        <v>770</v>
      </c>
      <c r="LD23">
        <f t="shared" si="144"/>
        <v>6.5</v>
      </c>
      <c r="LE23">
        <f t="shared" si="145"/>
        <v>770.02743457619738</v>
      </c>
      <c r="LF23">
        <f t="shared" si="146"/>
        <v>1437.5114782150438</v>
      </c>
      <c r="LG23">
        <v>68</v>
      </c>
      <c r="LH23">
        <f t="shared" si="37"/>
        <v>0.38096600227679622</v>
      </c>
      <c r="LI23">
        <f t="shared" si="38"/>
        <v>0.16928896023423814</v>
      </c>
      <c r="LJ23">
        <f t="shared" si="147"/>
        <v>-0.41911377939626149</v>
      </c>
      <c r="LK23">
        <f t="shared" si="148"/>
        <v>-0.77137136242077287</v>
      </c>
      <c r="LO23">
        <v>1577</v>
      </c>
      <c r="LP23">
        <v>605</v>
      </c>
      <c r="LQ23">
        <v>1221</v>
      </c>
      <c r="LR23">
        <v>599</v>
      </c>
      <c r="LS23">
        <f t="shared" si="149"/>
        <v>1399</v>
      </c>
      <c r="LT23">
        <f t="shared" si="150"/>
        <v>602</v>
      </c>
      <c r="LU23">
        <f t="shared" si="151"/>
        <v>882.5</v>
      </c>
      <c r="LV23">
        <f t="shared" si="152"/>
        <v>8.5</v>
      </c>
      <c r="LW23">
        <f t="shared" si="153"/>
        <v>882.54093389485342</v>
      </c>
      <c r="LX23">
        <f t="shared" si="154"/>
        <v>1523.0249505507124</v>
      </c>
      <c r="LY23">
        <v>68</v>
      </c>
      <c r="LZ23">
        <f t="shared" si="39"/>
        <v>0.56069317195502433</v>
      </c>
      <c r="MA23">
        <f t="shared" si="40"/>
        <v>0.26052736416416078</v>
      </c>
      <c r="MB23">
        <f t="shared" si="155"/>
        <v>-0.25127473264827038</v>
      </c>
      <c r="MC23">
        <f t="shared" si="156"/>
        <v>-0.58414665439378866</v>
      </c>
    </row>
    <row r="24" spans="1:341" x14ac:dyDescent="0.25">
      <c r="K24" s="18">
        <v>963</v>
      </c>
      <c r="L24" s="18">
        <v>576</v>
      </c>
      <c r="M24" s="18">
        <v>706</v>
      </c>
      <c r="N24" s="18">
        <v>579</v>
      </c>
      <c r="O24" s="18">
        <f t="shared" si="0"/>
        <v>834.5</v>
      </c>
      <c r="P24" s="18">
        <f t="shared" si="1"/>
        <v>577.5</v>
      </c>
      <c r="Q24" s="18">
        <f t="shared" si="158"/>
        <v>58</v>
      </c>
      <c r="R24" s="18">
        <f t="shared" si="159"/>
        <v>-3</v>
      </c>
      <c r="S24" s="49">
        <f t="shared" si="42"/>
        <v>58.077534382926416</v>
      </c>
      <c r="T24" s="26">
        <f t="shared" si="2"/>
        <v>4.8113275108049391</v>
      </c>
      <c r="U24" s="18">
        <f t="shared" si="3"/>
        <v>45.337004046794391</v>
      </c>
      <c r="V24" s="28">
        <v>18</v>
      </c>
      <c r="W24" s="22">
        <f t="shared" si="4"/>
        <v>6.474307355422837E-2</v>
      </c>
      <c r="X24" s="18">
        <f t="shared" si="5"/>
        <v>6.5379069819091994E-3</v>
      </c>
      <c r="Y24">
        <f t="shared" si="43"/>
        <v>-1.1888066871398635</v>
      </c>
      <c r="Z24">
        <f t="shared" si="44"/>
        <v>-2.1845612626377124</v>
      </c>
      <c r="AD24" s="18">
        <v>877</v>
      </c>
      <c r="AE24" s="18">
        <v>573</v>
      </c>
      <c r="AF24" s="18">
        <v>582</v>
      </c>
      <c r="AG24" s="18">
        <v>576</v>
      </c>
      <c r="AH24" s="18">
        <f t="shared" si="45"/>
        <v>729.5</v>
      </c>
      <c r="AI24" s="18">
        <f t="shared" si="45"/>
        <v>574.5</v>
      </c>
      <c r="AJ24" s="18">
        <f t="shared" si="160"/>
        <v>67</v>
      </c>
      <c r="AK24" s="18">
        <f t="shared" si="161"/>
        <v>4</v>
      </c>
      <c r="AL24" s="18">
        <f t="shared" si="47"/>
        <v>67.119296778199342</v>
      </c>
      <c r="AM24" s="18">
        <f t="shared" si="48"/>
        <v>928.5582911158566</v>
      </c>
      <c r="AN24" s="18">
        <f t="shared" si="162"/>
        <v>54.272010770568386</v>
      </c>
      <c r="AO24" s="28">
        <v>18</v>
      </c>
      <c r="AP24" s="22">
        <f t="shared" si="6"/>
        <v>5.3923407601987126E-2</v>
      </c>
      <c r="AQ24" s="18">
        <f t="shared" si="7"/>
        <v>7.3790753774707132E-3</v>
      </c>
      <c r="AR24">
        <f t="shared" si="49"/>
        <v>-1.2682226710725415</v>
      </c>
      <c r="AS24">
        <f t="shared" si="49"/>
        <v>-2.1319980533015603</v>
      </c>
      <c r="AW24" s="18">
        <v>1081</v>
      </c>
      <c r="AX24" s="18">
        <v>579</v>
      </c>
      <c r="AY24" s="18">
        <v>700</v>
      </c>
      <c r="AZ24" s="18">
        <v>580</v>
      </c>
      <c r="BA24" s="18">
        <f t="shared" si="50"/>
        <v>890.5</v>
      </c>
      <c r="BB24" s="18">
        <f t="shared" si="50"/>
        <v>579.5</v>
      </c>
      <c r="BC24" s="18">
        <f t="shared" si="163"/>
        <v>59</v>
      </c>
      <c r="BD24" s="18">
        <f t="shared" si="164"/>
        <v>-1.5</v>
      </c>
      <c r="BE24" s="18">
        <f t="shared" si="52"/>
        <v>59.019064716411762</v>
      </c>
      <c r="BF24" s="18">
        <f t="shared" si="53"/>
        <v>1062.4549402209959</v>
      </c>
      <c r="BG24" s="18">
        <f t="shared" si="165"/>
        <v>48.081611510111543</v>
      </c>
      <c r="BH24" s="28">
        <v>18</v>
      </c>
      <c r="BI24" s="22">
        <f t="shared" si="8"/>
        <v>4.7951231785188196E-2</v>
      </c>
      <c r="BJ24" s="18">
        <f t="shared" si="9"/>
        <v>4.9486726410410175E-3</v>
      </c>
      <c r="BK24">
        <f t="shared" si="55"/>
        <v>-1.3192002320670613</v>
      </c>
      <c r="BL24">
        <f t="shared" si="55"/>
        <v>-2.3055112741928294</v>
      </c>
      <c r="BP24">
        <v>724</v>
      </c>
      <c r="BQ24">
        <v>584</v>
      </c>
      <c r="BR24">
        <v>528</v>
      </c>
      <c r="BS24">
        <v>586</v>
      </c>
      <c r="BT24" s="18">
        <f t="shared" si="56"/>
        <v>626</v>
      </c>
      <c r="BU24" s="18">
        <f t="shared" si="56"/>
        <v>585</v>
      </c>
      <c r="BV24" s="18">
        <f t="shared" si="166"/>
        <v>147.5</v>
      </c>
      <c r="BW24" s="18">
        <f t="shared" si="167"/>
        <v>-4.5</v>
      </c>
      <c r="BX24" s="18">
        <f t="shared" si="58"/>
        <v>147.56862810231721</v>
      </c>
      <c r="BY24" s="18">
        <f t="shared" si="59"/>
        <v>856.79694210472064</v>
      </c>
      <c r="BZ24" s="18">
        <f t="shared" si="168"/>
        <v>97.539080769060888</v>
      </c>
      <c r="CA24" s="28">
        <v>18</v>
      </c>
      <c r="CB24" s="22">
        <f t="shared" si="10"/>
        <v>0.20663735484796286</v>
      </c>
      <c r="CC24" s="18">
        <f t="shared" si="11"/>
        <v>6.5635012726855832E-2</v>
      </c>
      <c r="CD24">
        <f t="shared" si="61"/>
        <v>-0.68479116617603897</v>
      </c>
      <c r="CE24">
        <f t="shared" si="61"/>
        <v>-1.1828644262096482</v>
      </c>
      <c r="CI24">
        <v>776</v>
      </c>
      <c r="CJ24">
        <v>576</v>
      </c>
      <c r="CK24">
        <v>547</v>
      </c>
      <c r="CL24">
        <v>584</v>
      </c>
      <c r="CM24" s="18">
        <f t="shared" si="62"/>
        <v>661.5</v>
      </c>
      <c r="CN24" s="18">
        <f t="shared" si="62"/>
        <v>580</v>
      </c>
      <c r="CO24" s="18">
        <f t="shared" si="169"/>
        <v>129</v>
      </c>
      <c r="CP24" s="18">
        <f t="shared" si="170"/>
        <v>-8</v>
      </c>
      <c r="CQ24" s="18">
        <f t="shared" si="64"/>
        <v>129.24782396620841</v>
      </c>
      <c r="CR24" s="18">
        <f t="shared" si="65"/>
        <v>879.76261002613649</v>
      </c>
      <c r="CS24" s="18">
        <f t="shared" si="171"/>
        <v>86.478140242440304</v>
      </c>
      <c r="CT24" s="28">
        <v>18</v>
      </c>
      <c r="CU24" s="22">
        <f t="shared" si="12"/>
        <v>0.17497595768937863</v>
      </c>
      <c r="CV24" s="18">
        <f t="shared" si="13"/>
        <v>4.8029339073951717E-2</v>
      </c>
      <c r="CW24">
        <f t="shared" si="67"/>
        <v>-0.75702162080026358</v>
      </c>
      <c r="CX24">
        <f t="shared" si="67"/>
        <v>-1.3184933895948634</v>
      </c>
      <c r="DB24">
        <v>856</v>
      </c>
      <c r="DC24">
        <v>576</v>
      </c>
      <c r="DD24">
        <v>593</v>
      </c>
      <c r="DE24">
        <v>588</v>
      </c>
      <c r="DF24" s="18">
        <f t="shared" si="68"/>
        <v>724.5</v>
      </c>
      <c r="DG24" s="18">
        <f t="shared" si="68"/>
        <v>582</v>
      </c>
      <c r="DH24" s="18">
        <f t="shared" si="172"/>
        <v>182.5</v>
      </c>
      <c r="DI24" s="18">
        <f t="shared" si="173"/>
        <v>-2.5</v>
      </c>
      <c r="DJ24" s="18">
        <f t="shared" si="70"/>
        <v>182.5171224844398</v>
      </c>
      <c r="DK24" s="18">
        <f t="shared" si="71"/>
        <v>929.31385979119023</v>
      </c>
      <c r="DL24" s="18">
        <f t="shared" si="174"/>
        <v>132.19137861279569</v>
      </c>
      <c r="DM24" s="28">
        <v>18</v>
      </c>
      <c r="DN24" s="22">
        <f t="shared" si="14"/>
        <v>0.1578766684046245</v>
      </c>
      <c r="DO24" s="18">
        <f t="shared" si="15"/>
        <v>5.9640025030766569E-2</v>
      </c>
      <c r="DP24">
        <f t="shared" si="73"/>
        <v>-0.80168204688732769</v>
      </c>
      <c r="DQ24">
        <f t="shared" si="73"/>
        <v>-1.224462182946717</v>
      </c>
      <c r="DU24">
        <v>863</v>
      </c>
      <c r="DV24">
        <v>597</v>
      </c>
      <c r="DW24">
        <v>638</v>
      </c>
      <c r="DX24">
        <v>602</v>
      </c>
      <c r="DY24" s="18">
        <f t="shared" si="74"/>
        <v>750.5</v>
      </c>
      <c r="DZ24" s="18">
        <f t="shared" si="74"/>
        <v>599.5</v>
      </c>
      <c r="EA24" s="18">
        <f t="shared" si="175"/>
        <v>145</v>
      </c>
      <c r="EB24" s="18">
        <f t="shared" si="176"/>
        <v>-6.5</v>
      </c>
      <c r="EC24" s="18">
        <f t="shared" si="76"/>
        <v>145.14561653732434</v>
      </c>
      <c r="ED24" s="18">
        <f t="shared" si="77"/>
        <v>960.54697959027487</v>
      </c>
      <c r="EE24" s="18">
        <f t="shared" si="177"/>
        <v>103.88704122499803</v>
      </c>
      <c r="EF24" s="28">
        <v>18</v>
      </c>
      <c r="EG24" s="22">
        <f t="shared" si="16"/>
        <v>0.37370352094560083</v>
      </c>
      <c r="EH24" s="18">
        <f t="shared" si="17"/>
        <v>0.11916632086201054</v>
      </c>
      <c r="EI24">
        <f t="shared" si="79"/>
        <v>-0.42747281031187712</v>
      </c>
      <c r="EJ24">
        <f t="shared" si="79"/>
        <v>-0.92384646884498434</v>
      </c>
      <c r="EN24">
        <v>950</v>
      </c>
      <c r="EO24">
        <v>602</v>
      </c>
      <c r="EP24">
        <v>663</v>
      </c>
      <c r="EQ24">
        <v>605</v>
      </c>
      <c r="ER24" s="18">
        <f t="shared" si="80"/>
        <v>806.5</v>
      </c>
      <c r="ES24" s="18">
        <f t="shared" si="80"/>
        <v>603.5</v>
      </c>
      <c r="ET24" s="18">
        <f t="shared" si="178"/>
        <v>190.5</v>
      </c>
      <c r="EU24" s="18">
        <f t="shared" si="179"/>
        <v>-6</v>
      </c>
      <c r="EV24" s="18">
        <f t="shared" si="82"/>
        <v>190.59446476747431</v>
      </c>
      <c r="EW24" s="18">
        <f t="shared" si="83"/>
        <v>1007.3006006153278</v>
      </c>
      <c r="EX24" s="18">
        <f t="shared" si="180"/>
        <v>140.72905134775579</v>
      </c>
      <c r="EY24" s="28">
        <v>18</v>
      </c>
      <c r="EZ24" s="22">
        <f t="shared" si="18"/>
        <v>0.30419472963926691</v>
      </c>
      <c r="FA24" s="18">
        <f t="shared" si="19"/>
        <v>0.123400580300186</v>
      </c>
      <c r="FB24">
        <f t="shared" si="85"/>
        <v>-0.51684831463677483</v>
      </c>
      <c r="FC24">
        <f t="shared" si="85"/>
        <v>-0.9086827979966503</v>
      </c>
      <c r="FG24">
        <v>972</v>
      </c>
      <c r="FH24">
        <v>604</v>
      </c>
      <c r="FI24">
        <v>646</v>
      </c>
      <c r="FJ24">
        <v>606</v>
      </c>
      <c r="FK24" s="18">
        <f t="shared" si="86"/>
        <v>809</v>
      </c>
      <c r="FL24" s="18">
        <f t="shared" si="86"/>
        <v>605</v>
      </c>
      <c r="FM24" s="18">
        <f t="shared" si="181"/>
        <v>197</v>
      </c>
      <c r="FN24" s="18">
        <f t="shared" si="182"/>
        <v>-6</v>
      </c>
      <c r="FO24" s="18">
        <f t="shared" si="88"/>
        <v>197.0913493789111</v>
      </c>
      <c r="FP24" s="18">
        <f t="shared" si="89"/>
        <v>1010.2009701044639</v>
      </c>
      <c r="FQ24" s="18">
        <f t="shared" si="183"/>
        <v>145.40908762637309</v>
      </c>
      <c r="FR24" s="28">
        <v>18</v>
      </c>
      <c r="FS24" s="22">
        <f t="shared" si="20"/>
        <v>0.2755537687214436</v>
      </c>
      <c r="FT24" s="18">
        <f t="shared" si="21"/>
        <v>0.11973975871213942</v>
      </c>
      <c r="FU24">
        <f t="shared" si="91"/>
        <v>-0.55979364479552729</v>
      </c>
      <c r="FV24">
        <f t="shared" si="91"/>
        <v>-0.92176162133725215</v>
      </c>
      <c r="FZ24">
        <v>450</v>
      </c>
      <c r="GA24">
        <v>594</v>
      </c>
      <c r="GB24">
        <v>230</v>
      </c>
      <c r="GC24">
        <v>604</v>
      </c>
      <c r="GD24">
        <f t="shared" si="92"/>
        <v>340</v>
      </c>
      <c r="GE24">
        <f t="shared" si="92"/>
        <v>599</v>
      </c>
      <c r="GF24" s="18">
        <f t="shared" si="184"/>
        <v>114</v>
      </c>
      <c r="GG24" s="18">
        <f t="shared" si="185"/>
        <v>-3</v>
      </c>
      <c r="GH24" s="18">
        <f t="shared" si="94"/>
        <v>114.03946685248927</v>
      </c>
      <c r="GI24">
        <f t="shared" si="95"/>
        <v>688.76774024340023</v>
      </c>
      <c r="GJ24">
        <v>18</v>
      </c>
      <c r="GK24" s="22">
        <f t="shared" si="22"/>
        <v>0.24829784582558259</v>
      </c>
      <c r="GL24" s="18">
        <f t="shared" si="23"/>
        <v>6.2957954489041054E-2</v>
      </c>
      <c r="GM24">
        <f t="shared" si="96"/>
        <v>-0.60502704826710629</v>
      </c>
      <c r="GN24">
        <f t="shared" si="97"/>
        <v>-1.2009493906959001</v>
      </c>
      <c r="GR24">
        <v>515</v>
      </c>
      <c r="GS24">
        <v>591</v>
      </c>
      <c r="GT24">
        <v>320</v>
      </c>
      <c r="GU24">
        <v>599</v>
      </c>
      <c r="GV24">
        <f t="shared" si="98"/>
        <v>417.5</v>
      </c>
      <c r="GW24">
        <f t="shared" si="98"/>
        <v>595</v>
      </c>
      <c r="GX24" s="18">
        <f t="shared" si="186"/>
        <v>172.5</v>
      </c>
      <c r="GY24" s="18">
        <f t="shared" si="187"/>
        <v>-9.5</v>
      </c>
      <c r="GZ24" s="18">
        <f t="shared" si="100"/>
        <v>172.76139615087627</v>
      </c>
      <c r="HA24">
        <f t="shared" si="101"/>
        <v>726.86398314952987</v>
      </c>
      <c r="HB24">
        <v>18</v>
      </c>
      <c r="HC24" s="22">
        <f t="shared" si="24"/>
        <v>0.22294108262272011</v>
      </c>
      <c r="HD24" s="18">
        <f t="shared" si="25"/>
        <v>9.1757110392762298E-2</v>
      </c>
      <c r="HE24">
        <f t="shared" si="102"/>
        <v>-0.65180989422802149</v>
      </c>
      <c r="HF24">
        <f t="shared" si="103"/>
        <v>-1.0373602716569004</v>
      </c>
      <c r="HJ24">
        <v>519</v>
      </c>
      <c r="HK24">
        <v>589</v>
      </c>
      <c r="HL24">
        <v>334</v>
      </c>
      <c r="HM24">
        <v>598</v>
      </c>
      <c r="HN24">
        <f t="shared" si="104"/>
        <v>426.5</v>
      </c>
      <c r="HO24">
        <f t="shared" si="104"/>
        <v>593.5</v>
      </c>
      <c r="HP24" s="18">
        <f t="shared" si="105"/>
        <v>171.5</v>
      </c>
      <c r="HQ24" s="18">
        <f t="shared" si="188"/>
        <v>-8</v>
      </c>
      <c r="HR24" s="18">
        <f t="shared" si="26"/>
        <v>171.68648752886756</v>
      </c>
      <c r="HS24">
        <f t="shared" si="107"/>
        <v>730.85190018224625</v>
      </c>
      <c r="HT24">
        <v>18</v>
      </c>
      <c r="HU24" s="22">
        <f t="shared" si="27"/>
        <v>0.23963316843374691</v>
      </c>
      <c r="HV24" s="18">
        <f t="shared" si="28"/>
        <v>0.10094608504726049</v>
      </c>
      <c r="HW24">
        <f t="shared" si="108"/>
        <v>-0.62045306996056204</v>
      </c>
      <c r="HX24">
        <f t="shared" si="109"/>
        <v>-0.99591051946765419</v>
      </c>
      <c r="IB24">
        <v>870</v>
      </c>
      <c r="IC24">
        <v>580</v>
      </c>
      <c r="ID24">
        <v>555</v>
      </c>
      <c r="IE24">
        <v>587</v>
      </c>
      <c r="IF24">
        <f t="shared" si="110"/>
        <v>712.5</v>
      </c>
      <c r="IG24">
        <f t="shared" si="111"/>
        <v>583.5</v>
      </c>
      <c r="IH24">
        <f t="shared" si="112"/>
        <v>166</v>
      </c>
      <c r="II24">
        <f t="shared" si="113"/>
        <v>0</v>
      </c>
      <c r="IJ24">
        <f t="shared" si="114"/>
        <v>166</v>
      </c>
      <c r="IL24">
        <v>18</v>
      </c>
      <c r="IM24">
        <f t="shared" si="29"/>
        <v>0.22461213414957923</v>
      </c>
      <c r="IN24">
        <f t="shared" si="30"/>
        <v>9.3139739986874789E-2</v>
      </c>
      <c r="IO24">
        <f t="shared" si="115"/>
        <v>-0.64856678568872805</v>
      </c>
      <c r="IP24">
        <f t="shared" si="116"/>
        <v>-1.0308649787977811</v>
      </c>
      <c r="JM24">
        <v>1141</v>
      </c>
      <c r="JN24">
        <v>592</v>
      </c>
      <c r="JO24">
        <v>949</v>
      </c>
      <c r="JP24">
        <v>591</v>
      </c>
      <c r="JQ24">
        <f t="shared" si="125"/>
        <v>1045</v>
      </c>
      <c r="JR24">
        <f t="shared" si="126"/>
        <v>591.5</v>
      </c>
      <c r="JS24">
        <f t="shared" si="127"/>
        <v>517.5</v>
      </c>
      <c r="JT24">
        <f t="shared" si="128"/>
        <v>13.5</v>
      </c>
      <c r="JU24">
        <f t="shared" si="129"/>
        <v>517.67605700862771</v>
      </c>
      <c r="JV24">
        <f t="shared" si="130"/>
        <v>1200.7902606200635</v>
      </c>
      <c r="JW24">
        <v>72</v>
      </c>
      <c r="JX24">
        <f t="shared" si="33"/>
        <v>0.44942710346371129</v>
      </c>
      <c r="JY24">
        <f t="shared" si="34"/>
        <v>0.12906969227271919</v>
      </c>
      <c r="JZ24">
        <f t="shared" si="131"/>
        <v>-0.347340740261813</v>
      </c>
      <c r="KA24">
        <f t="shared" si="132"/>
        <v>-0.8891757253864182</v>
      </c>
      <c r="KE24">
        <v>1500</v>
      </c>
      <c r="KF24">
        <v>607</v>
      </c>
      <c r="KG24">
        <v>1252</v>
      </c>
      <c r="KH24">
        <v>600</v>
      </c>
      <c r="KI24">
        <f t="shared" si="133"/>
        <v>1376</v>
      </c>
      <c r="KJ24">
        <f t="shared" si="134"/>
        <v>603.5</v>
      </c>
      <c r="KK24">
        <f t="shared" si="135"/>
        <v>832.5</v>
      </c>
      <c r="KL24">
        <f t="shared" si="136"/>
        <v>18</v>
      </c>
      <c r="KM24">
        <f t="shared" si="137"/>
        <v>832.69457185693238</v>
      </c>
      <c r="KN24">
        <f t="shared" si="138"/>
        <v>1502.5272876057859</v>
      </c>
      <c r="KO24">
        <v>72</v>
      </c>
      <c r="KP24">
        <f t="shared" si="35"/>
        <v>0.46253386312420258</v>
      </c>
      <c r="KQ24">
        <f t="shared" si="36"/>
        <v>0.19843981764924676</v>
      </c>
      <c r="KR24">
        <f t="shared" si="139"/>
        <v>-0.33485646610415309</v>
      </c>
      <c r="KS24">
        <f t="shared" si="140"/>
        <v>-0.70237118071850824</v>
      </c>
      <c r="KW24">
        <v>1499</v>
      </c>
      <c r="KX24">
        <v>600</v>
      </c>
      <c r="KY24">
        <v>1257</v>
      </c>
      <c r="KZ24">
        <v>593</v>
      </c>
      <c r="LA24">
        <f t="shared" si="141"/>
        <v>1378</v>
      </c>
      <c r="LB24">
        <f t="shared" si="142"/>
        <v>596.5</v>
      </c>
      <c r="LC24">
        <f t="shared" si="143"/>
        <v>838.5</v>
      </c>
      <c r="LD24">
        <f t="shared" si="144"/>
        <v>10</v>
      </c>
      <c r="LE24">
        <f t="shared" si="145"/>
        <v>838.55962817202214</v>
      </c>
      <c r="LF24">
        <f t="shared" si="146"/>
        <v>1501.5646006749093</v>
      </c>
      <c r="LG24">
        <v>72</v>
      </c>
      <c r="LH24">
        <f t="shared" si="37"/>
        <v>0.40337576711660778</v>
      </c>
      <c r="LI24">
        <f t="shared" si="38"/>
        <v>0.18435562315488324</v>
      </c>
      <c r="LJ24">
        <f t="shared" si="147"/>
        <v>-0.3942901956712293</v>
      </c>
      <c r="LK24">
        <f t="shared" si="148"/>
        <v>-0.7343436111476821</v>
      </c>
      <c r="LO24">
        <v>1653</v>
      </c>
      <c r="LP24">
        <v>608</v>
      </c>
      <c r="LQ24">
        <v>1298</v>
      </c>
      <c r="LR24">
        <v>603</v>
      </c>
      <c r="LS24">
        <f t="shared" si="149"/>
        <v>1475.5</v>
      </c>
      <c r="LT24">
        <f t="shared" si="150"/>
        <v>605.5</v>
      </c>
      <c r="LU24">
        <f t="shared" si="151"/>
        <v>959</v>
      </c>
      <c r="LV24">
        <f t="shared" si="152"/>
        <v>12</v>
      </c>
      <c r="LW24">
        <f t="shared" si="153"/>
        <v>959.0750752678332</v>
      </c>
      <c r="LX24">
        <f t="shared" si="154"/>
        <v>1594.9076775788621</v>
      </c>
      <c r="LY24">
        <v>72</v>
      </c>
      <c r="LZ24">
        <f t="shared" si="39"/>
        <v>0.59367512324649629</v>
      </c>
      <c r="MA24">
        <f t="shared" si="40"/>
        <v>0.28312035374082922</v>
      </c>
      <c r="MB24">
        <f t="shared" si="155"/>
        <v>-0.22645114892323828</v>
      </c>
      <c r="MC24">
        <f t="shared" si="156"/>
        <v>-0.54802890774693958</v>
      </c>
    </row>
    <row r="25" spans="1:341" x14ac:dyDescent="0.25">
      <c r="K25" s="18">
        <v>967</v>
      </c>
      <c r="L25" s="18">
        <v>580</v>
      </c>
      <c r="M25" s="18">
        <v>711</v>
      </c>
      <c r="N25" s="18">
        <v>579</v>
      </c>
      <c r="O25" s="18">
        <f t="shared" si="0"/>
        <v>839</v>
      </c>
      <c r="P25" s="18">
        <f t="shared" si="1"/>
        <v>579.5</v>
      </c>
      <c r="Q25" s="18">
        <f t="shared" si="158"/>
        <v>62.5</v>
      </c>
      <c r="R25" s="18">
        <f t="shared" si="159"/>
        <v>-1</v>
      </c>
      <c r="S25" s="49">
        <f t="shared" si="42"/>
        <v>62.507999488065522</v>
      </c>
      <c r="T25" s="26">
        <f t="shared" si="2"/>
        <v>5.1783613195315654</v>
      </c>
      <c r="U25" s="18">
        <f t="shared" si="3"/>
        <v>50.175871810603212</v>
      </c>
      <c r="V25" s="28">
        <v>19</v>
      </c>
      <c r="W25" s="22">
        <f t="shared" si="4"/>
        <v>6.8339910973907722E-2</v>
      </c>
      <c r="X25" s="18">
        <f t="shared" si="5"/>
        <v>7.0366535119015163E-3</v>
      </c>
      <c r="Y25">
        <f t="shared" si="43"/>
        <v>-1.1653255912903406</v>
      </c>
      <c r="Z25">
        <f t="shared" si="44"/>
        <v>-2.1526338333088213</v>
      </c>
      <c r="AD25" s="18">
        <v>882</v>
      </c>
      <c r="AE25" s="18">
        <v>573</v>
      </c>
      <c r="AF25" s="18">
        <v>589</v>
      </c>
      <c r="AG25" s="18">
        <v>575</v>
      </c>
      <c r="AH25" s="18">
        <f t="shared" si="45"/>
        <v>735.5</v>
      </c>
      <c r="AI25" s="18">
        <f t="shared" si="45"/>
        <v>574</v>
      </c>
      <c r="AJ25" s="18">
        <f t="shared" si="160"/>
        <v>73</v>
      </c>
      <c r="AK25" s="18">
        <f t="shared" si="161"/>
        <v>3.5</v>
      </c>
      <c r="AL25" s="18">
        <f t="shared" si="47"/>
        <v>73.083855946440039</v>
      </c>
      <c r="AM25" s="18">
        <f t="shared" si="48"/>
        <v>932.97173054707287</v>
      </c>
      <c r="AN25" s="18">
        <f t="shared" si="162"/>
        <v>58.685450201784647</v>
      </c>
      <c r="AO25" s="28">
        <v>19</v>
      </c>
      <c r="AP25" s="22">
        <f t="shared" si="6"/>
        <v>5.6919152468764188E-2</v>
      </c>
      <c r="AQ25" s="18">
        <f t="shared" si="7"/>
        <v>8.0348172253222501E-3</v>
      </c>
      <c r="AR25">
        <f t="shared" si="49"/>
        <v>-1.2447415752230184</v>
      </c>
      <c r="AS25">
        <f t="shared" si="49"/>
        <v>-2.0950239980464751</v>
      </c>
      <c r="AW25" s="18">
        <v>1085</v>
      </c>
      <c r="AX25" s="18">
        <v>579</v>
      </c>
      <c r="AY25" s="18">
        <v>706</v>
      </c>
      <c r="AZ25" s="18">
        <v>580</v>
      </c>
      <c r="BA25" s="18">
        <f t="shared" si="50"/>
        <v>895.5</v>
      </c>
      <c r="BB25" s="18">
        <f t="shared" si="50"/>
        <v>579.5</v>
      </c>
      <c r="BC25" s="18">
        <f t="shared" si="163"/>
        <v>64</v>
      </c>
      <c r="BD25" s="18">
        <f t="shared" si="164"/>
        <v>-1.5</v>
      </c>
      <c r="BE25" s="18">
        <f t="shared" si="52"/>
        <v>64.017575711674681</v>
      </c>
      <c r="BF25" s="18">
        <f t="shared" si="53"/>
        <v>1066.6491925652033</v>
      </c>
      <c r="BG25" s="18">
        <f t="shared" si="165"/>
        <v>52.275863854318914</v>
      </c>
      <c r="BH25" s="28">
        <v>19</v>
      </c>
      <c r="BI25" s="22">
        <f t="shared" si="8"/>
        <v>5.0615189106587542E-2</v>
      </c>
      <c r="BJ25" s="18">
        <f t="shared" si="9"/>
        <v>5.3677913567824051E-3</v>
      </c>
      <c r="BK25">
        <f t="shared" si="55"/>
        <v>-1.2957191362175384</v>
      </c>
      <c r="BL25">
        <f t="shared" si="55"/>
        <v>-2.2702043733083448</v>
      </c>
      <c r="BP25">
        <v>734</v>
      </c>
      <c r="BQ25">
        <v>584</v>
      </c>
      <c r="BR25">
        <v>541</v>
      </c>
      <c r="BS25">
        <v>587</v>
      </c>
      <c r="BT25" s="18">
        <f t="shared" si="56"/>
        <v>637.5</v>
      </c>
      <c r="BU25" s="18">
        <f t="shared" si="56"/>
        <v>585.5</v>
      </c>
      <c r="BV25" s="18">
        <f t="shared" si="166"/>
        <v>159</v>
      </c>
      <c r="BW25" s="18">
        <f t="shared" si="167"/>
        <v>-4</v>
      </c>
      <c r="BX25" s="18">
        <f t="shared" si="58"/>
        <v>159.05030650709227</v>
      </c>
      <c r="BY25" s="18">
        <f t="shared" si="59"/>
        <v>865.57293164701036</v>
      </c>
      <c r="BZ25" s="18">
        <f t="shared" si="168"/>
        <v>106.31507031135061</v>
      </c>
      <c r="CA25" s="28">
        <v>19</v>
      </c>
      <c r="CB25" s="22">
        <f t="shared" si="10"/>
        <v>0.21811720789507191</v>
      </c>
      <c r="CC25" s="18">
        <f t="shared" si="11"/>
        <v>7.07417899457954E-2</v>
      </c>
      <c r="CD25">
        <f t="shared" si="61"/>
        <v>-0.66131007032651612</v>
      </c>
      <c r="CE25">
        <f t="shared" si="61"/>
        <v>-1.150323955635953</v>
      </c>
      <c r="CI25">
        <v>786</v>
      </c>
      <c r="CJ25">
        <v>577</v>
      </c>
      <c r="CK25">
        <v>557</v>
      </c>
      <c r="CL25">
        <v>583</v>
      </c>
      <c r="CM25" s="18">
        <f t="shared" si="62"/>
        <v>671.5</v>
      </c>
      <c r="CN25" s="18">
        <f t="shared" si="62"/>
        <v>580</v>
      </c>
      <c r="CO25" s="18">
        <f t="shared" si="169"/>
        <v>139</v>
      </c>
      <c r="CP25" s="18">
        <f t="shared" si="170"/>
        <v>-8</v>
      </c>
      <c r="CQ25" s="18">
        <f t="shared" si="64"/>
        <v>139.23002549737609</v>
      </c>
      <c r="CR25" s="18">
        <f t="shared" si="65"/>
        <v>887.30617601817698</v>
      </c>
      <c r="CS25" s="18">
        <f t="shared" si="171"/>
        <v>94.021706234480803</v>
      </c>
      <c r="CT25" s="28">
        <v>19</v>
      </c>
      <c r="CU25" s="22">
        <f t="shared" si="12"/>
        <v>0.18469684422767746</v>
      </c>
      <c r="CV25" s="18">
        <f t="shared" si="13"/>
        <v>5.1738790632457808E-2</v>
      </c>
      <c r="CW25">
        <f t="shared" si="67"/>
        <v>-0.73354052495074062</v>
      </c>
      <c r="CX25">
        <f t="shared" si="67"/>
        <v>-1.286183726910324</v>
      </c>
      <c r="DB25">
        <v>868</v>
      </c>
      <c r="DC25">
        <v>576</v>
      </c>
      <c r="DD25">
        <v>601</v>
      </c>
      <c r="DE25">
        <v>583</v>
      </c>
      <c r="DF25" s="18">
        <f t="shared" si="68"/>
        <v>734.5</v>
      </c>
      <c r="DG25" s="18">
        <f t="shared" si="68"/>
        <v>579.5</v>
      </c>
      <c r="DH25" s="18">
        <f t="shared" si="172"/>
        <v>192.5</v>
      </c>
      <c r="DI25" s="18">
        <f t="shared" si="173"/>
        <v>-5</v>
      </c>
      <c r="DJ25" s="18">
        <f t="shared" si="70"/>
        <v>192.56492411651712</v>
      </c>
      <c r="DK25" s="18">
        <f t="shared" si="71"/>
        <v>935.58030120348303</v>
      </c>
      <c r="DL25" s="18">
        <f t="shared" si="174"/>
        <v>138.45782002508849</v>
      </c>
      <c r="DM25" s="28">
        <v>19</v>
      </c>
      <c r="DN25" s="22">
        <f t="shared" si="14"/>
        <v>0.16664759442710364</v>
      </c>
      <c r="DO25" s="18">
        <f t="shared" si="15"/>
        <v>6.2923284884331035E-2</v>
      </c>
      <c r="DP25">
        <f t="shared" si="73"/>
        <v>-0.77820095103780473</v>
      </c>
      <c r="DQ25">
        <f t="shared" si="73"/>
        <v>-1.2011886132912764</v>
      </c>
      <c r="DU25">
        <v>874</v>
      </c>
      <c r="DV25">
        <v>597</v>
      </c>
      <c r="DW25">
        <v>650</v>
      </c>
      <c r="DX25">
        <v>602</v>
      </c>
      <c r="DY25" s="18">
        <f t="shared" si="74"/>
        <v>762</v>
      </c>
      <c r="DZ25" s="18">
        <f t="shared" si="74"/>
        <v>599.5</v>
      </c>
      <c r="EA25" s="18">
        <f t="shared" si="175"/>
        <v>156.5</v>
      </c>
      <c r="EB25" s="18">
        <f t="shared" si="176"/>
        <v>-6.5</v>
      </c>
      <c r="EC25" s="18">
        <f t="shared" si="76"/>
        <v>156.63492586265681</v>
      </c>
      <c r="ED25" s="18">
        <f t="shared" si="77"/>
        <v>969.55879140978345</v>
      </c>
      <c r="EE25" s="18">
        <f t="shared" si="177"/>
        <v>112.89885304450661</v>
      </c>
      <c r="EF25" s="28">
        <v>19</v>
      </c>
      <c r="EG25" s="22">
        <f t="shared" si="16"/>
        <v>0.3944648276648009</v>
      </c>
      <c r="EH25" s="18">
        <f t="shared" si="17"/>
        <v>0.12859918390127004</v>
      </c>
      <c r="EI25">
        <f t="shared" si="79"/>
        <v>-0.40399171446235421</v>
      </c>
      <c r="EJ25">
        <f t="shared" si="79"/>
        <v>-0.89076178746389412</v>
      </c>
      <c r="EN25">
        <v>966</v>
      </c>
      <c r="EO25">
        <v>602</v>
      </c>
      <c r="EP25">
        <v>679</v>
      </c>
      <c r="EQ25">
        <v>604</v>
      </c>
      <c r="ER25" s="18">
        <f t="shared" si="80"/>
        <v>822.5</v>
      </c>
      <c r="ES25" s="18">
        <f t="shared" si="80"/>
        <v>603</v>
      </c>
      <c r="ET25" s="18">
        <f t="shared" si="178"/>
        <v>206.5</v>
      </c>
      <c r="EU25" s="18">
        <f t="shared" si="179"/>
        <v>-6.5</v>
      </c>
      <c r="EV25" s="18">
        <f t="shared" si="82"/>
        <v>206.60227491487115</v>
      </c>
      <c r="EW25" s="18">
        <f t="shared" si="83"/>
        <v>1019.8604071146208</v>
      </c>
      <c r="EX25" s="18">
        <f t="shared" si="180"/>
        <v>153.2888578470488</v>
      </c>
      <c r="EY25" s="28">
        <v>19</v>
      </c>
      <c r="EZ25" s="22">
        <f t="shared" si="18"/>
        <v>0.32109443684144839</v>
      </c>
      <c r="FA25" s="18">
        <f t="shared" si="19"/>
        <v>0.13376485328121898</v>
      </c>
      <c r="FB25">
        <f t="shared" si="85"/>
        <v>-0.49336721878725198</v>
      </c>
      <c r="FC25">
        <f t="shared" si="85"/>
        <v>-0.87365798246624959</v>
      </c>
      <c r="FG25">
        <v>986</v>
      </c>
      <c r="FH25">
        <v>603</v>
      </c>
      <c r="FI25">
        <v>660</v>
      </c>
      <c r="FJ25">
        <v>607</v>
      </c>
      <c r="FK25" s="18">
        <f t="shared" si="86"/>
        <v>823</v>
      </c>
      <c r="FL25" s="18">
        <f t="shared" si="86"/>
        <v>605</v>
      </c>
      <c r="FM25" s="18">
        <f t="shared" si="181"/>
        <v>211</v>
      </c>
      <c r="FN25" s="18">
        <f t="shared" si="182"/>
        <v>-6</v>
      </c>
      <c r="FO25" s="18">
        <f t="shared" si="88"/>
        <v>211.08529081866411</v>
      </c>
      <c r="FP25" s="18">
        <f t="shared" si="89"/>
        <v>1021.4470128205378</v>
      </c>
      <c r="FQ25" s="18">
        <f t="shared" si="183"/>
        <v>156.65513034244702</v>
      </c>
      <c r="FR25" s="28">
        <v>19</v>
      </c>
      <c r="FS25" s="22">
        <f t="shared" si="20"/>
        <v>0.29086231142819047</v>
      </c>
      <c r="FT25" s="18">
        <f t="shared" si="21"/>
        <v>0.12824155839390225</v>
      </c>
      <c r="FU25">
        <f t="shared" si="91"/>
        <v>-0.53631254894600444</v>
      </c>
      <c r="FV25">
        <f t="shared" si="91"/>
        <v>-0.89197121306688643</v>
      </c>
      <c r="FZ25">
        <v>454</v>
      </c>
      <c r="GA25">
        <v>594</v>
      </c>
      <c r="GB25">
        <v>240</v>
      </c>
      <c r="GC25">
        <v>604</v>
      </c>
      <c r="GD25">
        <f t="shared" si="92"/>
        <v>347</v>
      </c>
      <c r="GE25">
        <f t="shared" si="92"/>
        <v>599</v>
      </c>
      <c r="GF25" s="18">
        <f t="shared" si="184"/>
        <v>121</v>
      </c>
      <c r="GG25" s="18">
        <f t="shared" si="185"/>
        <v>-3</v>
      </c>
      <c r="GH25" s="18">
        <f t="shared" si="94"/>
        <v>121.03718436910205</v>
      </c>
      <c r="GI25">
        <f t="shared" si="95"/>
        <v>692.2499548573478</v>
      </c>
      <c r="GJ25">
        <v>19</v>
      </c>
      <c r="GK25" s="22">
        <f t="shared" si="22"/>
        <v>0.26209217059367051</v>
      </c>
      <c r="GL25" s="18">
        <f t="shared" si="23"/>
        <v>6.6821195813274364E-2</v>
      </c>
      <c r="GM25">
        <f t="shared" si="96"/>
        <v>-0.58154595241758344</v>
      </c>
      <c r="GN25">
        <f t="shared" si="97"/>
        <v>-1.1750857566167818</v>
      </c>
      <c r="GR25">
        <v>529</v>
      </c>
      <c r="GS25">
        <v>591</v>
      </c>
      <c r="GT25">
        <v>337</v>
      </c>
      <c r="GU25">
        <v>598</v>
      </c>
      <c r="GV25">
        <f t="shared" si="98"/>
        <v>433</v>
      </c>
      <c r="GW25">
        <f t="shared" si="98"/>
        <v>594.5</v>
      </c>
      <c r="GX25" s="18">
        <f t="shared" si="186"/>
        <v>188</v>
      </c>
      <c r="GY25" s="18">
        <f t="shared" si="187"/>
        <v>-10</v>
      </c>
      <c r="GZ25" s="18">
        <f t="shared" si="100"/>
        <v>188.26576959181932</v>
      </c>
      <c r="HA25">
        <f t="shared" si="101"/>
        <v>735.47212727607837</v>
      </c>
      <c r="HB25">
        <v>19</v>
      </c>
      <c r="HC25" s="22">
        <f t="shared" si="24"/>
        <v>0.23532669832398234</v>
      </c>
      <c r="HD25" s="18">
        <f t="shared" si="25"/>
        <v>9.9991800185086077E-2</v>
      </c>
      <c r="HE25">
        <f t="shared" si="102"/>
        <v>-0.62832879837849853</v>
      </c>
      <c r="HF25">
        <f t="shared" si="103"/>
        <v>-1.0000356128038095</v>
      </c>
      <c r="HJ25">
        <v>531</v>
      </c>
      <c r="HK25">
        <v>589</v>
      </c>
      <c r="HL25">
        <v>348</v>
      </c>
      <c r="HM25">
        <v>597</v>
      </c>
      <c r="HN25">
        <f t="shared" si="104"/>
        <v>439.5</v>
      </c>
      <c r="HO25">
        <f t="shared" si="104"/>
        <v>593</v>
      </c>
      <c r="HP25" s="18">
        <f t="shared" si="105"/>
        <v>184.5</v>
      </c>
      <c r="HQ25" s="18">
        <f t="shared" si="188"/>
        <v>-8.5</v>
      </c>
      <c r="HR25" s="18">
        <f t="shared" si="26"/>
        <v>184.69569567263878</v>
      </c>
      <c r="HS25">
        <f t="shared" si="107"/>
        <v>738.11194950359663</v>
      </c>
      <c r="HT25">
        <v>19</v>
      </c>
      <c r="HU25" s="22">
        <f t="shared" si="27"/>
        <v>0.25294612223562174</v>
      </c>
      <c r="HV25" s="18">
        <f t="shared" si="28"/>
        <v>0.10859507740874635</v>
      </c>
      <c r="HW25">
        <f t="shared" si="108"/>
        <v>-0.59697197411103919</v>
      </c>
      <c r="HX25">
        <f t="shared" si="109"/>
        <v>-0.96418986077545565</v>
      </c>
      <c r="IB25">
        <v>879</v>
      </c>
      <c r="IC25">
        <v>579</v>
      </c>
      <c r="ID25">
        <v>572</v>
      </c>
      <c r="IE25">
        <v>586</v>
      </c>
      <c r="IF25">
        <f t="shared" si="110"/>
        <v>725.5</v>
      </c>
      <c r="IG25">
        <f t="shared" si="111"/>
        <v>582.5</v>
      </c>
      <c r="IH25">
        <f t="shared" si="112"/>
        <v>179</v>
      </c>
      <c r="II25">
        <f t="shared" si="113"/>
        <v>-1</v>
      </c>
      <c r="IJ25">
        <f t="shared" si="114"/>
        <v>179.00279327429502</v>
      </c>
      <c r="IL25">
        <v>19</v>
      </c>
      <c r="IM25">
        <f t="shared" si="29"/>
        <v>0.23709058604677807</v>
      </c>
      <c r="IN25">
        <f t="shared" si="30"/>
        <v>0.10043538326802491</v>
      </c>
      <c r="IO25">
        <f t="shared" si="115"/>
        <v>-0.62508568983920521</v>
      </c>
      <c r="IP25">
        <f t="shared" si="116"/>
        <v>-0.99811325879566526</v>
      </c>
      <c r="JM25">
        <v>1185</v>
      </c>
      <c r="JN25">
        <v>594</v>
      </c>
      <c r="JO25">
        <v>993</v>
      </c>
      <c r="JP25">
        <v>593</v>
      </c>
      <c r="JQ25">
        <f t="shared" si="125"/>
        <v>1089</v>
      </c>
      <c r="JR25">
        <f t="shared" si="126"/>
        <v>593.5</v>
      </c>
      <c r="JS25">
        <f t="shared" si="127"/>
        <v>561.5</v>
      </c>
      <c r="JT25">
        <f t="shared" si="128"/>
        <v>15.5</v>
      </c>
      <c r="JU25">
        <f t="shared" si="129"/>
        <v>561.71389514591851</v>
      </c>
      <c r="JV25">
        <f t="shared" si="130"/>
        <v>1240.2270961400577</v>
      </c>
      <c r="JW25">
        <v>76</v>
      </c>
      <c r="JX25">
        <f t="shared" si="33"/>
        <v>0.47439527587836189</v>
      </c>
      <c r="JY25">
        <f t="shared" si="34"/>
        <v>0.1400494355692905</v>
      </c>
      <c r="JZ25">
        <f t="shared" si="131"/>
        <v>-0.32385964441229015</v>
      </c>
      <c r="KA25">
        <f t="shared" si="132"/>
        <v>-0.8537186371412806</v>
      </c>
      <c r="KE25">
        <v>1565</v>
      </c>
      <c r="KF25">
        <v>607</v>
      </c>
      <c r="KG25">
        <v>1323</v>
      </c>
      <c r="KH25">
        <v>605</v>
      </c>
      <c r="KI25">
        <f t="shared" si="133"/>
        <v>1444</v>
      </c>
      <c r="KJ25">
        <f t="shared" si="134"/>
        <v>606</v>
      </c>
      <c r="KK25">
        <f t="shared" si="135"/>
        <v>900.5</v>
      </c>
      <c r="KL25">
        <f t="shared" si="136"/>
        <v>20.5</v>
      </c>
      <c r="KM25">
        <f t="shared" si="137"/>
        <v>900.7333123627659</v>
      </c>
      <c r="KN25">
        <f t="shared" si="138"/>
        <v>1566.0051085485002</v>
      </c>
      <c r="KO25">
        <v>76</v>
      </c>
      <c r="KP25">
        <f t="shared" si="35"/>
        <v>0.48823018885332498</v>
      </c>
      <c r="KQ25">
        <f t="shared" si="36"/>
        <v>0.21465416047719751</v>
      </c>
      <c r="KR25">
        <f t="shared" si="139"/>
        <v>-0.31137537025463019</v>
      </c>
      <c r="KS25">
        <f t="shared" si="140"/>
        <v>-0.66826068950563144</v>
      </c>
      <c r="KW25">
        <v>1568</v>
      </c>
      <c r="KX25">
        <v>600</v>
      </c>
      <c r="KY25">
        <v>1323</v>
      </c>
      <c r="KZ25">
        <v>592</v>
      </c>
      <c r="LA25">
        <f t="shared" si="141"/>
        <v>1445.5</v>
      </c>
      <c r="LB25">
        <f t="shared" si="142"/>
        <v>596</v>
      </c>
      <c r="LC25">
        <f t="shared" si="143"/>
        <v>906</v>
      </c>
      <c r="LD25">
        <f t="shared" si="144"/>
        <v>9.5</v>
      </c>
      <c r="LE25">
        <f t="shared" si="145"/>
        <v>906.04980547429068</v>
      </c>
      <c r="LF25">
        <f t="shared" si="146"/>
        <v>1563.5492477053608</v>
      </c>
      <c r="LG25">
        <v>76</v>
      </c>
      <c r="LH25">
        <f t="shared" si="37"/>
        <v>0.42578553195641933</v>
      </c>
      <c r="LI25">
        <f t="shared" si="38"/>
        <v>0.19919320091964646</v>
      </c>
      <c r="LJ25">
        <f t="shared" si="147"/>
        <v>-0.3708090998217064</v>
      </c>
      <c r="LK25">
        <f t="shared" si="148"/>
        <v>-0.70072548947393221</v>
      </c>
      <c r="LO25">
        <v>1732</v>
      </c>
      <c r="LP25">
        <v>612</v>
      </c>
      <c r="LQ25">
        <v>1375</v>
      </c>
      <c r="LR25">
        <v>600</v>
      </c>
      <c r="LS25">
        <f t="shared" si="149"/>
        <v>1553.5</v>
      </c>
      <c r="LT25">
        <f t="shared" si="150"/>
        <v>606</v>
      </c>
      <c r="LU25">
        <f t="shared" si="151"/>
        <v>1037</v>
      </c>
      <c r="LV25">
        <f t="shared" si="152"/>
        <v>12.5</v>
      </c>
      <c r="LW25">
        <f t="shared" si="153"/>
        <v>1037.0753347756372</v>
      </c>
      <c r="LX25">
        <f t="shared" si="154"/>
        <v>1667.5125936555921</v>
      </c>
      <c r="LY25">
        <v>76</v>
      </c>
      <c r="LZ25">
        <f t="shared" si="39"/>
        <v>0.62665707453796837</v>
      </c>
      <c r="MA25">
        <f t="shared" si="40"/>
        <v>0.30614614351808822</v>
      </c>
      <c r="MB25">
        <f t="shared" si="155"/>
        <v>-0.20297005307371532</v>
      </c>
      <c r="MC25">
        <f t="shared" si="156"/>
        <v>-0.51407120694313546</v>
      </c>
    </row>
    <row r="26" spans="1:341" x14ac:dyDescent="0.25">
      <c r="K26" s="18">
        <v>971</v>
      </c>
      <c r="L26" s="18">
        <v>579</v>
      </c>
      <c r="M26" s="18">
        <v>714</v>
      </c>
      <c r="N26" s="18">
        <v>579</v>
      </c>
      <c r="O26" s="18">
        <f t="shared" si="0"/>
        <v>842.5</v>
      </c>
      <c r="P26" s="18">
        <f t="shared" si="1"/>
        <v>579</v>
      </c>
      <c r="Q26" s="18">
        <f t="shared" si="158"/>
        <v>66</v>
      </c>
      <c r="R26" s="18">
        <f t="shared" si="159"/>
        <v>-1.5</v>
      </c>
      <c r="S26" s="49">
        <f t="shared" si="42"/>
        <v>66.017043253996164</v>
      </c>
      <c r="T26" s="26">
        <f t="shared" si="2"/>
        <v>5.4690616563661809</v>
      </c>
      <c r="U26" s="18">
        <f t="shared" si="3"/>
        <v>52.774365090984702</v>
      </c>
      <c r="V26" s="28">
        <v>20</v>
      </c>
      <c r="W26" s="22">
        <f t="shared" si="4"/>
        <v>7.1936748393587074E-2</v>
      </c>
      <c r="X26" s="18">
        <f t="shared" si="5"/>
        <v>7.4316737547692529E-3</v>
      </c>
      <c r="Y26">
        <f t="shared" si="43"/>
        <v>-1.1430491965791885</v>
      </c>
      <c r="Z26">
        <f t="shared" si="44"/>
        <v>-2.1289133638170767</v>
      </c>
      <c r="AD26" s="18">
        <v>887</v>
      </c>
      <c r="AE26" s="18">
        <v>573</v>
      </c>
      <c r="AF26" s="18">
        <v>595</v>
      </c>
      <c r="AG26" s="18">
        <v>575</v>
      </c>
      <c r="AH26" s="18">
        <f t="shared" si="45"/>
        <v>741</v>
      </c>
      <c r="AI26" s="18">
        <f t="shared" si="45"/>
        <v>574</v>
      </c>
      <c r="AJ26" s="18">
        <f t="shared" si="160"/>
        <v>78.5</v>
      </c>
      <c r="AK26" s="18">
        <f t="shared" si="161"/>
        <v>3.5</v>
      </c>
      <c r="AL26" s="18">
        <f t="shared" si="47"/>
        <v>78.57798673928977</v>
      </c>
      <c r="AM26" s="18">
        <f t="shared" si="48"/>
        <v>937.3137148255114</v>
      </c>
      <c r="AN26" s="18">
        <f t="shared" si="162"/>
        <v>63.027434480223178</v>
      </c>
      <c r="AO26" s="28">
        <v>20</v>
      </c>
      <c r="AP26" s="22">
        <f t="shared" si="6"/>
        <v>5.9914897335541249E-2</v>
      </c>
      <c r="AQ26" s="18">
        <f t="shared" si="7"/>
        <v>8.6388403185333387E-3</v>
      </c>
      <c r="AR26">
        <f t="shared" si="49"/>
        <v>-1.2224651805118663</v>
      </c>
      <c r="AS26">
        <f t="shared" si="49"/>
        <v>-2.0635445534776879</v>
      </c>
      <c r="AW26" s="18">
        <v>1089</v>
      </c>
      <c r="AX26" s="18">
        <v>579</v>
      </c>
      <c r="AY26" s="18">
        <v>710</v>
      </c>
      <c r="AZ26" s="18">
        <v>581</v>
      </c>
      <c r="BA26" s="18">
        <f t="shared" si="50"/>
        <v>899.5</v>
      </c>
      <c r="BB26" s="18">
        <f t="shared" si="50"/>
        <v>580</v>
      </c>
      <c r="BC26" s="18">
        <f t="shared" si="163"/>
        <v>68</v>
      </c>
      <c r="BD26" s="18">
        <f t="shared" si="164"/>
        <v>-1</v>
      </c>
      <c r="BE26" s="18">
        <f t="shared" si="52"/>
        <v>68.007352543677214</v>
      </c>
      <c r="BF26" s="18">
        <f t="shared" si="53"/>
        <v>1070.2804538998178</v>
      </c>
      <c r="BG26" s="18">
        <f t="shared" si="165"/>
        <v>55.907125188933378</v>
      </c>
      <c r="BH26" s="28">
        <v>20</v>
      </c>
      <c r="BI26" s="22">
        <f t="shared" si="8"/>
        <v>5.3279146427986888E-2</v>
      </c>
      <c r="BJ26" s="18">
        <f t="shared" si="9"/>
        <v>5.7023290107974462E-3</v>
      </c>
      <c r="BK26">
        <f t="shared" si="55"/>
        <v>-1.273442741506386</v>
      </c>
      <c r="BL26">
        <f t="shared" si="55"/>
        <v>-2.243947728546797</v>
      </c>
      <c r="BP26">
        <v>742</v>
      </c>
      <c r="BQ26">
        <v>584</v>
      </c>
      <c r="BR26">
        <v>553</v>
      </c>
      <c r="BS26">
        <v>587</v>
      </c>
      <c r="BT26" s="18">
        <f t="shared" si="56"/>
        <v>647.5</v>
      </c>
      <c r="BU26" s="18">
        <f t="shared" si="56"/>
        <v>585.5</v>
      </c>
      <c r="BV26" s="18">
        <f t="shared" si="166"/>
        <v>169</v>
      </c>
      <c r="BW26" s="18">
        <f t="shared" si="167"/>
        <v>-4</v>
      </c>
      <c r="BX26" s="18">
        <f t="shared" si="58"/>
        <v>169.04733065032408</v>
      </c>
      <c r="BY26" s="18">
        <f t="shared" si="59"/>
        <v>872.96420316070237</v>
      </c>
      <c r="BZ26" s="18">
        <f t="shared" si="168"/>
        <v>113.70634182504261</v>
      </c>
      <c r="CA26" s="28">
        <v>20</v>
      </c>
      <c r="CB26" s="22">
        <f t="shared" si="10"/>
        <v>0.22959706094218096</v>
      </c>
      <c r="CC26" s="18">
        <f t="shared" si="11"/>
        <v>7.5188228293224885E-2</v>
      </c>
      <c r="CD26">
        <f t="shared" si="61"/>
        <v>-0.63903367561536384</v>
      </c>
      <c r="CE26">
        <f t="shared" si="61"/>
        <v>-1.123850148603569</v>
      </c>
      <c r="CI26">
        <v>792</v>
      </c>
      <c r="CJ26">
        <v>577</v>
      </c>
      <c r="CK26">
        <v>565</v>
      </c>
      <c r="CL26">
        <v>583</v>
      </c>
      <c r="CM26" s="18">
        <f t="shared" si="62"/>
        <v>678.5</v>
      </c>
      <c r="CN26" s="18">
        <f t="shared" si="62"/>
        <v>580</v>
      </c>
      <c r="CO26" s="18">
        <f t="shared" si="169"/>
        <v>146</v>
      </c>
      <c r="CP26" s="18">
        <f t="shared" si="170"/>
        <v>-8</v>
      </c>
      <c r="CQ26" s="18">
        <f t="shared" si="64"/>
        <v>146.21901381147393</v>
      </c>
      <c r="CR26" s="18">
        <f t="shared" si="65"/>
        <v>892.61539870203899</v>
      </c>
      <c r="CS26" s="18">
        <f t="shared" si="171"/>
        <v>99.330928918342806</v>
      </c>
      <c r="CT26" s="28">
        <v>20</v>
      </c>
      <c r="CU26" s="22">
        <f t="shared" si="12"/>
        <v>0.19441773076597627</v>
      </c>
      <c r="CV26" s="18">
        <f t="shared" si="13"/>
        <v>5.4335944528135408E-2</v>
      </c>
      <c r="CW26">
        <f t="shared" si="67"/>
        <v>-0.71126413023958845</v>
      </c>
      <c r="CX26">
        <f t="shared" si="67"/>
        <v>-1.2649127791455588</v>
      </c>
      <c r="DB26">
        <v>877</v>
      </c>
      <c r="DC26">
        <v>576</v>
      </c>
      <c r="DD26">
        <v>614</v>
      </c>
      <c r="DE26">
        <v>585</v>
      </c>
      <c r="DF26" s="18">
        <f t="shared" si="68"/>
        <v>745.5</v>
      </c>
      <c r="DG26" s="18">
        <f t="shared" si="68"/>
        <v>580.5</v>
      </c>
      <c r="DH26" s="18">
        <f t="shared" si="172"/>
        <v>203.5</v>
      </c>
      <c r="DI26" s="18">
        <f t="shared" si="173"/>
        <v>-4</v>
      </c>
      <c r="DJ26" s="18">
        <f t="shared" si="70"/>
        <v>203.53930824290427</v>
      </c>
      <c r="DK26" s="18">
        <f t="shared" si="71"/>
        <v>944.85475074214446</v>
      </c>
      <c r="DL26" s="18">
        <f t="shared" si="174"/>
        <v>147.73226956374992</v>
      </c>
      <c r="DM26" s="28">
        <v>20</v>
      </c>
      <c r="DN26" s="22">
        <f t="shared" si="14"/>
        <v>0.17541852044958278</v>
      </c>
      <c r="DO26" s="18">
        <f t="shared" si="15"/>
        <v>6.6509318540163925E-2</v>
      </c>
      <c r="DP26">
        <f t="shared" si="73"/>
        <v>-0.75592455632665256</v>
      </c>
      <c r="DQ26">
        <f t="shared" si="73"/>
        <v>-1.1771175019593034</v>
      </c>
      <c r="DU26">
        <v>885</v>
      </c>
      <c r="DV26">
        <v>597</v>
      </c>
      <c r="DW26">
        <v>661</v>
      </c>
      <c r="DX26">
        <v>602</v>
      </c>
      <c r="DY26" s="18">
        <f t="shared" si="74"/>
        <v>773</v>
      </c>
      <c r="DZ26" s="18">
        <f t="shared" si="74"/>
        <v>599.5</v>
      </c>
      <c r="EA26" s="18">
        <f t="shared" si="175"/>
        <v>167.5</v>
      </c>
      <c r="EB26" s="18">
        <f t="shared" si="176"/>
        <v>-6.5</v>
      </c>
      <c r="EC26" s="18">
        <f t="shared" si="76"/>
        <v>167.6260719577954</v>
      </c>
      <c r="ED26" s="18">
        <f t="shared" si="77"/>
        <v>978.2276064393194</v>
      </c>
      <c r="EE26" s="18">
        <f t="shared" si="177"/>
        <v>121.56766807404256</v>
      </c>
      <c r="EF26" s="28">
        <v>20</v>
      </c>
      <c r="EG26" s="22">
        <f t="shared" si="16"/>
        <v>0.41522613438400091</v>
      </c>
      <c r="EH26" s="18">
        <f t="shared" si="17"/>
        <v>0.13762304885469567</v>
      </c>
      <c r="EI26">
        <f t="shared" si="79"/>
        <v>-0.38171531975120199</v>
      </c>
      <c r="EJ26">
        <f t="shared" si="79"/>
        <v>-0.86130882516929863</v>
      </c>
      <c r="EN26">
        <v>981</v>
      </c>
      <c r="EO26">
        <v>600</v>
      </c>
      <c r="EP26">
        <v>693</v>
      </c>
      <c r="EQ26">
        <v>602</v>
      </c>
      <c r="ER26" s="18">
        <f t="shared" si="80"/>
        <v>837</v>
      </c>
      <c r="ES26" s="18">
        <f t="shared" si="80"/>
        <v>601</v>
      </c>
      <c r="ET26" s="18">
        <f t="shared" si="178"/>
        <v>221</v>
      </c>
      <c r="EU26" s="18">
        <f t="shared" si="179"/>
        <v>-8.5</v>
      </c>
      <c r="EV26" s="18">
        <f t="shared" si="82"/>
        <v>221.16340113138068</v>
      </c>
      <c r="EW26" s="18">
        <f t="shared" si="83"/>
        <v>1030.4222435487309</v>
      </c>
      <c r="EX26" s="18">
        <f t="shared" si="180"/>
        <v>163.85069428115889</v>
      </c>
      <c r="EY26" s="28">
        <v>20</v>
      </c>
      <c r="EZ26" s="22">
        <f t="shared" si="18"/>
        <v>0.33799414404362987</v>
      </c>
      <c r="FA26" s="18">
        <f t="shared" si="19"/>
        <v>0.1431924692780093</v>
      </c>
      <c r="FB26">
        <f t="shared" si="85"/>
        <v>-0.47109082407609976</v>
      </c>
      <c r="FC26">
        <f t="shared" si="85"/>
        <v>-0.84407982167205686</v>
      </c>
      <c r="FG26">
        <v>1002</v>
      </c>
      <c r="FH26">
        <v>603</v>
      </c>
      <c r="FI26">
        <v>676</v>
      </c>
      <c r="FJ26">
        <v>603</v>
      </c>
      <c r="FK26" s="18">
        <f t="shared" si="86"/>
        <v>839</v>
      </c>
      <c r="FL26" s="18">
        <f t="shared" si="86"/>
        <v>603</v>
      </c>
      <c r="FM26" s="18">
        <f t="shared" si="181"/>
        <v>227</v>
      </c>
      <c r="FN26" s="18">
        <f t="shared" si="182"/>
        <v>-8</v>
      </c>
      <c r="FO26" s="18">
        <f t="shared" si="88"/>
        <v>227.14092541856036</v>
      </c>
      <c r="FP26" s="18">
        <f t="shared" si="89"/>
        <v>1033.2134339041475</v>
      </c>
      <c r="FQ26" s="18">
        <f t="shared" si="183"/>
        <v>168.42155142605668</v>
      </c>
      <c r="FR26" s="28">
        <v>20</v>
      </c>
      <c r="FS26" s="22">
        <f t="shared" si="20"/>
        <v>0.30617085413493733</v>
      </c>
      <c r="FT26" s="18">
        <f t="shared" si="21"/>
        <v>0.13799590742555776</v>
      </c>
      <c r="FU26">
        <f t="shared" si="91"/>
        <v>-0.51403615423485216</v>
      </c>
      <c r="FV26">
        <f t="shared" si="91"/>
        <v>-0.86013379337305984</v>
      </c>
      <c r="FZ26">
        <v>460</v>
      </c>
      <c r="GA26">
        <v>594</v>
      </c>
      <c r="GB26">
        <v>252</v>
      </c>
      <c r="GC26">
        <v>602</v>
      </c>
      <c r="GD26">
        <f t="shared" si="92"/>
        <v>356</v>
      </c>
      <c r="GE26">
        <f t="shared" si="92"/>
        <v>598</v>
      </c>
      <c r="GF26" s="18">
        <f t="shared" si="184"/>
        <v>130</v>
      </c>
      <c r="GG26" s="18">
        <f t="shared" si="185"/>
        <v>-4</v>
      </c>
      <c r="GH26" s="18">
        <f t="shared" si="94"/>
        <v>130.06152390311286</v>
      </c>
      <c r="GI26">
        <f t="shared" si="95"/>
        <v>695.94540015722498</v>
      </c>
      <c r="GJ26">
        <v>20</v>
      </c>
      <c r="GK26" s="22">
        <f t="shared" si="22"/>
        <v>0.27588649536175841</v>
      </c>
      <c r="GL26" s="18">
        <f t="shared" si="23"/>
        <v>7.1803277660524814E-2</v>
      </c>
      <c r="GM26">
        <f t="shared" si="96"/>
        <v>-0.55926955770643128</v>
      </c>
      <c r="GN26">
        <f t="shared" si="97"/>
        <v>-1.1438557307244146</v>
      </c>
      <c r="GR26">
        <v>541</v>
      </c>
      <c r="GS26">
        <v>589</v>
      </c>
      <c r="GT26">
        <v>353</v>
      </c>
      <c r="GU26">
        <v>597</v>
      </c>
      <c r="GV26">
        <f t="shared" si="98"/>
        <v>447</v>
      </c>
      <c r="GW26">
        <f t="shared" si="98"/>
        <v>593</v>
      </c>
      <c r="GX26" s="18">
        <f t="shared" si="186"/>
        <v>202</v>
      </c>
      <c r="GY26" s="18">
        <f t="shared" si="187"/>
        <v>-11.5</v>
      </c>
      <c r="GZ26" s="18">
        <f t="shared" si="100"/>
        <v>202.32708666908641</v>
      </c>
      <c r="HA26">
        <f t="shared" si="101"/>
        <v>742.60218152116954</v>
      </c>
      <c r="HB26">
        <v>20</v>
      </c>
      <c r="HC26" s="22">
        <f t="shared" si="24"/>
        <v>0.24771231402524455</v>
      </c>
      <c r="HD26" s="18">
        <f t="shared" si="25"/>
        <v>0.107460053232773</v>
      </c>
      <c r="HE26">
        <f t="shared" si="102"/>
        <v>-0.60605240366734636</v>
      </c>
      <c r="HF26">
        <f t="shared" si="103"/>
        <v>-0.96875294862965644</v>
      </c>
      <c r="HJ26">
        <v>542</v>
      </c>
      <c r="HK26">
        <v>589</v>
      </c>
      <c r="HL26">
        <v>363</v>
      </c>
      <c r="HM26">
        <v>598</v>
      </c>
      <c r="HN26">
        <f t="shared" si="104"/>
        <v>452.5</v>
      </c>
      <c r="HO26">
        <f t="shared" si="104"/>
        <v>593.5</v>
      </c>
      <c r="HP26" s="18">
        <f t="shared" si="105"/>
        <v>197.5</v>
      </c>
      <c r="HQ26" s="18">
        <f t="shared" si="188"/>
        <v>-8</v>
      </c>
      <c r="HR26" s="18">
        <f t="shared" si="26"/>
        <v>197.66195890964957</v>
      </c>
      <c r="HS26">
        <f t="shared" si="107"/>
        <v>746.32332135609965</v>
      </c>
      <c r="HT26">
        <v>20</v>
      </c>
      <c r="HU26" s="22">
        <f t="shared" si="27"/>
        <v>0.26625907603749654</v>
      </c>
      <c r="HV26" s="18">
        <f t="shared" si="28"/>
        <v>0.11621881955821738</v>
      </c>
      <c r="HW26">
        <f t="shared" si="108"/>
        <v>-0.57469557939988702</v>
      </c>
      <c r="HX26">
        <f t="shared" si="109"/>
        <v>-0.93472354003092262</v>
      </c>
      <c r="IB26">
        <v>894</v>
      </c>
      <c r="IC26">
        <v>578</v>
      </c>
      <c r="ID26">
        <v>581</v>
      </c>
      <c r="IE26">
        <v>584</v>
      </c>
      <c r="IF26">
        <f t="shared" si="110"/>
        <v>737.5</v>
      </c>
      <c r="IG26">
        <f t="shared" si="111"/>
        <v>581</v>
      </c>
      <c r="IH26">
        <f t="shared" si="112"/>
        <v>191</v>
      </c>
      <c r="II26">
        <f t="shared" si="113"/>
        <v>-2.5</v>
      </c>
      <c r="IJ26">
        <f t="shared" si="114"/>
        <v>191.01636055584348</v>
      </c>
      <c r="IL26">
        <v>20</v>
      </c>
      <c r="IM26">
        <f t="shared" si="29"/>
        <v>0.24956903794397692</v>
      </c>
      <c r="IN26">
        <f t="shared" si="30"/>
        <v>0.10717598888801436</v>
      </c>
      <c r="IO26">
        <f t="shared" si="115"/>
        <v>-0.60280929512805292</v>
      </c>
      <c r="IP26">
        <f t="shared" si="116"/>
        <v>-0.96990250066429451</v>
      </c>
      <c r="JM26">
        <v>1230</v>
      </c>
      <c r="JN26">
        <v>598</v>
      </c>
      <c r="JO26">
        <v>1039</v>
      </c>
      <c r="JP26">
        <v>592</v>
      </c>
      <c r="JQ26">
        <f t="shared" si="125"/>
        <v>1134.5</v>
      </c>
      <c r="JR26">
        <f t="shared" si="126"/>
        <v>595</v>
      </c>
      <c r="JS26">
        <f t="shared" si="127"/>
        <v>607</v>
      </c>
      <c r="JT26">
        <f t="shared" si="128"/>
        <v>17</v>
      </c>
      <c r="JU26">
        <f t="shared" si="129"/>
        <v>607.23800935053464</v>
      </c>
      <c r="JV26">
        <f t="shared" si="130"/>
        <v>1281.0602054548413</v>
      </c>
      <c r="JW26">
        <v>80</v>
      </c>
      <c r="JX26">
        <f t="shared" si="33"/>
        <v>0.49936344829301255</v>
      </c>
      <c r="JY26">
        <f t="shared" si="34"/>
        <v>0.15139974496032343</v>
      </c>
      <c r="JZ26">
        <f t="shared" si="131"/>
        <v>-0.30158324970113787</v>
      </c>
      <c r="KA26">
        <f t="shared" si="132"/>
        <v>-0.81987485642390834</v>
      </c>
      <c r="KE26">
        <v>1632</v>
      </c>
      <c r="KF26">
        <v>609</v>
      </c>
      <c r="KG26">
        <v>1396</v>
      </c>
      <c r="KH26">
        <v>606</v>
      </c>
      <c r="KI26">
        <f t="shared" si="133"/>
        <v>1514</v>
      </c>
      <c r="KJ26">
        <f t="shared" si="134"/>
        <v>607.5</v>
      </c>
      <c r="KK26">
        <f t="shared" si="135"/>
        <v>970.5</v>
      </c>
      <c r="KL26">
        <f t="shared" si="136"/>
        <v>22</v>
      </c>
      <c r="KM26">
        <f t="shared" si="137"/>
        <v>970.74932397607154</v>
      </c>
      <c r="KN26">
        <f t="shared" si="138"/>
        <v>1631.3344997271406</v>
      </c>
      <c r="KO26">
        <v>80</v>
      </c>
      <c r="KP26">
        <f t="shared" si="35"/>
        <v>0.51392651458244731</v>
      </c>
      <c r="KQ26">
        <f t="shared" si="36"/>
        <v>0.23133970767139622</v>
      </c>
      <c r="KR26">
        <f t="shared" si="139"/>
        <v>-0.28909897554347797</v>
      </c>
      <c r="KS26">
        <f t="shared" si="140"/>
        <v>-0.63574981754273241</v>
      </c>
      <c r="KW26">
        <v>1639</v>
      </c>
      <c r="KX26">
        <v>599</v>
      </c>
      <c r="KY26">
        <v>1390</v>
      </c>
      <c r="KZ26">
        <v>594</v>
      </c>
      <c r="LA26">
        <f t="shared" si="141"/>
        <v>1514.5</v>
      </c>
      <c r="LB26">
        <f t="shared" si="142"/>
        <v>596.5</v>
      </c>
      <c r="LC26">
        <f t="shared" si="143"/>
        <v>975</v>
      </c>
      <c r="LD26">
        <f t="shared" si="144"/>
        <v>10</v>
      </c>
      <c r="LE26">
        <f t="shared" si="145"/>
        <v>975.05128070271257</v>
      </c>
      <c r="LF26">
        <f t="shared" si="146"/>
        <v>1627.73539004348</v>
      </c>
      <c r="LG26">
        <v>80</v>
      </c>
      <c r="LH26">
        <f t="shared" si="37"/>
        <v>0.44819529679623082</v>
      </c>
      <c r="LI26">
        <f t="shared" si="38"/>
        <v>0.21436303444963895</v>
      </c>
      <c r="LJ26">
        <f t="shared" si="147"/>
        <v>-0.34853270511055423</v>
      </c>
      <c r="LK26">
        <f t="shared" si="148"/>
        <v>-0.66885010386108912</v>
      </c>
    </row>
    <row r="27" spans="1:341" x14ac:dyDescent="0.25">
      <c r="K27" s="18">
        <v>976</v>
      </c>
      <c r="L27" s="18">
        <v>576</v>
      </c>
      <c r="M27" s="18">
        <v>720</v>
      </c>
      <c r="N27" s="18">
        <v>578</v>
      </c>
      <c r="O27" s="18">
        <f t="shared" si="0"/>
        <v>848</v>
      </c>
      <c r="P27" s="18">
        <f t="shared" si="1"/>
        <v>577</v>
      </c>
      <c r="Q27" s="18">
        <f t="shared" si="158"/>
        <v>71.5</v>
      </c>
      <c r="R27" s="18">
        <f t="shared" si="159"/>
        <v>-3.5</v>
      </c>
      <c r="S27" s="49">
        <f t="shared" si="42"/>
        <v>71.58561307972434</v>
      </c>
      <c r="T27" s="26">
        <f t="shared" si="2"/>
        <v>5.9303796768887702</v>
      </c>
      <c r="U27" s="18">
        <f t="shared" si="3"/>
        <v>56.185438916735052</v>
      </c>
      <c r="V27" s="28">
        <v>21</v>
      </c>
      <c r="W27" s="22">
        <f t="shared" si="4"/>
        <v>7.5533585813266427E-2</v>
      </c>
      <c r="X27" s="18">
        <f t="shared" si="5"/>
        <v>8.0585390638719754E-3</v>
      </c>
      <c r="Y27">
        <f t="shared" si="43"/>
        <v>-1.1218598975092504</v>
      </c>
      <c r="Z27">
        <f t="shared" si="44"/>
        <v>-2.0937436844985822</v>
      </c>
      <c r="AD27" s="18">
        <v>892</v>
      </c>
      <c r="AE27" s="18">
        <v>573</v>
      </c>
      <c r="AF27" s="18">
        <v>602</v>
      </c>
      <c r="AG27" s="18">
        <v>576</v>
      </c>
      <c r="AH27" s="18">
        <f t="shared" si="45"/>
        <v>747</v>
      </c>
      <c r="AI27" s="18">
        <f t="shared" si="45"/>
        <v>574.5</v>
      </c>
      <c r="AJ27" s="18">
        <f t="shared" si="160"/>
        <v>84.5</v>
      </c>
      <c r="AK27" s="18">
        <f t="shared" si="161"/>
        <v>4</v>
      </c>
      <c r="AL27" s="18">
        <f t="shared" si="47"/>
        <v>84.594621578443153</v>
      </c>
      <c r="AM27" s="18">
        <f t="shared" si="48"/>
        <v>942.36895640720252</v>
      </c>
      <c r="AN27" s="18">
        <f t="shared" si="162"/>
        <v>68.082676061914299</v>
      </c>
      <c r="AO27" s="28">
        <v>21</v>
      </c>
      <c r="AP27" s="22">
        <f t="shared" si="6"/>
        <v>6.2910642202318318E-2</v>
      </c>
      <c r="AQ27" s="18">
        <f t="shared" si="7"/>
        <v>9.3003073500420724E-3</v>
      </c>
      <c r="AR27">
        <f t="shared" si="49"/>
        <v>-1.2012758814419282</v>
      </c>
      <c r="AS27">
        <f t="shared" si="49"/>
        <v>-2.0315026989491103</v>
      </c>
      <c r="AW27" s="18">
        <v>1095</v>
      </c>
      <c r="AX27" s="18">
        <v>579</v>
      </c>
      <c r="AY27" s="18">
        <v>717</v>
      </c>
      <c r="AZ27" s="18">
        <v>580</v>
      </c>
      <c r="BA27" s="18">
        <f t="shared" si="50"/>
        <v>906</v>
      </c>
      <c r="BB27" s="18">
        <f t="shared" si="50"/>
        <v>579.5</v>
      </c>
      <c r="BC27" s="18">
        <f t="shared" si="163"/>
        <v>74.5</v>
      </c>
      <c r="BD27" s="18">
        <f t="shared" si="164"/>
        <v>-1.5</v>
      </c>
      <c r="BE27" s="18">
        <f t="shared" si="52"/>
        <v>74.515099141046576</v>
      </c>
      <c r="BF27" s="18">
        <f t="shared" si="53"/>
        <v>1075.4795442034219</v>
      </c>
      <c r="BG27" s="18">
        <f t="shared" si="165"/>
        <v>61.106215492537558</v>
      </c>
      <c r="BH27" s="28">
        <v>21</v>
      </c>
      <c r="BI27" s="22">
        <f t="shared" si="8"/>
        <v>5.5943103749386228E-2</v>
      </c>
      <c r="BJ27" s="18">
        <f t="shared" si="9"/>
        <v>6.2479951899545375E-3</v>
      </c>
      <c r="BK27">
        <f t="shared" si="55"/>
        <v>-1.252253442436448</v>
      </c>
      <c r="BL27">
        <f t="shared" si="55"/>
        <v>-2.2042593134740671</v>
      </c>
      <c r="BP27">
        <v>752</v>
      </c>
      <c r="BQ27">
        <v>584</v>
      </c>
      <c r="BR27">
        <v>568</v>
      </c>
      <c r="BS27">
        <v>587</v>
      </c>
      <c r="BT27" s="18">
        <f t="shared" si="56"/>
        <v>660</v>
      </c>
      <c r="BU27" s="18">
        <f t="shared" si="56"/>
        <v>585.5</v>
      </c>
      <c r="BV27" s="18">
        <f t="shared" si="166"/>
        <v>181.5</v>
      </c>
      <c r="BW27" s="18">
        <f t="shared" si="167"/>
        <v>-4</v>
      </c>
      <c r="BX27" s="18">
        <f t="shared" si="58"/>
        <v>181.54407178423645</v>
      </c>
      <c r="BY27" s="18">
        <f t="shared" si="59"/>
        <v>882.27560886607307</v>
      </c>
      <c r="BZ27" s="18">
        <f t="shared" si="168"/>
        <v>123.01774753041332</v>
      </c>
      <c r="CA27" s="28">
        <v>21</v>
      </c>
      <c r="CB27" s="22">
        <f t="shared" si="10"/>
        <v>0.24107691398929001</v>
      </c>
      <c r="CC27" s="18">
        <f t="shared" si="11"/>
        <v>8.0746481249265492E-2</v>
      </c>
      <c r="CD27">
        <f t="shared" si="61"/>
        <v>-0.61784437654542579</v>
      </c>
      <c r="CE27">
        <f t="shared" si="61"/>
        <v>-1.0928763941649575</v>
      </c>
      <c r="CI27">
        <v>798</v>
      </c>
      <c r="CJ27">
        <v>575</v>
      </c>
      <c r="CK27">
        <v>574</v>
      </c>
      <c r="CL27">
        <v>583</v>
      </c>
      <c r="CM27" s="18">
        <f t="shared" si="62"/>
        <v>686</v>
      </c>
      <c r="CN27" s="18">
        <f t="shared" si="62"/>
        <v>579</v>
      </c>
      <c r="CO27" s="18">
        <f t="shared" si="169"/>
        <v>153.5</v>
      </c>
      <c r="CP27" s="18">
        <f t="shared" si="170"/>
        <v>-9</v>
      </c>
      <c r="CQ27" s="18">
        <f t="shared" si="64"/>
        <v>153.76361728315317</v>
      </c>
      <c r="CR27" s="18">
        <f t="shared" si="65"/>
        <v>897.68424292732243</v>
      </c>
      <c r="CS27" s="18">
        <f t="shared" si="171"/>
        <v>104.39977314362625</v>
      </c>
      <c r="CT27" s="28">
        <v>21</v>
      </c>
      <c r="CU27" s="22">
        <f t="shared" si="12"/>
        <v>0.20413861730427507</v>
      </c>
      <c r="CV27" s="18">
        <f t="shared" si="13"/>
        <v>5.7139568660442147E-2</v>
      </c>
      <c r="CW27">
        <f t="shared" si="67"/>
        <v>-0.6900748311696504</v>
      </c>
      <c r="CX27">
        <f t="shared" si="67"/>
        <v>-1.243063042376392</v>
      </c>
      <c r="DB27">
        <v>888</v>
      </c>
      <c r="DC27">
        <v>574</v>
      </c>
      <c r="DD27">
        <v>630</v>
      </c>
      <c r="DE27">
        <v>583</v>
      </c>
      <c r="DF27" s="18">
        <f t="shared" si="68"/>
        <v>759</v>
      </c>
      <c r="DG27" s="18">
        <f t="shared" si="68"/>
        <v>578.5</v>
      </c>
      <c r="DH27" s="18">
        <f t="shared" si="172"/>
        <v>217</v>
      </c>
      <c r="DI27" s="18">
        <f t="shared" si="173"/>
        <v>-6</v>
      </c>
      <c r="DJ27" s="18">
        <f t="shared" si="70"/>
        <v>217.0829334609241</v>
      </c>
      <c r="DK27" s="18">
        <f t="shared" si="71"/>
        <v>954.32869075596795</v>
      </c>
      <c r="DL27" s="18">
        <f t="shared" si="174"/>
        <v>157.20620957757342</v>
      </c>
      <c r="DM27" s="28">
        <v>21</v>
      </c>
      <c r="DN27" s="22">
        <f t="shared" si="14"/>
        <v>0.18418944647206192</v>
      </c>
      <c r="DO27" s="18">
        <f t="shared" si="15"/>
        <v>7.093488769233422E-2</v>
      </c>
      <c r="DP27">
        <f t="shared" si="73"/>
        <v>-0.7347352572567144</v>
      </c>
      <c r="DQ27">
        <f t="shared" si="73"/>
        <v>-1.1491401145251163</v>
      </c>
      <c r="DU27">
        <v>895</v>
      </c>
      <c r="DV27">
        <v>597</v>
      </c>
      <c r="DW27">
        <v>672</v>
      </c>
      <c r="DX27">
        <v>602</v>
      </c>
      <c r="DY27" s="18">
        <f t="shared" si="74"/>
        <v>783.5</v>
      </c>
      <c r="DZ27" s="18">
        <f t="shared" si="74"/>
        <v>599.5</v>
      </c>
      <c r="EA27" s="18">
        <f t="shared" si="175"/>
        <v>178</v>
      </c>
      <c r="EB27" s="18">
        <f t="shared" si="176"/>
        <v>-6.5</v>
      </c>
      <c r="EC27" s="18">
        <f t="shared" si="76"/>
        <v>178.11864023734293</v>
      </c>
      <c r="ED27" s="18">
        <f t="shared" si="77"/>
        <v>986.54574146361813</v>
      </c>
      <c r="EE27" s="18">
        <f t="shared" si="177"/>
        <v>129.88580309834128</v>
      </c>
      <c r="EF27" s="28">
        <v>21</v>
      </c>
      <c r="EG27" s="22">
        <f t="shared" si="16"/>
        <v>0.43598744110320098</v>
      </c>
      <c r="EH27" s="18">
        <f t="shared" si="17"/>
        <v>0.14623757534262155</v>
      </c>
      <c r="EI27">
        <f t="shared" si="79"/>
        <v>-0.36052602068126388</v>
      </c>
      <c r="EJ27">
        <f t="shared" si="79"/>
        <v>-0.83494102226703781</v>
      </c>
      <c r="EN27">
        <v>996</v>
      </c>
      <c r="EO27">
        <v>597</v>
      </c>
      <c r="EP27">
        <v>708</v>
      </c>
      <c r="EQ27">
        <v>603</v>
      </c>
      <c r="ER27" s="18">
        <f t="shared" si="80"/>
        <v>852</v>
      </c>
      <c r="ES27" s="18">
        <f t="shared" si="80"/>
        <v>600</v>
      </c>
      <c r="ET27" s="18">
        <f t="shared" si="178"/>
        <v>236</v>
      </c>
      <c r="EU27" s="18">
        <f t="shared" si="179"/>
        <v>-9.5</v>
      </c>
      <c r="EV27" s="18">
        <f t="shared" si="82"/>
        <v>236.1911302314293</v>
      </c>
      <c r="EW27" s="18">
        <f t="shared" si="83"/>
        <v>1042.0671763374951</v>
      </c>
      <c r="EX27" s="18">
        <f t="shared" si="180"/>
        <v>175.4956270699231</v>
      </c>
      <c r="EY27" s="28">
        <v>21</v>
      </c>
      <c r="EZ27" s="22">
        <f t="shared" si="18"/>
        <v>0.35489385124581135</v>
      </c>
      <c r="FA27" s="18">
        <f t="shared" si="19"/>
        <v>0.15292218778689887</v>
      </c>
      <c r="FB27">
        <f t="shared" si="85"/>
        <v>-0.44990152500616171</v>
      </c>
      <c r="FC27">
        <f t="shared" si="85"/>
        <v>-0.81552949735860003</v>
      </c>
      <c r="FG27">
        <v>1018</v>
      </c>
      <c r="FH27">
        <v>602</v>
      </c>
      <c r="FI27">
        <v>691</v>
      </c>
      <c r="FJ27">
        <v>605</v>
      </c>
      <c r="FK27" s="18">
        <f t="shared" si="86"/>
        <v>854.5</v>
      </c>
      <c r="FL27" s="18">
        <f t="shared" si="86"/>
        <v>603.5</v>
      </c>
      <c r="FM27" s="18">
        <f t="shared" si="181"/>
        <v>242.5</v>
      </c>
      <c r="FN27" s="18">
        <f t="shared" si="182"/>
        <v>-7.5</v>
      </c>
      <c r="FO27" s="18">
        <f t="shared" si="88"/>
        <v>242.61595166023193</v>
      </c>
      <c r="FP27" s="18">
        <f t="shared" si="89"/>
        <v>1046.1273823010274</v>
      </c>
      <c r="FQ27" s="18">
        <f t="shared" si="183"/>
        <v>181.33549982293664</v>
      </c>
      <c r="FR27" s="28">
        <v>21</v>
      </c>
      <c r="FS27" s="22">
        <f t="shared" si="20"/>
        <v>0.3214793968416842</v>
      </c>
      <c r="FT27" s="18">
        <f t="shared" si="21"/>
        <v>0.14739751695373346</v>
      </c>
      <c r="FU27">
        <f t="shared" si="91"/>
        <v>-0.49284685516491411</v>
      </c>
      <c r="FV27">
        <f t="shared" si="91"/>
        <v>-0.83150983250393418</v>
      </c>
      <c r="FZ27">
        <v>468</v>
      </c>
      <c r="GA27">
        <v>593</v>
      </c>
      <c r="GB27">
        <v>262</v>
      </c>
      <c r="GC27">
        <v>600</v>
      </c>
      <c r="GD27">
        <f t="shared" si="92"/>
        <v>365</v>
      </c>
      <c r="GE27">
        <f t="shared" si="92"/>
        <v>596.5</v>
      </c>
      <c r="GF27" s="18">
        <f t="shared" si="184"/>
        <v>139</v>
      </c>
      <c r="GG27" s="18">
        <f t="shared" si="185"/>
        <v>-5.5</v>
      </c>
      <c r="GH27" s="18">
        <f t="shared" si="94"/>
        <v>139.10877039209282</v>
      </c>
      <c r="GI27">
        <f t="shared" si="95"/>
        <v>699.31198330930954</v>
      </c>
      <c r="GJ27">
        <v>21</v>
      </c>
      <c r="GK27" s="22">
        <f t="shared" si="22"/>
        <v>0.28968082012984636</v>
      </c>
      <c r="GL27" s="18">
        <f t="shared" si="23"/>
        <v>7.6798005787771448E-2</v>
      </c>
      <c r="GM27">
        <f t="shared" si="96"/>
        <v>-0.53808025863649311</v>
      </c>
      <c r="GN27">
        <f t="shared" si="97"/>
        <v>-1.1146500571379045</v>
      </c>
      <c r="GR27">
        <v>551</v>
      </c>
      <c r="GS27">
        <v>587</v>
      </c>
      <c r="GT27">
        <v>366</v>
      </c>
      <c r="GU27">
        <v>598</v>
      </c>
      <c r="GV27">
        <f t="shared" si="98"/>
        <v>458.5</v>
      </c>
      <c r="GW27">
        <f t="shared" si="98"/>
        <v>592.5</v>
      </c>
      <c r="GX27" s="18">
        <f t="shared" si="186"/>
        <v>213.5</v>
      </c>
      <c r="GY27" s="18">
        <f t="shared" si="187"/>
        <v>-12</v>
      </c>
      <c r="GZ27" s="18">
        <f t="shared" si="100"/>
        <v>213.8369706107903</v>
      </c>
      <c r="HA27">
        <f t="shared" si="101"/>
        <v>749.18522409348145</v>
      </c>
      <c r="HB27">
        <v>21</v>
      </c>
      <c r="HC27" s="22">
        <f t="shared" si="24"/>
        <v>0.2600979297265068</v>
      </c>
      <c r="HD27" s="18">
        <f t="shared" si="25"/>
        <v>0.11357318796644045</v>
      </c>
      <c r="HE27">
        <f t="shared" si="102"/>
        <v>-0.5848631045974082</v>
      </c>
      <c r="HF27">
        <f t="shared" si="103"/>
        <v>-0.94472418352459542</v>
      </c>
      <c r="HJ27">
        <v>554</v>
      </c>
      <c r="HK27">
        <v>589</v>
      </c>
      <c r="HL27">
        <v>380</v>
      </c>
      <c r="HM27">
        <v>596</v>
      </c>
      <c r="HN27">
        <f t="shared" si="104"/>
        <v>467</v>
      </c>
      <c r="HO27">
        <f t="shared" si="104"/>
        <v>592.5</v>
      </c>
      <c r="HP27" s="18">
        <f t="shared" si="105"/>
        <v>212</v>
      </c>
      <c r="HQ27" s="18">
        <f t="shared" si="188"/>
        <v>-9</v>
      </c>
      <c r="HR27" s="18">
        <f t="shared" si="26"/>
        <v>212.19095173922943</v>
      </c>
      <c r="HS27">
        <f t="shared" si="107"/>
        <v>754.41715913677365</v>
      </c>
      <c r="HT27">
        <v>21</v>
      </c>
      <c r="HU27" s="22">
        <f t="shared" si="27"/>
        <v>0.27957202983937141</v>
      </c>
      <c r="HV27" s="18">
        <f t="shared" si="28"/>
        <v>0.12476139601216925</v>
      </c>
      <c r="HW27">
        <f t="shared" si="108"/>
        <v>-0.55350628032994886</v>
      </c>
      <c r="HX27">
        <f t="shared" si="109"/>
        <v>-0.90391977436864679</v>
      </c>
      <c r="IB27">
        <v>909</v>
      </c>
      <c r="IC27">
        <v>577</v>
      </c>
      <c r="ID27">
        <v>593</v>
      </c>
      <c r="IE27">
        <v>586</v>
      </c>
      <c r="IF27">
        <f t="shared" si="110"/>
        <v>751</v>
      </c>
      <c r="IG27">
        <f t="shared" si="111"/>
        <v>581.5</v>
      </c>
      <c r="IH27">
        <f t="shared" si="112"/>
        <v>204.5</v>
      </c>
      <c r="II27">
        <f t="shared" si="113"/>
        <v>-2</v>
      </c>
      <c r="IJ27">
        <f t="shared" si="114"/>
        <v>204.50977971725459</v>
      </c>
      <c r="IL27">
        <v>21</v>
      </c>
      <c r="IM27">
        <f t="shared" si="29"/>
        <v>0.26204748984117576</v>
      </c>
      <c r="IN27">
        <f t="shared" si="30"/>
        <v>0.11474691390143452</v>
      </c>
      <c r="IO27">
        <f t="shared" si="115"/>
        <v>-0.58161999605811487</v>
      </c>
      <c r="IP27">
        <f t="shared" si="116"/>
        <v>-0.94025898590922563</v>
      </c>
      <c r="JM27">
        <v>1274</v>
      </c>
      <c r="JN27">
        <v>597</v>
      </c>
      <c r="JO27">
        <v>1085</v>
      </c>
      <c r="JP27">
        <v>595</v>
      </c>
      <c r="JQ27">
        <f t="shared" si="125"/>
        <v>1179.5</v>
      </c>
      <c r="JR27">
        <f t="shared" si="126"/>
        <v>596</v>
      </c>
      <c r="JS27">
        <f t="shared" si="127"/>
        <v>652</v>
      </c>
      <c r="JT27">
        <f t="shared" si="128"/>
        <v>18</v>
      </c>
      <c r="JU27">
        <f t="shared" si="129"/>
        <v>652.24841893254143</v>
      </c>
      <c r="JV27">
        <f t="shared" si="130"/>
        <v>1321.5279981899741</v>
      </c>
      <c r="JW27">
        <v>84</v>
      </c>
      <c r="JX27">
        <f t="shared" si="33"/>
        <v>0.52433162070766315</v>
      </c>
      <c r="JY27">
        <f t="shared" si="34"/>
        <v>0.16262197483780422</v>
      </c>
      <c r="JZ27">
        <f t="shared" si="131"/>
        <v>-0.28039395063119982</v>
      </c>
      <c r="KA27">
        <f t="shared" si="132"/>
        <v>-0.78882076928335321</v>
      </c>
      <c r="KE27">
        <v>1701</v>
      </c>
      <c r="KF27">
        <v>613</v>
      </c>
      <c r="KG27">
        <v>1464</v>
      </c>
      <c r="KH27">
        <v>605</v>
      </c>
      <c r="KI27">
        <f t="shared" si="133"/>
        <v>1582.5</v>
      </c>
      <c r="KJ27">
        <f t="shared" si="134"/>
        <v>609</v>
      </c>
      <c r="KK27">
        <f t="shared" si="135"/>
        <v>1039</v>
      </c>
      <c r="KL27">
        <f t="shared" si="136"/>
        <v>23.5</v>
      </c>
      <c r="KM27">
        <f t="shared" si="137"/>
        <v>1039.2657263664573</v>
      </c>
      <c r="KN27">
        <f t="shared" si="138"/>
        <v>1695.6377118948494</v>
      </c>
      <c r="KO27">
        <v>84</v>
      </c>
      <c r="KP27">
        <f t="shared" si="35"/>
        <v>0.53962284031156971</v>
      </c>
      <c r="KQ27">
        <f t="shared" si="36"/>
        <v>0.24766788231772577</v>
      </c>
      <c r="KR27">
        <f t="shared" si="139"/>
        <v>-0.26790967647353991</v>
      </c>
      <c r="KS27">
        <f t="shared" si="140"/>
        <v>-0.60613030926628286</v>
      </c>
    </row>
    <row r="28" spans="1:341" x14ac:dyDescent="0.25">
      <c r="K28" s="18">
        <v>980</v>
      </c>
      <c r="L28" s="18">
        <v>577</v>
      </c>
      <c r="M28" s="18">
        <v>724</v>
      </c>
      <c r="N28" s="18">
        <v>578</v>
      </c>
      <c r="O28" s="18">
        <f t="shared" si="0"/>
        <v>852</v>
      </c>
      <c r="P28" s="18">
        <f t="shared" si="1"/>
        <v>577.5</v>
      </c>
      <c r="Q28" s="18">
        <f t="shared" si="158"/>
        <v>75.5</v>
      </c>
      <c r="R28" s="18">
        <f t="shared" si="159"/>
        <v>-3</v>
      </c>
      <c r="S28" s="49">
        <f t="shared" si="42"/>
        <v>75.559579141231325</v>
      </c>
      <c r="T28" s="26">
        <f t="shared" si="2"/>
        <v>6.2595956541488968</v>
      </c>
      <c r="U28" s="18">
        <f t="shared" si="3"/>
        <v>59.775405940646465</v>
      </c>
      <c r="V28" s="28">
        <v>22</v>
      </c>
      <c r="W28" s="22">
        <f t="shared" si="4"/>
        <v>7.9130423232945779E-2</v>
      </c>
      <c r="X28" s="18">
        <f t="shared" si="5"/>
        <v>8.5058965616626302E-3</v>
      </c>
      <c r="Y28">
        <f t="shared" si="43"/>
        <v>-1.1016565114209633</v>
      </c>
      <c r="Z28">
        <f t="shared" si="44"/>
        <v>-2.0702799029495624</v>
      </c>
      <c r="AD28" s="18">
        <v>897</v>
      </c>
      <c r="AE28" s="18">
        <v>573</v>
      </c>
      <c r="AF28" s="18">
        <v>609</v>
      </c>
      <c r="AG28" s="18">
        <v>576</v>
      </c>
      <c r="AH28" s="18">
        <f t="shared" si="45"/>
        <v>753</v>
      </c>
      <c r="AI28" s="18">
        <f t="shared" si="45"/>
        <v>574.5</v>
      </c>
      <c r="AJ28" s="18">
        <f t="shared" si="160"/>
        <v>90.5</v>
      </c>
      <c r="AK28" s="18">
        <f t="shared" si="161"/>
        <v>4</v>
      </c>
      <c r="AL28" s="18">
        <f t="shared" si="47"/>
        <v>90.588354659967194</v>
      </c>
      <c r="AM28" s="18">
        <f t="shared" si="48"/>
        <v>947.13211855580107</v>
      </c>
      <c r="AN28" s="18">
        <f t="shared" si="162"/>
        <v>72.845838210512852</v>
      </c>
      <c r="AO28" s="28">
        <v>22</v>
      </c>
      <c r="AP28" s="22">
        <f t="shared" si="6"/>
        <v>6.5906387069095379E-2</v>
      </c>
      <c r="AQ28" s="18">
        <f t="shared" si="7"/>
        <v>9.9592565691788756E-3</v>
      </c>
      <c r="AR28">
        <f t="shared" si="49"/>
        <v>-1.1810724953536413</v>
      </c>
      <c r="AS28">
        <f t="shared" si="49"/>
        <v>-2.0017730792423243</v>
      </c>
      <c r="AW28" s="18">
        <v>1099</v>
      </c>
      <c r="AX28" s="18">
        <v>580</v>
      </c>
      <c r="AY28" s="18">
        <v>722</v>
      </c>
      <c r="AZ28" s="18">
        <v>580</v>
      </c>
      <c r="BA28" s="18">
        <f t="shared" si="50"/>
        <v>910.5</v>
      </c>
      <c r="BB28" s="18">
        <f t="shared" si="50"/>
        <v>580</v>
      </c>
      <c r="BC28" s="18">
        <f t="shared" si="163"/>
        <v>79</v>
      </c>
      <c r="BD28" s="18">
        <f t="shared" si="164"/>
        <v>-1</v>
      </c>
      <c r="BE28" s="18">
        <f t="shared" si="52"/>
        <v>79.006328860414726</v>
      </c>
      <c r="BF28" s="18">
        <f t="shared" si="53"/>
        <v>1079.5416851608834</v>
      </c>
      <c r="BG28" s="18">
        <f t="shared" si="165"/>
        <v>65.16835644999901</v>
      </c>
      <c r="BH28" s="28">
        <v>22</v>
      </c>
      <c r="BI28" s="22">
        <f t="shared" si="8"/>
        <v>5.8607061070785574E-2</v>
      </c>
      <c r="BJ28" s="18">
        <f t="shared" si="9"/>
        <v>6.6245790233931427E-3</v>
      </c>
      <c r="BK28">
        <f t="shared" si="55"/>
        <v>-1.2320500563481611</v>
      </c>
      <c r="BL28">
        <f t="shared" si="55"/>
        <v>-2.1788417149196659</v>
      </c>
      <c r="BP28">
        <v>762</v>
      </c>
      <c r="BQ28">
        <v>584</v>
      </c>
      <c r="BR28">
        <v>577</v>
      </c>
      <c r="BS28">
        <v>586</v>
      </c>
      <c r="BT28" s="18">
        <f t="shared" si="56"/>
        <v>669.5</v>
      </c>
      <c r="BU28" s="18">
        <f t="shared" si="56"/>
        <v>585</v>
      </c>
      <c r="BV28" s="18">
        <f t="shared" si="166"/>
        <v>191</v>
      </c>
      <c r="BW28" s="18">
        <f t="shared" si="167"/>
        <v>-4.5</v>
      </c>
      <c r="BX28" s="18">
        <f t="shared" si="58"/>
        <v>191.05300311693611</v>
      </c>
      <c r="BY28" s="18">
        <f t="shared" si="59"/>
        <v>889.07550298048363</v>
      </c>
      <c r="BZ28" s="18">
        <f t="shared" si="168"/>
        <v>129.81764164482388</v>
      </c>
      <c r="CA28" s="28">
        <v>22</v>
      </c>
      <c r="CB28" s="22">
        <f t="shared" si="10"/>
        <v>0.25255676703639907</v>
      </c>
      <c r="CC28" s="18">
        <f t="shared" si="11"/>
        <v>8.4975827534221171E-2</v>
      </c>
      <c r="CD28">
        <f t="shared" si="61"/>
        <v>-0.59764099045713881</v>
      </c>
      <c r="CE28">
        <f t="shared" si="61"/>
        <v>-1.0707045973621918</v>
      </c>
      <c r="CI28">
        <v>807</v>
      </c>
      <c r="CJ28">
        <v>575</v>
      </c>
      <c r="CK28">
        <v>583</v>
      </c>
      <c r="CL28">
        <v>583</v>
      </c>
      <c r="CM28" s="18">
        <f t="shared" si="62"/>
        <v>695</v>
      </c>
      <c r="CN28" s="18">
        <f t="shared" si="62"/>
        <v>579</v>
      </c>
      <c r="CO28" s="18">
        <f t="shared" si="169"/>
        <v>162.5</v>
      </c>
      <c r="CP28" s="18">
        <f t="shared" si="170"/>
        <v>-9</v>
      </c>
      <c r="CQ28" s="18">
        <f t="shared" si="64"/>
        <v>162.74903993572434</v>
      </c>
      <c r="CR28" s="18">
        <f t="shared" si="65"/>
        <v>904.5805657872603</v>
      </c>
      <c r="CS28" s="18">
        <f t="shared" si="171"/>
        <v>111.29609600356412</v>
      </c>
      <c r="CT28" s="28">
        <v>22</v>
      </c>
      <c r="CU28" s="22">
        <f t="shared" si="12"/>
        <v>0.21385950384257388</v>
      </c>
      <c r="CV28" s="18">
        <f t="shared" si="13"/>
        <v>6.0478610650162135E-2</v>
      </c>
      <c r="CW28">
        <f t="shared" si="67"/>
        <v>-0.66987144508136343</v>
      </c>
      <c r="CX28">
        <f t="shared" si="67"/>
        <v>-1.2183981942578195</v>
      </c>
      <c r="DB28">
        <v>897</v>
      </c>
      <c r="DC28">
        <v>571</v>
      </c>
      <c r="DD28">
        <v>644</v>
      </c>
      <c r="DE28">
        <v>584</v>
      </c>
      <c r="DF28" s="18">
        <f t="shared" si="68"/>
        <v>770.5</v>
      </c>
      <c r="DG28" s="18">
        <f t="shared" si="68"/>
        <v>577.5</v>
      </c>
      <c r="DH28" s="18">
        <f t="shared" si="172"/>
        <v>228.5</v>
      </c>
      <c r="DI28" s="18">
        <f t="shared" si="173"/>
        <v>-7</v>
      </c>
      <c r="DJ28" s="18">
        <f t="shared" si="70"/>
        <v>228.60719586224752</v>
      </c>
      <c r="DK28" s="18">
        <f t="shared" si="71"/>
        <v>962.90004673382373</v>
      </c>
      <c r="DL28" s="18">
        <f t="shared" si="174"/>
        <v>165.77756555542919</v>
      </c>
      <c r="DM28" s="28">
        <v>22</v>
      </c>
      <c r="DN28" s="22">
        <f t="shared" si="14"/>
        <v>0.19296037249454107</v>
      </c>
      <c r="DO28" s="18">
        <f t="shared" si="15"/>
        <v>7.4700601772856423E-2</v>
      </c>
      <c r="DP28">
        <f t="shared" si="73"/>
        <v>-0.71453187116842753</v>
      </c>
      <c r="DQ28">
        <f t="shared" si="73"/>
        <v>-1.126675899582483</v>
      </c>
      <c r="DU28">
        <v>906</v>
      </c>
      <c r="DV28">
        <v>598</v>
      </c>
      <c r="DW28">
        <v>684</v>
      </c>
      <c r="DX28">
        <v>602</v>
      </c>
      <c r="DY28" s="18">
        <f t="shared" si="74"/>
        <v>795</v>
      </c>
      <c r="DZ28" s="18">
        <f t="shared" si="74"/>
        <v>600</v>
      </c>
      <c r="EA28" s="18">
        <f t="shared" si="175"/>
        <v>189.5</v>
      </c>
      <c r="EB28" s="18">
        <f t="shared" si="176"/>
        <v>-6</v>
      </c>
      <c r="EC28" s="18">
        <f t="shared" si="76"/>
        <v>189.59496301326152</v>
      </c>
      <c r="ED28" s="18">
        <f t="shared" si="77"/>
        <v>996.00451806204171</v>
      </c>
      <c r="EE28" s="18">
        <f t="shared" si="177"/>
        <v>139.34457969676487</v>
      </c>
      <c r="EF28" s="28">
        <v>22</v>
      </c>
      <c r="EG28" s="22">
        <f t="shared" si="16"/>
        <v>0.45674874782240099</v>
      </c>
      <c r="EH28" s="18">
        <f t="shared" si="17"/>
        <v>0.15565977626647404</v>
      </c>
      <c r="EI28">
        <f t="shared" si="79"/>
        <v>-0.34032263459297696</v>
      </c>
      <c r="EJ28">
        <f t="shared" si="79"/>
        <v>-0.80782359810866344</v>
      </c>
      <c r="EN28">
        <v>1011</v>
      </c>
      <c r="EO28">
        <v>597</v>
      </c>
      <c r="EP28">
        <v>727</v>
      </c>
      <c r="EQ28">
        <v>605</v>
      </c>
      <c r="ER28" s="18">
        <f t="shared" si="80"/>
        <v>869</v>
      </c>
      <c r="ES28" s="18">
        <f t="shared" si="80"/>
        <v>601</v>
      </c>
      <c r="ET28" s="18">
        <f t="shared" si="178"/>
        <v>253</v>
      </c>
      <c r="EU28" s="18">
        <f t="shared" si="179"/>
        <v>-8.5</v>
      </c>
      <c r="EV28" s="18">
        <f t="shared" si="82"/>
        <v>253.1427462914946</v>
      </c>
      <c r="EW28" s="18">
        <f t="shared" si="83"/>
        <v>1056.5803329610105</v>
      </c>
      <c r="EX28" s="18">
        <f t="shared" si="180"/>
        <v>190.00878369343855</v>
      </c>
      <c r="EY28" s="28">
        <v>22</v>
      </c>
      <c r="EZ28" s="22">
        <f t="shared" si="18"/>
        <v>0.37179355844799289</v>
      </c>
      <c r="FA28" s="18">
        <f t="shared" si="19"/>
        <v>0.16389752886718709</v>
      </c>
      <c r="FB28">
        <f t="shared" si="85"/>
        <v>-0.42969813891787467</v>
      </c>
      <c r="FC28">
        <f t="shared" si="85"/>
        <v>-0.78542759436992271</v>
      </c>
      <c r="FG28">
        <v>1034</v>
      </c>
      <c r="FH28">
        <v>602</v>
      </c>
      <c r="FI28">
        <v>705</v>
      </c>
      <c r="FJ28">
        <v>605</v>
      </c>
      <c r="FK28" s="18">
        <f t="shared" si="86"/>
        <v>869.5</v>
      </c>
      <c r="FL28" s="18">
        <f t="shared" si="86"/>
        <v>603.5</v>
      </c>
      <c r="FM28" s="18">
        <f t="shared" si="181"/>
        <v>257.5</v>
      </c>
      <c r="FN28" s="18">
        <f t="shared" si="182"/>
        <v>-7.5</v>
      </c>
      <c r="FO28" s="18">
        <f t="shared" si="88"/>
        <v>257.60920014626805</v>
      </c>
      <c r="FP28" s="18">
        <f t="shared" si="89"/>
        <v>1058.4150887057497</v>
      </c>
      <c r="FQ28" s="18">
        <f t="shared" si="183"/>
        <v>193.6232062276589</v>
      </c>
      <c r="FR28" s="28">
        <v>22</v>
      </c>
      <c r="FS28" s="22">
        <f t="shared" si="20"/>
        <v>0.33678793954843106</v>
      </c>
      <c r="FT28" s="18">
        <f t="shared" si="21"/>
        <v>0.15650642996126302</v>
      </c>
      <c r="FU28">
        <f t="shared" si="91"/>
        <v>-0.47264346907662713</v>
      </c>
      <c r="FV28">
        <f t="shared" si="91"/>
        <v>-0.80546781505471687</v>
      </c>
      <c r="FZ28">
        <v>476</v>
      </c>
      <c r="GA28">
        <v>594</v>
      </c>
      <c r="GB28">
        <v>274</v>
      </c>
      <c r="GC28">
        <v>600</v>
      </c>
      <c r="GD28">
        <f t="shared" si="92"/>
        <v>375</v>
      </c>
      <c r="GE28">
        <f t="shared" si="92"/>
        <v>597</v>
      </c>
      <c r="GF28" s="18">
        <f t="shared" si="184"/>
        <v>149</v>
      </c>
      <c r="GG28" s="18">
        <f t="shared" si="185"/>
        <v>-5</v>
      </c>
      <c r="GH28" s="18">
        <f t="shared" si="94"/>
        <v>149.08386901338454</v>
      </c>
      <c r="GI28">
        <f t="shared" si="95"/>
        <v>705.00638294982832</v>
      </c>
      <c r="GJ28">
        <v>22</v>
      </c>
      <c r="GK28" s="22">
        <f t="shared" si="22"/>
        <v>0.30347514489793426</v>
      </c>
      <c r="GL28" s="18">
        <f t="shared" si="23"/>
        <v>8.2304974755237043E-2</v>
      </c>
      <c r="GM28">
        <f t="shared" si="96"/>
        <v>-0.51787687254820614</v>
      </c>
      <c r="GN28">
        <f t="shared" si="97"/>
        <v>-1.084573913955978</v>
      </c>
      <c r="GR28">
        <v>561</v>
      </c>
      <c r="GS28">
        <v>588</v>
      </c>
      <c r="GT28">
        <v>384</v>
      </c>
      <c r="GU28">
        <v>596</v>
      </c>
      <c r="GV28">
        <f t="shared" si="98"/>
        <v>472.5</v>
      </c>
      <c r="GW28">
        <f t="shared" si="98"/>
        <v>592</v>
      </c>
      <c r="GX28" s="18">
        <f t="shared" si="186"/>
        <v>227.5</v>
      </c>
      <c r="GY28" s="18">
        <f t="shared" si="187"/>
        <v>-12.5</v>
      </c>
      <c r="GZ28" s="18">
        <f t="shared" si="100"/>
        <v>227.84314780128895</v>
      </c>
      <c r="HA28">
        <f t="shared" si="101"/>
        <v>757.44323219631451</v>
      </c>
      <c r="HB28">
        <v>22</v>
      </c>
      <c r="HC28" s="22">
        <f t="shared" si="24"/>
        <v>0.27248354542776904</v>
      </c>
      <c r="HD28" s="18">
        <f t="shared" si="25"/>
        <v>0.12101215509267745</v>
      </c>
      <c r="HE28">
        <f t="shared" si="102"/>
        <v>-0.56465971850912133</v>
      </c>
      <c r="HF28">
        <f t="shared" si="103"/>
        <v>-0.91717100468728263</v>
      </c>
      <c r="HJ28">
        <v>566</v>
      </c>
      <c r="HK28">
        <v>588</v>
      </c>
      <c r="HL28">
        <v>395</v>
      </c>
      <c r="HM28">
        <v>595</v>
      </c>
      <c r="HN28">
        <f t="shared" si="104"/>
        <v>480.5</v>
      </c>
      <c r="HO28">
        <f t="shared" si="104"/>
        <v>591.5</v>
      </c>
      <c r="HP28" s="18">
        <f t="shared" si="105"/>
        <v>225.5</v>
      </c>
      <c r="HQ28" s="18">
        <f t="shared" si="188"/>
        <v>-10</v>
      </c>
      <c r="HR28" s="18">
        <f t="shared" si="26"/>
        <v>225.72162058606614</v>
      </c>
      <c r="HS28">
        <f t="shared" si="107"/>
        <v>762.07119090016784</v>
      </c>
      <c r="HT28">
        <v>22</v>
      </c>
      <c r="HU28" s="22">
        <f t="shared" si="27"/>
        <v>0.29288498364124621</v>
      </c>
      <c r="HV28" s="18">
        <f t="shared" si="28"/>
        <v>0.13271699035053813</v>
      </c>
      <c r="HW28">
        <f t="shared" si="108"/>
        <v>-0.53330289424166188</v>
      </c>
      <c r="HX28">
        <f t="shared" si="109"/>
        <v>-0.87707347545396419</v>
      </c>
      <c r="IB28">
        <v>922</v>
      </c>
      <c r="IC28">
        <v>574</v>
      </c>
      <c r="ID28">
        <v>609</v>
      </c>
      <c r="IE28">
        <v>583</v>
      </c>
      <c r="IF28">
        <f t="shared" si="110"/>
        <v>765.5</v>
      </c>
      <c r="IG28">
        <f t="shared" si="111"/>
        <v>578.5</v>
      </c>
      <c r="IH28">
        <f t="shared" si="112"/>
        <v>219</v>
      </c>
      <c r="II28">
        <f t="shared" si="113"/>
        <v>-5</v>
      </c>
      <c r="IJ28">
        <f t="shared" si="114"/>
        <v>219.0570701894828</v>
      </c>
      <c r="IL28">
        <v>22</v>
      </c>
      <c r="IM28">
        <f t="shared" si="29"/>
        <v>0.27452594173837458</v>
      </c>
      <c r="IN28">
        <f t="shared" si="30"/>
        <v>0.12290914795021088</v>
      </c>
      <c r="IO28">
        <f t="shared" si="115"/>
        <v>-0.56141660996982801</v>
      </c>
      <c r="IP28">
        <f t="shared" si="116"/>
        <v>-0.9104157920000806</v>
      </c>
      <c r="JM28">
        <v>1319</v>
      </c>
      <c r="JN28">
        <v>600</v>
      </c>
      <c r="JO28">
        <v>1134</v>
      </c>
      <c r="JP28">
        <v>595</v>
      </c>
      <c r="JQ28">
        <f t="shared" si="125"/>
        <v>1226.5</v>
      </c>
      <c r="JR28">
        <f t="shared" si="126"/>
        <v>597.5</v>
      </c>
      <c r="JS28">
        <f t="shared" si="127"/>
        <v>699</v>
      </c>
      <c r="JT28">
        <f t="shared" si="128"/>
        <v>19.5</v>
      </c>
      <c r="JU28">
        <f t="shared" si="129"/>
        <v>699.27194280909055</v>
      </c>
      <c r="JV28">
        <f t="shared" si="130"/>
        <v>1364.2978047332629</v>
      </c>
      <c r="JW28">
        <v>88</v>
      </c>
      <c r="JX28">
        <f t="shared" si="33"/>
        <v>0.54929979312231381</v>
      </c>
      <c r="JY28">
        <f t="shared" si="34"/>
        <v>0.17434612486204204</v>
      </c>
      <c r="JZ28">
        <f t="shared" si="131"/>
        <v>-0.26019056454291284</v>
      </c>
      <c r="KA28">
        <f t="shared" si="132"/>
        <v>-0.7585877011112615</v>
      </c>
    </row>
    <row r="29" spans="1:341" x14ac:dyDescent="0.25">
      <c r="K29" s="18">
        <v>983</v>
      </c>
      <c r="L29" s="18">
        <v>576</v>
      </c>
      <c r="M29" s="18">
        <v>728</v>
      </c>
      <c r="N29" s="18">
        <v>578</v>
      </c>
      <c r="O29" s="18">
        <f t="shared" si="0"/>
        <v>855.5</v>
      </c>
      <c r="P29" s="18">
        <f t="shared" si="1"/>
        <v>577</v>
      </c>
      <c r="Q29" s="18">
        <f t="shared" si="158"/>
        <v>79</v>
      </c>
      <c r="R29" s="18">
        <f t="shared" si="159"/>
        <v>-3.5</v>
      </c>
      <c r="S29" s="49">
        <f t="shared" si="42"/>
        <v>79.077493637570484</v>
      </c>
      <c r="T29" s="26">
        <f t="shared" si="2"/>
        <v>6.5510308704805311</v>
      </c>
      <c r="U29" s="18">
        <f t="shared" si="3"/>
        <v>62.394788820674535</v>
      </c>
      <c r="V29" s="28">
        <v>23</v>
      </c>
      <c r="W29" s="22">
        <f t="shared" si="4"/>
        <v>8.2727260652625131E-2</v>
      </c>
      <c r="X29" s="18">
        <f t="shared" si="5"/>
        <v>8.9019154008187374E-3</v>
      </c>
      <c r="Y29">
        <f t="shared" si="43"/>
        <v>-1.0823513562255769</v>
      </c>
      <c r="Z29">
        <f t="shared" si="44"/>
        <v>-2.050516537343114</v>
      </c>
      <c r="AD29" s="18">
        <v>904</v>
      </c>
      <c r="AE29" s="18">
        <v>573</v>
      </c>
      <c r="AF29" s="18">
        <v>614</v>
      </c>
      <c r="AG29" s="18">
        <v>577</v>
      </c>
      <c r="AH29" s="18">
        <f t="shared" si="45"/>
        <v>759</v>
      </c>
      <c r="AI29" s="18">
        <f t="shared" si="45"/>
        <v>575</v>
      </c>
      <c r="AJ29" s="18">
        <f t="shared" si="160"/>
        <v>96.5</v>
      </c>
      <c r="AK29" s="18">
        <f t="shared" si="161"/>
        <v>4.5</v>
      </c>
      <c r="AL29" s="18">
        <f t="shared" si="47"/>
        <v>96.604865301909101</v>
      </c>
      <c r="AM29" s="18">
        <f t="shared" si="48"/>
        <v>952.21111104628471</v>
      </c>
      <c r="AN29" s="18">
        <f t="shared" si="162"/>
        <v>77.924830700996495</v>
      </c>
      <c r="AO29" s="28">
        <v>23</v>
      </c>
      <c r="AP29" s="22">
        <f t="shared" si="6"/>
        <v>6.890213193587244E-2</v>
      </c>
      <c r="AQ29" s="18">
        <f t="shared" si="7"/>
        <v>1.0620709946483391E-2</v>
      </c>
      <c r="AR29">
        <f t="shared" si="49"/>
        <v>-1.1617673401582547</v>
      </c>
      <c r="AS29">
        <f t="shared" si="49"/>
        <v>-1.9738464516599303</v>
      </c>
      <c r="AW29" s="18">
        <v>1103</v>
      </c>
      <c r="AX29" s="18">
        <v>580</v>
      </c>
      <c r="AY29" s="18">
        <v>726</v>
      </c>
      <c r="AZ29" s="18">
        <v>580</v>
      </c>
      <c r="BA29" s="18">
        <f t="shared" si="50"/>
        <v>914.5</v>
      </c>
      <c r="BB29" s="18">
        <f t="shared" si="50"/>
        <v>580</v>
      </c>
      <c r="BC29" s="18">
        <f t="shared" si="163"/>
        <v>83</v>
      </c>
      <c r="BD29" s="18">
        <f t="shared" si="164"/>
        <v>-1</v>
      </c>
      <c r="BE29" s="18">
        <f t="shared" si="52"/>
        <v>83.006023877788536</v>
      </c>
      <c r="BF29" s="18">
        <f t="shared" si="53"/>
        <v>1082.9174714630842</v>
      </c>
      <c r="BG29" s="18">
        <f t="shared" si="165"/>
        <v>68.544142752199832</v>
      </c>
      <c r="BH29" s="28">
        <v>23</v>
      </c>
      <c r="BI29" s="22">
        <f t="shared" si="8"/>
        <v>6.127101839218492E-2</v>
      </c>
      <c r="BJ29" s="18">
        <f t="shared" si="9"/>
        <v>6.9599483044905756E-3</v>
      </c>
      <c r="BK29">
        <f t="shared" si="55"/>
        <v>-1.2127449011527744</v>
      </c>
      <c r="BL29">
        <f t="shared" si="55"/>
        <v>-2.1573939861305096</v>
      </c>
      <c r="BP29">
        <v>771</v>
      </c>
      <c r="BQ29">
        <v>584</v>
      </c>
      <c r="BR29">
        <v>588</v>
      </c>
      <c r="BS29">
        <v>584</v>
      </c>
      <c r="BT29" s="18">
        <f t="shared" si="56"/>
        <v>679.5</v>
      </c>
      <c r="BU29" s="18">
        <f t="shared" si="56"/>
        <v>584</v>
      </c>
      <c r="BV29" s="18">
        <f t="shared" si="166"/>
        <v>201</v>
      </c>
      <c r="BW29" s="18">
        <f t="shared" si="167"/>
        <v>-5.5</v>
      </c>
      <c r="BX29" s="18">
        <f t="shared" si="58"/>
        <v>201.07523467597892</v>
      </c>
      <c r="BY29" s="18">
        <f t="shared" si="59"/>
        <v>895.97781780577577</v>
      </c>
      <c r="BZ29" s="18">
        <f t="shared" si="168"/>
        <v>136.71995647011602</v>
      </c>
      <c r="CA29" s="28">
        <v>23</v>
      </c>
      <c r="CB29" s="22">
        <f t="shared" si="10"/>
        <v>0.26403662008350809</v>
      </c>
      <c r="CC29" s="18">
        <f t="shared" si="11"/>
        <v>8.9433477540109788E-2</v>
      </c>
      <c r="CD29">
        <f t="shared" si="61"/>
        <v>-0.57833583526175225</v>
      </c>
      <c r="CE29">
        <f t="shared" si="61"/>
        <v>-1.0484998817701598</v>
      </c>
      <c r="CI29">
        <v>818</v>
      </c>
      <c r="CJ29">
        <v>575</v>
      </c>
      <c r="CK29">
        <v>590</v>
      </c>
      <c r="CL29">
        <v>579</v>
      </c>
      <c r="CM29" s="18">
        <f t="shared" si="62"/>
        <v>704</v>
      </c>
      <c r="CN29" s="18">
        <f t="shared" si="62"/>
        <v>577</v>
      </c>
      <c r="CO29" s="18">
        <f t="shared" si="169"/>
        <v>171.5</v>
      </c>
      <c r="CP29" s="18">
        <f t="shared" si="170"/>
        <v>-11</v>
      </c>
      <c r="CQ29" s="18">
        <f t="shared" si="64"/>
        <v>171.85240760606177</v>
      </c>
      <c r="CR29" s="18">
        <f t="shared" si="65"/>
        <v>910.2444726555608</v>
      </c>
      <c r="CS29" s="18">
        <f t="shared" si="171"/>
        <v>116.96000287186462</v>
      </c>
      <c r="CT29" s="28">
        <v>23</v>
      </c>
      <c r="CU29" s="22">
        <f t="shared" si="12"/>
        <v>0.22358039038087268</v>
      </c>
      <c r="CV29" s="18">
        <f t="shared" si="13"/>
        <v>6.3861481782041304E-2</v>
      </c>
      <c r="CW29">
        <f t="shared" si="67"/>
        <v>-0.65056628988597676</v>
      </c>
      <c r="CX29">
        <f t="shared" si="67"/>
        <v>-1.1947610087170573</v>
      </c>
      <c r="DB29">
        <v>906</v>
      </c>
      <c r="DC29">
        <v>570</v>
      </c>
      <c r="DD29">
        <v>659</v>
      </c>
      <c r="DE29">
        <v>585</v>
      </c>
      <c r="DF29" s="18">
        <f t="shared" si="68"/>
        <v>782.5</v>
      </c>
      <c r="DG29" s="18">
        <f t="shared" si="68"/>
        <v>577.5</v>
      </c>
      <c r="DH29" s="18">
        <f t="shared" si="172"/>
        <v>240.5</v>
      </c>
      <c r="DI29" s="18">
        <f t="shared" si="173"/>
        <v>-7</v>
      </c>
      <c r="DJ29" s="18">
        <f t="shared" si="70"/>
        <v>240.60184953570078</v>
      </c>
      <c r="DK29" s="18">
        <f t="shared" si="71"/>
        <v>972.52891987847852</v>
      </c>
      <c r="DL29" s="18">
        <f t="shared" si="174"/>
        <v>175.40643870008398</v>
      </c>
      <c r="DM29" s="28">
        <v>23</v>
      </c>
      <c r="DN29" s="22">
        <f t="shared" si="14"/>
        <v>0.20173129851702018</v>
      </c>
      <c r="DO29" s="18">
        <f t="shared" si="15"/>
        <v>7.8620022787074514E-2</v>
      </c>
      <c r="DP29">
        <f t="shared" si="73"/>
        <v>-0.69522671597304087</v>
      </c>
      <c r="DQ29">
        <f t="shared" si="73"/>
        <v>-1.1044668346408433</v>
      </c>
      <c r="DU29">
        <v>917</v>
      </c>
      <c r="DV29">
        <v>598</v>
      </c>
      <c r="DW29">
        <v>698</v>
      </c>
      <c r="DX29">
        <v>602</v>
      </c>
      <c r="DY29" s="18">
        <f t="shared" si="74"/>
        <v>807.5</v>
      </c>
      <c r="DZ29" s="18">
        <f t="shared" si="74"/>
        <v>600</v>
      </c>
      <c r="EA29" s="18">
        <f t="shared" si="175"/>
        <v>202</v>
      </c>
      <c r="EB29" s="18">
        <f t="shared" si="176"/>
        <v>-6</v>
      </c>
      <c r="EC29" s="18">
        <f t="shared" si="76"/>
        <v>202.08908926510605</v>
      </c>
      <c r="ED29" s="18">
        <f t="shared" si="77"/>
        <v>1006.0100645619804</v>
      </c>
      <c r="EE29" s="18">
        <f t="shared" si="177"/>
        <v>149.35012619670351</v>
      </c>
      <c r="EF29" s="28">
        <v>23</v>
      </c>
      <c r="EG29" s="22">
        <f t="shared" si="16"/>
        <v>0.47751005454160106</v>
      </c>
      <c r="EH29" s="18">
        <f t="shared" si="17"/>
        <v>0.16591760625360913</v>
      </c>
      <c r="EI29">
        <f t="shared" si="79"/>
        <v>-0.32101747939759029</v>
      </c>
      <c r="EJ29">
        <f t="shared" si="79"/>
        <v>-0.78010752661527927</v>
      </c>
      <c r="EN29">
        <v>1024</v>
      </c>
      <c r="EO29">
        <v>599</v>
      </c>
      <c r="EP29">
        <v>744</v>
      </c>
      <c r="EQ29">
        <v>604</v>
      </c>
      <c r="ER29" s="18">
        <f t="shared" si="80"/>
        <v>884</v>
      </c>
      <c r="ES29" s="18">
        <f t="shared" si="80"/>
        <v>601.5</v>
      </c>
      <c r="ET29" s="18">
        <f t="shared" si="178"/>
        <v>268</v>
      </c>
      <c r="EU29" s="18">
        <f t="shared" si="179"/>
        <v>-8</v>
      </c>
      <c r="EV29" s="18">
        <f t="shared" si="82"/>
        <v>268.11937639790227</v>
      </c>
      <c r="EW29" s="18">
        <f t="shared" si="83"/>
        <v>1069.2325518800856</v>
      </c>
      <c r="EX29" s="18">
        <f t="shared" si="180"/>
        <v>202.66100261251358</v>
      </c>
      <c r="EY29" s="28">
        <v>23</v>
      </c>
      <c r="EZ29" s="22">
        <f t="shared" si="18"/>
        <v>0.38869326565017437</v>
      </c>
      <c r="FA29" s="18">
        <f t="shared" si="19"/>
        <v>0.17359416328060859</v>
      </c>
      <c r="FB29">
        <f t="shared" si="85"/>
        <v>-0.41039298372248806</v>
      </c>
      <c r="FC29">
        <f t="shared" si="85"/>
        <v>-0.76046488110444665</v>
      </c>
      <c r="FG29">
        <v>1051</v>
      </c>
      <c r="FH29">
        <v>601</v>
      </c>
      <c r="FI29">
        <v>721</v>
      </c>
      <c r="FJ29">
        <v>604</v>
      </c>
      <c r="FK29" s="18">
        <f t="shared" si="86"/>
        <v>886</v>
      </c>
      <c r="FL29" s="18">
        <f t="shared" si="86"/>
        <v>602.5</v>
      </c>
      <c r="FM29" s="18">
        <f t="shared" si="181"/>
        <v>274</v>
      </c>
      <c r="FN29" s="18">
        <f t="shared" si="182"/>
        <v>-8.5</v>
      </c>
      <c r="FO29" s="18">
        <f t="shared" si="88"/>
        <v>274.13181136088531</v>
      </c>
      <c r="FP29" s="18">
        <f t="shared" si="89"/>
        <v>1071.4486688591292</v>
      </c>
      <c r="FQ29" s="18">
        <f t="shared" si="183"/>
        <v>206.65678638103839</v>
      </c>
      <c r="FR29" s="28">
        <v>23</v>
      </c>
      <c r="FS29" s="22">
        <f t="shared" si="20"/>
        <v>0.35209648225517792</v>
      </c>
      <c r="FT29" s="18">
        <f t="shared" si="21"/>
        <v>0.1665444833124998</v>
      </c>
      <c r="FU29">
        <f t="shared" si="91"/>
        <v>-0.45333831388124052</v>
      </c>
      <c r="FV29">
        <f t="shared" si="91"/>
        <v>-0.77846974848238182</v>
      </c>
      <c r="FZ29">
        <v>484</v>
      </c>
      <c r="GA29">
        <v>591</v>
      </c>
      <c r="GB29">
        <v>285</v>
      </c>
      <c r="GC29">
        <v>600</v>
      </c>
      <c r="GD29">
        <f t="shared" si="92"/>
        <v>384.5</v>
      </c>
      <c r="GE29">
        <f t="shared" si="92"/>
        <v>595.5</v>
      </c>
      <c r="GF29" s="18">
        <f t="shared" si="184"/>
        <v>158.5</v>
      </c>
      <c r="GG29" s="18">
        <f t="shared" si="185"/>
        <v>-6.5</v>
      </c>
      <c r="GH29" s="18">
        <f t="shared" si="94"/>
        <v>158.63322476707077</v>
      </c>
      <c r="GI29">
        <f t="shared" si="95"/>
        <v>708.84448223852314</v>
      </c>
      <c r="GJ29">
        <v>23</v>
      </c>
      <c r="GK29" s="22">
        <f t="shared" si="22"/>
        <v>0.31726946966602221</v>
      </c>
      <c r="GL29" s="18">
        <f t="shared" si="23"/>
        <v>8.7576903163302175E-2</v>
      </c>
      <c r="GM29">
        <f t="shared" si="96"/>
        <v>-0.49857171735281952</v>
      </c>
      <c r="GN29">
        <f t="shared" si="97"/>
        <v>-1.0576104161074509</v>
      </c>
      <c r="GR29">
        <v>572</v>
      </c>
      <c r="GS29">
        <v>588</v>
      </c>
      <c r="GT29">
        <v>401</v>
      </c>
      <c r="GU29">
        <v>596</v>
      </c>
      <c r="GV29">
        <f t="shared" si="98"/>
        <v>486.5</v>
      </c>
      <c r="GW29">
        <f t="shared" si="98"/>
        <v>592</v>
      </c>
      <c r="GX29" s="18">
        <f t="shared" si="186"/>
        <v>241.5</v>
      </c>
      <c r="GY29" s="18">
        <f t="shared" si="187"/>
        <v>-12.5</v>
      </c>
      <c r="GZ29" s="18">
        <f t="shared" si="100"/>
        <v>241.82328258461797</v>
      </c>
      <c r="HA29">
        <f t="shared" si="101"/>
        <v>766.25469003458636</v>
      </c>
      <c r="HB29">
        <v>23</v>
      </c>
      <c r="HC29" s="22">
        <f t="shared" si="24"/>
        <v>0.28486916112903121</v>
      </c>
      <c r="HD29" s="18">
        <f t="shared" si="25"/>
        <v>0.12843729056391051</v>
      </c>
      <c r="HE29">
        <f t="shared" si="102"/>
        <v>-0.54535456331373466</v>
      </c>
      <c r="HF29">
        <f t="shared" si="103"/>
        <v>-0.89130886462495318</v>
      </c>
      <c r="HJ29">
        <v>578</v>
      </c>
      <c r="HK29">
        <v>588</v>
      </c>
      <c r="HL29">
        <v>412</v>
      </c>
      <c r="HM29">
        <v>594</v>
      </c>
      <c r="HN29">
        <f t="shared" si="104"/>
        <v>495</v>
      </c>
      <c r="HO29">
        <f t="shared" si="104"/>
        <v>591</v>
      </c>
      <c r="HP29" s="18">
        <f t="shared" si="105"/>
        <v>240</v>
      </c>
      <c r="HQ29" s="18">
        <f t="shared" si="188"/>
        <v>-10.5</v>
      </c>
      <c r="HR29" s="18">
        <f t="shared" si="26"/>
        <v>240.22957769600313</v>
      </c>
      <c r="HS29">
        <f t="shared" si="107"/>
        <v>770.91244639063905</v>
      </c>
      <c r="HT29">
        <v>23</v>
      </c>
      <c r="HU29" s="22">
        <f t="shared" si="27"/>
        <v>0.30619793744312107</v>
      </c>
      <c r="HV29" s="18">
        <f t="shared" si="28"/>
        <v>0.14124719848375222</v>
      </c>
      <c r="HW29">
        <f t="shared" si="108"/>
        <v>-0.51399773904627521</v>
      </c>
      <c r="HX29">
        <f t="shared" si="109"/>
        <v>-0.85002015727923697</v>
      </c>
      <c r="IB29">
        <v>930</v>
      </c>
      <c r="IC29">
        <v>575</v>
      </c>
      <c r="ID29">
        <v>622</v>
      </c>
      <c r="IE29">
        <v>583</v>
      </c>
      <c r="IF29">
        <f t="shared" si="110"/>
        <v>776</v>
      </c>
      <c r="IG29">
        <f t="shared" si="111"/>
        <v>579</v>
      </c>
      <c r="IH29">
        <f t="shared" si="112"/>
        <v>229.5</v>
      </c>
      <c r="II29">
        <f t="shared" si="113"/>
        <v>-4.5</v>
      </c>
      <c r="IJ29">
        <f t="shared" si="114"/>
        <v>229.54411340742328</v>
      </c>
      <c r="IL29">
        <v>23</v>
      </c>
      <c r="IM29">
        <f t="shared" si="29"/>
        <v>0.28700439363557345</v>
      </c>
      <c r="IN29">
        <f t="shared" si="30"/>
        <v>0.12879324721858496</v>
      </c>
      <c r="IO29">
        <f t="shared" si="115"/>
        <v>-0.54211145477444123</v>
      </c>
      <c r="IP29">
        <f t="shared" si="116"/>
        <v>-0.89010690694970862</v>
      </c>
      <c r="JM29">
        <v>1368</v>
      </c>
      <c r="JN29">
        <v>602</v>
      </c>
      <c r="JO29">
        <v>1180</v>
      </c>
      <c r="JP29">
        <v>596</v>
      </c>
      <c r="JQ29">
        <f t="shared" si="125"/>
        <v>1274</v>
      </c>
      <c r="JR29">
        <f t="shared" si="126"/>
        <v>599</v>
      </c>
      <c r="JS29">
        <f t="shared" si="127"/>
        <v>746.5</v>
      </c>
      <c r="JT29">
        <f t="shared" si="128"/>
        <v>21</v>
      </c>
      <c r="JU29">
        <f t="shared" si="129"/>
        <v>746.79532001747305</v>
      </c>
      <c r="JV29">
        <f t="shared" si="130"/>
        <v>1407.7915328627319</v>
      </c>
      <c r="JW29">
        <v>92</v>
      </c>
      <c r="JX29">
        <f t="shared" si="33"/>
        <v>0.57426796553696435</v>
      </c>
      <c r="JY29">
        <f t="shared" si="34"/>
        <v>0.18619490092383326</v>
      </c>
      <c r="JZ29">
        <f t="shared" si="131"/>
        <v>-0.24088540934752625</v>
      </c>
      <c r="KA29">
        <f t="shared" si="132"/>
        <v>-0.73003221664664486</v>
      </c>
    </row>
    <row r="30" spans="1:341" x14ac:dyDescent="0.25">
      <c r="K30" s="18">
        <v>989</v>
      </c>
      <c r="L30" s="18">
        <v>576</v>
      </c>
      <c r="M30" s="18">
        <v>732</v>
      </c>
      <c r="N30" s="18">
        <v>578</v>
      </c>
      <c r="O30" s="18">
        <f t="shared" si="0"/>
        <v>860.5</v>
      </c>
      <c r="P30" s="18">
        <f t="shared" si="1"/>
        <v>577</v>
      </c>
      <c r="Q30" s="18">
        <f t="shared" si="158"/>
        <v>84</v>
      </c>
      <c r="R30" s="18">
        <f t="shared" si="159"/>
        <v>-3.5</v>
      </c>
      <c r="S30" s="49">
        <f t="shared" si="42"/>
        <v>84.072885046250192</v>
      </c>
      <c r="T30" s="26">
        <f t="shared" si="2"/>
        <v>6.9648649694515949</v>
      </c>
      <c r="U30" s="18">
        <f t="shared" si="3"/>
        <v>66.543843457510889</v>
      </c>
      <c r="V30" s="28">
        <v>24</v>
      </c>
      <c r="W30" s="22">
        <f t="shared" si="4"/>
        <v>8.6324098072304498E-2</v>
      </c>
      <c r="X30" s="18">
        <f t="shared" si="5"/>
        <v>9.4642568417077546E-3</v>
      </c>
      <c r="Y30">
        <f t="shared" si="43"/>
        <v>-1.0638679505315636</v>
      </c>
      <c r="Z30">
        <f t="shared" si="44"/>
        <v>-2.023913482304172</v>
      </c>
      <c r="AD30" s="18">
        <v>907</v>
      </c>
      <c r="AE30" s="18">
        <v>573</v>
      </c>
      <c r="AF30" s="18">
        <v>618</v>
      </c>
      <c r="AG30" s="18">
        <v>575</v>
      </c>
      <c r="AH30" s="18">
        <f t="shared" si="45"/>
        <v>762.5</v>
      </c>
      <c r="AI30" s="18">
        <f t="shared" si="45"/>
        <v>574</v>
      </c>
      <c r="AJ30" s="18">
        <f t="shared" si="160"/>
        <v>100</v>
      </c>
      <c r="AK30" s="18">
        <f t="shared" si="161"/>
        <v>3.5</v>
      </c>
      <c r="AL30" s="18">
        <f t="shared" si="47"/>
        <v>100.06123125366787</v>
      </c>
      <c r="AM30" s="18">
        <f t="shared" si="48"/>
        <v>954.40151403903383</v>
      </c>
      <c r="AN30" s="18">
        <f t="shared" si="162"/>
        <v>80.115233693745608</v>
      </c>
      <c r="AO30" s="28">
        <v>24</v>
      </c>
      <c r="AP30" s="22">
        <f t="shared" si="6"/>
        <v>7.1897876802649502E-2</v>
      </c>
      <c r="AQ30" s="18">
        <f t="shared" si="7"/>
        <v>1.1000701783621279E-2</v>
      </c>
      <c r="AR30">
        <f t="shared" si="49"/>
        <v>-1.1432839344642414</v>
      </c>
      <c r="AS30">
        <f t="shared" si="49"/>
        <v>-1.958579608384289</v>
      </c>
      <c r="AW30" s="18">
        <v>1108</v>
      </c>
      <c r="AX30" s="18">
        <v>580</v>
      </c>
      <c r="AY30" s="18">
        <v>733</v>
      </c>
      <c r="AZ30" s="18">
        <v>580</v>
      </c>
      <c r="BA30" s="18">
        <f t="shared" si="50"/>
        <v>920.5</v>
      </c>
      <c r="BB30" s="18">
        <f t="shared" si="50"/>
        <v>580</v>
      </c>
      <c r="BC30" s="18">
        <f t="shared" si="163"/>
        <v>89</v>
      </c>
      <c r="BD30" s="18">
        <f t="shared" si="164"/>
        <v>-1</v>
      </c>
      <c r="BE30" s="18">
        <f t="shared" si="52"/>
        <v>89.005617800226517</v>
      </c>
      <c r="BF30" s="18">
        <f t="shared" si="53"/>
        <v>1087.9890854231949</v>
      </c>
      <c r="BG30" s="18">
        <f t="shared" si="165"/>
        <v>73.615756712310485</v>
      </c>
      <c r="BH30" s="28">
        <v>24</v>
      </c>
      <c r="BI30" s="22">
        <f t="shared" si="8"/>
        <v>6.3934975713584266E-2</v>
      </c>
      <c r="BJ30" s="18">
        <f t="shared" si="9"/>
        <v>7.46300653565683E-3</v>
      </c>
      <c r="BK30">
        <f t="shared" si="55"/>
        <v>-1.1942614954587611</v>
      </c>
      <c r="BL30">
        <f t="shared" si="55"/>
        <v>-2.1270861780501855</v>
      </c>
      <c r="BP30">
        <v>778</v>
      </c>
      <c r="BQ30">
        <v>583</v>
      </c>
      <c r="BR30">
        <v>600</v>
      </c>
      <c r="BS30">
        <v>584</v>
      </c>
      <c r="BT30" s="18">
        <f t="shared" si="56"/>
        <v>689</v>
      </c>
      <c r="BU30" s="18">
        <f t="shared" si="56"/>
        <v>583.5</v>
      </c>
      <c r="BV30" s="18">
        <f t="shared" si="166"/>
        <v>210.5</v>
      </c>
      <c r="BW30" s="18">
        <f t="shared" si="167"/>
        <v>-6</v>
      </c>
      <c r="BX30" s="18">
        <f t="shared" si="58"/>
        <v>210.58549332753194</v>
      </c>
      <c r="BY30" s="18">
        <f t="shared" si="59"/>
        <v>902.88052919530833</v>
      </c>
      <c r="BZ30" s="18">
        <f t="shared" si="168"/>
        <v>143.62266785964857</v>
      </c>
      <c r="CA30" s="28">
        <v>24</v>
      </c>
      <c r="CB30" s="22">
        <f t="shared" si="10"/>
        <v>0.27551647313061717</v>
      </c>
      <c r="CC30" s="18">
        <f t="shared" si="11"/>
        <v>9.3663414184892976E-2</v>
      </c>
      <c r="CD30">
        <f t="shared" si="61"/>
        <v>-0.55985242956773906</v>
      </c>
      <c r="CE30">
        <f t="shared" si="61"/>
        <v>-1.0284300155200468</v>
      </c>
      <c r="CI30">
        <v>826</v>
      </c>
      <c r="CJ30">
        <v>574</v>
      </c>
      <c r="CK30">
        <v>599</v>
      </c>
      <c r="CL30">
        <v>579</v>
      </c>
      <c r="CM30" s="18">
        <f t="shared" si="62"/>
        <v>712.5</v>
      </c>
      <c r="CN30" s="18">
        <f t="shared" si="62"/>
        <v>576.5</v>
      </c>
      <c r="CO30" s="18">
        <f t="shared" si="169"/>
        <v>180</v>
      </c>
      <c r="CP30" s="18">
        <f t="shared" si="170"/>
        <v>-11.5</v>
      </c>
      <c r="CQ30" s="18">
        <f t="shared" si="64"/>
        <v>180.36698700150203</v>
      </c>
      <c r="CR30" s="18">
        <f t="shared" si="65"/>
        <v>916.51977610960478</v>
      </c>
      <c r="CS30" s="18">
        <f t="shared" si="171"/>
        <v>123.2353063259086</v>
      </c>
      <c r="CT30" s="28">
        <v>24</v>
      </c>
      <c r="CU30" s="22">
        <f t="shared" si="12"/>
        <v>0.23330127691917155</v>
      </c>
      <c r="CV30" s="18">
        <f t="shared" si="13"/>
        <v>6.7025555329326719E-2</v>
      </c>
      <c r="CW30">
        <f t="shared" si="67"/>
        <v>-0.63208288419196357</v>
      </c>
      <c r="CX30">
        <f t="shared" si="67"/>
        <v>-1.173759579053951</v>
      </c>
      <c r="DB30">
        <v>919</v>
      </c>
      <c r="DC30">
        <v>571</v>
      </c>
      <c r="DD30">
        <v>674</v>
      </c>
      <c r="DE30">
        <v>585</v>
      </c>
      <c r="DF30" s="18">
        <f t="shared" si="68"/>
        <v>796.5</v>
      </c>
      <c r="DG30" s="18">
        <f t="shared" si="68"/>
        <v>578</v>
      </c>
      <c r="DH30" s="18">
        <f t="shared" si="172"/>
        <v>254.5</v>
      </c>
      <c r="DI30" s="18">
        <f t="shared" si="173"/>
        <v>-6.5</v>
      </c>
      <c r="DJ30" s="18">
        <f t="shared" si="70"/>
        <v>254.58299236201935</v>
      </c>
      <c r="DK30" s="18">
        <f t="shared" si="71"/>
        <v>984.12207068025862</v>
      </c>
      <c r="DL30" s="18">
        <f t="shared" si="174"/>
        <v>186.99958950186408</v>
      </c>
      <c r="DM30" s="28">
        <v>24</v>
      </c>
      <c r="DN30" s="22">
        <f t="shared" si="14"/>
        <v>0.21050222453949935</v>
      </c>
      <c r="DO30" s="18">
        <f t="shared" si="15"/>
        <v>8.3188556943049108E-2</v>
      </c>
      <c r="DP30">
        <f t="shared" si="73"/>
        <v>-0.67674331027902768</v>
      </c>
      <c r="DQ30">
        <f t="shared" si="73"/>
        <v>-1.0799364092654828</v>
      </c>
      <c r="DU30">
        <v>928</v>
      </c>
      <c r="DV30">
        <v>595</v>
      </c>
      <c r="DW30">
        <v>711</v>
      </c>
      <c r="DX30">
        <v>601</v>
      </c>
      <c r="DY30" s="18">
        <f t="shared" si="74"/>
        <v>819.5</v>
      </c>
      <c r="DZ30" s="18">
        <f t="shared" si="74"/>
        <v>598</v>
      </c>
      <c r="EA30" s="18">
        <f t="shared" si="175"/>
        <v>214</v>
      </c>
      <c r="EB30" s="18">
        <f t="shared" si="176"/>
        <v>-8</v>
      </c>
      <c r="EC30" s="18">
        <f t="shared" si="76"/>
        <v>214.14948050368929</v>
      </c>
      <c r="ED30" s="18">
        <f t="shared" si="77"/>
        <v>1014.4871857248863</v>
      </c>
      <c r="EE30" s="18">
        <f t="shared" si="177"/>
        <v>157.82724735960949</v>
      </c>
      <c r="EF30" s="28">
        <v>24</v>
      </c>
      <c r="EG30" s="22">
        <f t="shared" si="16"/>
        <v>0.49827136126080113</v>
      </c>
      <c r="EH30" s="18">
        <f t="shared" si="17"/>
        <v>0.17581933450655168</v>
      </c>
      <c r="EI30">
        <f t="shared" si="79"/>
        <v>-0.30253407370357716</v>
      </c>
      <c r="EJ30">
        <f t="shared" si="79"/>
        <v>-0.75493336812575562</v>
      </c>
      <c r="EN30">
        <v>1042</v>
      </c>
      <c r="EO30">
        <v>598</v>
      </c>
      <c r="EP30">
        <v>762</v>
      </c>
      <c r="EQ30">
        <v>603</v>
      </c>
      <c r="ER30" s="18">
        <f t="shared" si="80"/>
        <v>902</v>
      </c>
      <c r="ES30" s="18">
        <f t="shared" si="80"/>
        <v>600.5</v>
      </c>
      <c r="ET30" s="18">
        <f t="shared" si="178"/>
        <v>286</v>
      </c>
      <c r="EU30" s="18">
        <f t="shared" si="179"/>
        <v>-9</v>
      </c>
      <c r="EV30" s="18">
        <f t="shared" si="82"/>
        <v>286.14157335137446</v>
      </c>
      <c r="EW30" s="18">
        <f t="shared" si="83"/>
        <v>1083.607055163448</v>
      </c>
      <c r="EX30" s="18">
        <f t="shared" si="180"/>
        <v>217.03550589587599</v>
      </c>
      <c r="EY30" s="28">
        <v>24</v>
      </c>
      <c r="EZ30" s="22">
        <f t="shared" si="18"/>
        <v>0.4055929728523559</v>
      </c>
      <c r="FA30" s="18">
        <f t="shared" si="19"/>
        <v>0.18526265305052891</v>
      </c>
      <c r="FB30">
        <f t="shared" si="85"/>
        <v>-0.39190957802847487</v>
      </c>
      <c r="FC30">
        <f t="shared" si="85"/>
        <v>-0.73221212093370269</v>
      </c>
      <c r="FG30">
        <v>1069</v>
      </c>
      <c r="FH30">
        <v>600</v>
      </c>
      <c r="FI30">
        <v>737</v>
      </c>
      <c r="FJ30">
        <v>604</v>
      </c>
      <c r="FK30" s="18">
        <f t="shared" si="86"/>
        <v>903</v>
      </c>
      <c r="FL30" s="18">
        <f t="shared" si="86"/>
        <v>602</v>
      </c>
      <c r="FM30" s="18">
        <f t="shared" si="181"/>
        <v>291</v>
      </c>
      <c r="FN30" s="18">
        <f t="shared" si="182"/>
        <v>-9</v>
      </c>
      <c r="FO30" s="18">
        <f t="shared" si="88"/>
        <v>291.13914199227833</v>
      </c>
      <c r="FP30" s="18">
        <f t="shared" si="89"/>
        <v>1085.2709339146609</v>
      </c>
      <c r="FQ30" s="18">
        <f t="shared" si="183"/>
        <v>220.4790514365701</v>
      </c>
      <c r="FR30" s="28">
        <v>24</v>
      </c>
      <c r="FS30" s="22">
        <f t="shared" si="20"/>
        <v>0.36740502496192484</v>
      </c>
      <c r="FT30" s="18">
        <f t="shared" si="21"/>
        <v>0.17687702034448016</v>
      </c>
      <c r="FU30">
        <f t="shared" si="91"/>
        <v>-0.43485490818722727</v>
      </c>
      <c r="FV30">
        <f t="shared" si="91"/>
        <v>-0.75232858645630929</v>
      </c>
      <c r="FZ30">
        <v>491</v>
      </c>
      <c r="GA30">
        <v>592</v>
      </c>
      <c r="GB30">
        <v>298</v>
      </c>
      <c r="GC30">
        <v>600</v>
      </c>
      <c r="GD30">
        <f t="shared" si="92"/>
        <v>394.5</v>
      </c>
      <c r="GE30">
        <f t="shared" si="92"/>
        <v>596</v>
      </c>
      <c r="GF30" s="18">
        <f t="shared" si="184"/>
        <v>168.5</v>
      </c>
      <c r="GG30" s="18">
        <f t="shared" si="185"/>
        <v>-6</v>
      </c>
      <c r="GH30" s="18">
        <f t="shared" si="94"/>
        <v>168.60679108505684</v>
      </c>
      <c r="GI30">
        <f t="shared" si="95"/>
        <v>714.73509078539018</v>
      </c>
      <c r="GJ30">
        <v>24</v>
      </c>
      <c r="GK30" s="22">
        <f t="shared" si="22"/>
        <v>0.33106379443411016</v>
      </c>
      <c r="GL30" s="18">
        <f t="shared" si="23"/>
        <v>9.3083026189582294E-2</v>
      </c>
      <c r="GM30">
        <f t="shared" si="96"/>
        <v>-0.48008831165880633</v>
      </c>
      <c r="GN30">
        <f t="shared" si="97"/>
        <v>-1.0311295059603736</v>
      </c>
      <c r="GR30">
        <v>584</v>
      </c>
      <c r="GS30">
        <v>588</v>
      </c>
      <c r="GT30">
        <v>418</v>
      </c>
      <c r="GU30">
        <v>594</v>
      </c>
      <c r="GV30">
        <f t="shared" si="98"/>
        <v>501</v>
      </c>
      <c r="GW30">
        <f t="shared" si="98"/>
        <v>591</v>
      </c>
      <c r="GX30" s="18">
        <f t="shared" si="186"/>
        <v>256</v>
      </c>
      <c r="GY30" s="18">
        <f t="shared" si="187"/>
        <v>-13.5</v>
      </c>
      <c r="GZ30" s="18">
        <f t="shared" si="100"/>
        <v>256.35570990325141</v>
      </c>
      <c r="HA30">
        <f t="shared" si="101"/>
        <v>774.77867807522944</v>
      </c>
      <c r="HB30">
        <v>24</v>
      </c>
      <c r="HC30" s="22">
        <f t="shared" si="24"/>
        <v>0.2972547768302935</v>
      </c>
      <c r="HD30" s="18">
        <f t="shared" si="25"/>
        <v>0.13615575989479103</v>
      </c>
      <c r="HE30">
        <f t="shared" si="102"/>
        <v>-0.52687115761972148</v>
      </c>
      <c r="HF30">
        <f t="shared" si="103"/>
        <v>-0.86596398166436062</v>
      </c>
      <c r="HJ30">
        <v>591</v>
      </c>
      <c r="HK30">
        <v>588</v>
      </c>
      <c r="HL30">
        <v>429</v>
      </c>
      <c r="HM30">
        <v>593</v>
      </c>
      <c r="HN30">
        <f t="shared" si="104"/>
        <v>510</v>
      </c>
      <c r="HO30">
        <f t="shared" si="104"/>
        <v>590.5</v>
      </c>
      <c r="HP30" s="18">
        <f t="shared" si="105"/>
        <v>255</v>
      </c>
      <c r="HQ30" s="18">
        <f t="shared" si="188"/>
        <v>-11</v>
      </c>
      <c r="HR30" s="18">
        <f t="shared" si="26"/>
        <v>255.23714463220279</v>
      </c>
      <c r="HS30">
        <f t="shared" si="107"/>
        <v>780.25012015378763</v>
      </c>
      <c r="HT30">
        <v>24</v>
      </c>
      <c r="HU30" s="22">
        <f t="shared" si="27"/>
        <v>0.31951089124499593</v>
      </c>
      <c r="HV30" s="18">
        <f t="shared" si="28"/>
        <v>0.15007116098714574</v>
      </c>
      <c r="HW30">
        <f t="shared" si="108"/>
        <v>-0.49551433335226203</v>
      </c>
      <c r="HX30">
        <f t="shared" si="109"/>
        <v>-0.82370275764007939</v>
      </c>
      <c r="IB30">
        <v>943</v>
      </c>
      <c r="IC30">
        <v>572</v>
      </c>
      <c r="ID30">
        <v>637</v>
      </c>
      <c r="IE30">
        <v>584</v>
      </c>
      <c r="IF30">
        <f t="shared" si="110"/>
        <v>790</v>
      </c>
      <c r="IG30">
        <f t="shared" si="111"/>
        <v>578</v>
      </c>
      <c r="IH30">
        <f t="shared" si="112"/>
        <v>243.5</v>
      </c>
      <c r="II30">
        <f t="shared" si="113"/>
        <v>-5.5</v>
      </c>
      <c r="IJ30">
        <f t="shared" si="114"/>
        <v>243.56210706922371</v>
      </c>
      <c r="IL30">
        <v>24</v>
      </c>
      <c r="IM30">
        <f t="shared" si="29"/>
        <v>0.29948284553277232</v>
      </c>
      <c r="IN30">
        <f t="shared" si="30"/>
        <v>0.13665850194628223</v>
      </c>
      <c r="IO30">
        <f t="shared" si="115"/>
        <v>-0.52362804908042815</v>
      </c>
      <c r="IP30">
        <f t="shared" si="116"/>
        <v>-0.86436334433357997</v>
      </c>
      <c r="JM30">
        <v>1416</v>
      </c>
      <c r="JN30">
        <v>601</v>
      </c>
      <c r="JO30">
        <v>1227</v>
      </c>
      <c r="JP30">
        <v>599</v>
      </c>
      <c r="JQ30">
        <f t="shared" si="125"/>
        <v>1321.5</v>
      </c>
      <c r="JR30">
        <f t="shared" si="126"/>
        <v>600</v>
      </c>
      <c r="JS30">
        <f t="shared" si="127"/>
        <v>794</v>
      </c>
      <c r="JT30">
        <f t="shared" si="128"/>
        <v>22</v>
      </c>
      <c r="JU30">
        <f t="shared" si="129"/>
        <v>794.30472741889184</v>
      </c>
      <c r="JV30">
        <f t="shared" si="130"/>
        <v>1451.3311992787862</v>
      </c>
      <c r="JW30">
        <v>96</v>
      </c>
      <c r="JX30">
        <f t="shared" si="33"/>
        <v>0.59923613795161512</v>
      </c>
      <c r="JY30">
        <f t="shared" si="34"/>
        <v>0.19804019396055214</v>
      </c>
      <c r="JZ30">
        <f t="shared" si="131"/>
        <v>-0.22240200365351298</v>
      </c>
      <c r="KA30">
        <f t="shared" si="132"/>
        <v>-0.70324665699236</v>
      </c>
    </row>
    <row r="31" spans="1:341" x14ac:dyDescent="0.25">
      <c r="K31" s="18">
        <v>991</v>
      </c>
      <c r="L31" s="18">
        <v>575</v>
      </c>
      <c r="M31" s="18">
        <v>736</v>
      </c>
      <c r="N31" s="18">
        <v>578</v>
      </c>
      <c r="O31" s="18">
        <f t="shared" si="0"/>
        <v>863.5</v>
      </c>
      <c r="P31" s="18">
        <f t="shared" si="1"/>
        <v>576.5</v>
      </c>
      <c r="Q31" s="18">
        <f t="shared" si="158"/>
        <v>87</v>
      </c>
      <c r="R31" s="18">
        <f t="shared" si="159"/>
        <v>-4</v>
      </c>
      <c r="S31" s="49">
        <f t="shared" si="42"/>
        <v>87.091905479212016</v>
      </c>
      <c r="T31" s="26">
        <f t="shared" si="2"/>
        <v>7.2149702161554163</v>
      </c>
      <c r="U31" s="18">
        <f t="shared" si="3"/>
        <v>68.759163419680704</v>
      </c>
      <c r="V31" s="28">
        <v>25</v>
      </c>
      <c r="W31" s="22">
        <f t="shared" si="4"/>
        <v>8.992093549198385E-2</v>
      </c>
      <c r="X31" s="18">
        <f t="shared" si="5"/>
        <v>9.8041141544691277E-3</v>
      </c>
      <c r="Y31">
        <f t="shared" si="43"/>
        <v>-1.046139183571132</v>
      </c>
      <c r="Z31">
        <f t="shared" si="44"/>
        <v>-2.0085916406709385</v>
      </c>
      <c r="AD31" s="18">
        <v>914</v>
      </c>
      <c r="AE31" s="18">
        <v>573</v>
      </c>
      <c r="AF31" s="18">
        <v>623</v>
      </c>
      <c r="AG31" s="18">
        <v>575</v>
      </c>
      <c r="AH31" s="18">
        <f t="shared" si="45"/>
        <v>768.5</v>
      </c>
      <c r="AI31" s="18">
        <f t="shared" si="45"/>
        <v>574</v>
      </c>
      <c r="AJ31" s="18">
        <f t="shared" si="160"/>
        <v>106</v>
      </c>
      <c r="AK31" s="18">
        <f t="shared" si="161"/>
        <v>3.5</v>
      </c>
      <c r="AL31" s="18">
        <f t="shared" si="47"/>
        <v>106.05776727802636</v>
      </c>
      <c r="AM31" s="18">
        <f t="shared" si="48"/>
        <v>959.20188177463456</v>
      </c>
      <c r="AN31" s="18">
        <f t="shared" si="162"/>
        <v>84.915601429346339</v>
      </c>
      <c r="AO31" s="28">
        <v>25</v>
      </c>
      <c r="AP31" s="22">
        <f t="shared" si="6"/>
        <v>7.4893621669426563E-2</v>
      </c>
      <c r="AQ31" s="18">
        <f t="shared" si="7"/>
        <v>1.1659959157453484E-2</v>
      </c>
      <c r="AR31">
        <f t="shared" si="49"/>
        <v>-1.1255551675038098</v>
      </c>
      <c r="AS31">
        <f t="shared" si="49"/>
        <v>-1.9333029708226004</v>
      </c>
      <c r="AW31" s="18">
        <v>1111</v>
      </c>
      <c r="AX31" s="18">
        <v>580</v>
      </c>
      <c r="AY31" s="18">
        <v>736</v>
      </c>
      <c r="AZ31" s="18">
        <v>580</v>
      </c>
      <c r="BA31" s="18">
        <f t="shared" si="50"/>
        <v>923.5</v>
      </c>
      <c r="BB31" s="18">
        <f t="shared" si="50"/>
        <v>580</v>
      </c>
      <c r="BC31" s="18">
        <f t="shared" si="163"/>
        <v>92</v>
      </c>
      <c r="BD31" s="18">
        <f t="shared" si="164"/>
        <v>-1</v>
      </c>
      <c r="BE31" s="18">
        <f t="shared" si="52"/>
        <v>92.005434622091755</v>
      </c>
      <c r="BF31" s="18">
        <f t="shared" si="53"/>
        <v>1090.5284269563999</v>
      </c>
      <c r="BG31" s="18">
        <f t="shared" si="165"/>
        <v>76.155098245515546</v>
      </c>
      <c r="BH31" s="28">
        <v>25</v>
      </c>
      <c r="BI31" s="22">
        <f t="shared" si="8"/>
        <v>6.6598933034983612E-2</v>
      </c>
      <c r="BJ31" s="18">
        <f t="shared" si="9"/>
        <v>7.7145373165295921E-3</v>
      </c>
      <c r="BK31">
        <f t="shared" si="55"/>
        <v>-1.1765327284983296</v>
      </c>
      <c r="BL31">
        <f t="shared" si="55"/>
        <v>-2.1126901158618456</v>
      </c>
      <c r="BP31">
        <v>788</v>
      </c>
      <c r="BQ31">
        <v>583</v>
      </c>
      <c r="BR31">
        <v>612</v>
      </c>
      <c r="BS31">
        <v>584</v>
      </c>
      <c r="BT31" s="18">
        <f t="shared" si="56"/>
        <v>700</v>
      </c>
      <c r="BU31" s="18">
        <f t="shared" si="56"/>
        <v>583.5</v>
      </c>
      <c r="BV31" s="18">
        <f t="shared" si="166"/>
        <v>221.5</v>
      </c>
      <c r="BW31" s="18">
        <f t="shared" si="167"/>
        <v>-6</v>
      </c>
      <c r="BX31" s="18">
        <f t="shared" si="58"/>
        <v>221.58124920669619</v>
      </c>
      <c r="BY31" s="18">
        <f t="shared" si="59"/>
        <v>911.30250191689913</v>
      </c>
      <c r="BZ31" s="18">
        <f t="shared" si="168"/>
        <v>152.04464058123938</v>
      </c>
      <c r="CA31" s="28">
        <v>25</v>
      </c>
      <c r="CB31" s="22">
        <f t="shared" si="10"/>
        <v>0.28699632617772625</v>
      </c>
      <c r="CC31" s="18">
        <f t="shared" si="11"/>
        <v>9.8554064632425414E-2</v>
      </c>
      <c r="CD31">
        <f t="shared" si="61"/>
        <v>-0.54212366260730738</v>
      </c>
      <c r="CE31">
        <f t="shared" si="61"/>
        <v>-1.0063254595526652</v>
      </c>
      <c r="CI31">
        <v>833</v>
      </c>
      <c r="CJ31">
        <v>574</v>
      </c>
      <c r="CK31">
        <v>609</v>
      </c>
      <c r="CL31">
        <v>580</v>
      </c>
      <c r="CM31" s="18">
        <f t="shared" si="62"/>
        <v>721</v>
      </c>
      <c r="CN31" s="18">
        <f t="shared" si="62"/>
        <v>577</v>
      </c>
      <c r="CO31" s="18">
        <f t="shared" si="169"/>
        <v>188.5</v>
      </c>
      <c r="CP31" s="18">
        <f t="shared" si="170"/>
        <v>-11</v>
      </c>
      <c r="CQ31" s="18">
        <f t="shared" si="64"/>
        <v>188.82068212989805</v>
      </c>
      <c r="CR31" s="18">
        <f t="shared" si="65"/>
        <v>923.45546725329427</v>
      </c>
      <c r="CS31" s="18">
        <f t="shared" si="171"/>
        <v>130.17099746959809</v>
      </c>
      <c r="CT31" s="28">
        <v>25</v>
      </c>
      <c r="CU31" s="22">
        <f t="shared" si="12"/>
        <v>0.24302216345747035</v>
      </c>
      <c r="CV31" s="18">
        <f t="shared" si="13"/>
        <v>7.0167003883661386E-2</v>
      </c>
      <c r="CW31">
        <f t="shared" si="67"/>
        <v>-0.61435411723153199</v>
      </c>
      <c r="CX31">
        <f t="shared" si="67"/>
        <v>-1.1538670673585014</v>
      </c>
      <c r="DB31">
        <v>932</v>
      </c>
      <c r="DC31">
        <v>571</v>
      </c>
      <c r="DD31">
        <v>690</v>
      </c>
      <c r="DE31">
        <v>583</v>
      </c>
      <c r="DF31" s="18">
        <f t="shared" si="68"/>
        <v>811</v>
      </c>
      <c r="DG31" s="18">
        <f t="shared" si="68"/>
        <v>577</v>
      </c>
      <c r="DH31" s="18">
        <f t="shared" si="172"/>
        <v>269</v>
      </c>
      <c r="DI31" s="18">
        <f t="shared" si="173"/>
        <v>-7.5</v>
      </c>
      <c r="DJ31" s="18">
        <f t="shared" si="70"/>
        <v>269.10453359243132</v>
      </c>
      <c r="DK31" s="18">
        <f t="shared" si="71"/>
        <v>995.31402079946611</v>
      </c>
      <c r="DL31" s="18">
        <f t="shared" si="174"/>
        <v>198.19153962107157</v>
      </c>
      <c r="DM31" s="28">
        <v>25</v>
      </c>
      <c r="DN31" s="22">
        <f t="shared" si="14"/>
        <v>0.21927315056197849</v>
      </c>
      <c r="DO31" s="18">
        <f t="shared" si="15"/>
        <v>8.7933673843195906E-2</v>
      </c>
      <c r="DP31">
        <f t="shared" si="73"/>
        <v>-0.6590145433185961</v>
      </c>
      <c r="DQ31">
        <f t="shared" si="73"/>
        <v>-1.0558447817663135</v>
      </c>
      <c r="DU31">
        <v>940</v>
      </c>
      <c r="DV31">
        <v>595</v>
      </c>
      <c r="DW31">
        <v>724</v>
      </c>
      <c r="DX31">
        <v>601</v>
      </c>
      <c r="DY31" s="18">
        <f t="shared" si="74"/>
        <v>832</v>
      </c>
      <c r="DZ31" s="18">
        <f t="shared" si="74"/>
        <v>598</v>
      </c>
      <c r="EA31" s="18">
        <f t="shared" si="175"/>
        <v>226.5</v>
      </c>
      <c r="EB31" s="18">
        <f t="shared" si="176"/>
        <v>-8</v>
      </c>
      <c r="EC31" s="18">
        <f t="shared" si="76"/>
        <v>226.64123631854818</v>
      </c>
      <c r="ED31" s="18">
        <f t="shared" si="77"/>
        <v>1024.6111457523775</v>
      </c>
      <c r="EE31" s="18">
        <f t="shared" si="177"/>
        <v>167.95120738710068</v>
      </c>
      <c r="EF31" s="28">
        <v>25</v>
      </c>
      <c r="EG31" s="22">
        <f t="shared" si="16"/>
        <v>0.51903266798000125</v>
      </c>
      <c r="EH31" s="18">
        <f t="shared" si="17"/>
        <v>0.18607521833602003</v>
      </c>
      <c r="EI31">
        <f t="shared" si="79"/>
        <v>-0.28480530674314547</v>
      </c>
      <c r="EJ31">
        <f t="shared" si="79"/>
        <v>-0.7303114627454792</v>
      </c>
      <c r="EN31">
        <v>1056</v>
      </c>
      <c r="EO31">
        <v>597</v>
      </c>
      <c r="EP31">
        <v>781</v>
      </c>
      <c r="EQ31">
        <v>603</v>
      </c>
      <c r="ER31" s="18">
        <f t="shared" si="80"/>
        <v>918.5</v>
      </c>
      <c r="ES31" s="18">
        <f t="shared" si="80"/>
        <v>600</v>
      </c>
      <c r="ET31" s="18">
        <f t="shared" si="178"/>
        <v>302.5</v>
      </c>
      <c r="EU31" s="18">
        <f t="shared" si="179"/>
        <v>-9.5</v>
      </c>
      <c r="EV31" s="18">
        <f t="shared" si="82"/>
        <v>302.64913679044253</v>
      </c>
      <c r="EW31" s="18">
        <f t="shared" si="83"/>
        <v>1097.1063075199231</v>
      </c>
      <c r="EX31" s="18">
        <f t="shared" si="180"/>
        <v>230.53475825235114</v>
      </c>
      <c r="EY31" s="28">
        <v>25</v>
      </c>
      <c r="EZ31" s="22">
        <f t="shared" si="18"/>
        <v>0.42249268005453738</v>
      </c>
      <c r="FA31" s="18">
        <f t="shared" si="19"/>
        <v>0.19595049180916407</v>
      </c>
      <c r="FB31">
        <f t="shared" si="85"/>
        <v>-0.3741808110680433</v>
      </c>
      <c r="FC31">
        <f t="shared" si="85"/>
        <v>-0.70785364216425029</v>
      </c>
      <c r="FG31">
        <v>1085</v>
      </c>
      <c r="FH31">
        <v>600</v>
      </c>
      <c r="FI31">
        <v>758</v>
      </c>
      <c r="FJ31">
        <v>605</v>
      </c>
      <c r="FK31" s="18">
        <f t="shared" si="86"/>
        <v>921.5</v>
      </c>
      <c r="FL31" s="18">
        <f t="shared" si="86"/>
        <v>602.5</v>
      </c>
      <c r="FM31" s="18">
        <f t="shared" si="181"/>
        <v>309.5</v>
      </c>
      <c r="FN31" s="18">
        <f t="shared" si="182"/>
        <v>-8.5</v>
      </c>
      <c r="FO31" s="18">
        <f t="shared" si="88"/>
        <v>309.61669851608457</v>
      </c>
      <c r="FP31" s="18">
        <f t="shared" si="89"/>
        <v>1100.9852405913532</v>
      </c>
      <c r="FQ31" s="18">
        <f t="shared" si="183"/>
        <v>236.19335811326243</v>
      </c>
      <c r="FR31" s="28">
        <v>25</v>
      </c>
      <c r="FS31" s="22">
        <f t="shared" si="20"/>
        <v>0.38271356766867171</v>
      </c>
      <c r="FT31" s="18">
        <f t="shared" si="21"/>
        <v>0.18810277006268275</v>
      </c>
      <c r="FU31">
        <f t="shared" si="91"/>
        <v>-0.4171261412267957</v>
      </c>
      <c r="FV31">
        <f t="shared" si="91"/>
        <v>-0.72560480884047951</v>
      </c>
      <c r="FZ31">
        <v>497</v>
      </c>
      <c r="GA31">
        <v>591</v>
      </c>
      <c r="GB31">
        <v>312</v>
      </c>
      <c r="GC31">
        <v>599</v>
      </c>
      <c r="GD31">
        <f t="shared" si="92"/>
        <v>404.5</v>
      </c>
      <c r="GE31">
        <f t="shared" si="92"/>
        <v>595</v>
      </c>
      <c r="GF31" s="18">
        <f t="shared" si="184"/>
        <v>178.5</v>
      </c>
      <c r="GG31" s="18">
        <f t="shared" si="185"/>
        <v>-7</v>
      </c>
      <c r="GH31" s="18">
        <f t="shared" si="94"/>
        <v>178.63720217244784</v>
      </c>
      <c r="GI31">
        <f t="shared" si="95"/>
        <v>719.47567714273703</v>
      </c>
      <c r="GJ31">
        <v>25</v>
      </c>
      <c r="GK31" s="22">
        <f t="shared" si="22"/>
        <v>0.34485811920219805</v>
      </c>
      <c r="GL31" s="18">
        <f t="shared" si="23"/>
        <v>9.8620531600434283E-2</v>
      </c>
      <c r="GM31">
        <f t="shared" si="96"/>
        <v>-0.46235954469837476</v>
      </c>
      <c r="GN31">
        <f t="shared" si="97"/>
        <v>-1.0060326607937986</v>
      </c>
      <c r="GR31">
        <v>596</v>
      </c>
      <c r="GS31">
        <v>588</v>
      </c>
      <c r="GT31">
        <v>433</v>
      </c>
      <c r="GU31">
        <v>595</v>
      </c>
      <c r="GV31">
        <f t="shared" si="98"/>
        <v>514.5</v>
      </c>
      <c r="GW31">
        <f t="shared" si="98"/>
        <v>591.5</v>
      </c>
      <c r="GX31" s="18">
        <f t="shared" si="186"/>
        <v>269.5</v>
      </c>
      <c r="GY31" s="18">
        <f t="shared" si="187"/>
        <v>-13</v>
      </c>
      <c r="GZ31" s="18">
        <f t="shared" si="100"/>
        <v>269.81336141859248</v>
      </c>
      <c r="HA31">
        <f t="shared" si="101"/>
        <v>783.95312359859884</v>
      </c>
      <c r="HB31">
        <v>25</v>
      </c>
      <c r="HC31" s="22">
        <f t="shared" si="24"/>
        <v>0.30964039253155573</v>
      </c>
      <c r="HD31" s="18">
        <f t="shared" si="25"/>
        <v>0.14330339381783522</v>
      </c>
      <c r="HE31">
        <f t="shared" si="102"/>
        <v>-0.5091423906592899</v>
      </c>
      <c r="HF31">
        <f t="shared" si="103"/>
        <v>-0.84374352419508336</v>
      </c>
      <c r="HJ31">
        <v>606</v>
      </c>
      <c r="HK31">
        <v>587</v>
      </c>
      <c r="HL31">
        <v>446</v>
      </c>
      <c r="HM31">
        <v>595</v>
      </c>
      <c r="HN31">
        <f t="shared" si="104"/>
        <v>526</v>
      </c>
      <c r="HO31">
        <f t="shared" si="104"/>
        <v>591</v>
      </c>
      <c r="HP31" s="18">
        <f t="shared" si="105"/>
        <v>271</v>
      </c>
      <c r="HQ31" s="18">
        <f t="shared" si="188"/>
        <v>-10.5</v>
      </c>
      <c r="HR31" s="18">
        <f t="shared" si="26"/>
        <v>271.20333700011878</v>
      </c>
      <c r="HS31">
        <f t="shared" si="107"/>
        <v>791.17444346995944</v>
      </c>
      <c r="HT31">
        <v>25</v>
      </c>
      <c r="HU31" s="22">
        <f t="shared" si="27"/>
        <v>0.33282384504687074</v>
      </c>
      <c r="HV31" s="18">
        <f t="shared" si="28"/>
        <v>0.15945876414596494</v>
      </c>
      <c r="HW31">
        <f t="shared" si="108"/>
        <v>-0.47778556639183051</v>
      </c>
      <c r="HX31">
        <f t="shared" si="109"/>
        <v>-0.79735160614425293</v>
      </c>
      <c r="IB31">
        <v>955</v>
      </c>
      <c r="IC31">
        <v>571</v>
      </c>
      <c r="ID31">
        <v>648</v>
      </c>
      <c r="IE31">
        <v>583</v>
      </c>
      <c r="IF31">
        <f t="shared" si="110"/>
        <v>801.5</v>
      </c>
      <c r="IG31">
        <f t="shared" si="111"/>
        <v>577</v>
      </c>
      <c r="IH31">
        <f t="shared" si="112"/>
        <v>255</v>
      </c>
      <c r="II31">
        <f t="shared" si="113"/>
        <v>-6.5</v>
      </c>
      <c r="IJ31">
        <f t="shared" si="114"/>
        <v>255.08282968479082</v>
      </c>
      <c r="IL31">
        <v>25</v>
      </c>
      <c r="IM31">
        <f t="shared" si="29"/>
        <v>0.31196129742997114</v>
      </c>
      <c r="IN31">
        <f t="shared" si="30"/>
        <v>0.14312258091540775</v>
      </c>
      <c r="IO31">
        <f t="shared" si="115"/>
        <v>-0.50589928211999657</v>
      </c>
      <c r="IP31">
        <f t="shared" si="116"/>
        <v>-0.84429184078044417</v>
      </c>
      <c r="JM31">
        <v>1462</v>
      </c>
      <c r="JN31">
        <v>603</v>
      </c>
      <c r="JO31">
        <v>1277</v>
      </c>
      <c r="JP31">
        <v>600</v>
      </c>
      <c r="JQ31">
        <f t="shared" si="125"/>
        <v>1369.5</v>
      </c>
      <c r="JR31">
        <f t="shared" si="126"/>
        <v>601.5</v>
      </c>
      <c r="JS31">
        <f t="shared" si="127"/>
        <v>842</v>
      </c>
      <c r="JT31">
        <f t="shared" si="128"/>
        <v>23.5</v>
      </c>
      <c r="JU31">
        <f t="shared" si="129"/>
        <v>842.32787559239659</v>
      </c>
      <c r="JV31">
        <f t="shared" si="130"/>
        <v>1495.7715400421282</v>
      </c>
      <c r="JW31">
        <v>100</v>
      </c>
      <c r="JX31">
        <f t="shared" si="33"/>
        <v>0.62420431036626567</v>
      </c>
      <c r="JY31">
        <f t="shared" si="34"/>
        <v>0.21001357552379901</v>
      </c>
      <c r="JZ31">
        <f t="shared" si="131"/>
        <v>-0.20467323669308146</v>
      </c>
      <c r="KA31">
        <f t="shared" si="132"/>
        <v>-0.67775263105410055</v>
      </c>
    </row>
    <row r="32" spans="1:341" x14ac:dyDescent="0.25">
      <c r="K32" s="18">
        <v>999</v>
      </c>
      <c r="L32" s="18">
        <v>576</v>
      </c>
      <c r="M32" s="18">
        <v>741</v>
      </c>
      <c r="N32" s="18">
        <v>579</v>
      </c>
      <c r="O32" s="18">
        <f t="shared" si="0"/>
        <v>870</v>
      </c>
      <c r="P32" s="18">
        <f t="shared" si="1"/>
        <v>577.5</v>
      </c>
      <c r="Q32" s="18">
        <f t="shared" si="158"/>
        <v>93.5</v>
      </c>
      <c r="R32" s="18">
        <f t="shared" si="159"/>
        <v>-3</v>
      </c>
      <c r="S32" s="49">
        <f t="shared" si="42"/>
        <v>93.548115961787275</v>
      </c>
      <c r="T32" s="26">
        <f t="shared" si="2"/>
        <v>7.7498232094927744</v>
      </c>
      <c r="U32" s="18">
        <f t="shared" si="3"/>
        <v>74.724030839060674</v>
      </c>
      <c r="V32" s="28">
        <v>26</v>
      </c>
      <c r="W32" s="22">
        <f t="shared" si="4"/>
        <v>9.3517772911663202E-2</v>
      </c>
      <c r="X32" s="18">
        <f t="shared" si="5"/>
        <v>1.0530902990103876E-2</v>
      </c>
      <c r="Y32">
        <f t="shared" si="43"/>
        <v>-1.0291058442723517</v>
      </c>
      <c r="Z32">
        <f t="shared" si="44"/>
        <v>-1.9775343879023122</v>
      </c>
      <c r="AD32" s="18">
        <v>920</v>
      </c>
      <c r="AE32" s="18">
        <v>573</v>
      </c>
      <c r="AF32" s="18">
        <v>629</v>
      </c>
      <c r="AG32" s="18">
        <v>575</v>
      </c>
      <c r="AH32" s="18">
        <f t="shared" si="45"/>
        <v>774.5</v>
      </c>
      <c r="AI32" s="18">
        <f t="shared" si="45"/>
        <v>574</v>
      </c>
      <c r="AJ32" s="18">
        <f t="shared" si="160"/>
        <v>112</v>
      </c>
      <c r="AK32" s="18">
        <f t="shared" si="161"/>
        <v>3.5</v>
      </c>
      <c r="AL32" s="18">
        <f t="shared" si="47"/>
        <v>112.05467415507485</v>
      </c>
      <c r="AM32" s="18">
        <f t="shared" si="48"/>
        <v>964.01568970634503</v>
      </c>
      <c r="AN32" s="18">
        <f t="shared" si="162"/>
        <v>89.72940936105681</v>
      </c>
      <c r="AO32" s="28">
        <v>26</v>
      </c>
      <c r="AP32" s="22">
        <f t="shared" si="6"/>
        <v>7.7889366536203625E-2</v>
      </c>
      <c r="AQ32" s="18">
        <f t="shared" si="7"/>
        <v>1.2319257302719308E-2</v>
      </c>
      <c r="AR32">
        <f t="shared" si="49"/>
        <v>-1.1085218282050295</v>
      </c>
      <c r="AS32">
        <f t="shared" si="49"/>
        <v>-1.9094154739129392</v>
      </c>
      <c r="AW32" s="18">
        <v>1116</v>
      </c>
      <c r="AX32" s="18">
        <v>580</v>
      </c>
      <c r="AY32" s="18">
        <v>739</v>
      </c>
      <c r="AZ32" s="18">
        <v>581</v>
      </c>
      <c r="BA32" s="18">
        <f t="shared" si="50"/>
        <v>927.5</v>
      </c>
      <c r="BB32" s="18">
        <f t="shared" si="50"/>
        <v>580.5</v>
      </c>
      <c r="BC32" s="18">
        <f t="shared" si="163"/>
        <v>96</v>
      </c>
      <c r="BD32" s="18">
        <f t="shared" si="164"/>
        <v>-0.5</v>
      </c>
      <c r="BE32" s="18">
        <f t="shared" si="52"/>
        <v>96.00130207450313</v>
      </c>
      <c r="BF32" s="18">
        <f t="shared" si="53"/>
        <v>1094.1830285651483</v>
      </c>
      <c r="BG32" s="18">
        <f t="shared" si="165"/>
        <v>79.809699854263954</v>
      </c>
      <c r="BH32" s="28">
        <v>26</v>
      </c>
      <c r="BI32" s="22">
        <f t="shared" si="8"/>
        <v>6.9262890356382958E-2</v>
      </c>
      <c r="BJ32" s="18">
        <f t="shared" si="9"/>
        <v>8.0495856612295656E-3</v>
      </c>
      <c r="BK32">
        <f t="shared" si="55"/>
        <v>-1.1594993891995493</v>
      </c>
      <c r="BL32">
        <f t="shared" si="55"/>
        <v>-2.0942264736287455</v>
      </c>
      <c r="BP32">
        <v>800</v>
      </c>
      <c r="BQ32">
        <v>583</v>
      </c>
      <c r="BR32">
        <v>623</v>
      </c>
      <c r="BS32">
        <v>583</v>
      </c>
      <c r="BT32" s="18">
        <f t="shared" si="56"/>
        <v>711.5</v>
      </c>
      <c r="BU32" s="18">
        <f t="shared" si="56"/>
        <v>583</v>
      </c>
      <c r="BV32" s="18">
        <f t="shared" si="166"/>
        <v>233</v>
      </c>
      <c r="BW32" s="18">
        <f t="shared" si="167"/>
        <v>-6.5</v>
      </c>
      <c r="BX32" s="18">
        <f t="shared" si="58"/>
        <v>233.09064760303019</v>
      </c>
      <c r="BY32" s="18">
        <f t="shared" si="59"/>
        <v>919.84849295957429</v>
      </c>
      <c r="BZ32" s="18">
        <f t="shared" si="168"/>
        <v>160.59063162391453</v>
      </c>
      <c r="CA32" s="28">
        <v>26</v>
      </c>
      <c r="CB32" s="22">
        <f t="shared" si="10"/>
        <v>0.29847617922483527</v>
      </c>
      <c r="CC32" s="18">
        <f t="shared" si="11"/>
        <v>0.10367317104370183</v>
      </c>
      <c r="CD32">
        <f t="shared" si="61"/>
        <v>-0.52509032330852712</v>
      </c>
      <c r="CE32">
        <f t="shared" si="61"/>
        <v>-0.98433361752781512</v>
      </c>
      <c r="CI32">
        <v>842</v>
      </c>
      <c r="CJ32">
        <v>574</v>
      </c>
      <c r="CK32">
        <v>622</v>
      </c>
      <c r="CL32">
        <v>581</v>
      </c>
      <c r="CM32" s="18">
        <f t="shared" si="62"/>
        <v>732</v>
      </c>
      <c r="CN32" s="18">
        <f t="shared" si="62"/>
        <v>577.5</v>
      </c>
      <c r="CO32" s="18">
        <f t="shared" si="169"/>
        <v>199.5</v>
      </c>
      <c r="CP32" s="18">
        <f t="shared" si="170"/>
        <v>-10.5</v>
      </c>
      <c r="CQ32" s="18">
        <f t="shared" si="64"/>
        <v>199.77612469962472</v>
      </c>
      <c r="CR32" s="18">
        <f t="shared" si="65"/>
        <v>932.37881250058444</v>
      </c>
      <c r="CS32" s="18">
        <f t="shared" si="171"/>
        <v>139.09434271688826</v>
      </c>
      <c r="CT32" s="28">
        <v>26</v>
      </c>
      <c r="CU32" s="22">
        <f t="shared" si="12"/>
        <v>0.25274304999576913</v>
      </c>
      <c r="CV32" s="18">
        <f t="shared" si="13"/>
        <v>7.4238118195219749E-2</v>
      </c>
      <c r="CW32">
        <f t="shared" si="67"/>
        <v>-0.59732077793275173</v>
      </c>
      <c r="CX32">
        <f t="shared" si="67"/>
        <v>-1.1293730452454176</v>
      </c>
      <c r="DB32">
        <v>947</v>
      </c>
      <c r="DC32">
        <v>572</v>
      </c>
      <c r="DD32">
        <v>705</v>
      </c>
      <c r="DE32">
        <v>584</v>
      </c>
      <c r="DF32" s="18">
        <f t="shared" si="68"/>
        <v>826</v>
      </c>
      <c r="DG32" s="18">
        <f t="shared" si="68"/>
        <v>578</v>
      </c>
      <c r="DH32" s="18">
        <f t="shared" si="172"/>
        <v>284</v>
      </c>
      <c r="DI32" s="18">
        <f t="shared" si="173"/>
        <v>-6.5</v>
      </c>
      <c r="DJ32" s="18">
        <f t="shared" si="70"/>
        <v>284.07437406425805</v>
      </c>
      <c r="DK32" s="18">
        <f t="shared" si="71"/>
        <v>1008.1468147050805</v>
      </c>
      <c r="DL32" s="18">
        <f t="shared" si="174"/>
        <v>211.02433352668595</v>
      </c>
      <c r="DM32" s="28">
        <v>26</v>
      </c>
      <c r="DN32" s="22">
        <f t="shared" si="14"/>
        <v>0.22804407658445763</v>
      </c>
      <c r="DO32" s="18">
        <f t="shared" si="15"/>
        <v>9.2825278796711666E-2</v>
      </c>
      <c r="DP32">
        <f t="shared" si="73"/>
        <v>-0.64198120401981573</v>
      </c>
      <c r="DQ32">
        <f t="shared" si="73"/>
        <v>-1.0323337377151445</v>
      </c>
      <c r="DU32">
        <v>952</v>
      </c>
      <c r="DV32">
        <v>596</v>
      </c>
      <c r="DW32">
        <v>739</v>
      </c>
      <c r="DX32">
        <v>600</v>
      </c>
      <c r="DY32" s="18">
        <f t="shared" si="74"/>
        <v>845.5</v>
      </c>
      <c r="DZ32" s="18">
        <f t="shared" si="74"/>
        <v>598</v>
      </c>
      <c r="EA32" s="18">
        <f t="shared" si="175"/>
        <v>240</v>
      </c>
      <c r="EB32" s="18">
        <f t="shared" si="176"/>
        <v>-8</v>
      </c>
      <c r="EC32" s="18">
        <f t="shared" si="76"/>
        <v>240.13329631685815</v>
      </c>
      <c r="ED32" s="18">
        <f t="shared" si="77"/>
        <v>1035.603326568624</v>
      </c>
      <c r="EE32" s="18">
        <f t="shared" si="177"/>
        <v>178.94338820334713</v>
      </c>
      <c r="EF32" s="28">
        <v>26</v>
      </c>
      <c r="EG32" s="22">
        <f t="shared" si="16"/>
        <v>0.53979397469920121</v>
      </c>
      <c r="EH32" s="18">
        <f t="shared" si="17"/>
        <v>0.19715236409628939</v>
      </c>
      <c r="EI32">
        <f t="shared" si="79"/>
        <v>-0.26777196744436521</v>
      </c>
      <c r="EJ32">
        <f t="shared" si="79"/>
        <v>-0.70519801084124056</v>
      </c>
      <c r="EN32">
        <v>1072</v>
      </c>
      <c r="EO32">
        <v>597</v>
      </c>
      <c r="EP32">
        <v>800</v>
      </c>
      <c r="EQ32">
        <v>603</v>
      </c>
      <c r="ER32" s="18">
        <f t="shared" si="80"/>
        <v>936</v>
      </c>
      <c r="ES32" s="18">
        <f t="shared" si="80"/>
        <v>600</v>
      </c>
      <c r="ET32" s="18">
        <f t="shared" si="178"/>
        <v>320</v>
      </c>
      <c r="EU32" s="18">
        <f t="shared" si="179"/>
        <v>-9.5</v>
      </c>
      <c r="EV32" s="18">
        <f t="shared" si="82"/>
        <v>320.14098456773695</v>
      </c>
      <c r="EW32" s="18">
        <f t="shared" si="83"/>
        <v>1111.798542902445</v>
      </c>
      <c r="EX32" s="18">
        <f t="shared" si="180"/>
        <v>245.226993634873</v>
      </c>
      <c r="EY32" s="28">
        <v>26</v>
      </c>
      <c r="EZ32" s="22">
        <f t="shared" si="18"/>
        <v>0.43939238725671892</v>
      </c>
      <c r="FA32" s="18">
        <f t="shared" si="19"/>
        <v>0.20727560646490201</v>
      </c>
      <c r="FB32">
        <f t="shared" si="85"/>
        <v>-0.35714747176926293</v>
      </c>
      <c r="FC32">
        <f t="shared" si="85"/>
        <v>-0.68345180548475304</v>
      </c>
      <c r="FG32">
        <v>1103</v>
      </c>
      <c r="FH32">
        <v>600</v>
      </c>
      <c r="FI32">
        <v>778</v>
      </c>
      <c r="FJ32">
        <v>605</v>
      </c>
      <c r="FK32" s="18">
        <f t="shared" si="86"/>
        <v>940.5</v>
      </c>
      <c r="FL32" s="18">
        <f t="shared" si="86"/>
        <v>602.5</v>
      </c>
      <c r="FM32" s="18">
        <f t="shared" si="181"/>
        <v>328.5</v>
      </c>
      <c r="FN32" s="18">
        <f t="shared" si="182"/>
        <v>-8.5</v>
      </c>
      <c r="FO32" s="18">
        <f t="shared" si="88"/>
        <v>328.60995115790394</v>
      </c>
      <c r="FP32" s="18">
        <f t="shared" si="89"/>
        <v>1116.9362112493266</v>
      </c>
      <c r="FQ32" s="18">
        <f t="shared" si="183"/>
        <v>252.14432877123579</v>
      </c>
      <c r="FR32" s="28">
        <v>26</v>
      </c>
      <c r="FS32" s="22">
        <f t="shared" si="20"/>
        <v>0.39802211037541857</v>
      </c>
      <c r="FT32" s="18">
        <f t="shared" si="21"/>
        <v>0.19964182287071786</v>
      </c>
      <c r="FU32">
        <f t="shared" si="91"/>
        <v>-0.40009280192801538</v>
      </c>
      <c r="FV32">
        <f t="shared" si="91"/>
        <v>-0.69974847337273671</v>
      </c>
      <c r="FZ32">
        <v>503</v>
      </c>
      <c r="GA32">
        <v>591</v>
      </c>
      <c r="GB32">
        <v>325</v>
      </c>
      <c r="GC32">
        <v>600</v>
      </c>
      <c r="GD32">
        <f t="shared" si="92"/>
        <v>414</v>
      </c>
      <c r="GE32">
        <f t="shared" si="92"/>
        <v>595.5</v>
      </c>
      <c r="GF32" s="18">
        <f t="shared" si="184"/>
        <v>188</v>
      </c>
      <c r="GG32" s="18">
        <f t="shared" si="185"/>
        <v>-6.5</v>
      </c>
      <c r="GH32" s="18">
        <f t="shared" si="94"/>
        <v>188.11233346062133</v>
      </c>
      <c r="GI32">
        <f t="shared" si="95"/>
        <v>725.26977739321251</v>
      </c>
      <c r="GJ32">
        <v>26</v>
      </c>
      <c r="GK32" s="22">
        <f t="shared" si="22"/>
        <v>0.35865244397028601</v>
      </c>
      <c r="GL32" s="18">
        <f t="shared" si="23"/>
        <v>0.10385148278674713</v>
      </c>
      <c r="GM32">
        <f t="shared" si="96"/>
        <v>-0.44532620539959439</v>
      </c>
      <c r="GN32">
        <f t="shared" si="97"/>
        <v>-0.98358729824775704</v>
      </c>
      <c r="GR32">
        <v>611</v>
      </c>
      <c r="GS32">
        <v>587</v>
      </c>
      <c r="GT32">
        <v>447</v>
      </c>
      <c r="GU32">
        <v>594</v>
      </c>
      <c r="GV32">
        <f t="shared" si="98"/>
        <v>529</v>
      </c>
      <c r="GW32">
        <f t="shared" si="98"/>
        <v>590.5</v>
      </c>
      <c r="GX32" s="18">
        <f t="shared" si="186"/>
        <v>284</v>
      </c>
      <c r="GY32" s="18">
        <f t="shared" si="187"/>
        <v>-14</v>
      </c>
      <c r="GZ32" s="18">
        <f t="shared" si="100"/>
        <v>284.3448610402516</v>
      </c>
      <c r="HA32">
        <f t="shared" si="101"/>
        <v>792.79962790102263</v>
      </c>
      <c r="HB32">
        <v>26</v>
      </c>
      <c r="HC32" s="22">
        <f t="shared" si="24"/>
        <v>0.32202600823281796</v>
      </c>
      <c r="HD32" s="18">
        <f t="shared" si="25"/>
        <v>0.1510213704298817</v>
      </c>
      <c r="HE32">
        <f t="shared" si="102"/>
        <v>-0.49210905136050953</v>
      </c>
      <c r="HF32">
        <f t="shared" si="103"/>
        <v>-0.82096159308378602</v>
      </c>
      <c r="HJ32">
        <v>621</v>
      </c>
      <c r="HK32">
        <v>585</v>
      </c>
      <c r="HL32">
        <v>464</v>
      </c>
      <c r="HM32">
        <v>593</v>
      </c>
      <c r="HN32">
        <f t="shared" si="104"/>
        <v>542.5</v>
      </c>
      <c r="HO32">
        <f t="shared" si="104"/>
        <v>589</v>
      </c>
      <c r="HP32" s="18">
        <f t="shared" si="105"/>
        <v>287.5</v>
      </c>
      <c r="HQ32" s="18">
        <f t="shared" si="188"/>
        <v>-12.5</v>
      </c>
      <c r="HR32" s="18">
        <f t="shared" si="26"/>
        <v>287.77161083053346</v>
      </c>
      <c r="HS32">
        <f t="shared" si="107"/>
        <v>800.76666389154832</v>
      </c>
      <c r="HT32">
        <v>26</v>
      </c>
      <c r="HU32" s="22">
        <f t="shared" si="27"/>
        <v>0.3461367988487456</v>
      </c>
      <c r="HV32" s="18">
        <f t="shared" si="28"/>
        <v>0.16920037167282476</v>
      </c>
      <c r="HW32">
        <f t="shared" si="108"/>
        <v>-0.46075222709305008</v>
      </c>
      <c r="HX32">
        <f t="shared" si="109"/>
        <v>-0.77159868730598125</v>
      </c>
      <c r="IB32">
        <v>968</v>
      </c>
      <c r="IC32">
        <v>571</v>
      </c>
      <c r="ID32">
        <v>660</v>
      </c>
      <c r="IE32">
        <v>583</v>
      </c>
      <c r="IF32">
        <f t="shared" si="110"/>
        <v>814</v>
      </c>
      <c r="IG32">
        <f t="shared" si="111"/>
        <v>577</v>
      </c>
      <c r="IH32">
        <f t="shared" si="112"/>
        <v>267.5</v>
      </c>
      <c r="II32">
        <f t="shared" si="113"/>
        <v>-6.5</v>
      </c>
      <c r="IJ32">
        <f t="shared" si="114"/>
        <v>267.57896030891516</v>
      </c>
      <c r="IL32">
        <v>26</v>
      </c>
      <c r="IM32">
        <f t="shared" si="29"/>
        <v>0.32443974932717001</v>
      </c>
      <c r="IN32">
        <f t="shared" si="30"/>
        <v>0.15013394451283524</v>
      </c>
      <c r="IO32">
        <f t="shared" si="115"/>
        <v>-0.48886594282121615</v>
      </c>
      <c r="IP32">
        <f t="shared" si="116"/>
        <v>-0.82352110490560315</v>
      </c>
      <c r="JM32">
        <v>1510</v>
      </c>
      <c r="JN32">
        <v>608</v>
      </c>
      <c r="JO32">
        <v>1325</v>
      </c>
      <c r="JP32">
        <v>600</v>
      </c>
      <c r="JQ32">
        <f t="shared" si="125"/>
        <v>1417.5</v>
      </c>
      <c r="JR32">
        <f t="shared" si="126"/>
        <v>604</v>
      </c>
      <c r="JS32">
        <f t="shared" si="127"/>
        <v>890</v>
      </c>
      <c r="JT32">
        <f t="shared" si="128"/>
        <v>26</v>
      </c>
      <c r="JU32">
        <f t="shared" si="129"/>
        <v>890.37969428777967</v>
      </c>
      <c r="JV32">
        <f t="shared" si="130"/>
        <v>1540.8186947204399</v>
      </c>
      <c r="JW32">
        <v>104</v>
      </c>
      <c r="JX32">
        <f t="shared" si="33"/>
        <v>0.64917248278091633</v>
      </c>
      <c r="JY32">
        <f t="shared" si="34"/>
        <v>0.22199410537096986</v>
      </c>
      <c r="JZ32">
        <f t="shared" si="131"/>
        <v>-0.18763989739430109</v>
      </c>
      <c r="KA32">
        <f t="shared" si="132"/>
        <v>-0.65365855725588562</v>
      </c>
    </row>
    <row r="33" spans="11:287" x14ac:dyDescent="0.25">
      <c r="K33" s="18">
        <v>1002</v>
      </c>
      <c r="L33" s="18">
        <v>577</v>
      </c>
      <c r="M33" s="18">
        <v>744</v>
      </c>
      <c r="N33" s="18">
        <v>578</v>
      </c>
      <c r="O33" s="18">
        <f t="shared" si="0"/>
        <v>873</v>
      </c>
      <c r="P33" s="18">
        <f t="shared" si="1"/>
        <v>577.5</v>
      </c>
      <c r="Q33" s="18">
        <f t="shared" si="158"/>
        <v>96.5</v>
      </c>
      <c r="R33" s="18">
        <f t="shared" si="159"/>
        <v>-3</v>
      </c>
      <c r="S33" s="49">
        <f t="shared" si="42"/>
        <v>96.546620862669243</v>
      </c>
      <c r="T33" s="26">
        <f t="shared" si="2"/>
        <v>7.9982288843235239</v>
      </c>
      <c r="U33" s="18">
        <f t="shared" si="3"/>
        <v>77.224806612520638</v>
      </c>
      <c r="V33" s="28">
        <v>27</v>
      </c>
      <c r="W33" s="22">
        <f t="shared" si="4"/>
        <v>9.7114610331342568E-2</v>
      </c>
      <c r="X33" s="18">
        <f t="shared" si="5"/>
        <v>1.086845082740546E-2</v>
      </c>
      <c r="Y33">
        <f t="shared" si="43"/>
        <v>-1.0127154280841821</v>
      </c>
      <c r="Z33">
        <f t="shared" si="44"/>
        <v>-1.9638323551829593</v>
      </c>
      <c r="AD33" s="18">
        <v>926</v>
      </c>
      <c r="AE33" s="18">
        <v>572</v>
      </c>
      <c r="AF33" s="18">
        <v>635</v>
      </c>
      <c r="AG33" s="18">
        <v>574</v>
      </c>
      <c r="AH33" s="18">
        <f t="shared" si="45"/>
        <v>780.5</v>
      </c>
      <c r="AI33" s="18">
        <f t="shared" si="45"/>
        <v>573</v>
      </c>
      <c r="AJ33" s="18">
        <f t="shared" si="160"/>
        <v>118</v>
      </c>
      <c r="AK33" s="18">
        <f t="shared" si="161"/>
        <v>2.5</v>
      </c>
      <c r="AL33" s="18">
        <f t="shared" si="47"/>
        <v>118.02648007968381</v>
      </c>
      <c r="AM33" s="18">
        <f t="shared" si="48"/>
        <v>968.25061321953217</v>
      </c>
      <c r="AN33" s="18">
        <f t="shared" si="162"/>
        <v>93.964332874243951</v>
      </c>
      <c r="AO33" s="28">
        <v>27</v>
      </c>
      <c r="AP33" s="22">
        <f t="shared" si="6"/>
        <v>8.0885111402980686E-2</v>
      </c>
      <c r="AQ33" s="18">
        <f t="shared" si="7"/>
        <v>1.2975795856794694E-2</v>
      </c>
      <c r="AR33">
        <f t="shared" si="49"/>
        <v>-1.0921314120168601</v>
      </c>
      <c r="AS33">
        <f t="shared" si="49"/>
        <v>-1.8868659956672127</v>
      </c>
      <c r="AW33" s="18">
        <v>1121</v>
      </c>
      <c r="AX33" s="18">
        <v>580</v>
      </c>
      <c r="AY33" s="18">
        <v>743</v>
      </c>
      <c r="AZ33" s="18">
        <v>581</v>
      </c>
      <c r="BA33" s="18">
        <f t="shared" si="50"/>
        <v>932</v>
      </c>
      <c r="BB33" s="18">
        <f t="shared" si="50"/>
        <v>580.5</v>
      </c>
      <c r="BC33" s="18">
        <f t="shared" si="163"/>
        <v>100.5</v>
      </c>
      <c r="BD33" s="18">
        <f t="shared" si="164"/>
        <v>-0.5</v>
      </c>
      <c r="BE33" s="18">
        <f t="shared" si="52"/>
        <v>100.50124377339814</v>
      </c>
      <c r="BF33" s="18">
        <f t="shared" si="53"/>
        <v>1098.0001138433456</v>
      </c>
      <c r="BG33" s="18">
        <f t="shared" si="165"/>
        <v>83.626785132461237</v>
      </c>
      <c r="BH33" s="28">
        <v>27</v>
      </c>
      <c r="BI33" s="22">
        <f t="shared" si="8"/>
        <v>7.1926847677782305E-2</v>
      </c>
      <c r="BJ33" s="18">
        <f t="shared" si="9"/>
        <v>8.4268999829424443E-3</v>
      </c>
      <c r="BK33">
        <f t="shared" si="55"/>
        <v>-1.1431089730113799</v>
      </c>
      <c r="BL33">
        <f t="shared" si="55"/>
        <v>-2.0743321605956648</v>
      </c>
      <c r="BP33">
        <v>811</v>
      </c>
      <c r="BQ33">
        <v>583</v>
      </c>
      <c r="BR33">
        <v>635</v>
      </c>
      <c r="BS33">
        <v>583</v>
      </c>
      <c r="BT33" s="18">
        <f t="shared" si="56"/>
        <v>723</v>
      </c>
      <c r="BU33" s="18">
        <f t="shared" si="56"/>
        <v>583</v>
      </c>
      <c r="BV33" s="18">
        <f t="shared" si="166"/>
        <v>244.5</v>
      </c>
      <c r="BW33" s="18">
        <f t="shared" si="167"/>
        <v>-6.5</v>
      </c>
      <c r="BX33" s="18">
        <f t="shared" si="58"/>
        <v>244.58638555733228</v>
      </c>
      <c r="BY33" s="18">
        <f t="shared" si="59"/>
        <v>928.77230794204888</v>
      </c>
      <c r="BZ33" s="18">
        <f t="shared" si="168"/>
        <v>169.51444660638913</v>
      </c>
      <c r="CA33" s="28">
        <v>27</v>
      </c>
      <c r="CB33" s="22">
        <f t="shared" si="10"/>
        <v>0.30995603227194429</v>
      </c>
      <c r="CC33" s="18">
        <f t="shared" si="11"/>
        <v>0.1087862016155661</v>
      </c>
      <c r="CD33">
        <f t="shared" si="61"/>
        <v>-0.50869990712035773</v>
      </c>
      <c r="CE33">
        <f t="shared" si="61"/>
        <v>-0.96342618682763181</v>
      </c>
      <c r="CI33">
        <v>851</v>
      </c>
      <c r="CJ33">
        <v>574</v>
      </c>
      <c r="CK33">
        <v>633</v>
      </c>
      <c r="CL33">
        <v>581</v>
      </c>
      <c r="CM33" s="18">
        <f t="shared" si="62"/>
        <v>742</v>
      </c>
      <c r="CN33" s="18">
        <f t="shared" si="62"/>
        <v>577.5</v>
      </c>
      <c r="CO33" s="18">
        <f t="shared" si="169"/>
        <v>209.5</v>
      </c>
      <c r="CP33" s="18">
        <f t="shared" si="170"/>
        <v>-10.5</v>
      </c>
      <c r="CQ33" s="18">
        <f t="shared" si="64"/>
        <v>209.76296145888102</v>
      </c>
      <c r="CR33" s="18">
        <f t="shared" si="65"/>
        <v>940.25009970751933</v>
      </c>
      <c r="CS33" s="18">
        <f t="shared" si="171"/>
        <v>146.96562992382314</v>
      </c>
      <c r="CT33" s="28">
        <v>27</v>
      </c>
      <c r="CU33" s="22">
        <f t="shared" si="12"/>
        <v>0.26246393653406797</v>
      </c>
      <c r="CV33" s="18">
        <f t="shared" si="13"/>
        <v>7.7949292234884296E-2</v>
      </c>
      <c r="CW33">
        <f t="shared" si="67"/>
        <v>-0.58093036174458235</v>
      </c>
      <c r="CX33">
        <f t="shared" si="67"/>
        <v>-1.1081878237705816</v>
      </c>
      <c r="DB33">
        <v>959</v>
      </c>
      <c r="DC33">
        <v>572</v>
      </c>
      <c r="DD33">
        <v>720</v>
      </c>
      <c r="DE33">
        <v>581</v>
      </c>
      <c r="DF33" s="18">
        <f t="shared" si="68"/>
        <v>839.5</v>
      </c>
      <c r="DG33" s="18">
        <f t="shared" si="68"/>
        <v>576.5</v>
      </c>
      <c r="DH33" s="18">
        <f t="shared" si="172"/>
        <v>297.5</v>
      </c>
      <c r="DI33" s="18">
        <f t="shared" si="173"/>
        <v>-8</v>
      </c>
      <c r="DJ33" s="18">
        <f t="shared" si="70"/>
        <v>297.60754358718799</v>
      </c>
      <c r="DK33" s="18">
        <f t="shared" si="71"/>
        <v>1018.3872053398943</v>
      </c>
      <c r="DL33" s="18">
        <f t="shared" si="174"/>
        <v>221.26472416149977</v>
      </c>
      <c r="DM33" s="28">
        <v>27</v>
      </c>
      <c r="DN33" s="22">
        <f t="shared" si="14"/>
        <v>0.23681500260693678</v>
      </c>
      <c r="DO33" s="18">
        <f t="shared" si="15"/>
        <v>9.7247431404130502E-2</v>
      </c>
      <c r="DP33">
        <f t="shared" si="73"/>
        <v>-0.62559078783164634</v>
      </c>
      <c r="DQ33">
        <f t="shared" si="73"/>
        <v>-1.0121218608685214</v>
      </c>
      <c r="DU33">
        <v>964</v>
      </c>
      <c r="DV33">
        <v>596</v>
      </c>
      <c r="DW33">
        <v>753</v>
      </c>
      <c r="DX33">
        <v>599</v>
      </c>
      <c r="DY33" s="18">
        <f t="shared" si="74"/>
        <v>858.5</v>
      </c>
      <c r="DZ33" s="18">
        <f t="shared" si="74"/>
        <v>597.5</v>
      </c>
      <c r="EA33" s="18">
        <f t="shared" si="175"/>
        <v>253</v>
      </c>
      <c r="EB33" s="18">
        <f t="shared" si="176"/>
        <v>-8.5</v>
      </c>
      <c r="EC33" s="18">
        <f t="shared" si="76"/>
        <v>253.1427462914946</v>
      </c>
      <c r="ED33" s="18">
        <f t="shared" si="77"/>
        <v>1045.9581731599021</v>
      </c>
      <c r="EE33" s="18">
        <f t="shared" si="177"/>
        <v>189.29823479462527</v>
      </c>
      <c r="EF33" s="28">
        <v>27</v>
      </c>
      <c r="EG33" s="22">
        <f t="shared" si="16"/>
        <v>0.56055528141840127</v>
      </c>
      <c r="EH33" s="18">
        <f t="shared" si="17"/>
        <v>0.20783328114291025</v>
      </c>
      <c r="EI33">
        <f t="shared" si="79"/>
        <v>-0.25138155125619582</v>
      </c>
      <c r="EJ33">
        <f t="shared" si="79"/>
        <v>-0.6822849059637166</v>
      </c>
      <c r="EN33">
        <v>1089</v>
      </c>
      <c r="EO33">
        <v>599</v>
      </c>
      <c r="EP33">
        <v>819</v>
      </c>
      <c r="EQ33">
        <v>602</v>
      </c>
      <c r="ER33" s="18">
        <f t="shared" si="80"/>
        <v>954</v>
      </c>
      <c r="ES33" s="18">
        <f t="shared" si="80"/>
        <v>600.5</v>
      </c>
      <c r="ET33" s="18">
        <f t="shared" si="178"/>
        <v>338</v>
      </c>
      <c r="EU33" s="18">
        <f t="shared" si="179"/>
        <v>-9</v>
      </c>
      <c r="EV33" s="18">
        <f t="shared" si="82"/>
        <v>338.11980125393427</v>
      </c>
      <c r="EW33" s="18">
        <f t="shared" si="83"/>
        <v>1127.2605067152845</v>
      </c>
      <c r="EX33" s="18">
        <f t="shared" si="180"/>
        <v>260.68895744771248</v>
      </c>
      <c r="EY33" s="28">
        <v>27</v>
      </c>
      <c r="EZ33" s="22">
        <f t="shared" si="18"/>
        <v>0.4562920944589004</v>
      </c>
      <c r="FA33" s="18">
        <f t="shared" si="19"/>
        <v>0.21891600963660013</v>
      </c>
      <c r="FB33">
        <f t="shared" si="85"/>
        <v>-0.34075705558109359</v>
      </c>
      <c r="FC33">
        <f t="shared" si="85"/>
        <v>-0.65972247670256201</v>
      </c>
      <c r="FG33">
        <v>1118</v>
      </c>
      <c r="FH33">
        <v>599</v>
      </c>
      <c r="FI33">
        <v>799</v>
      </c>
      <c r="FJ33">
        <v>605</v>
      </c>
      <c r="FK33" s="18">
        <f t="shared" si="86"/>
        <v>958.5</v>
      </c>
      <c r="FL33" s="18">
        <f t="shared" si="86"/>
        <v>602</v>
      </c>
      <c r="FM33" s="18">
        <f t="shared" si="181"/>
        <v>346.5</v>
      </c>
      <c r="FN33" s="18">
        <f t="shared" si="182"/>
        <v>-9</v>
      </c>
      <c r="FO33" s="18">
        <f t="shared" si="88"/>
        <v>346.61686340973085</v>
      </c>
      <c r="FP33" s="18">
        <f t="shared" si="89"/>
        <v>1131.8684773417801</v>
      </c>
      <c r="FQ33" s="18">
        <f t="shared" si="183"/>
        <v>267.07659486368937</v>
      </c>
      <c r="FR33" s="28">
        <v>27</v>
      </c>
      <c r="FS33" s="22">
        <f t="shared" si="20"/>
        <v>0.41333065308216543</v>
      </c>
      <c r="FT33" s="18">
        <f t="shared" si="21"/>
        <v>0.21058164004168461</v>
      </c>
      <c r="FU33">
        <f t="shared" si="91"/>
        <v>-0.383702385739846</v>
      </c>
      <c r="FV33">
        <f t="shared" si="91"/>
        <v>-0.67657949628525305</v>
      </c>
      <c r="FZ33">
        <v>510</v>
      </c>
      <c r="GA33">
        <v>591</v>
      </c>
      <c r="GB33">
        <v>337</v>
      </c>
      <c r="GC33">
        <v>598</v>
      </c>
      <c r="GD33">
        <f t="shared" si="92"/>
        <v>423.5</v>
      </c>
      <c r="GE33">
        <f t="shared" si="92"/>
        <v>594.5</v>
      </c>
      <c r="GF33" s="18">
        <f t="shared" si="184"/>
        <v>197.5</v>
      </c>
      <c r="GG33" s="18">
        <f t="shared" si="185"/>
        <v>-7.5</v>
      </c>
      <c r="GH33" s="18">
        <f t="shared" si="94"/>
        <v>197.64235376052372</v>
      </c>
      <c r="GI33">
        <f t="shared" si="95"/>
        <v>729.9195161111943</v>
      </c>
      <c r="GJ33">
        <v>27</v>
      </c>
      <c r="GK33" s="22">
        <f t="shared" si="22"/>
        <v>0.3724467687383739</v>
      </c>
      <c r="GL33" s="18">
        <f t="shared" si="23"/>
        <v>0.10911273663930139</v>
      </c>
      <c r="GM33">
        <f t="shared" si="96"/>
        <v>-0.42893578921142506</v>
      </c>
      <c r="GN33">
        <f t="shared" si="97"/>
        <v>-0.96212455161777077</v>
      </c>
      <c r="GR33">
        <v>628</v>
      </c>
      <c r="GS33">
        <v>587</v>
      </c>
      <c r="GT33">
        <v>467</v>
      </c>
      <c r="GU33">
        <v>593</v>
      </c>
      <c r="GV33">
        <f t="shared" si="98"/>
        <v>547.5</v>
      </c>
      <c r="GW33">
        <f t="shared" si="98"/>
        <v>590</v>
      </c>
      <c r="GX33" s="18">
        <f t="shared" si="186"/>
        <v>302.5</v>
      </c>
      <c r="GY33" s="18">
        <f t="shared" si="187"/>
        <v>-14.5</v>
      </c>
      <c r="GZ33" s="18">
        <f t="shared" si="100"/>
        <v>302.8473212693155</v>
      </c>
      <c r="HA33">
        <f t="shared" si="101"/>
        <v>804.89517951097207</v>
      </c>
      <c r="HB33">
        <v>27</v>
      </c>
      <c r="HC33" s="22">
        <f t="shared" si="24"/>
        <v>0.33441162393408019</v>
      </c>
      <c r="HD33" s="18">
        <f t="shared" si="25"/>
        <v>0.16084840542497542</v>
      </c>
      <c r="HE33">
        <f t="shared" si="102"/>
        <v>-0.4757186351723402</v>
      </c>
      <c r="HF33">
        <f t="shared" si="103"/>
        <v>-0.79358324013078219</v>
      </c>
      <c r="HJ33">
        <v>637</v>
      </c>
      <c r="HK33">
        <v>584</v>
      </c>
      <c r="HL33">
        <v>480</v>
      </c>
      <c r="HM33">
        <v>593</v>
      </c>
      <c r="HN33">
        <f t="shared" si="104"/>
        <v>558.5</v>
      </c>
      <c r="HO33">
        <f t="shared" si="104"/>
        <v>588.5</v>
      </c>
      <c r="HP33" s="18">
        <f t="shared" si="105"/>
        <v>303.5</v>
      </c>
      <c r="HQ33" s="18">
        <f t="shared" si="188"/>
        <v>-13</v>
      </c>
      <c r="HR33" s="18">
        <f t="shared" si="26"/>
        <v>303.77829086358361</v>
      </c>
      <c r="HS33">
        <f t="shared" si="107"/>
        <v>811.32884824835367</v>
      </c>
      <c r="HT33">
        <v>27</v>
      </c>
      <c r="HU33" s="22">
        <f t="shared" si="27"/>
        <v>0.3594497526506204</v>
      </c>
      <c r="HV33" s="18">
        <f t="shared" si="28"/>
        <v>0.178611780265297</v>
      </c>
      <c r="HW33">
        <f t="shared" si="108"/>
        <v>-0.44436181090488081</v>
      </c>
      <c r="HX33">
        <f t="shared" si="109"/>
        <v>-0.74808990079184601</v>
      </c>
      <c r="IB33">
        <v>980</v>
      </c>
      <c r="IC33">
        <v>571</v>
      </c>
      <c r="ID33">
        <v>674</v>
      </c>
      <c r="IE33">
        <v>581</v>
      </c>
      <c r="IF33">
        <f t="shared" si="110"/>
        <v>827</v>
      </c>
      <c r="IG33">
        <f t="shared" si="111"/>
        <v>576</v>
      </c>
      <c r="IH33">
        <f t="shared" si="112"/>
        <v>280.5</v>
      </c>
      <c r="II33">
        <f t="shared" si="113"/>
        <v>-7.5</v>
      </c>
      <c r="IJ33">
        <f t="shared" si="114"/>
        <v>280.6002494653203</v>
      </c>
      <c r="IL33">
        <v>27</v>
      </c>
      <c r="IM33">
        <f t="shared" si="29"/>
        <v>0.33691820122436883</v>
      </c>
      <c r="IN33">
        <f t="shared" si="30"/>
        <v>0.15743996551477188</v>
      </c>
      <c r="IO33">
        <f t="shared" si="115"/>
        <v>-0.47247552663304687</v>
      </c>
      <c r="IP33">
        <f t="shared" si="116"/>
        <v>-0.8028850140394227</v>
      </c>
      <c r="JM33">
        <v>1560</v>
      </c>
      <c r="JN33">
        <v>606</v>
      </c>
      <c r="JO33">
        <v>1373</v>
      </c>
      <c r="JP33">
        <v>601</v>
      </c>
      <c r="JQ33">
        <f t="shared" si="125"/>
        <v>1466.5</v>
      </c>
      <c r="JR33">
        <f t="shared" si="126"/>
        <v>603.5</v>
      </c>
      <c r="JS33">
        <f t="shared" si="127"/>
        <v>939</v>
      </c>
      <c r="JT33">
        <f t="shared" si="128"/>
        <v>25.5</v>
      </c>
      <c r="JU33">
        <f t="shared" si="129"/>
        <v>939.34618219269942</v>
      </c>
      <c r="JV33">
        <f t="shared" si="130"/>
        <v>1585.8229724657162</v>
      </c>
      <c r="JW33">
        <v>108</v>
      </c>
      <c r="JX33">
        <f t="shared" si="33"/>
        <v>0.67414065519556698</v>
      </c>
      <c r="JY33">
        <f t="shared" si="34"/>
        <v>0.23420268531203228</v>
      </c>
      <c r="JZ33">
        <f t="shared" si="131"/>
        <v>-0.17124948120613173</v>
      </c>
      <c r="KA33">
        <f t="shared" si="132"/>
        <v>-0.63040812971834392</v>
      </c>
    </row>
    <row r="34" spans="11:287" x14ac:dyDescent="0.25">
      <c r="K34" s="18">
        <v>1007</v>
      </c>
      <c r="L34" s="18">
        <v>576</v>
      </c>
      <c r="M34" s="18">
        <v>748</v>
      </c>
      <c r="N34" s="18">
        <v>578</v>
      </c>
      <c r="O34" s="18">
        <f t="shared" si="0"/>
        <v>877.5</v>
      </c>
      <c r="P34" s="18">
        <f t="shared" si="1"/>
        <v>577</v>
      </c>
      <c r="Q34" s="18">
        <f t="shared" si="158"/>
        <v>101</v>
      </c>
      <c r="R34" s="18">
        <f t="shared" si="159"/>
        <v>-3.5</v>
      </c>
      <c r="S34" s="49">
        <f t="shared" si="42"/>
        <v>101.06062536913177</v>
      </c>
      <c r="T34" s="26">
        <f t="shared" si="2"/>
        <v>8.3721833625326632</v>
      </c>
      <c r="U34" s="18">
        <f t="shared" si="3"/>
        <v>80.706081061587497</v>
      </c>
      <c r="V34" s="28">
        <v>28</v>
      </c>
      <c r="W34" s="22">
        <f t="shared" si="4"/>
        <v>0.10071144775102192</v>
      </c>
      <c r="X34" s="18">
        <f t="shared" si="5"/>
        <v>1.137660155888429E-2</v>
      </c>
      <c r="Y34">
        <f t="shared" si="43"/>
        <v>-0.99692116090095029</v>
      </c>
      <c r="Z34">
        <f t="shared" si="44"/>
        <v>-1.9439874518818259</v>
      </c>
      <c r="AD34" s="18">
        <v>932</v>
      </c>
      <c r="AE34" s="18">
        <v>572</v>
      </c>
      <c r="AF34" s="18">
        <v>639</v>
      </c>
      <c r="AG34" s="18">
        <v>575</v>
      </c>
      <c r="AH34" s="18">
        <f t="shared" si="45"/>
        <v>785.5</v>
      </c>
      <c r="AI34" s="18">
        <f t="shared" si="45"/>
        <v>573.5</v>
      </c>
      <c r="AJ34" s="18">
        <f t="shared" si="160"/>
        <v>123</v>
      </c>
      <c r="AK34" s="18">
        <f t="shared" si="161"/>
        <v>3</v>
      </c>
      <c r="AL34" s="18">
        <f t="shared" si="47"/>
        <v>123.03657992645927</v>
      </c>
      <c r="AM34" s="18">
        <f t="shared" si="48"/>
        <v>972.58033087246838</v>
      </c>
      <c r="AN34" s="18">
        <f t="shared" si="162"/>
        <v>98.294050527180161</v>
      </c>
      <c r="AO34" s="28">
        <v>28</v>
      </c>
      <c r="AP34" s="22">
        <f t="shared" si="6"/>
        <v>8.3880856269757761E-2</v>
      </c>
      <c r="AQ34" s="18">
        <f t="shared" si="7"/>
        <v>1.3526604732820025E-2</v>
      </c>
      <c r="AR34">
        <f t="shared" si="49"/>
        <v>-1.0763371448336283</v>
      </c>
      <c r="AS34">
        <f t="shared" si="49"/>
        <v>-1.8688112005084923</v>
      </c>
      <c r="AW34" s="18">
        <v>1127</v>
      </c>
      <c r="AX34" s="18">
        <v>579</v>
      </c>
      <c r="AY34" s="18">
        <v>748</v>
      </c>
      <c r="AZ34" s="18">
        <v>581</v>
      </c>
      <c r="BA34" s="18">
        <f t="shared" si="50"/>
        <v>937.5</v>
      </c>
      <c r="BB34" s="18">
        <f t="shared" si="50"/>
        <v>580</v>
      </c>
      <c r="BC34" s="18">
        <f t="shared" si="163"/>
        <v>106</v>
      </c>
      <c r="BD34" s="18">
        <f t="shared" si="164"/>
        <v>-1</v>
      </c>
      <c r="BE34" s="18">
        <f t="shared" si="52"/>
        <v>106.00471687618433</v>
      </c>
      <c r="BF34" s="18">
        <f t="shared" si="53"/>
        <v>1102.4092933207703</v>
      </c>
      <c r="BG34" s="18">
        <f t="shared" si="165"/>
        <v>88.035964609885923</v>
      </c>
      <c r="BH34" s="28">
        <v>28</v>
      </c>
      <c r="BI34" s="22">
        <f t="shared" si="8"/>
        <v>7.4590804999181651E-2</v>
      </c>
      <c r="BJ34" s="18">
        <f t="shared" si="9"/>
        <v>8.8883591217025649E-3</v>
      </c>
      <c r="BK34">
        <f t="shared" si="55"/>
        <v>-1.1273147058281481</v>
      </c>
      <c r="BL34">
        <f t="shared" si="55"/>
        <v>-2.0511784066523657</v>
      </c>
      <c r="BP34">
        <v>823</v>
      </c>
      <c r="BQ34">
        <v>582</v>
      </c>
      <c r="BR34">
        <v>646</v>
      </c>
      <c r="BS34">
        <v>582</v>
      </c>
      <c r="BT34" s="18">
        <f t="shared" si="56"/>
        <v>734.5</v>
      </c>
      <c r="BU34" s="18">
        <f t="shared" si="56"/>
        <v>582</v>
      </c>
      <c r="BV34" s="18">
        <f t="shared" si="166"/>
        <v>256</v>
      </c>
      <c r="BW34" s="18">
        <f t="shared" si="167"/>
        <v>-7.5</v>
      </c>
      <c r="BX34" s="18">
        <f t="shared" si="58"/>
        <v>256.10983971725881</v>
      </c>
      <c r="BY34" s="18">
        <f t="shared" si="59"/>
        <v>937.13086065927848</v>
      </c>
      <c r="BZ34" s="18">
        <f t="shared" si="168"/>
        <v>177.87299932361873</v>
      </c>
      <c r="CA34" s="28">
        <v>28</v>
      </c>
      <c r="CB34" s="22">
        <f t="shared" si="10"/>
        <v>0.32143588531905337</v>
      </c>
      <c r="CC34" s="18">
        <f t="shared" si="11"/>
        <v>0.11391155969587369</v>
      </c>
      <c r="CD34">
        <f t="shared" si="61"/>
        <v>-0.49290563993712583</v>
      </c>
      <c r="CE34">
        <f t="shared" si="61"/>
        <v>-0.94343220166811426</v>
      </c>
      <c r="CI34">
        <v>860</v>
      </c>
      <c r="CJ34">
        <v>573</v>
      </c>
      <c r="CK34">
        <v>647</v>
      </c>
      <c r="CL34">
        <v>582</v>
      </c>
      <c r="CM34" s="18">
        <f t="shared" si="62"/>
        <v>753.5</v>
      </c>
      <c r="CN34" s="18">
        <f t="shared" si="62"/>
        <v>577.5</v>
      </c>
      <c r="CO34" s="18">
        <f t="shared" si="169"/>
        <v>221</v>
      </c>
      <c r="CP34" s="18">
        <f t="shared" si="170"/>
        <v>-10.5</v>
      </c>
      <c r="CQ34" s="18">
        <f t="shared" si="64"/>
        <v>221.24929378418364</v>
      </c>
      <c r="CR34" s="18">
        <f t="shared" si="65"/>
        <v>949.35162084445824</v>
      </c>
      <c r="CS34" s="18">
        <f t="shared" si="171"/>
        <v>156.06715106076206</v>
      </c>
      <c r="CT34" s="28">
        <v>28</v>
      </c>
      <c r="CU34" s="22">
        <f t="shared" si="12"/>
        <v>0.2721848230723668</v>
      </c>
      <c r="CV34" s="18">
        <f t="shared" si="13"/>
        <v>8.2217688661521904E-2</v>
      </c>
      <c r="CW34">
        <f t="shared" si="67"/>
        <v>-0.56513609456135039</v>
      </c>
      <c r="CX34">
        <f t="shared" si="67"/>
        <v>-1.0850347364544328</v>
      </c>
      <c r="DB34">
        <v>967</v>
      </c>
      <c r="DC34">
        <v>573</v>
      </c>
      <c r="DD34">
        <v>736</v>
      </c>
      <c r="DE34">
        <v>581</v>
      </c>
      <c r="DF34" s="18">
        <f t="shared" si="68"/>
        <v>851.5</v>
      </c>
      <c r="DG34" s="18">
        <f t="shared" si="68"/>
        <v>577</v>
      </c>
      <c r="DH34" s="18">
        <f t="shared" si="172"/>
        <v>309.5</v>
      </c>
      <c r="DI34" s="18">
        <f t="shared" si="173"/>
        <v>-7.5</v>
      </c>
      <c r="DJ34" s="18">
        <f t="shared" si="70"/>
        <v>309.59085903818283</v>
      </c>
      <c r="DK34" s="18">
        <f t="shared" si="71"/>
        <v>1028.5821552020043</v>
      </c>
      <c r="DL34" s="18">
        <f t="shared" si="174"/>
        <v>231.45967402360975</v>
      </c>
      <c r="DM34" s="28">
        <v>28</v>
      </c>
      <c r="DN34" s="22">
        <f t="shared" si="14"/>
        <v>0.24558592862941592</v>
      </c>
      <c r="DO34" s="18">
        <f t="shared" si="15"/>
        <v>0.10116314749542399</v>
      </c>
      <c r="DP34">
        <f t="shared" si="73"/>
        <v>-0.6097965206484145</v>
      </c>
      <c r="DQ34">
        <f t="shared" si="73"/>
        <v>-0.9949776668856658</v>
      </c>
      <c r="DU34">
        <v>976</v>
      </c>
      <c r="DV34">
        <v>595</v>
      </c>
      <c r="DW34">
        <v>767</v>
      </c>
      <c r="DX34">
        <v>600</v>
      </c>
      <c r="DY34" s="18">
        <f t="shared" si="74"/>
        <v>871.5</v>
      </c>
      <c r="DZ34" s="18">
        <f t="shared" si="74"/>
        <v>597.5</v>
      </c>
      <c r="EA34" s="18">
        <f t="shared" si="175"/>
        <v>266</v>
      </c>
      <c r="EB34" s="18">
        <f t="shared" si="176"/>
        <v>-8.5</v>
      </c>
      <c r="EC34" s="18">
        <f t="shared" si="76"/>
        <v>266.13577361940651</v>
      </c>
      <c r="ED34" s="18">
        <f t="shared" si="77"/>
        <v>1056.6543900443512</v>
      </c>
      <c r="EE34" s="18">
        <f t="shared" si="177"/>
        <v>199.99445167907436</v>
      </c>
      <c r="EF34" s="28">
        <v>28</v>
      </c>
      <c r="EG34" s="22">
        <f t="shared" si="16"/>
        <v>0.58131658813760134</v>
      </c>
      <c r="EH34" s="18">
        <f t="shared" si="17"/>
        <v>0.21850071499633747</v>
      </c>
      <c r="EI34">
        <f t="shared" si="79"/>
        <v>-0.23558728407296392</v>
      </c>
      <c r="EJ34">
        <f t="shared" si="79"/>
        <v>-0.66054713755646144</v>
      </c>
      <c r="EN34">
        <v>1104</v>
      </c>
      <c r="EO34">
        <v>599</v>
      </c>
      <c r="EP34">
        <v>839</v>
      </c>
      <c r="EQ34">
        <v>601</v>
      </c>
      <c r="ER34" s="18">
        <f t="shared" si="80"/>
        <v>971.5</v>
      </c>
      <c r="ES34" s="18">
        <f t="shared" si="80"/>
        <v>600</v>
      </c>
      <c r="ET34" s="18">
        <f t="shared" si="178"/>
        <v>355.5</v>
      </c>
      <c r="EU34" s="18">
        <f t="shared" si="179"/>
        <v>-9.5</v>
      </c>
      <c r="EV34" s="18">
        <f t="shared" si="82"/>
        <v>355.62691124266735</v>
      </c>
      <c r="EW34" s="18">
        <f t="shared" si="83"/>
        <v>1141.8459834846378</v>
      </c>
      <c r="EX34" s="18">
        <f t="shared" si="180"/>
        <v>275.27443421706585</v>
      </c>
      <c r="EY34" s="28">
        <v>28</v>
      </c>
      <c r="EZ34" s="22">
        <f t="shared" si="18"/>
        <v>0.47319180166108188</v>
      </c>
      <c r="FA34" s="18">
        <f t="shared" si="19"/>
        <v>0.23025100582667588</v>
      </c>
      <c r="FB34">
        <f t="shared" si="85"/>
        <v>-0.32496278839786169</v>
      </c>
      <c r="FC34">
        <f t="shared" si="85"/>
        <v>-0.63779846395838391</v>
      </c>
      <c r="FG34">
        <v>1136</v>
      </c>
      <c r="FH34">
        <v>595</v>
      </c>
      <c r="FI34">
        <v>819</v>
      </c>
      <c r="FJ34">
        <v>605</v>
      </c>
      <c r="FK34" s="18">
        <f t="shared" si="86"/>
        <v>977.5</v>
      </c>
      <c r="FL34" s="18">
        <f t="shared" si="86"/>
        <v>600</v>
      </c>
      <c r="FM34" s="18">
        <f t="shared" si="181"/>
        <v>365.5</v>
      </c>
      <c r="FN34" s="18">
        <f t="shared" si="182"/>
        <v>-11</v>
      </c>
      <c r="FO34" s="18">
        <f t="shared" si="88"/>
        <v>365.66548921110945</v>
      </c>
      <c r="FP34" s="18">
        <f t="shared" si="89"/>
        <v>1146.955208366918</v>
      </c>
      <c r="FQ34" s="18">
        <f t="shared" si="183"/>
        <v>282.16332588882722</v>
      </c>
      <c r="FR34" s="28">
        <v>28</v>
      </c>
      <c r="FS34" s="22">
        <f t="shared" si="20"/>
        <v>0.4286391957889123</v>
      </c>
      <c r="FT34" s="18">
        <f t="shared" si="21"/>
        <v>0.22215433394449963</v>
      </c>
      <c r="FU34">
        <f t="shared" si="91"/>
        <v>-0.36790811855661409</v>
      </c>
      <c r="FV34">
        <f t="shared" si="91"/>
        <v>-0.6533452098153173</v>
      </c>
      <c r="FZ34">
        <v>518</v>
      </c>
      <c r="GA34">
        <v>590</v>
      </c>
      <c r="GB34">
        <v>348</v>
      </c>
      <c r="GC34">
        <v>597</v>
      </c>
      <c r="GD34">
        <f t="shared" si="92"/>
        <v>433</v>
      </c>
      <c r="GE34">
        <f t="shared" si="92"/>
        <v>593.5</v>
      </c>
      <c r="GF34" s="18">
        <f t="shared" si="184"/>
        <v>207</v>
      </c>
      <c r="GG34" s="18">
        <f t="shared" si="185"/>
        <v>-8.5</v>
      </c>
      <c r="GH34" s="18">
        <f t="shared" si="94"/>
        <v>207.17444340458599</v>
      </c>
      <c r="GI34">
        <f t="shared" si="95"/>
        <v>734.66403886402384</v>
      </c>
      <c r="GJ34">
        <v>28</v>
      </c>
      <c r="GK34" s="22">
        <f t="shared" si="22"/>
        <v>0.38624109350646185</v>
      </c>
      <c r="GL34" s="18">
        <f t="shared" si="23"/>
        <v>0.11437513291806155</v>
      </c>
      <c r="GM34">
        <f t="shared" si="96"/>
        <v>-0.4131415220281931</v>
      </c>
      <c r="GN34">
        <f t="shared" si="97"/>
        <v>-0.94166838822125809</v>
      </c>
      <c r="GR34">
        <v>644</v>
      </c>
      <c r="GS34">
        <v>587</v>
      </c>
      <c r="GT34">
        <v>488</v>
      </c>
      <c r="GU34">
        <v>593</v>
      </c>
      <c r="GV34">
        <f t="shared" si="98"/>
        <v>566</v>
      </c>
      <c r="GW34">
        <f t="shared" si="98"/>
        <v>590</v>
      </c>
      <c r="GX34" s="18">
        <f t="shared" si="186"/>
        <v>321</v>
      </c>
      <c r="GY34" s="18">
        <f t="shared" si="187"/>
        <v>-14.5</v>
      </c>
      <c r="GZ34" s="18">
        <f t="shared" si="100"/>
        <v>321.32732532419334</v>
      </c>
      <c r="HA34">
        <f t="shared" si="101"/>
        <v>817.59158508389748</v>
      </c>
      <c r="HB34">
        <v>28</v>
      </c>
      <c r="HC34" s="22">
        <f t="shared" si="24"/>
        <v>0.34679723963534242</v>
      </c>
      <c r="HD34" s="18">
        <f t="shared" si="25"/>
        <v>0.17066351348673972</v>
      </c>
      <c r="HE34">
        <f t="shared" si="102"/>
        <v>-0.4599243679891083</v>
      </c>
      <c r="HF34">
        <f t="shared" si="103"/>
        <v>-0.76785931769672178</v>
      </c>
      <c r="HJ34">
        <v>654</v>
      </c>
      <c r="HK34">
        <v>584</v>
      </c>
      <c r="HL34">
        <v>496</v>
      </c>
      <c r="HM34">
        <v>591</v>
      </c>
      <c r="HN34">
        <f t="shared" si="104"/>
        <v>575</v>
      </c>
      <c r="HO34">
        <f t="shared" si="104"/>
        <v>587.5</v>
      </c>
      <c r="HP34" s="18">
        <f t="shared" si="105"/>
        <v>320</v>
      </c>
      <c r="HQ34" s="18">
        <f t="shared" si="188"/>
        <v>-14</v>
      </c>
      <c r="HR34" s="18">
        <f t="shared" si="26"/>
        <v>320.30610359467084</v>
      </c>
      <c r="HS34">
        <f t="shared" si="107"/>
        <v>822.05915237286911</v>
      </c>
      <c r="HT34">
        <v>28</v>
      </c>
      <c r="HU34" s="22">
        <f t="shared" si="27"/>
        <v>0.37276270645249521</v>
      </c>
      <c r="HV34" s="18">
        <f t="shared" si="28"/>
        <v>0.18832959797833629</v>
      </c>
      <c r="HW34">
        <f t="shared" si="108"/>
        <v>-0.4285675437216489</v>
      </c>
      <c r="HX34">
        <f t="shared" si="109"/>
        <v>-0.72508142067093695</v>
      </c>
      <c r="IB34">
        <v>992</v>
      </c>
      <c r="IC34">
        <v>572</v>
      </c>
      <c r="ID34">
        <v>690</v>
      </c>
      <c r="IE34">
        <v>579</v>
      </c>
      <c r="IF34">
        <f t="shared" si="110"/>
        <v>841</v>
      </c>
      <c r="IG34">
        <f t="shared" si="111"/>
        <v>575.5</v>
      </c>
      <c r="IH34">
        <f t="shared" si="112"/>
        <v>294.5</v>
      </c>
      <c r="II34">
        <f t="shared" si="113"/>
        <v>-8</v>
      </c>
      <c r="IJ34">
        <f t="shared" si="114"/>
        <v>294.6086387056564</v>
      </c>
      <c r="IL34">
        <v>28</v>
      </c>
      <c r="IM34">
        <f t="shared" si="29"/>
        <v>0.3493966531215677</v>
      </c>
      <c r="IN34">
        <f t="shared" si="30"/>
        <v>0.16529983136706006</v>
      </c>
      <c r="IO34">
        <f t="shared" si="115"/>
        <v>-0.45668125944981491</v>
      </c>
      <c r="IP34">
        <f t="shared" si="116"/>
        <v>-0.7817275894799296</v>
      </c>
      <c r="JM34">
        <v>1608</v>
      </c>
      <c r="JN34">
        <v>609</v>
      </c>
      <c r="JO34">
        <v>1422</v>
      </c>
      <c r="JP34">
        <v>605</v>
      </c>
      <c r="JQ34">
        <f t="shared" si="125"/>
        <v>1515</v>
      </c>
      <c r="JR34">
        <f t="shared" si="126"/>
        <v>607</v>
      </c>
      <c r="JS34">
        <f t="shared" si="127"/>
        <v>987.5</v>
      </c>
      <c r="JT34">
        <f t="shared" si="128"/>
        <v>29</v>
      </c>
      <c r="JU34">
        <f t="shared" si="129"/>
        <v>987.92573101422965</v>
      </c>
      <c r="JV34">
        <f t="shared" si="130"/>
        <v>1632.0765913400021</v>
      </c>
      <c r="JW34">
        <v>112</v>
      </c>
      <c r="JX34">
        <f t="shared" si="33"/>
        <v>0.69910882761021764</v>
      </c>
      <c r="JY34">
        <f t="shared" si="34"/>
        <v>0.24631479158438777</v>
      </c>
      <c r="JZ34">
        <f t="shared" si="131"/>
        <v>-0.1554552140228998</v>
      </c>
      <c r="KA34">
        <f t="shared" si="132"/>
        <v>-0.60850950732211617</v>
      </c>
    </row>
    <row r="35" spans="11:287" x14ac:dyDescent="0.25">
      <c r="K35" s="18">
        <v>1012</v>
      </c>
      <c r="L35" s="18">
        <v>579</v>
      </c>
      <c r="M35" s="18">
        <v>753</v>
      </c>
      <c r="N35" s="18">
        <v>578</v>
      </c>
      <c r="O35" s="18">
        <f t="shared" si="0"/>
        <v>882.5</v>
      </c>
      <c r="P35" s="18">
        <f t="shared" si="1"/>
        <v>578.5</v>
      </c>
      <c r="Q35" s="18">
        <f t="shared" si="158"/>
        <v>106</v>
      </c>
      <c r="R35" s="18">
        <f t="shared" si="159"/>
        <v>-2</v>
      </c>
      <c r="S35" s="49">
        <f t="shared" si="42"/>
        <v>106.01886624558857</v>
      </c>
      <c r="T35" s="26">
        <f t="shared" si="2"/>
        <v>8.7829397933550304</v>
      </c>
      <c r="U35" s="18">
        <f t="shared" si="3"/>
        <v>85.709008248143959</v>
      </c>
      <c r="V35" s="28">
        <v>29</v>
      </c>
      <c r="W35" s="22">
        <f t="shared" si="4"/>
        <v>0.10430828517070127</v>
      </c>
      <c r="X35" s="18">
        <f t="shared" si="5"/>
        <v>1.1934760888280755E-2</v>
      </c>
      <c r="Y35">
        <f t="shared" si="43"/>
        <v>-0.98168119434421353</v>
      </c>
      <c r="Z35">
        <f t="shared" si="44"/>
        <v>-1.9231862776157922</v>
      </c>
      <c r="AD35" s="18">
        <v>937</v>
      </c>
      <c r="AE35" s="18">
        <v>574</v>
      </c>
      <c r="AF35" s="18">
        <v>642</v>
      </c>
      <c r="AG35" s="18">
        <v>575</v>
      </c>
      <c r="AH35" s="18">
        <f t="shared" si="45"/>
        <v>789.5</v>
      </c>
      <c r="AI35" s="18">
        <f t="shared" si="45"/>
        <v>574.5</v>
      </c>
      <c r="AJ35" s="18">
        <f t="shared" si="160"/>
        <v>127</v>
      </c>
      <c r="AK35" s="18">
        <f t="shared" si="161"/>
        <v>4</v>
      </c>
      <c r="AL35" s="18">
        <f t="shared" si="47"/>
        <v>127.06297651164952</v>
      </c>
      <c r="AM35" s="18">
        <f t="shared" si="48"/>
        <v>976.40181277996408</v>
      </c>
      <c r="AN35" s="18">
        <f t="shared" si="162"/>
        <v>102.11553243467586</v>
      </c>
      <c r="AO35" s="28">
        <v>29</v>
      </c>
      <c r="AP35" s="22">
        <f t="shared" si="6"/>
        <v>8.6876601136534823E-2</v>
      </c>
      <c r="AQ35" s="18">
        <f t="shared" si="7"/>
        <v>1.3969265567004445E-2</v>
      </c>
      <c r="AR35">
        <f t="shared" si="49"/>
        <v>-1.0610971782768914</v>
      </c>
      <c r="AS35">
        <f t="shared" si="49"/>
        <v>-1.8548264262825112</v>
      </c>
      <c r="AW35" s="18">
        <v>1131</v>
      </c>
      <c r="AX35" s="18">
        <v>579</v>
      </c>
      <c r="AY35" s="18">
        <v>754</v>
      </c>
      <c r="AZ35" s="18">
        <v>581</v>
      </c>
      <c r="BA35" s="18">
        <f t="shared" si="50"/>
        <v>942.5</v>
      </c>
      <c r="BB35" s="18">
        <f t="shared" si="50"/>
        <v>580</v>
      </c>
      <c r="BC35" s="18">
        <f t="shared" si="163"/>
        <v>111</v>
      </c>
      <c r="BD35" s="18">
        <f t="shared" si="164"/>
        <v>-1</v>
      </c>
      <c r="BE35" s="18">
        <f t="shared" si="52"/>
        <v>111.00450441310929</v>
      </c>
      <c r="BF35" s="18">
        <f t="shared" si="53"/>
        <v>1106.6644703793468</v>
      </c>
      <c r="BG35" s="18">
        <f t="shared" si="165"/>
        <v>92.291141668462387</v>
      </c>
      <c r="BH35" s="28">
        <v>29</v>
      </c>
      <c r="BI35" s="22">
        <f t="shared" si="8"/>
        <v>7.7254762320580983E-2</v>
      </c>
      <c r="BJ35" s="18">
        <f t="shared" si="9"/>
        <v>9.3075848738198817E-3</v>
      </c>
      <c r="BK35">
        <f t="shared" si="55"/>
        <v>-1.1120747392714112</v>
      </c>
      <c r="BL35">
        <f t="shared" si="55"/>
        <v>-2.0311629948556273</v>
      </c>
      <c r="BP35">
        <v>835</v>
      </c>
      <c r="BQ35">
        <v>582</v>
      </c>
      <c r="BR35">
        <v>657</v>
      </c>
      <c r="BS35">
        <v>582</v>
      </c>
      <c r="BT35" s="18">
        <f t="shared" si="56"/>
        <v>746</v>
      </c>
      <c r="BU35" s="18">
        <f t="shared" si="56"/>
        <v>582</v>
      </c>
      <c r="BV35" s="18">
        <f t="shared" si="166"/>
        <v>267.5</v>
      </c>
      <c r="BW35" s="18">
        <f t="shared" si="167"/>
        <v>-7.5</v>
      </c>
      <c r="BX35" s="18">
        <f t="shared" si="58"/>
        <v>267.60511953249323</v>
      </c>
      <c r="BY35" s="18">
        <f t="shared" si="59"/>
        <v>946.17123186028016</v>
      </c>
      <c r="BZ35" s="18">
        <f t="shared" si="168"/>
        <v>186.9133705246204</v>
      </c>
      <c r="CA35" s="28">
        <v>29</v>
      </c>
      <c r="CB35" s="22">
        <f t="shared" si="10"/>
        <v>0.33291573836616239</v>
      </c>
      <c r="CC35" s="18">
        <f t="shared" si="11"/>
        <v>0.11902438649838723</v>
      </c>
      <c r="CD35">
        <f t="shared" si="61"/>
        <v>-0.47766567338038901</v>
      </c>
      <c r="CE35">
        <f t="shared" si="61"/>
        <v>-0.92436404838360708</v>
      </c>
      <c r="CI35">
        <v>868</v>
      </c>
      <c r="CJ35">
        <v>573</v>
      </c>
      <c r="CK35">
        <v>658</v>
      </c>
      <c r="CL35">
        <v>582</v>
      </c>
      <c r="CM35" s="18">
        <f t="shared" si="62"/>
        <v>763</v>
      </c>
      <c r="CN35" s="18">
        <f t="shared" si="62"/>
        <v>577.5</v>
      </c>
      <c r="CO35" s="18">
        <f t="shared" si="169"/>
        <v>230.5</v>
      </c>
      <c r="CP35" s="18">
        <f t="shared" si="170"/>
        <v>-10.5</v>
      </c>
      <c r="CQ35" s="18">
        <f t="shared" si="64"/>
        <v>230.73903007510455</v>
      </c>
      <c r="CR35" s="18">
        <f t="shared" si="65"/>
        <v>956.90921721969005</v>
      </c>
      <c r="CS35" s="18">
        <f t="shared" si="171"/>
        <v>163.62474743599387</v>
      </c>
      <c r="CT35" s="28">
        <v>29</v>
      </c>
      <c r="CU35" s="22">
        <f t="shared" si="12"/>
        <v>0.28190570961066558</v>
      </c>
      <c r="CV35" s="18">
        <f t="shared" si="13"/>
        <v>8.5744136906857088E-2</v>
      </c>
      <c r="CW35">
        <f t="shared" si="67"/>
        <v>-0.54989612800461352</v>
      </c>
      <c r="CX35">
        <f t="shared" si="67"/>
        <v>-1.0667955668659945</v>
      </c>
      <c r="DB35">
        <v>978</v>
      </c>
      <c r="DC35">
        <v>572</v>
      </c>
      <c r="DD35">
        <v>754</v>
      </c>
      <c r="DE35">
        <v>581</v>
      </c>
      <c r="DF35" s="18">
        <f t="shared" si="68"/>
        <v>866</v>
      </c>
      <c r="DG35" s="18">
        <f t="shared" si="68"/>
        <v>576.5</v>
      </c>
      <c r="DH35" s="18">
        <f t="shared" si="172"/>
        <v>324</v>
      </c>
      <c r="DI35" s="18">
        <f t="shared" si="173"/>
        <v>-8</v>
      </c>
      <c r="DJ35" s="18">
        <f t="shared" si="70"/>
        <v>324.09875038327436</v>
      </c>
      <c r="DK35" s="18">
        <f t="shared" si="71"/>
        <v>1040.3404490838564</v>
      </c>
      <c r="DL35" s="18">
        <f t="shared" si="174"/>
        <v>243.21796790546182</v>
      </c>
      <c r="DM35" s="28">
        <v>29</v>
      </c>
      <c r="DN35" s="22">
        <f t="shared" si="14"/>
        <v>0.25435685465189506</v>
      </c>
      <c r="DO35" s="18">
        <f t="shared" si="15"/>
        <v>0.1059038041044425</v>
      </c>
      <c r="DP35">
        <f t="shared" si="73"/>
        <v>-0.59455655409167762</v>
      </c>
      <c r="DQ35">
        <f t="shared" si="73"/>
        <v>-0.9750884395913294</v>
      </c>
      <c r="DU35">
        <v>988</v>
      </c>
      <c r="DV35">
        <v>595</v>
      </c>
      <c r="DW35">
        <v>782</v>
      </c>
      <c r="DX35">
        <v>600</v>
      </c>
      <c r="DY35" s="18">
        <f t="shared" si="74"/>
        <v>885</v>
      </c>
      <c r="DZ35" s="18">
        <f t="shared" si="74"/>
        <v>597.5</v>
      </c>
      <c r="EA35" s="18">
        <f t="shared" si="175"/>
        <v>279.5</v>
      </c>
      <c r="EB35" s="18">
        <f t="shared" si="176"/>
        <v>-8.5</v>
      </c>
      <c r="EC35" s="18">
        <f t="shared" si="76"/>
        <v>279.62921878802291</v>
      </c>
      <c r="ED35" s="18">
        <f t="shared" si="77"/>
        <v>1067.8161124463331</v>
      </c>
      <c r="EE35" s="18">
        <f t="shared" si="177"/>
        <v>211.15617408105629</v>
      </c>
      <c r="EF35" s="28">
        <v>29</v>
      </c>
      <c r="EG35" s="22">
        <f t="shared" si="16"/>
        <v>0.60207789485680141</v>
      </c>
      <c r="EH35" s="18">
        <f t="shared" si="17"/>
        <v>0.22957899799831707</v>
      </c>
      <c r="EI35">
        <f t="shared" si="79"/>
        <v>-0.22034731751622705</v>
      </c>
      <c r="EJ35">
        <f t="shared" si="79"/>
        <v>-0.63906784393358662</v>
      </c>
      <c r="EN35">
        <v>1119</v>
      </c>
      <c r="EO35">
        <v>598</v>
      </c>
      <c r="EP35">
        <v>859</v>
      </c>
      <c r="EQ35">
        <v>603</v>
      </c>
      <c r="ER35" s="18">
        <f t="shared" si="80"/>
        <v>989</v>
      </c>
      <c r="ES35" s="18">
        <f t="shared" si="80"/>
        <v>600.5</v>
      </c>
      <c r="ET35" s="18">
        <f t="shared" si="178"/>
        <v>373</v>
      </c>
      <c r="EU35" s="18">
        <f t="shared" si="179"/>
        <v>-9</v>
      </c>
      <c r="EV35" s="18">
        <f t="shared" si="82"/>
        <v>373.10856328956055</v>
      </c>
      <c r="EW35" s="18">
        <f t="shared" si="83"/>
        <v>1157.0312225692096</v>
      </c>
      <c r="EX35" s="18">
        <f t="shared" si="180"/>
        <v>290.45967330163762</v>
      </c>
      <c r="EY35" s="28">
        <v>29</v>
      </c>
      <c r="EZ35" s="22">
        <f t="shared" si="18"/>
        <v>0.49009150886326336</v>
      </c>
      <c r="FA35" s="18">
        <f t="shared" si="19"/>
        <v>0.24156951924638301</v>
      </c>
      <c r="FB35">
        <f t="shared" si="85"/>
        <v>-0.30972282184112482</v>
      </c>
      <c r="FC35">
        <f t="shared" si="85"/>
        <v>-0.61695786499384142</v>
      </c>
      <c r="FG35">
        <v>1155</v>
      </c>
      <c r="FH35">
        <v>596</v>
      </c>
      <c r="FI35">
        <v>841</v>
      </c>
      <c r="FJ35">
        <v>604</v>
      </c>
      <c r="FK35" s="18">
        <f t="shared" si="86"/>
        <v>998</v>
      </c>
      <c r="FL35" s="18">
        <f t="shared" si="86"/>
        <v>600</v>
      </c>
      <c r="FM35" s="18">
        <f t="shared" si="181"/>
        <v>386</v>
      </c>
      <c r="FN35" s="18">
        <f t="shared" si="182"/>
        <v>-11</v>
      </c>
      <c r="FO35" s="18">
        <f t="shared" si="88"/>
        <v>386.15670394284234</v>
      </c>
      <c r="FP35" s="18">
        <f t="shared" si="89"/>
        <v>1164.4758477529708</v>
      </c>
      <c r="FQ35" s="18">
        <f t="shared" si="183"/>
        <v>299.68396527488005</v>
      </c>
      <c r="FR35" s="28">
        <v>29</v>
      </c>
      <c r="FS35" s="22">
        <f t="shared" si="20"/>
        <v>0.44394773849565916</v>
      </c>
      <c r="FT35" s="18">
        <f t="shared" si="21"/>
        <v>0.23460345013061504</v>
      </c>
      <c r="FU35">
        <f t="shared" si="91"/>
        <v>-0.35266815199987728</v>
      </c>
      <c r="FV35">
        <f t="shared" si="91"/>
        <v>-0.62966560534209992</v>
      </c>
      <c r="FZ35">
        <v>529</v>
      </c>
      <c r="GA35">
        <v>589</v>
      </c>
      <c r="GB35">
        <v>361</v>
      </c>
      <c r="GC35">
        <v>596</v>
      </c>
      <c r="GD35">
        <f t="shared" si="92"/>
        <v>445</v>
      </c>
      <c r="GE35">
        <f t="shared" si="92"/>
        <v>592.5</v>
      </c>
      <c r="GF35" s="18">
        <f t="shared" si="184"/>
        <v>219</v>
      </c>
      <c r="GG35" s="18">
        <f t="shared" si="185"/>
        <v>-9.5</v>
      </c>
      <c r="GH35" s="18">
        <f t="shared" si="94"/>
        <v>219.20595338630747</v>
      </c>
      <c r="GI35">
        <f t="shared" si="95"/>
        <v>741.00016869093895</v>
      </c>
      <c r="GJ35">
        <v>29</v>
      </c>
      <c r="GK35" s="22">
        <f t="shared" si="22"/>
        <v>0.40003541827454975</v>
      </c>
      <c r="GL35" s="18">
        <f t="shared" si="23"/>
        <v>0.12101738825974487</v>
      </c>
      <c r="GM35">
        <f t="shared" si="96"/>
        <v>-0.39790155547145628</v>
      </c>
      <c r="GN35">
        <f t="shared" si="97"/>
        <v>-0.91715222404134056</v>
      </c>
      <c r="GR35">
        <v>661</v>
      </c>
      <c r="GS35">
        <v>585</v>
      </c>
      <c r="GT35">
        <v>506</v>
      </c>
      <c r="GU35">
        <v>591</v>
      </c>
      <c r="GV35">
        <f t="shared" si="98"/>
        <v>583.5</v>
      </c>
      <c r="GW35">
        <f t="shared" si="98"/>
        <v>588</v>
      </c>
      <c r="GX35" s="18">
        <f t="shared" si="186"/>
        <v>338.5</v>
      </c>
      <c r="GY35" s="18">
        <f t="shared" si="187"/>
        <v>-16.5</v>
      </c>
      <c r="GZ35" s="18">
        <f t="shared" si="100"/>
        <v>338.90190321094394</v>
      </c>
      <c r="HA35">
        <f t="shared" si="101"/>
        <v>828.38170549572135</v>
      </c>
      <c r="HB35">
        <v>29</v>
      </c>
      <c r="HC35" s="22">
        <f t="shared" si="24"/>
        <v>0.35918285533660466</v>
      </c>
      <c r="HD35" s="18">
        <f t="shared" si="25"/>
        <v>0.17999773119503179</v>
      </c>
      <c r="HE35">
        <f t="shared" si="102"/>
        <v>-0.44468440143237142</v>
      </c>
      <c r="HF35">
        <f t="shared" si="103"/>
        <v>-0.74473296898384966</v>
      </c>
      <c r="HJ35">
        <v>670</v>
      </c>
      <c r="HK35">
        <v>583</v>
      </c>
      <c r="HL35">
        <v>511</v>
      </c>
      <c r="HM35">
        <v>590</v>
      </c>
      <c r="HN35">
        <f t="shared" si="104"/>
        <v>590.5</v>
      </c>
      <c r="HO35">
        <f t="shared" si="104"/>
        <v>586.5</v>
      </c>
      <c r="HP35" s="18">
        <f t="shared" si="105"/>
        <v>335.5</v>
      </c>
      <c r="HQ35" s="18">
        <f t="shared" si="188"/>
        <v>-15</v>
      </c>
      <c r="HR35" s="18">
        <f t="shared" si="26"/>
        <v>335.83515301409409</v>
      </c>
      <c r="HS35">
        <f t="shared" si="107"/>
        <v>832.26948760602772</v>
      </c>
      <c r="HT35">
        <v>29</v>
      </c>
      <c r="HU35" s="22">
        <f t="shared" si="27"/>
        <v>0.38607566025437007</v>
      </c>
      <c r="HV35" s="18">
        <f t="shared" si="28"/>
        <v>0.19746017526463921</v>
      </c>
      <c r="HW35">
        <f t="shared" si="108"/>
        <v>-0.41332757716491197</v>
      </c>
      <c r="HX35">
        <f t="shared" si="109"/>
        <v>-0.7045204818442562</v>
      </c>
      <c r="IB35">
        <v>1007</v>
      </c>
      <c r="IC35">
        <v>572</v>
      </c>
      <c r="ID35">
        <v>705</v>
      </c>
      <c r="IE35">
        <v>586</v>
      </c>
      <c r="IF35">
        <f t="shared" si="110"/>
        <v>856</v>
      </c>
      <c r="IG35">
        <f t="shared" si="111"/>
        <v>579</v>
      </c>
      <c r="IH35">
        <f t="shared" si="112"/>
        <v>309.5</v>
      </c>
      <c r="II35">
        <f t="shared" si="113"/>
        <v>-4.5</v>
      </c>
      <c r="IJ35">
        <f t="shared" si="114"/>
        <v>309.53271232617726</v>
      </c>
      <c r="IL35">
        <v>29</v>
      </c>
      <c r="IM35">
        <f t="shared" si="29"/>
        <v>0.36187510501876652</v>
      </c>
      <c r="IN35">
        <f t="shared" si="30"/>
        <v>0.17367347194874858</v>
      </c>
      <c r="IO35">
        <f t="shared" si="115"/>
        <v>-0.4414412928930781</v>
      </c>
      <c r="IP35">
        <f t="shared" si="116"/>
        <v>-0.76026651353980812</v>
      </c>
    </row>
    <row r="36" spans="11:287" x14ac:dyDescent="0.25">
      <c r="K36" s="18">
        <v>1016</v>
      </c>
      <c r="L36" s="18">
        <v>581</v>
      </c>
      <c r="M36" s="18">
        <v>758</v>
      </c>
      <c r="N36" s="18">
        <v>578</v>
      </c>
      <c r="O36" s="18">
        <f t="shared" si="0"/>
        <v>887</v>
      </c>
      <c r="P36" s="18">
        <f t="shared" si="1"/>
        <v>579.5</v>
      </c>
      <c r="Q36" s="18">
        <f t="shared" si="158"/>
        <v>110.5</v>
      </c>
      <c r="R36" s="18">
        <f t="shared" si="159"/>
        <v>-1</v>
      </c>
      <c r="S36" s="49">
        <f t="shared" si="42"/>
        <v>110.50452479423636</v>
      </c>
      <c r="T36" s="26">
        <f t="shared" si="2"/>
        <v>9.15454600233919</v>
      </c>
      <c r="U36" s="18">
        <f t="shared" si="3"/>
        <v>90.021963471546201</v>
      </c>
      <c r="V36" s="28">
        <v>30</v>
      </c>
      <c r="W36" s="22">
        <f t="shared" si="4"/>
        <v>0.10790512259038063</v>
      </c>
      <c r="X36" s="18">
        <f t="shared" si="5"/>
        <v>1.2439720657238968E-2</v>
      </c>
      <c r="Y36">
        <f t="shared" si="43"/>
        <v>-0.96695793752350712</v>
      </c>
      <c r="Z36">
        <f t="shared" si="44"/>
        <v>-1.905189371926695</v>
      </c>
      <c r="AD36" s="18">
        <v>941</v>
      </c>
      <c r="AE36" s="18">
        <v>573</v>
      </c>
      <c r="AF36" s="18">
        <v>648</v>
      </c>
      <c r="AG36" s="18">
        <v>574</v>
      </c>
      <c r="AH36" s="18">
        <f t="shared" si="45"/>
        <v>794.5</v>
      </c>
      <c r="AI36" s="18">
        <f t="shared" si="45"/>
        <v>573.5</v>
      </c>
      <c r="AJ36" s="18">
        <f t="shared" si="160"/>
        <v>132</v>
      </c>
      <c r="AK36" s="18">
        <f t="shared" si="161"/>
        <v>3</v>
      </c>
      <c r="AL36" s="18">
        <f t="shared" si="47"/>
        <v>132.03408650799233</v>
      </c>
      <c r="AM36" s="18">
        <f t="shared" si="48"/>
        <v>979.86351090343192</v>
      </c>
      <c r="AN36" s="18">
        <f t="shared" si="162"/>
        <v>105.5772305581437</v>
      </c>
      <c r="AO36" s="28">
        <v>30</v>
      </c>
      <c r="AP36" s="22">
        <f t="shared" si="6"/>
        <v>8.9872346003311884E-2</v>
      </c>
      <c r="AQ36" s="18">
        <f t="shared" si="7"/>
        <v>1.4515787910555375E-2</v>
      </c>
      <c r="AR36">
        <f t="shared" si="49"/>
        <v>-1.0463739214561849</v>
      </c>
      <c r="AS36">
        <f t="shared" si="49"/>
        <v>-1.8381593858798835</v>
      </c>
      <c r="AW36" s="18">
        <v>1136</v>
      </c>
      <c r="AX36" s="18">
        <v>579</v>
      </c>
      <c r="AY36" s="18">
        <v>759</v>
      </c>
      <c r="AZ36" s="18">
        <v>580</v>
      </c>
      <c r="BA36" s="18">
        <f t="shared" si="50"/>
        <v>947.5</v>
      </c>
      <c r="BB36" s="18">
        <f t="shared" si="50"/>
        <v>579.5</v>
      </c>
      <c r="BC36" s="18">
        <f t="shared" si="163"/>
        <v>116</v>
      </c>
      <c r="BD36" s="18">
        <f t="shared" si="164"/>
        <v>-1.5</v>
      </c>
      <c r="BE36" s="18">
        <f t="shared" si="52"/>
        <v>116.00969787047978</v>
      </c>
      <c r="BF36" s="18">
        <f t="shared" si="53"/>
        <v>1110.6648909549631</v>
      </c>
      <c r="BG36" s="18">
        <f t="shared" si="165"/>
        <v>96.291562244078705</v>
      </c>
      <c r="BH36" s="28">
        <v>30</v>
      </c>
      <c r="BI36" s="22">
        <f t="shared" si="8"/>
        <v>7.9918719641980329E-2</v>
      </c>
      <c r="BJ36" s="18">
        <f t="shared" si="9"/>
        <v>9.7272639054111643E-3</v>
      </c>
      <c r="BK36">
        <f t="shared" si="55"/>
        <v>-1.0973514824507049</v>
      </c>
      <c r="BL36">
        <f t="shared" si="55"/>
        <v>-2.0120093013436966</v>
      </c>
      <c r="BP36">
        <v>847</v>
      </c>
      <c r="BQ36">
        <v>582</v>
      </c>
      <c r="BR36">
        <v>667</v>
      </c>
      <c r="BS36">
        <v>581</v>
      </c>
      <c r="BT36" s="18">
        <f t="shared" si="56"/>
        <v>757</v>
      </c>
      <c r="BU36" s="18">
        <f t="shared" si="56"/>
        <v>581.5</v>
      </c>
      <c r="BV36" s="18">
        <f t="shared" si="166"/>
        <v>278.5</v>
      </c>
      <c r="BW36" s="18">
        <f t="shared" si="167"/>
        <v>-8</v>
      </c>
      <c r="BX36" s="18">
        <f t="shared" si="58"/>
        <v>278.61487756399515</v>
      </c>
      <c r="BY36" s="18">
        <f t="shared" si="59"/>
        <v>954.56338186628545</v>
      </c>
      <c r="BZ36" s="18">
        <f t="shared" si="168"/>
        <v>195.3055205306257</v>
      </c>
      <c r="CA36" s="28">
        <v>30</v>
      </c>
      <c r="CB36" s="22">
        <f t="shared" si="10"/>
        <v>0.34439559141327147</v>
      </c>
      <c r="CC36" s="18">
        <f t="shared" si="11"/>
        <v>0.12392126476994096</v>
      </c>
      <c r="CD36">
        <f t="shared" si="61"/>
        <v>-0.4629424165596826</v>
      </c>
      <c r="CE36">
        <f t="shared" si="61"/>
        <v>-0.90685416271331798</v>
      </c>
      <c r="CI36">
        <v>878</v>
      </c>
      <c r="CJ36">
        <v>572</v>
      </c>
      <c r="CK36">
        <v>667</v>
      </c>
      <c r="CL36">
        <v>581</v>
      </c>
      <c r="CM36" s="18">
        <f t="shared" si="62"/>
        <v>772.5</v>
      </c>
      <c r="CN36" s="18">
        <f t="shared" si="62"/>
        <v>576.5</v>
      </c>
      <c r="CO36" s="18">
        <f t="shared" si="169"/>
        <v>240</v>
      </c>
      <c r="CP36" s="18">
        <f t="shared" si="170"/>
        <v>-11.5</v>
      </c>
      <c r="CQ36" s="18">
        <f t="shared" si="64"/>
        <v>240.27536286519265</v>
      </c>
      <c r="CR36" s="18">
        <f t="shared" si="65"/>
        <v>963.90274405668129</v>
      </c>
      <c r="CS36" s="18">
        <f t="shared" si="171"/>
        <v>170.6182742729851</v>
      </c>
      <c r="CT36" s="28">
        <v>30</v>
      </c>
      <c r="CU36" s="22">
        <f t="shared" si="12"/>
        <v>0.29162659614896441</v>
      </c>
      <c r="CV36" s="18">
        <f t="shared" si="13"/>
        <v>8.9287900716891785E-2</v>
      </c>
      <c r="CW36">
        <f t="shared" si="67"/>
        <v>-0.53517287118390722</v>
      </c>
      <c r="CX36">
        <f t="shared" si="67"/>
        <v>-1.0492073877844457</v>
      </c>
      <c r="DB36">
        <v>991</v>
      </c>
      <c r="DC36">
        <v>572</v>
      </c>
      <c r="DD36">
        <v>769</v>
      </c>
      <c r="DE36">
        <v>581</v>
      </c>
      <c r="DF36" s="18">
        <f t="shared" si="68"/>
        <v>880</v>
      </c>
      <c r="DG36" s="18">
        <f t="shared" si="68"/>
        <v>576.5</v>
      </c>
      <c r="DH36" s="18">
        <f t="shared" si="172"/>
        <v>338</v>
      </c>
      <c r="DI36" s="18">
        <f t="shared" si="173"/>
        <v>-8</v>
      </c>
      <c r="DJ36" s="18">
        <f t="shared" si="70"/>
        <v>338.09466130064817</v>
      </c>
      <c r="DK36" s="18">
        <f t="shared" si="71"/>
        <v>1052.0229322595587</v>
      </c>
      <c r="DL36" s="18">
        <f t="shared" si="174"/>
        <v>254.90045108116419</v>
      </c>
      <c r="DM36" s="28">
        <v>30</v>
      </c>
      <c r="DN36" s="22">
        <f t="shared" si="14"/>
        <v>0.2631277806743742</v>
      </c>
      <c r="DO36" s="18">
        <f t="shared" si="15"/>
        <v>0.11047716394092422</v>
      </c>
      <c r="DP36">
        <f t="shared" si="73"/>
        <v>-0.57983329727097122</v>
      </c>
      <c r="DQ36">
        <f t="shared" si="73"/>
        <v>-0.9567274830591872</v>
      </c>
      <c r="DU36">
        <v>1001</v>
      </c>
      <c r="DV36">
        <v>594</v>
      </c>
      <c r="DW36">
        <v>796</v>
      </c>
      <c r="DX36">
        <v>600</v>
      </c>
      <c r="DY36" s="18">
        <f t="shared" si="74"/>
        <v>898.5</v>
      </c>
      <c r="DZ36" s="18">
        <f t="shared" si="74"/>
        <v>597</v>
      </c>
      <c r="EA36" s="18">
        <f t="shared" si="175"/>
        <v>293</v>
      </c>
      <c r="EB36" s="18">
        <f t="shared" si="176"/>
        <v>-9</v>
      </c>
      <c r="EC36" s="18">
        <f t="shared" si="76"/>
        <v>293.1381926668717</v>
      </c>
      <c r="ED36" s="18">
        <f t="shared" si="77"/>
        <v>1078.7544901412925</v>
      </c>
      <c r="EE36" s="18">
        <f t="shared" si="177"/>
        <v>222.09455177601569</v>
      </c>
      <c r="EF36" s="28">
        <v>30</v>
      </c>
      <c r="EG36" s="22">
        <f t="shared" si="16"/>
        <v>0.62283920157600137</v>
      </c>
      <c r="EH36" s="18">
        <f t="shared" si="17"/>
        <v>0.24067003026073092</v>
      </c>
      <c r="EI36">
        <f t="shared" si="79"/>
        <v>-0.20562406069552075</v>
      </c>
      <c r="EJ36">
        <f t="shared" si="79"/>
        <v>-0.61857798742647718</v>
      </c>
      <c r="EN36">
        <v>1137</v>
      </c>
      <c r="EO36">
        <v>597</v>
      </c>
      <c r="EP36">
        <v>879</v>
      </c>
      <c r="EQ36">
        <v>602</v>
      </c>
      <c r="ER36" s="18">
        <f t="shared" si="80"/>
        <v>1008</v>
      </c>
      <c r="ES36" s="18">
        <f t="shared" si="80"/>
        <v>599.5</v>
      </c>
      <c r="ET36" s="18">
        <f t="shared" si="178"/>
        <v>392</v>
      </c>
      <c r="EU36" s="18">
        <f t="shared" si="179"/>
        <v>-10</v>
      </c>
      <c r="EV36" s="18">
        <f t="shared" si="82"/>
        <v>392.12753027554697</v>
      </c>
      <c r="EW36" s="18">
        <f t="shared" si="83"/>
        <v>1172.8018801144549</v>
      </c>
      <c r="EX36" s="18">
        <f t="shared" si="180"/>
        <v>306.23033084688291</v>
      </c>
      <c r="EY36" s="28">
        <v>30</v>
      </c>
      <c r="EZ36" s="22">
        <f t="shared" si="18"/>
        <v>0.50699121606544484</v>
      </c>
      <c r="FA36" s="18">
        <f t="shared" si="19"/>
        <v>0.25388336878888729</v>
      </c>
      <c r="FB36">
        <f t="shared" si="85"/>
        <v>-0.29499956502041852</v>
      </c>
      <c r="FC36">
        <f t="shared" si="85"/>
        <v>-0.59536574764846328</v>
      </c>
      <c r="FG36">
        <v>1172</v>
      </c>
      <c r="FH36">
        <v>598</v>
      </c>
      <c r="FI36">
        <v>862</v>
      </c>
      <c r="FJ36">
        <v>603</v>
      </c>
      <c r="FK36" s="18">
        <f t="shared" si="86"/>
        <v>1017</v>
      </c>
      <c r="FL36" s="18">
        <f t="shared" si="86"/>
        <v>600.5</v>
      </c>
      <c r="FM36" s="18">
        <f t="shared" si="181"/>
        <v>405</v>
      </c>
      <c r="FN36" s="18">
        <f t="shared" si="182"/>
        <v>-10.5</v>
      </c>
      <c r="FO36" s="18">
        <f t="shared" si="88"/>
        <v>405.13608824690004</v>
      </c>
      <c r="FP36" s="18">
        <f t="shared" si="89"/>
        <v>1181.0542959576414</v>
      </c>
      <c r="FQ36" s="18">
        <f t="shared" si="183"/>
        <v>316.26241347955067</v>
      </c>
      <c r="FR36" s="28">
        <v>30</v>
      </c>
      <c r="FS36" s="22">
        <f t="shared" si="20"/>
        <v>0.45925628120240602</v>
      </c>
      <c r="FT36" s="18">
        <f t="shared" si="21"/>
        <v>0.24613407744751345</v>
      </c>
      <c r="FU36">
        <f t="shared" si="91"/>
        <v>-0.33794489517917092</v>
      </c>
      <c r="FV36">
        <f t="shared" si="91"/>
        <v>-0.60882825373785565</v>
      </c>
      <c r="FZ36">
        <v>541</v>
      </c>
      <c r="GA36">
        <v>588</v>
      </c>
      <c r="GB36">
        <v>371</v>
      </c>
      <c r="GC36">
        <v>597</v>
      </c>
      <c r="GD36">
        <f t="shared" si="92"/>
        <v>456</v>
      </c>
      <c r="GE36">
        <f t="shared" si="92"/>
        <v>592.5</v>
      </c>
      <c r="GF36" s="18">
        <f t="shared" si="184"/>
        <v>230</v>
      </c>
      <c r="GG36" s="18">
        <f t="shared" si="185"/>
        <v>-9.5</v>
      </c>
      <c r="GH36" s="18">
        <f t="shared" si="94"/>
        <v>230.19611204362249</v>
      </c>
      <c r="GI36">
        <f t="shared" si="95"/>
        <v>747.65784286664177</v>
      </c>
      <c r="GJ36">
        <v>30</v>
      </c>
      <c r="GK36" s="22">
        <f t="shared" si="22"/>
        <v>0.41382974304263764</v>
      </c>
      <c r="GL36" s="18">
        <f t="shared" si="23"/>
        <v>0.127084743077087</v>
      </c>
      <c r="GM36">
        <f t="shared" si="96"/>
        <v>-0.38317829865074998</v>
      </c>
      <c r="GN36">
        <f t="shared" si="97"/>
        <v>-0.89590658473436269</v>
      </c>
      <c r="GR36">
        <v>679</v>
      </c>
      <c r="GS36">
        <v>584</v>
      </c>
      <c r="GT36">
        <v>521</v>
      </c>
      <c r="GU36">
        <v>590</v>
      </c>
      <c r="GV36">
        <f t="shared" si="98"/>
        <v>600</v>
      </c>
      <c r="GW36">
        <f t="shared" si="98"/>
        <v>587</v>
      </c>
      <c r="GX36" s="18">
        <f t="shared" si="186"/>
        <v>355</v>
      </c>
      <c r="GY36" s="18">
        <f t="shared" si="187"/>
        <v>-17.5</v>
      </c>
      <c r="GZ36" s="18">
        <f t="shared" si="100"/>
        <v>355.43107630031454</v>
      </c>
      <c r="HA36">
        <f t="shared" si="101"/>
        <v>839.38608518368949</v>
      </c>
      <c r="HB36">
        <v>30</v>
      </c>
      <c r="HC36" s="22">
        <f t="shared" si="24"/>
        <v>0.37156847103786683</v>
      </c>
      <c r="HD36" s="18">
        <f t="shared" si="25"/>
        <v>0.18877671303735213</v>
      </c>
      <c r="HE36">
        <f t="shared" si="102"/>
        <v>-0.42996114461166512</v>
      </c>
      <c r="HF36">
        <f t="shared" si="103"/>
        <v>-0.72405158007572956</v>
      </c>
      <c r="HJ36">
        <v>685</v>
      </c>
      <c r="HK36">
        <v>584</v>
      </c>
      <c r="HL36">
        <v>527</v>
      </c>
      <c r="HM36">
        <v>590</v>
      </c>
      <c r="HN36">
        <f t="shared" si="104"/>
        <v>606</v>
      </c>
      <c r="HO36">
        <f t="shared" si="104"/>
        <v>587</v>
      </c>
      <c r="HP36" s="18">
        <f t="shared" si="105"/>
        <v>351</v>
      </c>
      <c r="HQ36" s="18">
        <f t="shared" si="188"/>
        <v>-14.5</v>
      </c>
      <c r="HR36" s="18">
        <f t="shared" si="26"/>
        <v>351.29937375406746</v>
      </c>
      <c r="HS36">
        <f t="shared" si="107"/>
        <v>843.68536789492805</v>
      </c>
      <c r="HT36">
        <v>30</v>
      </c>
      <c r="HU36" s="22">
        <f t="shared" si="27"/>
        <v>0.39938861405624487</v>
      </c>
      <c r="HV36" s="18">
        <f t="shared" si="28"/>
        <v>0.20655263539050955</v>
      </c>
      <c r="HW36">
        <f t="shared" si="108"/>
        <v>-0.39860432034420568</v>
      </c>
      <c r="HX36">
        <f t="shared" si="109"/>
        <v>-0.68496925951937571</v>
      </c>
      <c r="IB36">
        <v>1024</v>
      </c>
      <c r="IC36">
        <v>571</v>
      </c>
      <c r="ID36">
        <v>725</v>
      </c>
      <c r="IE36">
        <v>582</v>
      </c>
      <c r="IF36">
        <f t="shared" si="110"/>
        <v>874.5</v>
      </c>
      <c r="IG36">
        <f t="shared" si="111"/>
        <v>576.5</v>
      </c>
      <c r="IH36">
        <f t="shared" si="112"/>
        <v>328</v>
      </c>
      <c r="II36">
        <f t="shared" si="113"/>
        <v>-7</v>
      </c>
      <c r="IJ36">
        <f t="shared" si="114"/>
        <v>328.07468661876368</v>
      </c>
      <c r="IL36">
        <v>30</v>
      </c>
      <c r="IM36">
        <f t="shared" si="29"/>
        <v>0.37435355691596539</v>
      </c>
      <c r="IN36">
        <f t="shared" si="30"/>
        <v>0.18407705426474144</v>
      </c>
      <c r="IO36">
        <f t="shared" si="115"/>
        <v>-0.42671803607237169</v>
      </c>
      <c r="IP36">
        <f t="shared" si="116"/>
        <v>-0.73500034418080895</v>
      </c>
    </row>
    <row r="37" spans="11:287" x14ac:dyDescent="0.25">
      <c r="K37" s="18">
        <v>1022</v>
      </c>
      <c r="L37" s="18">
        <v>580</v>
      </c>
      <c r="M37" s="18">
        <v>761</v>
      </c>
      <c r="N37" s="18">
        <v>578</v>
      </c>
      <c r="O37" s="18">
        <f t="shared" si="0"/>
        <v>891.5</v>
      </c>
      <c r="P37" s="18">
        <f t="shared" si="1"/>
        <v>579</v>
      </c>
      <c r="Q37" s="18">
        <f t="shared" si="158"/>
        <v>115</v>
      </c>
      <c r="R37" s="18">
        <f t="shared" si="159"/>
        <v>-1.5</v>
      </c>
      <c r="S37" s="49">
        <f t="shared" si="42"/>
        <v>115.00978219264655</v>
      </c>
      <c r="T37" s="26">
        <f t="shared" si="2"/>
        <v>9.5277758423201533</v>
      </c>
      <c r="U37" s="18">
        <f t="shared" si="3"/>
        <v>93.519653139688558</v>
      </c>
      <c r="V37" s="28">
        <v>31</v>
      </c>
      <c r="W37" s="22">
        <f t="shared" si="4"/>
        <v>0.11150196001005996</v>
      </c>
      <c r="X37" s="18">
        <f t="shared" si="5"/>
        <v>1.2946886708851229E-2</v>
      </c>
      <c r="Y37">
        <f t="shared" si="43"/>
        <v>-0.95271749840889697</v>
      </c>
      <c r="Z37">
        <f t="shared" si="44"/>
        <v>-1.8878346522560083</v>
      </c>
      <c r="AD37" s="18">
        <v>947</v>
      </c>
      <c r="AE37" s="18">
        <v>573</v>
      </c>
      <c r="AF37" s="18">
        <v>653</v>
      </c>
      <c r="AG37" s="18">
        <v>575</v>
      </c>
      <c r="AH37" s="18">
        <f t="shared" si="45"/>
        <v>800</v>
      </c>
      <c r="AI37" s="18">
        <f t="shared" si="45"/>
        <v>574</v>
      </c>
      <c r="AJ37" s="18">
        <f t="shared" si="160"/>
        <v>137.5</v>
      </c>
      <c r="AK37" s="18">
        <f t="shared" si="161"/>
        <v>3.5</v>
      </c>
      <c r="AL37" s="18">
        <f t="shared" si="47"/>
        <v>137.5445382412548</v>
      </c>
      <c r="AM37" s="18">
        <f t="shared" si="48"/>
        <v>984.61972354813201</v>
      </c>
      <c r="AN37" s="18">
        <f t="shared" si="162"/>
        <v>110.3334432028438</v>
      </c>
      <c r="AO37" s="28">
        <v>31</v>
      </c>
      <c r="AP37" s="22">
        <f t="shared" si="6"/>
        <v>9.2868090870088932E-2</v>
      </c>
      <c r="AQ37" s="18">
        <f t="shared" si="7"/>
        <v>1.512160532306535E-2</v>
      </c>
      <c r="AR37">
        <f t="shared" si="49"/>
        <v>-1.0321334823415749</v>
      </c>
      <c r="AS37">
        <f t="shared" si="49"/>
        <v>-1.820402101299041</v>
      </c>
      <c r="AW37" s="18">
        <v>1142</v>
      </c>
      <c r="AX37" s="18">
        <v>578</v>
      </c>
      <c r="AY37" s="18">
        <v>766</v>
      </c>
      <c r="AZ37" s="18">
        <v>580</v>
      </c>
      <c r="BA37" s="18">
        <f t="shared" si="50"/>
        <v>954</v>
      </c>
      <c r="BB37" s="18">
        <f t="shared" si="50"/>
        <v>579</v>
      </c>
      <c r="BC37" s="18">
        <f t="shared" si="163"/>
        <v>122.5</v>
      </c>
      <c r="BD37" s="18">
        <f t="shared" si="164"/>
        <v>-2</v>
      </c>
      <c r="BE37" s="18">
        <f t="shared" si="52"/>
        <v>122.51632544277517</v>
      </c>
      <c r="BF37" s="18">
        <f t="shared" si="53"/>
        <v>1115.9556442798253</v>
      </c>
      <c r="BG37" s="18">
        <f t="shared" si="165"/>
        <v>101.58231556894088</v>
      </c>
      <c r="BH37" s="28">
        <v>31</v>
      </c>
      <c r="BI37" s="22">
        <f t="shared" si="8"/>
        <v>8.2582676963379661E-2</v>
      </c>
      <c r="BJ37" s="18">
        <f t="shared" si="9"/>
        <v>1.027283625575557E-2</v>
      </c>
      <c r="BK37">
        <f t="shared" si="55"/>
        <v>-1.0831110433360946</v>
      </c>
      <c r="BL37">
        <f t="shared" si="55"/>
        <v>-1.9883096342832636</v>
      </c>
      <c r="BP37">
        <v>858</v>
      </c>
      <c r="BQ37">
        <v>582</v>
      </c>
      <c r="BR37">
        <v>678</v>
      </c>
      <c r="BS37">
        <v>580</v>
      </c>
      <c r="BT37" s="18">
        <f t="shared" si="56"/>
        <v>768</v>
      </c>
      <c r="BU37" s="18">
        <f t="shared" si="56"/>
        <v>581</v>
      </c>
      <c r="BV37" s="18">
        <f t="shared" si="166"/>
        <v>289.5</v>
      </c>
      <c r="BW37" s="18">
        <f t="shared" si="167"/>
        <v>-8.5</v>
      </c>
      <c r="BX37" s="18">
        <f t="shared" si="58"/>
        <v>289.62475722907391</v>
      </c>
      <c r="BY37" s="18">
        <f t="shared" si="59"/>
        <v>963.00830733696171</v>
      </c>
      <c r="BZ37" s="18">
        <f t="shared" si="168"/>
        <v>203.75044600130195</v>
      </c>
      <c r="CA37" s="28">
        <v>31</v>
      </c>
      <c r="CB37" s="22">
        <f t="shared" si="10"/>
        <v>0.35587544446038044</v>
      </c>
      <c r="CC37" s="18">
        <f t="shared" si="11"/>
        <v>0.12881819714121404</v>
      </c>
      <c r="CD37">
        <f t="shared" si="61"/>
        <v>-0.44870197744507245</v>
      </c>
      <c r="CE37">
        <f t="shared" si="61"/>
        <v>-0.89002278325106998</v>
      </c>
      <c r="CI37">
        <v>884</v>
      </c>
      <c r="CJ37">
        <v>572</v>
      </c>
      <c r="CK37">
        <v>678</v>
      </c>
      <c r="CL37">
        <v>578</v>
      </c>
      <c r="CM37" s="18">
        <f t="shared" si="62"/>
        <v>781</v>
      </c>
      <c r="CN37" s="18">
        <f t="shared" si="62"/>
        <v>575</v>
      </c>
      <c r="CO37" s="18">
        <f t="shared" si="169"/>
        <v>248.5</v>
      </c>
      <c r="CP37" s="18">
        <f t="shared" si="170"/>
        <v>-13</v>
      </c>
      <c r="CQ37" s="18">
        <f t="shared" si="64"/>
        <v>248.83980790862222</v>
      </c>
      <c r="CR37" s="18">
        <f t="shared" si="65"/>
        <v>969.83813082390202</v>
      </c>
      <c r="CS37" s="18">
        <f t="shared" si="171"/>
        <v>176.55366104020584</v>
      </c>
      <c r="CT37" s="28">
        <v>31</v>
      </c>
      <c r="CU37" s="22">
        <f t="shared" si="12"/>
        <v>0.30134748268726319</v>
      </c>
      <c r="CV37" s="18">
        <f t="shared" si="13"/>
        <v>9.2470504666020165E-2</v>
      </c>
      <c r="CW37">
        <f t="shared" si="67"/>
        <v>-0.52093243206929696</v>
      </c>
      <c r="CX37">
        <f t="shared" si="67"/>
        <v>-1.033996772163909</v>
      </c>
      <c r="DB37">
        <v>1003</v>
      </c>
      <c r="DC37">
        <v>570</v>
      </c>
      <c r="DD37">
        <v>779</v>
      </c>
      <c r="DE37">
        <v>582</v>
      </c>
      <c r="DF37" s="18">
        <f t="shared" si="68"/>
        <v>891</v>
      </c>
      <c r="DG37" s="18">
        <f t="shared" si="68"/>
        <v>576</v>
      </c>
      <c r="DH37" s="18">
        <f t="shared" si="172"/>
        <v>349</v>
      </c>
      <c r="DI37" s="18">
        <f t="shared" si="173"/>
        <v>-8.5</v>
      </c>
      <c r="DJ37" s="18">
        <f t="shared" si="70"/>
        <v>349.10349468316701</v>
      </c>
      <c r="DK37" s="18">
        <f t="shared" si="71"/>
        <v>1060.9698393451154</v>
      </c>
      <c r="DL37" s="18">
        <f t="shared" si="174"/>
        <v>263.84735816672082</v>
      </c>
      <c r="DM37" s="28">
        <v>31</v>
      </c>
      <c r="DN37" s="22">
        <f t="shared" si="14"/>
        <v>0.27189870669685329</v>
      </c>
      <c r="DO37" s="18">
        <f t="shared" si="15"/>
        <v>0.11407445437349138</v>
      </c>
      <c r="DP37">
        <f t="shared" si="73"/>
        <v>-0.56559285815636107</v>
      </c>
      <c r="DQ37">
        <f t="shared" si="73"/>
        <v>-0.94281159981279505</v>
      </c>
      <c r="DU37">
        <v>1014</v>
      </c>
      <c r="DV37">
        <v>593</v>
      </c>
      <c r="DW37">
        <v>811</v>
      </c>
      <c r="DX37">
        <v>600</v>
      </c>
      <c r="DY37" s="18">
        <f t="shared" si="74"/>
        <v>912.5</v>
      </c>
      <c r="DZ37" s="18">
        <f t="shared" si="74"/>
        <v>596.5</v>
      </c>
      <c r="EA37" s="18">
        <f t="shared" si="175"/>
        <v>307</v>
      </c>
      <c r="EB37" s="18">
        <f t="shared" si="176"/>
        <v>-9.5</v>
      </c>
      <c r="EC37" s="18">
        <f t="shared" si="76"/>
        <v>307.14695179994868</v>
      </c>
      <c r="ED37" s="18">
        <f t="shared" si="77"/>
        <v>1090.1690235922135</v>
      </c>
      <c r="EE37" s="18">
        <f t="shared" si="177"/>
        <v>233.50908522693669</v>
      </c>
      <c r="EF37" s="28">
        <v>31</v>
      </c>
      <c r="EG37" s="22">
        <f t="shared" si="16"/>
        <v>0.64360050829520143</v>
      </c>
      <c r="EH37" s="18">
        <f t="shared" si="17"/>
        <v>0.2521713923104873</v>
      </c>
      <c r="EI37">
        <f t="shared" si="79"/>
        <v>-0.19138362158091049</v>
      </c>
      <c r="EJ37">
        <f t="shared" si="79"/>
        <v>-0.59830418368839655</v>
      </c>
      <c r="EN37">
        <v>1151</v>
      </c>
      <c r="EO37">
        <v>596</v>
      </c>
      <c r="EP37">
        <v>898</v>
      </c>
      <c r="EQ37">
        <v>602</v>
      </c>
      <c r="ER37" s="18">
        <f t="shared" si="80"/>
        <v>1024.5</v>
      </c>
      <c r="ES37" s="18">
        <f t="shared" si="80"/>
        <v>599</v>
      </c>
      <c r="ET37" s="18">
        <f t="shared" si="178"/>
        <v>408.5</v>
      </c>
      <c r="EU37" s="18">
        <f t="shared" si="179"/>
        <v>-10.5</v>
      </c>
      <c r="EV37" s="18">
        <f t="shared" si="82"/>
        <v>408.63492263877788</v>
      </c>
      <c r="EW37" s="18">
        <f t="shared" si="83"/>
        <v>1186.7608225754675</v>
      </c>
      <c r="EX37" s="18">
        <f t="shared" si="180"/>
        <v>320.18927330789552</v>
      </c>
      <c r="EY37" s="28">
        <v>31</v>
      </c>
      <c r="EZ37" s="22">
        <f t="shared" si="18"/>
        <v>0.52389092326762632</v>
      </c>
      <c r="FA37" s="18">
        <f t="shared" si="19"/>
        <v>0.26457109678429741</v>
      </c>
      <c r="FB37">
        <f t="shared" si="85"/>
        <v>-0.28075912590580826</v>
      </c>
      <c r="FC37">
        <f t="shared" si="85"/>
        <v>-0.57745760229786292</v>
      </c>
      <c r="FG37">
        <v>1190</v>
      </c>
      <c r="FH37">
        <v>598</v>
      </c>
      <c r="FI37">
        <v>882</v>
      </c>
      <c r="FJ37">
        <v>603</v>
      </c>
      <c r="FK37" s="18">
        <f t="shared" si="86"/>
        <v>1036</v>
      </c>
      <c r="FL37" s="18">
        <f t="shared" si="86"/>
        <v>600.5</v>
      </c>
      <c r="FM37" s="18">
        <f t="shared" si="181"/>
        <v>424</v>
      </c>
      <c r="FN37" s="18">
        <f t="shared" si="182"/>
        <v>-10.5</v>
      </c>
      <c r="FO37" s="18">
        <f t="shared" si="88"/>
        <v>424.12999186570147</v>
      </c>
      <c r="FP37" s="18">
        <f t="shared" si="89"/>
        <v>1197.4540701003943</v>
      </c>
      <c r="FQ37" s="18">
        <f t="shared" si="183"/>
        <v>332.66218762230358</v>
      </c>
      <c r="FR37" s="28">
        <v>31</v>
      </c>
      <c r="FS37" s="22">
        <f t="shared" si="20"/>
        <v>0.47456482390915283</v>
      </c>
      <c r="FT37" s="18">
        <f t="shared" si="21"/>
        <v>0.25767352574640601</v>
      </c>
      <c r="FU37">
        <f t="shared" si="91"/>
        <v>-0.32370445606456072</v>
      </c>
      <c r="FV37">
        <f t="shared" si="91"/>
        <v>-0.58893020004777796</v>
      </c>
      <c r="FZ37">
        <v>555</v>
      </c>
      <c r="GA37">
        <v>588</v>
      </c>
      <c r="GB37">
        <v>382</v>
      </c>
      <c r="GC37">
        <v>595</v>
      </c>
      <c r="GD37">
        <f t="shared" si="92"/>
        <v>468.5</v>
      </c>
      <c r="GE37">
        <f t="shared" si="92"/>
        <v>591.5</v>
      </c>
      <c r="GF37" s="18">
        <f t="shared" si="184"/>
        <v>242.5</v>
      </c>
      <c r="GG37" s="18">
        <f t="shared" si="185"/>
        <v>-10.5</v>
      </c>
      <c r="GH37" s="18">
        <f t="shared" si="94"/>
        <v>242.72721314265527</v>
      </c>
      <c r="GI37">
        <f t="shared" si="95"/>
        <v>754.56245599685121</v>
      </c>
      <c r="GJ37">
        <v>31</v>
      </c>
      <c r="GK37" s="22">
        <f t="shared" si="22"/>
        <v>0.42762406781072554</v>
      </c>
      <c r="GL37" s="18">
        <f t="shared" si="23"/>
        <v>0.13400280850184881</v>
      </c>
      <c r="GM37">
        <f t="shared" si="96"/>
        <v>-0.36893785953613972</v>
      </c>
      <c r="GN37">
        <f t="shared" si="97"/>
        <v>-0.87288609936598693</v>
      </c>
      <c r="GR37">
        <v>696</v>
      </c>
      <c r="GS37">
        <v>583</v>
      </c>
      <c r="GT37">
        <v>536</v>
      </c>
      <c r="GU37">
        <v>588</v>
      </c>
      <c r="GV37">
        <f t="shared" si="98"/>
        <v>616</v>
      </c>
      <c r="GW37">
        <f t="shared" si="98"/>
        <v>585.5</v>
      </c>
      <c r="GX37" s="18">
        <f t="shared" si="186"/>
        <v>371</v>
      </c>
      <c r="GY37" s="18">
        <f t="shared" si="187"/>
        <v>-19</v>
      </c>
      <c r="GZ37" s="18">
        <f t="shared" si="100"/>
        <v>371.48620431989127</v>
      </c>
      <c r="HA37">
        <f t="shared" si="101"/>
        <v>849.86248887687702</v>
      </c>
      <c r="HB37">
        <v>31</v>
      </c>
      <c r="HC37" s="22">
        <f t="shared" si="24"/>
        <v>0.38395408673912906</v>
      </c>
      <c r="HD37" s="18">
        <f t="shared" si="25"/>
        <v>0.19730391984908499</v>
      </c>
      <c r="HE37">
        <f t="shared" si="102"/>
        <v>-0.41572070549705487</v>
      </c>
      <c r="HF37">
        <f t="shared" si="103"/>
        <v>-0.70486428650697319</v>
      </c>
      <c r="HJ37">
        <v>701</v>
      </c>
      <c r="HK37">
        <v>583</v>
      </c>
      <c r="HL37">
        <v>542</v>
      </c>
      <c r="HM37">
        <v>590</v>
      </c>
      <c r="HN37">
        <f t="shared" si="104"/>
        <v>621.5</v>
      </c>
      <c r="HO37">
        <f t="shared" si="104"/>
        <v>586.5</v>
      </c>
      <c r="HP37" s="18">
        <f t="shared" si="105"/>
        <v>366.5</v>
      </c>
      <c r="HQ37" s="18">
        <f t="shared" si="188"/>
        <v>-15</v>
      </c>
      <c r="HR37" s="18">
        <f t="shared" si="26"/>
        <v>366.80682927121188</v>
      </c>
      <c r="HS37">
        <f t="shared" si="107"/>
        <v>854.5434453554717</v>
      </c>
      <c r="HT37">
        <v>31</v>
      </c>
      <c r="HU37" s="22">
        <f t="shared" si="27"/>
        <v>0.41270156785811968</v>
      </c>
      <c r="HV37" s="18">
        <f t="shared" si="28"/>
        <v>0.21567051616279256</v>
      </c>
      <c r="HW37">
        <f t="shared" si="108"/>
        <v>-0.38436388122959547</v>
      </c>
      <c r="HX37">
        <f t="shared" si="109"/>
        <v>-0.66620922227350265</v>
      </c>
      <c r="IB37">
        <v>1037</v>
      </c>
      <c r="IC37">
        <v>571</v>
      </c>
      <c r="ID37">
        <v>739</v>
      </c>
      <c r="IE37">
        <v>582</v>
      </c>
      <c r="IF37">
        <f t="shared" si="110"/>
        <v>888</v>
      </c>
      <c r="IG37">
        <f t="shared" si="111"/>
        <v>576.5</v>
      </c>
      <c r="IH37">
        <f t="shared" si="112"/>
        <v>341.5</v>
      </c>
      <c r="II37">
        <f t="shared" si="113"/>
        <v>-7</v>
      </c>
      <c r="IJ37">
        <f t="shared" si="114"/>
        <v>341.57173477909441</v>
      </c>
      <c r="IL37">
        <v>31</v>
      </c>
      <c r="IM37">
        <f t="shared" si="29"/>
        <v>0.38683200881316421</v>
      </c>
      <c r="IN37">
        <f t="shared" si="30"/>
        <v>0.19165001544693139</v>
      </c>
      <c r="IO37">
        <f t="shared" si="115"/>
        <v>-0.41247759695776148</v>
      </c>
      <c r="IP37">
        <f t="shared" si="116"/>
        <v>-0.71749114140562809</v>
      </c>
    </row>
    <row r="38" spans="11:287" x14ac:dyDescent="0.25">
      <c r="K38" s="18">
        <v>1027</v>
      </c>
      <c r="L38" s="18">
        <v>580</v>
      </c>
      <c r="M38" s="18">
        <v>767</v>
      </c>
      <c r="N38" s="18">
        <v>578</v>
      </c>
      <c r="O38" s="18">
        <f t="shared" ref="O38:O69" si="189">(K38+M38)/2</f>
        <v>897</v>
      </c>
      <c r="P38" s="18">
        <f t="shared" ref="P38:P69" si="190">(L38+N38)/2</f>
        <v>579</v>
      </c>
      <c r="Q38" s="18">
        <f t="shared" si="158"/>
        <v>120.5</v>
      </c>
      <c r="R38" s="18">
        <f t="shared" si="159"/>
        <v>-1.5</v>
      </c>
      <c r="S38" s="49">
        <f t="shared" si="42"/>
        <v>120.5093357379419</v>
      </c>
      <c r="T38" s="26">
        <f t="shared" ref="T38:T69" si="191">S38*($I$6/$J$6)</f>
        <v>9.9833763348473124</v>
      </c>
      <c r="U38" s="18">
        <f t="shared" ref="U38:U71" si="192">SQRT(O38^2+P38^2)-SQRT($O$6^2+$P$6^2)</f>
        <v>98.136418565194504</v>
      </c>
      <c r="V38" s="28">
        <v>32</v>
      </c>
      <c r="W38" s="22">
        <f t="shared" ref="W38:W69" si="193">(V38*(1/60))/$L$4</f>
        <v>0.11509879742973933</v>
      </c>
      <c r="X38" s="18">
        <f t="shared" ref="X38:X69" si="194">(S38*(I$6/J$6)+I$4)/$M$4</f>
        <v>1.356598271392785E-2</v>
      </c>
      <c r="Y38">
        <f t="shared" si="43"/>
        <v>-0.93892921392326356</v>
      </c>
      <c r="Z38">
        <f t="shared" si="44"/>
        <v>-1.8675487406581801</v>
      </c>
      <c r="AD38" s="18">
        <v>952</v>
      </c>
      <c r="AE38" s="18">
        <v>573</v>
      </c>
      <c r="AF38" s="18">
        <v>659</v>
      </c>
      <c r="AG38" s="18">
        <v>576</v>
      </c>
      <c r="AH38" s="18">
        <f t="shared" si="45"/>
        <v>805.5</v>
      </c>
      <c r="AI38" s="18">
        <f t="shared" si="45"/>
        <v>574.5</v>
      </c>
      <c r="AJ38" s="18">
        <f t="shared" si="160"/>
        <v>143</v>
      </c>
      <c r="AK38" s="18">
        <f t="shared" si="161"/>
        <v>4</v>
      </c>
      <c r="AL38" s="18">
        <f t="shared" si="47"/>
        <v>143.05593311708537</v>
      </c>
      <c r="AM38" s="18">
        <f t="shared" si="48"/>
        <v>989.38389920192253</v>
      </c>
      <c r="AN38" s="18">
        <f t="shared" si="162"/>
        <v>115.09761885663431</v>
      </c>
      <c r="AO38" s="28">
        <v>32</v>
      </c>
      <c r="AP38" s="22">
        <f t="shared" ref="AP38:AP69" si="195">(AO38*(1/60))/AE$4</f>
        <v>9.5863835736866007E-2</v>
      </c>
      <c r="AQ38" s="18">
        <f t="shared" ref="AQ38:AQ69" si="196">((AL38*(AB$6/AC$6))+AB$4)/AF$4</f>
        <v>1.5727526424386677E-2</v>
      </c>
      <c r="AR38">
        <f t="shared" si="49"/>
        <v>-1.0183451978559415</v>
      </c>
      <c r="AS38">
        <f t="shared" si="49"/>
        <v>-1.8033395764684572</v>
      </c>
      <c r="AW38" s="18">
        <v>1146</v>
      </c>
      <c r="AX38" s="18">
        <v>579</v>
      </c>
      <c r="AY38" s="18">
        <v>769</v>
      </c>
      <c r="AZ38" s="18">
        <v>580</v>
      </c>
      <c r="BA38" s="18">
        <f t="shared" si="50"/>
        <v>957.5</v>
      </c>
      <c r="BB38" s="18">
        <f t="shared" si="50"/>
        <v>579.5</v>
      </c>
      <c r="BC38" s="18">
        <f t="shared" si="163"/>
        <v>126</v>
      </c>
      <c r="BD38" s="18">
        <f t="shared" si="164"/>
        <v>-1.5</v>
      </c>
      <c r="BE38" s="18">
        <f t="shared" si="52"/>
        <v>126.00892825510421</v>
      </c>
      <c r="BF38" s="18">
        <f t="shared" si="53"/>
        <v>1119.2079788850685</v>
      </c>
      <c r="BG38" s="18">
        <f t="shared" si="165"/>
        <v>104.83465017418416</v>
      </c>
      <c r="BH38" s="28">
        <v>32</v>
      </c>
      <c r="BI38" s="22">
        <f t="shared" ref="BI38:BI69" si="197">(BH38*(1/60))/$AX$4</f>
        <v>8.5246634284779021E-2</v>
      </c>
      <c r="BJ38" s="18">
        <f t="shared" ref="BJ38:BJ69" si="198">((BE38*(AU$6/AV$6))+AU$4)/$AY$4</f>
        <v>1.056568650789773E-2</v>
      </c>
      <c r="BK38">
        <f t="shared" si="55"/>
        <v>-1.0693227588504612</v>
      </c>
      <c r="BL38">
        <f t="shared" si="55"/>
        <v>-1.9761022793115746</v>
      </c>
      <c r="BP38">
        <v>868</v>
      </c>
      <c r="BQ38">
        <v>582</v>
      </c>
      <c r="BR38">
        <v>691</v>
      </c>
      <c r="BS38">
        <v>579</v>
      </c>
      <c r="BT38" s="18">
        <f t="shared" si="56"/>
        <v>779.5</v>
      </c>
      <c r="BU38" s="18">
        <f t="shared" si="56"/>
        <v>580.5</v>
      </c>
      <c r="BV38" s="18">
        <f t="shared" si="166"/>
        <v>301</v>
      </c>
      <c r="BW38" s="18">
        <f t="shared" si="167"/>
        <v>-9</v>
      </c>
      <c r="BX38" s="18">
        <f t="shared" si="58"/>
        <v>301.1345214351885</v>
      </c>
      <c r="BY38" s="18">
        <f t="shared" si="59"/>
        <v>971.90560241208607</v>
      </c>
      <c r="BZ38" s="18">
        <f t="shared" si="168"/>
        <v>212.64774107642631</v>
      </c>
      <c r="CA38" s="28">
        <v>32</v>
      </c>
      <c r="CB38" s="22">
        <f t="shared" ref="CB38:CB69" si="199">(CA38*(1/60))/$BQ$4</f>
        <v>0.36735529750748952</v>
      </c>
      <c r="CC38" s="18">
        <f t="shared" ref="CC38:CC69" si="200">((BX38*(BN$6/BO$6))+BN$4)/$BR$4</f>
        <v>0.1339374662559723</v>
      </c>
      <c r="CD38">
        <f t="shared" si="61"/>
        <v>-0.4349136929594391</v>
      </c>
      <c r="CE38">
        <f t="shared" si="61"/>
        <v>-0.87309792102965833</v>
      </c>
      <c r="CI38">
        <v>892</v>
      </c>
      <c r="CJ38">
        <v>572</v>
      </c>
      <c r="CK38">
        <v>689</v>
      </c>
      <c r="CL38">
        <v>578</v>
      </c>
      <c r="CM38" s="18">
        <f t="shared" si="62"/>
        <v>790.5</v>
      </c>
      <c r="CN38" s="18">
        <f t="shared" si="62"/>
        <v>575</v>
      </c>
      <c r="CO38" s="18">
        <f t="shared" si="169"/>
        <v>258</v>
      </c>
      <c r="CP38" s="18">
        <f t="shared" si="170"/>
        <v>-13</v>
      </c>
      <c r="CQ38" s="18">
        <f t="shared" si="64"/>
        <v>258.32731175777758</v>
      </c>
      <c r="CR38" s="18">
        <f t="shared" si="65"/>
        <v>977.50460356972235</v>
      </c>
      <c r="CS38" s="18">
        <f t="shared" si="171"/>
        <v>184.22013378602617</v>
      </c>
      <c r="CT38" s="28">
        <v>32</v>
      </c>
      <c r="CU38" s="22">
        <f t="shared" ref="CU38:CU69" si="201">(CT38*(1/60))/$CJ$4</f>
        <v>0.31106836922556202</v>
      </c>
      <c r="CV38" s="18">
        <f t="shared" ref="CV38:CV69" si="202">((CQ38*(CG$6/CH$6))+CG$4)/$CK$4</f>
        <v>9.5996123321353516E-2</v>
      </c>
      <c r="CW38">
        <f t="shared" si="67"/>
        <v>-0.50714414758366366</v>
      </c>
      <c r="CX38">
        <f t="shared" si="67"/>
        <v>-1.0177463050243818</v>
      </c>
      <c r="DB38">
        <v>1018</v>
      </c>
      <c r="DC38">
        <v>566</v>
      </c>
      <c r="DD38">
        <v>791</v>
      </c>
      <c r="DE38">
        <v>575</v>
      </c>
      <c r="DF38" s="18">
        <f t="shared" si="68"/>
        <v>904.5</v>
      </c>
      <c r="DG38" s="18">
        <f t="shared" si="68"/>
        <v>570.5</v>
      </c>
      <c r="DH38" s="18">
        <f t="shared" si="172"/>
        <v>362.5</v>
      </c>
      <c r="DI38" s="18">
        <f t="shared" si="173"/>
        <v>-14</v>
      </c>
      <c r="DJ38" s="18">
        <f t="shared" si="70"/>
        <v>362.77024409397194</v>
      </c>
      <c r="DK38" s="18">
        <f t="shared" si="71"/>
        <v>1069.387909039559</v>
      </c>
      <c r="DL38" s="18">
        <f t="shared" si="174"/>
        <v>272.26542786116443</v>
      </c>
      <c r="DM38" s="28">
        <v>32</v>
      </c>
      <c r="DN38" s="22">
        <f t="shared" ref="DN38:DN69" si="203">(DM38*(1/60))/$DC$4</f>
        <v>0.28066963271933248</v>
      </c>
      <c r="DO38" s="18">
        <f t="shared" ref="DO38:DO69" si="204">((DJ38*(CZ$6/DA$6))+CZ$4)/$DD$4</f>
        <v>0.11854025607940588</v>
      </c>
      <c r="DP38">
        <f t="shared" si="73"/>
        <v>-0.55180457367072766</v>
      </c>
      <c r="DQ38">
        <f t="shared" si="73"/>
        <v>-0.9261341389010096</v>
      </c>
      <c r="DU38">
        <v>1028</v>
      </c>
      <c r="DV38">
        <v>594</v>
      </c>
      <c r="DW38">
        <v>824</v>
      </c>
      <c r="DX38">
        <v>600</v>
      </c>
      <c r="DY38" s="18">
        <f t="shared" si="74"/>
        <v>926</v>
      </c>
      <c r="DZ38" s="18">
        <f t="shared" si="74"/>
        <v>597</v>
      </c>
      <c r="EA38" s="18">
        <f t="shared" si="175"/>
        <v>320.5</v>
      </c>
      <c r="EB38" s="18">
        <f t="shared" si="176"/>
        <v>-9</v>
      </c>
      <c r="EC38" s="18">
        <f t="shared" si="76"/>
        <v>320.62634015314461</v>
      </c>
      <c r="ED38" s="18">
        <f t="shared" si="77"/>
        <v>1101.7644938915032</v>
      </c>
      <c r="EE38" s="18">
        <f t="shared" si="177"/>
        <v>245.10455552622636</v>
      </c>
      <c r="EF38" s="28">
        <v>32</v>
      </c>
      <c r="EG38" s="22">
        <f t="shared" ref="EG38:EG69" si="205">(EF38*(1/60))/$DV$4</f>
        <v>0.6643618150144015</v>
      </c>
      <c r="EH38" s="18">
        <f t="shared" ref="EH38:EH69" si="206">((EC38*(DS$6/DT$6))+DS$4)/$DW$4</f>
        <v>0.26323813449561922</v>
      </c>
      <c r="EI38">
        <f t="shared" si="79"/>
        <v>-0.17759533709527719</v>
      </c>
      <c r="EJ38">
        <f t="shared" si="79"/>
        <v>-0.57965119560008183</v>
      </c>
      <c r="EN38">
        <v>1170</v>
      </c>
      <c r="EO38">
        <v>595</v>
      </c>
      <c r="EP38">
        <v>918</v>
      </c>
      <c r="EQ38">
        <v>602</v>
      </c>
      <c r="ER38" s="18">
        <f t="shared" si="80"/>
        <v>1044</v>
      </c>
      <c r="ES38" s="18">
        <f t="shared" si="80"/>
        <v>598.5</v>
      </c>
      <c r="ET38" s="18">
        <f t="shared" si="178"/>
        <v>428</v>
      </c>
      <c r="EU38" s="18">
        <f t="shared" si="179"/>
        <v>-11</v>
      </c>
      <c r="EV38" s="18">
        <f t="shared" si="82"/>
        <v>428.14133180528131</v>
      </c>
      <c r="EW38" s="18">
        <f t="shared" si="83"/>
        <v>1203.3861599669492</v>
      </c>
      <c r="EX38" s="18">
        <f t="shared" si="180"/>
        <v>336.81461069937723</v>
      </c>
      <c r="EY38" s="28">
        <v>32</v>
      </c>
      <c r="EZ38" s="22">
        <f t="shared" ref="EZ38:EZ69" si="207">(EY38*(1/60))/$EO$4</f>
        <v>0.5407906304698078</v>
      </c>
      <c r="FA38" s="18">
        <f t="shared" ref="FA38:FA70" si="208">((EV38*(EL$6/EM$6))+EL$4)/$EP$4</f>
        <v>0.27720054126295035</v>
      </c>
      <c r="FB38">
        <f t="shared" si="85"/>
        <v>-0.26697084142017496</v>
      </c>
      <c r="FC38">
        <f t="shared" si="85"/>
        <v>-0.55720592605415908</v>
      </c>
      <c r="FG38">
        <v>1208</v>
      </c>
      <c r="FH38">
        <v>598</v>
      </c>
      <c r="FI38">
        <v>903</v>
      </c>
      <c r="FJ38">
        <v>602</v>
      </c>
      <c r="FK38" s="18">
        <f t="shared" si="86"/>
        <v>1055.5</v>
      </c>
      <c r="FL38" s="18">
        <f t="shared" si="86"/>
        <v>600</v>
      </c>
      <c r="FM38" s="18">
        <f t="shared" si="181"/>
        <v>443.5</v>
      </c>
      <c r="FN38" s="18">
        <f t="shared" si="182"/>
        <v>-11</v>
      </c>
      <c r="FO38" s="18">
        <f t="shared" si="88"/>
        <v>443.6363939083447</v>
      </c>
      <c r="FP38" s="18">
        <f t="shared" si="89"/>
        <v>1214.1170660195828</v>
      </c>
      <c r="FQ38" s="18">
        <f t="shared" si="183"/>
        <v>349.32518354149204</v>
      </c>
      <c r="FR38" s="28">
        <v>32</v>
      </c>
      <c r="FS38" s="22">
        <f t="shared" ref="FS38:FS69" si="209">(FR38*(1/60))/$FH$4</f>
        <v>0.48987336661589975</v>
      </c>
      <c r="FT38" s="18">
        <f t="shared" ref="FT38:FT69" si="210">((FO38*(FE$6/FF$6))+FE$4)/$FI$4</f>
        <v>0.26952433442618057</v>
      </c>
      <c r="FU38">
        <f t="shared" si="91"/>
        <v>-0.30991617157892737</v>
      </c>
      <c r="FV38">
        <f t="shared" si="91"/>
        <v>-0.56940201775031085</v>
      </c>
      <c r="FZ38">
        <v>566</v>
      </c>
      <c r="GA38">
        <v>587</v>
      </c>
      <c r="GB38">
        <v>393</v>
      </c>
      <c r="GC38">
        <v>595</v>
      </c>
      <c r="GD38">
        <f t="shared" si="92"/>
        <v>479.5</v>
      </c>
      <c r="GE38">
        <f t="shared" si="92"/>
        <v>591</v>
      </c>
      <c r="GF38" s="18">
        <f t="shared" si="184"/>
        <v>253.5</v>
      </c>
      <c r="GG38" s="18">
        <f t="shared" si="185"/>
        <v>-11</v>
      </c>
      <c r="GH38" s="18">
        <f t="shared" si="94"/>
        <v>253.73854653954334</v>
      </c>
      <c r="GI38">
        <f t="shared" si="95"/>
        <v>761.05272484894238</v>
      </c>
      <c r="GJ38">
        <v>32</v>
      </c>
      <c r="GK38" s="22">
        <f t="shared" ref="GK38:GK69" si="211">(GJ38*(1/60))/$GA$4</f>
        <v>0.44141839257881349</v>
      </c>
      <c r="GL38" s="18">
        <f t="shared" ref="GL38:GL69" si="212">((GH38*($FX$6/$FY$6))+FX$4)/$GB$4</f>
        <v>0.14008185329220776</v>
      </c>
      <c r="GM38">
        <f t="shared" si="96"/>
        <v>-0.35514957505050643</v>
      </c>
      <c r="GN38">
        <f t="shared" si="97"/>
        <v>-0.85361812114180835</v>
      </c>
      <c r="GR38">
        <v>712</v>
      </c>
      <c r="GS38">
        <v>583</v>
      </c>
      <c r="GT38">
        <v>550</v>
      </c>
      <c r="GU38">
        <v>589</v>
      </c>
      <c r="GV38">
        <f t="shared" si="98"/>
        <v>631</v>
      </c>
      <c r="GW38">
        <f t="shared" si="98"/>
        <v>586</v>
      </c>
      <c r="GX38" s="18">
        <f t="shared" si="186"/>
        <v>386</v>
      </c>
      <c r="GY38" s="18">
        <f t="shared" si="187"/>
        <v>-18.5</v>
      </c>
      <c r="GZ38" s="18">
        <f t="shared" si="100"/>
        <v>386.44307472123239</v>
      </c>
      <c r="HA38">
        <f t="shared" si="101"/>
        <v>861.13703903618034</v>
      </c>
      <c r="HB38">
        <v>32</v>
      </c>
      <c r="HC38" s="22">
        <f t="shared" ref="HC38:HC69" si="213">(HB38*(1/60))/$GS$4</f>
        <v>0.39633970244039129</v>
      </c>
      <c r="HD38" s="18">
        <f t="shared" ref="HD38:HD69" si="214">((GZ38*(GP$6/GQ$6))+GP$4)/$GT$4</f>
        <v>0.20524781958087202</v>
      </c>
      <c r="HE38">
        <f t="shared" si="102"/>
        <v>-0.40193242101142157</v>
      </c>
      <c r="HF38">
        <f t="shared" si="103"/>
        <v>-0.68772144784567324</v>
      </c>
      <c r="HJ38">
        <v>720</v>
      </c>
      <c r="HK38">
        <v>583</v>
      </c>
      <c r="HL38">
        <v>557</v>
      </c>
      <c r="HM38">
        <v>590</v>
      </c>
      <c r="HN38">
        <f t="shared" si="104"/>
        <v>638.5</v>
      </c>
      <c r="HO38">
        <f t="shared" si="104"/>
        <v>586.5</v>
      </c>
      <c r="HP38" s="18">
        <f t="shared" si="105"/>
        <v>383.5</v>
      </c>
      <c r="HQ38" s="18">
        <f t="shared" si="188"/>
        <v>-15</v>
      </c>
      <c r="HR38" s="18">
        <f t="shared" ref="HR38:HR69" si="215">(HP38^2+HQ38^2)^(1/2)</f>
        <v>383.79323860641421</v>
      </c>
      <c r="HS38">
        <f t="shared" si="107"/>
        <v>866.98587070378494</v>
      </c>
      <c r="HT38">
        <v>32</v>
      </c>
      <c r="HU38" s="22">
        <f t="shared" ref="HU38:HU69" si="216">(HT38*(1/60))/$HK$4</f>
        <v>0.42601452165999454</v>
      </c>
      <c r="HV38" s="18">
        <f t="shared" ref="HV38:HV69" si="217">((HR38*(HH$6/HI$6))+HH$4)/$HL$4</f>
        <v>0.22565797380188371</v>
      </c>
      <c r="HW38">
        <f t="shared" si="108"/>
        <v>-0.37057559674396212</v>
      </c>
      <c r="HX38">
        <f t="shared" si="109"/>
        <v>-0.64654931573579799</v>
      </c>
      <c r="IB38">
        <v>1049</v>
      </c>
      <c r="IC38">
        <v>569</v>
      </c>
      <c r="ID38">
        <v>753</v>
      </c>
      <c r="IE38">
        <v>582</v>
      </c>
      <c r="IF38">
        <f t="shared" si="110"/>
        <v>901</v>
      </c>
      <c r="IG38">
        <f t="shared" si="111"/>
        <v>575.5</v>
      </c>
      <c r="IH38">
        <f t="shared" si="112"/>
        <v>354.5</v>
      </c>
      <c r="II38">
        <f t="shared" si="113"/>
        <v>-8</v>
      </c>
      <c r="IJ38">
        <f t="shared" si="114"/>
        <v>354.59025649332216</v>
      </c>
      <c r="IL38">
        <v>32</v>
      </c>
      <c r="IM38">
        <f t="shared" ref="IM38:IM69" si="218">(IL38*(1/60))/$IC$4</f>
        <v>0.39931046071036308</v>
      </c>
      <c r="IN38">
        <f t="shared" ref="IN38:IN69" si="219">((IJ38*$HZ$6/$IA$6)+$HZ$4)/$ID$4</f>
        <v>0.19895448368474258</v>
      </c>
      <c r="IO38">
        <f t="shared" si="115"/>
        <v>-0.39868931247212813</v>
      </c>
      <c r="IP38">
        <f t="shared" si="116"/>
        <v>-0.70124626904536158</v>
      </c>
    </row>
    <row r="39" spans="11:287" x14ac:dyDescent="0.25">
      <c r="K39" s="18">
        <v>1030</v>
      </c>
      <c r="L39" s="18">
        <v>580</v>
      </c>
      <c r="M39" s="18">
        <v>772</v>
      </c>
      <c r="N39" s="18">
        <v>577</v>
      </c>
      <c r="O39" s="18">
        <f t="shared" si="189"/>
        <v>901</v>
      </c>
      <c r="P39" s="18">
        <f t="shared" si="190"/>
        <v>578.5</v>
      </c>
      <c r="Q39" s="18">
        <f t="shared" si="158"/>
        <v>124.5</v>
      </c>
      <c r="R39" s="18">
        <f t="shared" si="159"/>
        <v>-2</v>
      </c>
      <c r="S39" s="49">
        <f t="shared" si="42"/>
        <v>124.51606322077485</v>
      </c>
      <c r="T39" s="26">
        <f t="shared" si="191"/>
        <v>10.315306372361434</v>
      </c>
      <c r="U39" s="18">
        <f t="shared" si="192"/>
        <v>101.2290810794849</v>
      </c>
      <c r="V39" s="28">
        <v>33</v>
      </c>
      <c r="W39" s="22">
        <f t="shared" si="193"/>
        <v>0.1186956348494187</v>
      </c>
      <c r="X39" s="18">
        <f t="shared" si="194"/>
        <v>1.401702823200897E-2</v>
      </c>
      <c r="Y39">
        <f t="shared" ref="Y39:Y70" si="220">LOG10(W39)</f>
        <v>-0.92556525236528209</v>
      </c>
      <c r="Z39">
        <f t="shared" si="44"/>
        <v>-1.8533440519359496</v>
      </c>
      <c r="AD39" s="18">
        <v>959</v>
      </c>
      <c r="AE39" s="18">
        <v>573</v>
      </c>
      <c r="AF39" s="18">
        <v>664</v>
      </c>
      <c r="AG39" s="18">
        <v>576</v>
      </c>
      <c r="AH39" s="18">
        <f t="shared" si="45"/>
        <v>811.5</v>
      </c>
      <c r="AI39" s="18">
        <f t="shared" si="45"/>
        <v>574.5</v>
      </c>
      <c r="AJ39" s="18">
        <f t="shared" si="160"/>
        <v>149</v>
      </c>
      <c r="AK39" s="18">
        <f t="shared" si="161"/>
        <v>4</v>
      </c>
      <c r="AL39" s="18">
        <f t="shared" si="47"/>
        <v>149.05368160498418</v>
      </c>
      <c r="AM39" s="18">
        <f t="shared" si="48"/>
        <v>994.27486139397092</v>
      </c>
      <c r="AN39" s="18">
        <f t="shared" si="162"/>
        <v>119.9885810486827</v>
      </c>
      <c r="AO39" s="28">
        <v>33</v>
      </c>
      <c r="AP39" s="22">
        <f t="shared" si="195"/>
        <v>9.8859580603643069E-2</v>
      </c>
      <c r="AQ39" s="18">
        <f t="shared" si="196"/>
        <v>1.6386917096097225E-2</v>
      </c>
      <c r="AR39">
        <f t="shared" si="49"/>
        <v>-1.00498123629796</v>
      </c>
      <c r="AS39">
        <f t="shared" si="49"/>
        <v>-1.7855027434453146</v>
      </c>
      <c r="AW39" s="18">
        <v>1152</v>
      </c>
      <c r="AX39" s="18">
        <v>579</v>
      </c>
      <c r="AY39" s="18">
        <v>776</v>
      </c>
      <c r="AZ39" s="18">
        <v>580</v>
      </c>
      <c r="BA39" s="18">
        <f t="shared" si="50"/>
        <v>964</v>
      </c>
      <c r="BB39" s="18">
        <f t="shared" si="50"/>
        <v>579.5</v>
      </c>
      <c r="BC39" s="18">
        <f t="shared" si="163"/>
        <v>132.5</v>
      </c>
      <c r="BD39" s="18">
        <f t="shared" si="164"/>
        <v>-1.5</v>
      </c>
      <c r="BE39" s="18">
        <f t="shared" si="52"/>
        <v>132.50849029401851</v>
      </c>
      <c r="BF39" s="18">
        <f t="shared" si="53"/>
        <v>1124.7738661615499</v>
      </c>
      <c r="BG39" s="18">
        <f t="shared" si="165"/>
        <v>110.40053745066552</v>
      </c>
      <c r="BH39" s="28">
        <v>33</v>
      </c>
      <c r="BI39" s="22">
        <f t="shared" si="197"/>
        <v>8.7910591606178368E-2</v>
      </c>
      <c r="BJ39" s="18">
        <f t="shared" si="198"/>
        <v>1.1110666422358825E-2</v>
      </c>
      <c r="BK39">
        <f t="shared" si="55"/>
        <v>-1.0559587972924798</v>
      </c>
      <c r="BL39">
        <f t="shared" si="55"/>
        <v>-1.9542598911155673</v>
      </c>
      <c r="BP39">
        <v>880</v>
      </c>
      <c r="BQ39">
        <v>582</v>
      </c>
      <c r="BR39">
        <v>703</v>
      </c>
      <c r="BS39">
        <v>579</v>
      </c>
      <c r="BT39" s="18">
        <f t="shared" si="56"/>
        <v>791.5</v>
      </c>
      <c r="BU39" s="18">
        <f t="shared" si="56"/>
        <v>580.5</v>
      </c>
      <c r="BV39" s="18">
        <f t="shared" si="166"/>
        <v>313</v>
      </c>
      <c r="BW39" s="18">
        <f t="shared" si="167"/>
        <v>-9</v>
      </c>
      <c r="BX39" s="18">
        <f t="shared" si="58"/>
        <v>313.12936623702353</v>
      </c>
      <c r="BY39" s="18">
        <f t="shared" si="59"/>
        <v>981.55616242780525</v>
      </c>
      <c r="BZ39" s="18">
        <f t="shared" si="168"/>
        <v>222.29830109214549</v>
      </c>
      <c r="CA39" s="28">
        <v>33</v>
      </c>
      <c r="CB39" s="22">
        <f t="shared" si="199"/>
        <v>0.37883515055459865</v>
      </c>
      <c r="CC39" s="18">
        <f t="shared" si="200"/>
        <v>0.13927248767176564</v>
      </c>
      <c r="CD39">
        <f t="shared" si="61"/>
        <v>-0.42154973140145752</v>
      </c>
      <c r="CE39">
        <f t="shared" si="61"/>
        <v>-0.85613466701054008</v>
      </c>
      <c r="CI39">
        <v>901</v>
      </c>
      <c r="CJ39">
        <v>572</v>
      </c>
      <c r="CK39">
        <v>701</v>
      </c>
      <c r="CL39">
        <v>579</v>
      </c>
      <c r="CM39" s="18">
        <f t="shared" si="62"/>
        <v>801</v>
      </c>
      <c r="CN39" s="18">
        <f t="shared" si="62"/>
        <v>575.5</v>
      </c>
      <c r="CO39" s="18">
        <f t="shared" si="169"/>
        <v>268.5</v>
      </c>
      <c r="CP39" s="18">
        <f t="shared" si="170"/>
        <v>-12.5</v>
      </c>
      <c r="CQ39" s="18">
        <f t="shared" si="64"/>
        <v>268.79081085483557</v>
      </c>
      <c r="CR39" s="18">
        <f t="shared" si="65"/>
        <v>986.30687415225896</v>
      </c>
      <c r="CS39" s="18">
        <f t="shared" si="171"/>
        <v>193.02240436856277</v>
      </c>
      <c r="CT39" s="28">
        <v>33</v>
      </c>
      <c r="CU39" s="22">
        <f t="shared" si="201"/>
        <v>0.32078925576386086</v>
      </c>
      <c r="CV39" s="18">
        <f t="shared" si="202"/>
        <v>9.9884428211995058E-2</v>
      </c>
      <c r="CW39">
        <f t="shared" si="67"/>
        <v>-0.49378018602568213</v>
      </c>
      <c r="CX39">
        <f t="shared" si="67"/>
        <v>-1.0005022121616618</v>
      </c>
      <c r="DB39">
        <v>1033</v>
      </c>
      <c r="DC39">
        <v>563</v>
      </c>
      <c r="DD39">
        <v>803</v>
      </c>
      <c r="DE39">
        <v>576</v>
      </c>
      <c r="DF39" s="18">
        <f t="shared" si="68"/>
        <v>918</v>
      </c>
      <c r="DG39" s="18">
        <f t="shared" si="68"/>
        <v>569.5</v>
      </c>
      <c r="DH39" s="18">
        <f t="shared" si="172"/>
        <v>376</v>
      </c>
      <c r="DI39" s="18">
        <f t="shared" si="173"/>
        <v>-15</v>
      </c>
      <c r="DJ39" s="18">
        <f t="shared" si="70"/>
        <v>376.29908317719827</v>
      </c>
      <c r="DK39" s="18">
        <f t="shared" si="71"/>
        <v>1080.3028510561287</v>
      </c>
      <c r="DL39" s="18">
        <f t="shared" si="174"/>
        <v>283.18036987773417</v>
      </c>
      <c r="DM39" s="28">
        <v>33</v>
      </c>
      <c r="DN39" s="22">
        <f t="shared" si="203"/>
        <v>0.28944055874181163</v>
      </c>
      <c r="DO39" s="18">
        <f t="shared" si="204"/>
        <v>0.12296099365502497</v>
      </c>
      <c r="DP39">
        <f t="shared" si="73"/>
        <v>-0.53844061211274619</v>
      </c>
      <c r="DQ39">
        <f t="shared" si="73"/>
        <v>-0.91023263593486781</v>
      </c>
      <c r="DU39">
        <v>1042</v>
      </c>
      <c r="DV39">
        <v>594</v>
      </c>
      <c r="DW39">
        <v>839</v>
      </c>
      <c r="DX39">
        <v>600</v>
      </c>
      <c r="DY39" s="18">
        <f t="shared" si="74"/>
        <v>940.5</v>
      </c>
      <c r="DZ39" s="18">
        <f t="shared" si="74"/>
        <v>597</v>
      </c>
      <c r="EA39" s="18">
        <f t="shared" si="175"/>
        <v>335</v>
      </c>
      <c r="EB39" s="18">
        <f t="shared" si="176"/>
        <v>-9</v>
      </c>
      <c r="EC39" s="18">
        <f t="shared" si="76"/>
        <v>335.12087371573858</v>
      </c>
      <c r="ED39" s="18">
        <f t="shared" si="77"/>
        <v>1113.9790168580375</v>
      </c>
      <c r="EE39" s="18">
        <f t="shared" si="177"/>
        <v>257.3190784927607</v>
      </c>
      <c r="EF39" s="28">
        <v>33</v>
      </c>
      <c r="EG39" s="22">
        <f t="shared" si="205"/>
        <v>0.68512312173360157</v>
      </c>
      <c r="EH39" s="18">
        <f t="shared" si="206"/>
        <v>0.27513832327480353</v>
      </c>
      <c r="EI39">
        <f t="shared" si="79"/>
        <v>-0.16423137553729567</v>
      </c>
      <c r="EJ39">
        <f t="shared" si="79"/>
        <v>-0.56044891369028138</v>
      </c>
      <c r="EN39">
        <v>1188</v>
      </c>
      <c r="EO39">
        <v>594</v>
      </c>
      <c r="EP39">
        <v>938</v>
      </c>
      <c r="EQ39">
        <v>599</v>
      </c>
      <c r="ER39" s="18">
        <f t="shared" si="80"/>
        <v>1063</v>
      </c>
      <c r="ES39" s="18">
        <f t="shared" si="80"/>
        <v>596.5</v>
      </c>
      <c r="ET39" s="18">
        <f t="shared" si="178"/>
        <v>447</v>
      </c>
      <c r="EU39" s="18">
        <f t="shared" si="179"/>
        <v>-13</v>
      </c>
      <c r="EV39" s="18">
        <f t="shared" si="82"/>
        <v>447.1889980757577</v>
      </c>
      <c r="EW39" s="18">
        <f t="shared" si="83"/>
        <v>1218.9262693042594</v>
      </c>
      <c r="EX39" s="18">
        <f t="shared" si="180"/>
        <v>352.35472003668747</v>
      </c>
      <c r="EY39" s="28">
        <v>33</v>
      </c>
      <c r="EZ39" s="22">
        <f t="shared" si="207"/>
        <v>0.55769033767198939</v>
      </c>
      <c r="FA39" s="18">
        <f t="shared" si="208"/>
        <v>0.28953297218642277</v>
      </c>
      <c r="FB39">
        <f t="shared" si="85"/>
        <v>-0.25360687986219338</v>
      </c>
      <c r="FC39">
        <f t="shared" si="85"/>
        <v>-0.53830197140727287</v>
      </c>
      <c r="FG39">
        <v>1225</v>
      </c>
      <c r="FH39">
        <v>598</v>
      </c>
      <c r="FI39">
        <v>924</v>
      </c>
      <c r="FJ39">
        <v>602</v>
      </c>
      <c r="FK39" s="18">
        <f t="shared" si="86"/>
        <v>1074.5</v>
      </c>
      <c r="FL39" s="18">
        <f t="shared" si="86"/>
        <v>600</v>
      </c>
      <c r="FM39" s="18">
        <f t="shared" si="181"/>
        <v>462.5</v>
      </c>
      <c r="FN39" s="18">
        <f t="shared" si="182"/>
        <v>-11</v>
      </c>
      <c r="FO39" s="18">
        <f t="shared" si="88"/>
        <v>462.63079231715653</v>
      </c>
      <c r="FP39" s="18">
        <f t="shared" si="89"/>
        <v>1230.6706504991496</v>
      </c>
      <c r="FQ39" s="18">
        <f t="shared" si="183"/>
        <v>365.87876802105882</v>
      </c>
      <c r="FR39" s="28">
        <v>33</v>
      </c>
      <c r="FS39" s="22">
        <f t="shared" si="209"/>
        <v>0.50518190932264662</v>
      </c>
      <c r="FT39" s="18">
        <f t="shared" si="210"/>
        <v>0.28106408332698513</v>
      </c>
      <c r="FU39">
        <f t="shared" si="91"/>
        <v>-0.29655221002094589</v>
      </c>
      <c r="FV39">
        <f t="shared" si="91"/>
        <v>-0.55119464855656775</v>
      </c>
      <c r="FZ39">
        <v>579</v>
      </c>
      <c r="GA39">
        <v>586</v>
      </c>
      <c r="GB39">
        <v>406</v>
      </c>
      <c r="GC39">
        <v>594</v>
      </c>
      <c r="GD39">
        <f t="shared" si="92"/>
        <v>492.5</v>
      </c>
      <c r="GE39">
        <f t="shared" si="92"/>
        <v>590</v>
      </c>
      <c r="GF39" s="18">
        <f t="shared" si="184"/>
        <v>266.5</v>
      </c>
      <c r="GG39" s="18">
        <f t="shared" si="185"/>
        <v>-12</v>
      </c>
      <c r="GH39" s="18">
        <f t="shared" si="94"/>
        <v>266.77003205007867</v>
      </c>
      <c r="GI39">
        <f t="shared" si="95"/>
        <v>768.54163842956484</v>
      </c>
      <c r="GJ39">
        <v>33</v>
      </c>
      <c r="GK39" s="22">
        <f t="shared" si="211"/>
        <v>0.4552127173469015</v>
      </c>
      <c r="GL39" s="18">
        <f t="shared" si="212"/>
        <v>0.14727616675526631</v>
      </c>
      <c r="GM39">
        <f t="shared" si="96"/>
        <v>-0.34178561349252484</v>
      </c>
      <c r="GN39">
        <f t="shared" si="97"/>
        <v>-0.83186752799874741</v>
      </c>
      <c r="GR39">
        <v>726</v>
      </c>
      <c r="GS39">
        <v>582</v>
      </c>
      <c r="GT39">
        <v>564</v>
      </c>
      <c r="GU39">
        <v>588</v>
      </c>
      <c r="GV39">
        <f t="shared" si="98"/>
        <v>645</v>
      </c>
      <c r="GW39">
        <f t="shared" si="98"/>
        <v>585</v>
      </c>
      <c r="GX39" s="18">
        <f t="shared" si="186"/>
        <v>400</v>
      </c>
      <c r="GY39" s="18">
        <f t="shared" si="187"/>
        <v>-19.5</v>
      </c>
      <c r="GZ39" s="18">
        <f t="shared" si="100"/>
        <v>400.47503043261014</v>
      </c>
      <c r="HA39">
        <f t="shared" si="101"/>
        <v>870.77551642199955</v>
      </c>
      <c r="HB39">
        <v>33</v>
      </c>
      <c r="HC39" s="22">
        <f t="shared" si="213"/>
        <v>0.40872531814165358</v>
      </c>
      <c r="HD39" s="18">
        <f t="shared" si="214"/>
        <v>0.21270047820670768</v>
      </c>
      <c r="HE39">
        <f t="shared" si="102"/>
        <v>-0.38856845945343998</v>
      </c>
      <c r="HF39">
        <f t="shared" si="103"/>
        <v>-0.67223153368776989</v>
      </c>
      <c r="HJ39">
        <v>737</v>
      </c>
      <c r="HK39">
        <v>583</v>
      </c>
      <c r="HL39">
        <v>574</v>
      </c>
      <c r="HM39">
        <v>589</v>
      </c>
      <c r="HN39">
        <f t="shared" si="104"/>
        <v>655.5</v>
      </c>
      <c r="HO39">
        <f t="shared" si="104"/>
        <v>586</v>
      </c>
      <c r="HP39" s="18">
        <f t="shared" ref="HP39:HP70" si="221">HN39-HN$6</f>
        <v>400.5</v>
      </c>
      <c r="HQ39" s="18">
        <f t="shared" si="188"/>
        <v>-15.5</v>
      </c>
      <c r="HR39" s="18">
        <f t="shared" si="215"/>
        <v>400.79982534926336</v>
      </c>
      <c r="HS39">
        <f t="shared" si="107"/>
        <v>879.24754762239741</v>
      </c>
      <c r="HT39">
        <v>33</v>
      </c>
      <c r="HU39" s="22">
        <f t="shared" si="216"/>
        <v>0.4393274754618694</v>
      </c>
      <c r="HV39" s="18">
        <f t="shared" si="217"/>
        <v>0.23565729510210315</v>
      </c>
      <c r="HW39">
        <f t="shared" si="108"/>
        <v>-0.35721163518598059</v>
      </c>
      <c r="HX39">
        <f t="shared" si="109"/>
        <v>-0.62771911150141979</v>
      </c>
      <c r="IB39">
        <v>1059</v>
      </c>
      <c r="IC39">
        <v>568</v>
      </c>
      <c r="ID39">
        <v>772</v>
      </c>
      <c r="IE39">
        <v>581</v>
      </c>
      <c r="IF39">
        <f t="shared" si="110"/>
        <v>915.5</v>
      </c>
      <c r="IG39">
        <f t="shared" si="111"/>
        <v>574.5</v>
      </c>
      <c r="IH39">
        <f t="shared" si="112"/>
        <v>369</v>
      </c>
      <c r="II39">
        <f t="shared" si="113"/>
        <v>-9</v>
      </c>
      <c r="IJ39">
        <f t="shared" si="114"/>
        <v>369.10973977937783</v>
      </c>
      <c r="IL39">
        <v>33</v>
      </c>
      <c r="IM39">
        <f t="shared" si="218"/>
        <v>0.41178891260756195</v>
      </c>
      <c r="IN39">
        <f t="shared" si="219"/>
        <v>0.20710111560044739</v>
      </c>
      <c r="IO39">
        <f t="shared" si="115"/>
        <v>-0.38532535091414666</v>
      </c>
      <c r="IP39">
        <f t="shared" si="116"/>
        <v>-0.68381756166756447</v>
      </c>
    </row>
    <row r="40" spans="11:287" x14ac:dyDescent="0.25">
      <c r="K40" s="18">
        <v>1037</v>
      </c>
      <c r="L40" s="18">
        <v>581</v>
      </c>
      <c r="M40" s="18">
        <v>777</v>
      </c>
      <c r="N40" s="18">
        <v>577</v>
      </c>
      <c r="O40" s="18">
        <f t="shared" si="189"/>
        <v>907</v>
      </c>
      <c r="P40" s="18">
        <f t="shared" si="190"/>
        <v>579</v>
      </c>
      <c r="Q40" s="18">
        <f t="shared" si="158"/>
        <v>130.5</v>
      </c>
      <c r="R40" s="18">
        <f t="shared" si="159"/>
        <v>-1.5</v>
      </c>
      <c r="S40" s="49">
        <f t="shared" si="42"/>
        <v>130.50862040493723</v>
      </c>
      <c r="T40" s="26">
        <f t="shared" si="191"/>
        <v>10.811748853031004</v>
      </c>
      <c r="U40" s="18">
        <f t="shared" si="192"/>
        <v>106.55181228248318</v>
      </c>
      <c r="V40" s="28">
        <v>34</v>
      </c>
      <c r="W40" s="22">
        <f t="shared" si="193"/>
        <v>0.12229247226909803</v>
      </c>
      <c r="X40" s="18">
        <f t="shared" si="194"/>
        <v>1.4691622666330256E-2</v>
      </c>
      <c r="Y40">
        <f t="shared" si="220"/>
        <v>-0.91260027520091447</v>
      </c>
      <c r="Z40">
        <f t="shared" si="44"/>
        <v>-1.8329302344265956</v>
      </c>
      <c r="AD40" s="18">
        <v>965</v>
      </c>
      <c r="AE40" s="18">
        <v>572</v>
      </c>
      <c r="AF40" s="18">
        <v>670</v>
      </c>
      <c r="AG40" s="18">
        <v>577</v>
      </c>
      <c r="AH40" s="18">
        <f t="shared" si="45"/>
        <v>817.5</v>
      </c>
      <c r="AI40" s="18">
        <f t="shared" si="45"/>
        <v>574.5</v>
      </c>
      <c r="AJ40" s="18">
        <f t="shared" si="160"/>
        <v>155</v>
      </c>
      <c r="AK40" s="18">
        <f t="shared" si="161"/>
        <v>4</v>
      </c>
      <c r="AL40" s="18">
        <f t="shared" si="47"/>
        <v>155.05160431288675</v>
      </c>
      <c r="AM40" s="18">
        <f t="shared" si="48"/>
        <v>999.17791208573055</v>
      </c>
      <c r="AN40" s="18">
        <f t="shared" si="162"/>
        <v>124.89163174044234</v>
      </c>
      <c r="AO40" s="28">
        <v>34</v>
      </c>
      <c r="AP40" s="22">
        <f t="shared" si="195"/>
        <v>0.10185532547042013</v>
      </c>
      <c r="AQ40" s="18">
        <f t="shared" si="196"/>
        <v>1.7046326921502784E-2</v>
      </c>
      <c r="AR40">
        <f t="shared" si="49"/>
        <v>-0.99201625913359237</v>
      </c>
      <c r="AS40">
        <f t="shared" si="49"/>
        <v>-1.7683691867344866</v>
      </c>
      <c r="AW40" s="18">
        <v>1157</v>
      </c>
      <c r="AX40" s="18">
        <v>578</v>
      </c>
      <c r="AY40" s="18">
        <v>782</v>
      </c>
      <c r="AZ40" s="18">
        <v>580</v>
      </c>
      <c r="BA40" s="18">
        <f t="shared" si="50"/>
        <v>969.5</v>
      </c>
      <c r="BB40" s="18">
        <f t="shared" si="50"/>
        <v>579</v>
      </c>
      <c r="BC40" s="18">
        <f t="shared" si="163"/>
        <v>138</v>
      </c>
      <c r="BD40" s="18">
        <f t="shared" si="164"/>
        <v>-2</v>
      </c>
      <c r="BE40" s="18">
        <f t="shared" si="52"/>
        <v>138.01449199268893</v>
      </c>
      <c r="BF40" s="18">
        <f t="shared" si="53"/>
        <v>1129.2348072920884</v>
      </c>
      <c r="BG40" s="18">
        <f t="shared" si="165"/>
        <v>114.86147858120398</v>
      </c>
      <c r="BH40" s="28">
        <v>34</v>
      </c>
      <c r="BI40" s="22">
        <f t="shared" si="197"/>
        <v>9.0574548927577714E-2</v>
      </c>
      <c r="BJ40" s="18">
        <f t="shared" si="198"/>
        <v>1.1572337580630481E-2</v>
      </c>
      <c r="BK40">
        <f t="shared" si="55"/>
        <v>-1.0429938201281121</v>
      </c>
      <c r="BL40">
        <f t="shared" si="55"/>
        <v>-1.9365789058859111</v>
      </c>
      <c r="BP40">
        <v>891</v>
      </c>
      <c r="BQ40">
        <v>582</v>
      </c>
      <c r="BR40">
        <v>716</v>
      </c>
      <c r="BS40">
        <v>579</v>
      </c>
      <c r="BT40" s="18">
        <f t="shared" si="56"/>
        <v>803.5</v>
      </c>
      <c r="BU40" s="18">
        <f t="shared" si="56"/>
        <v>580.5</v>
      </c>
      <c r="BV40" s="18">
        <f t="shared" si="166"/>
        <v>325</v>
      </c>
      <c r="BW40" s="18">
        <f t="shared" si="167"/>
        <v>-9</v>
      </c>
      <c r="BX40" s="18">
        <f t="shared" si="58"/>
        <v>325.12459150301135</v>
      </c>
      <c r="BY40" s="18">
        <f t="shared" si="59"/>
        <v>991.25803905945702</v>
      </c>
      <c r="BZ40" s="18">
        <f t="shared" si="168"/>
        <v>232.00017772379726</v>
      </c>
      <c r="CA40" s="28">
        <v>34</v>
      </c>
      <c r="CB40" s="22">
        <f t="shared" si="199"/>
        <v>0.39031500360170762</v>
      </c>
      <c r="CC40" s="18">
        <f t="shared" si="200"/>
        <v>0.14460767830895671</v>
      </c>
      <c r="CD40">
        <f t="shared" si="61"/>
        <v>-0.40858475423708995</v>
      </c>
      <c r="CE40">
        <f t="shared" si="61"/>
        <v>-0.83980864646971809</v>
      </c>
      <c r="CI40">
        <v>910</v>
      </c>
      <c r="CJ40">
        <v>572</v>
      </c>
      <c r="CK40">
        <v>708</v>
      </c>
      <c r="CL40">
        <v>579</v>
      </c>
      <c r="CM40" s="18">
        <f t="shared" si="62"/>
        <v>809</v>
      </c>
      <c r="CN40" s="18">
        <f t="shared" si="62"/>
        <v>575.5</v>
      </c>
      <c r="CO40" s="18">
        <f t="shared" si="169"/>
        <v>276.5</v>
      </c>
      <c r="CP40" s="18">
        <f t="shared" si="170"/>
        <v>-12.5</v>
      </c>
      <c r="CQ40" s="18">
        <f t="shared" si="64"/>
        <v>276.78240551017689</v>
      </c>
      <c r="CR40" s="18">
        <f t="shared" si="65"/>
        <v>992.81481153334937</v>
      </c>
      <c r="CS40" s="18">
        <f t="shared" si="171"/>
        <v>199.53034174965319</v>
      </c>
      <c r="CT40" s="28">
        <v>34</v>
      </c>
      <c r="CU40" s="22">
        <f t="shared" si="201"/>
        <v>0.33051014230215964</v>
      </c>
      <c r="CV40" s="18">
        <f t="shared" si="202"/>
        <v>0.10285415719979851</v>
      </c>
      <c r="CW40">
        <f t="shared" si="67"/>
        <v>-0.48081520886131451</v>
      </c>
      <c r="CX40">
        <f t="shared" si="67"/>
        <v>-0.98777815012924264</v>
      </c>
      <c r="DB40">
        <v>1048</v>
      </c>
      <c r="DC40">
        <v>563</v>
      </c>
      <c r="DD40">
        <v>817</v>
      </c>
      <c r="DE40">
        <v>576</v>
      </c>
      <c r="DF40" s="18">
        <f t="shared" si="68"/>
        <v>932.5</v>
      </c>
      <c r="DG40" s="18">
        <f t="shared" si="68"/>
        <v>569.5</v>
      </c>
      <c r="DH40" s="18">
        <f t="shared" si="172"/>
        <v>390.5</v>
      </c>
      <c r="DI40" s="18">
        <f t="shared" si="173"/>
        <v>-15</v>
      </c>
      <c r="DJ40" s="18">
        <f t="shared" si="70"/>
        <v>390.7879859975227</v>
      </c>
      <c r="DK40" s="18">
        <f t="shared" si="71"/>
        <v>1092.6511337110303</v>
      </c>
      <c r="DL40" s="18">
        <f t="shared" si="174"/>
        <v>295.52865253263576</v>
      </c>
      <c r="DM40" s="28">
        <v>34</v>
      </c>
      <c r="DN40" s="22">
        <f t="shared" si="203"/>
        <v>0.29821148476429071</v>
      </c>
      <c r="DO40" s="18">
        <f t="shared" si="204"/>
        <v>0.12769544549773446</v>
      </c>
      <c r="DP40">
        <f t="shared" si="73"/>
        <v>-0.52547563494837868</v>
      </c>
      <c r="DQ40">
        <f t="shared" si="73"/>
        <v>-0.89382459240358403</v>
      </c>
      <c r="DU40">
        <v>1056</v>
      </c>
      <c r="DV40">
        <v>594</v>
      </c>
      <c r="DW40">
        <v>853</v>
      </c>
      <c r="DX40">
        <v>598</v>
      </c>
      <c r="DY40" s="18">
        <f t="shared" si="74"/>
        <v>954.5</v>
      </c>
      <c r="DZ40" s="18">
        <f t="shared" si="74"/>
        <v>596</v>
      </c>
      <c r="EA40" s="18">
        <f t="shared" si="175"/>
        <v>349</v>
      </c>
      <c r="EB40" s="18">
        <f t="shared" si="176"/>
        <v>-10</v>
      </c>
      <c r="EC40" s="18">
        <f t="shared" si="76"/>
        <v>349.14323708186015</v>
      </c>
      <c r="ED40" s="18">
        <f t="shared" si="77"/>
        <v>1125.2938505119453</v>
      </c>
      <c r="EE40" s="18">
        <f t="shared" si="177"/>
        <v>268.63391214666842</v>
      </c>
      <c r="EF40" s="28">
        <v>34</v>
      </c>
      <c r="EG40" s="22">
        <f t="shared" si="205"/>
        <v>0.70588442845280153</v>
      </c>
      <c r="EH40" s="18">
        <f t="shared" si="206"/>
        <v>0.28665085456575884</v>
      </c>
      <c r="EI40">
        <f t="shared" si="79"/>
        <v>-0.15126639837292807</v>
      </c>
      <c r="EJ40">
        <f t="shared" si="79"/>
        <v>-0.54264675916528604</v>
      </c>
      <c r="EN40">
        <v>1207</v>
      </c>
      <c r="EO40">
        <v>594</v>
      </c>
      <c r="EP40">
        <v>957</v>
      </c>
      <c r="EQ40">
        <v>599</v>
      </c>
      <c r="ER40" s="18">
        <f t="shared" si="80"/>
        <v>1082</v>
      </c>
      <c r="ES40" s="18">
        <f t="shared" si="80"/>
        <v>596.5</v>
      </c>
      <c r="ET40" s="18">
        <f t="shared" si="178"/>
        <v>466</v>
      </c>
      <c r="EU40" s="18">
        <f t="shared" si="179"/>
        <v>-13</v>
      </c>
      <c r="EV40" s="18">
        <f t="shared" si="82"/>
        <v>466.18129520606038</v>
      </c>
      <c r="EW40" s="18">
        <f t="shared" si="83"/>
        <v>1235.530756395809</v>
      </c>
      <c r="EX40" s="18">
        <f t="shared" si="180"/>
        <v>368.95920712823704</v>
      </c>
      <c r="EY40" s="28">
        <v>34</v>
      </c>
      <c r="EZ40" s="22">
        <f t="shared" si="207"/>
        <v>0.57459004487417087</v>
      </c>
      <c r="FA40" s="18">
        <f t="shared" si="208"/>
        <v>0.30182955430370606</v>
      </c>
      <c r="FB40">
        <f t="shared" si="85"/>
        <v>-0.24064190269782576</v>
      </c>
      <c r="FC40">
        <f t="shared" si="85"/>
        <v>-0.52023823758031418</v>
      </c>
      <c r="FG40">
        <v>1240</v>
      </c>
      <c r="FH40">
        <v>596</v>
      </c>
      <c r="FI40">
        <v>945</v>
      </c>
      <c r="FJ40">
        <v>600</v>
      </c>
      <c r="FK40" s="18">
        <f t="shared" si="86"/>
        <v>1092.5</v>
      </c>
      <c r="FL40" s="18">
        <f t="shared" si="86"/>
        <v>598</v>
      </c>
      <c r="FM40" s="18">
        <f t="shared" si="181"/>
        <v>480.5</v>
      </c>
      <c r="FN40" s="18">
        <f t="shared" si="182"/>
        <v>-13</v>
      </c>
      <c r="FO40" s="18">
        <f t="shared" si="88"/>
        <v>480.67582631124691</v>
      </c>
      <c r="FP40" s="18">
        <f t="shared" si="89"/>
        <v>1245.4558402448479</v>
      </c>
      <c r="FQ40" s="18">
        <f t="shared" si="183"/>
        <v>380.66395776675711</v>
      </c>
      <c r="FR40" s="28">
        <v>34</v>
      </c>
      <c r="FS40" s="22">
        <f t="shared" si="209"/>
        <v>0.52049045202939348</v>
      </c>
      <c r="FT40" s="18">
        <f t="shared" si="210"/>
        <v>0.29202706076467444</v>
      </c>
      <c r="FU40">
        <f t="shared" si="91"/>
        <v>-0.28358723285657822</v>
      </c>
      <c r="FV40">
        <f t="shared" si="91"/>
        <v>-0.53457690267404578</v>
      </c>
      <c r="FZ40">
        <v>592</v>
      </c>
      <c r="GA40">
        <v>587</v>
      </c>
      <c r="GB40">
        <v>418</v>
      </c>
      <c r="GC40">
        <v>595</v>
      </c>
      <c r="GD40">
        <f t="shared" si="92"/>
        <v>505</v>
      </c>
      <c r="GE40">
        <f t="shared" si="92"/>
        <v>591</v>
      </c>
      <c r="GF40" s="18">
        <f t="shared" si="184"/>
        <v>279</v>
      </c>
      <c r="GG40" s="18">
        <f t="shared" si="185"/>
        <v>-11</v>
      </c>
      <c r="GH40" s="18">
        <f t="shared" si="94"/>
        <v>279.21676167450977</v>
      </c>
      <c r="GI40">
        <f t="shared" si="95"/>
        <v>777.3712111983566</v>
      </c>
      <c r="GJ40">
        <v>34</v>
      </c>
      <c r="GK40" s="22">
        <f t="shared" si="211"/>
        <v>0.46900704211498934</v>
      </c>
      <c r="GL40" s="18">
        <f t="shared" si="212"/>
        <v>0.1541476530824161</v>
      </c>
      <c r="GM40">
        <f t="shared" si="96"/>
        <v>-0.32882063632815728</v>
      </c>
      <c r="GN40">
        <f t="shared" si="97"/>
        <v>-0.81206308307574904</v>
      </c>
      <c r="GR40">
        <v>743</v>
      </c>
      <c r="GS40">
        <v>581</v>
      </c>
      <c r="GT40">
        <v>579</v>
      </c>
      <c r="GU40">
        <v>587</v>
      </c>
      <c r="GV40">
        <f t="shared" si="98"/>
        <v>661</v>
      </c>
      <c r="GW40">
        <f t="shared" si="98"/>
        <v>584</v>
      </c>
      <c r="GX40" s="18">
        <f t="shared" si="186"/>
        <v>416</v>
      </c>
      <c r="GY40" s="18">
        <f t="shared" si="187"/>
        <v>-20.5</v>
      </c>
      <c r="GZ40" s="18">
        <f t="shared" si="100"/>
        <v>416.5048018930874</v>
      </c>
      <c r="HA40">
        <f t="shared" si="101"/>
        <v>882.0300448397436</v>
      </c>
      <c r="HB40">
        <v>34</v>
      </c>
      <c r="HC40" s="22">
        <f t="shared" si="213"/>
        <v>0.42111093384291576</v>
      </c>
      <c r="HD40" s="18">
        <f t="shared" si="214"/>
        <v>0.221214217631372</v>
      </c>
      <c r="HE40">
        <f t="shared" si="102"/>
        <v>-0.37560348228907242</v>
      </c>
      <c r="HF40">
        <f t="shared" si="103"/>
        <v>-0.6551869639838781</v>
      </c>
      <c r="HJ40">
        <v>755</v>
      </c>
      <c r="HK40">
        <v>582</v>
      </c>
      <c r="HL40">
        <v>589</v>
      </c>
      <c r="HM40">
        <v>589</v>
      </c>
      <c r="HN40">
        <f t="shared" si="104"/>
        <v>672</v>
      </c>
      <c r="HO40">
        <f t="shared" si="104"/>
        <v>585.5</v>
      </c>
      <c r="HP40" s="18">
        <f t="shared" si="221"/>
        <v>417</v>
      </c>
      <c r="HQ40" s="18">
        <f t="shared" si="188"/>
        <v>-16</v>
      </c>
      <c r="HR40" s="18">
        <f t="shared" si="215"/>
        <v>417.306841544684</v>
      </c>
      <c r="HS40">
        <f t="shared" si="107"/>
        <v>891.28797254310575</v>
      </c>
      <c r="HT40">
        <v>34</v>
      </c>
      <c r="HU40" s="22">
        <f t="shared" si="216"/>
        <v>0.4526404292637442</v>
      </c>
      <c r="HV40" s="18">
        <f t="shared" si="217"/>
        <v>0.24536288512682344</v>
      </c>
      <c r="HW40">
        <f t="shared" si="108"/>
        <v>-0.34424665802161297</v>
      </c>
      <c r="HX40">
        <f t="shared" si="109"/>
        <v>-0.61019113029549166</v>
      </c>
      <c r="IB40">
        <v>1073</v>
      </c>
      <c r="IC40">
        <v>567</v>
      </c>
      <c r="ID40">
        <v>791</v>
      </c>
      <c r="IE40">
        <v>580</v>
      </c>
      <c r="IF40">
        <f t="shared" si="110"/>
        <v>932</v>
      </c>
      <c r="IG40">
        <f t="shared" si="111"/>
        <v>573.5</v>
      </c>
      <c r="IH40">
        <f t="shared" si="112"/>
        <v>385.5</v>
      </c>
      <c r="II40">
        <f t="shared" si="113"/>
        <v>-10</v>
      </c>
      <c r="IJ40">
        <f t="shared" si="114"/>
        <v>385.6296798743582</v>
      </c>
      <c r="IL40">
        <v>34</v>
      </c>
      <c r="IM40">
        <f t="shared" si="218"/>
        <v>0.42426736450476077</v>
      </c>
      <c r="IN40">
        <f t="shared" si="219"/>
        <v>0.21637016936578002</v>
      </c>
      <c r="IO40">
        <f t="shared" si="115"/>
        <v>-0.37236037374977904</v>
      </c>
      <c r="IP40">
        <f t="shared" si="116"/>
        <v>-0.66480261497422499</v>
      </c>
    </row>
    <row r="41" spans="11:287" x14ac:dyDescent="0.25">
      <c r="K41" s="18">
        <v>1040</v>
      </c>
      <c r="L41" s="18">
        <v>581</v>
      </c>
      <c r="M41" s="18">
        <v>779</v>
      </c>
      <c r="N41" s="18">
        <v>577</v>
      </c>
      <c r="O41" s="18">
        <f t="shared" si="189"/>
        <v>909.5</v>
      </c>
      <c r="P41" s="18">
        <f t="shared" si="190"/>
        <v>579</v>
      </c>
      <c r="Q41" s="18">
        <f t="shared" si="158"/>
        <v>133</v>
      </c>
      <c r="R41" s="18">
        <f t="shared" si="159"/>
        <v>-1.5</v>
      </c>
      <c r="S41" s="49">
        <f t="shared" si="42"/>
        <v>133.00845837765357</v>
      </c>
      <c r="T41" s="26">
        <f t="shared" si="191"/>
        <v>11.018843374836681</v>
      </c>
      <c r="U41" s="18">
        <f t="shared" si="192"/>
        <v>108.65988973065907</v>
      </c>
      <c r="V41" s="28">
        <v>35</v>
      </c>
      <c r="W41" s="22">
        <f t="shared" si="193"/>
        <v>0.1258893096887774</v>
      </c>
      <c r="X41" s="18">
        <f t="shared" si="194"/>
        <v>1.4973034546313036E-2</v>
      </c>
      <c r="Y41">
        <f t="shared" si="220"/>
        <v>-0.90001114789289394</v>
      </c>
      <c r="Z41">
        <f t="shared" si="44"/>
        <v>-1.8246901733935237</v>
      </c>
      <c r="AD41" s="18">
        <v>974</v>
      </c>
      <c r="AE41" s="18">
        <v>573</v>
      </c>
      <c r="AF41" s="18">
        <v>677</v>
      </c>
      <c r="AG41" s="18">
        <v>578</v>
      </c>
      <c r="AH41" s="18">
        <f t="shared" si="45"/>
        <v>825.5</v>
      </c>
      <c r="AI41" s="18">
        <f t="shared" si="45"/>
        <v>575.5</v>
      </c>
      <c r="AJ41" s="18">
        <f t="shared" si="160"/>
        <v>163</v>
      </c>
      <c r="AK41" s="18">
        <f t="shared" si="161"/>
        <v>5</v>
      </c>
      <c r="AL41" s="18">
        <f t="shared" si="47"/>
        <v>163.07666908543356</v>
      </c>
      <c r="AM41" s="18">
        <f t="shared" si="48"/>
        <v>1006.305371147347</v>
      </c>
      <c r="AN41" s="18">
        <f t="shared" si="162"/>
        <v>132.01909080205883</v>
      </c>
      <c r="AO41" s="28">
        <v>35</v>
      </c>
      <c r="AP41" s="22">
        <f t="shared" si="195"/>
        <v>0.10485107033719719</v>
      </c>
      <c r="AQ41" s="18">
        <f t="shared" si="196"/>
        <v>1.7928600138121791E-2</v>
      </c>
      <c r="AR41">
        <f t="shared" si="49"/>
        <v>-0.97942713182557184</v>
      </c>
      <c r="AS41">
        <f t="shared" si="49"/>
        <v>-1.7464536187491901</v>
      </c>
      <c r="AW41" s="18">
        <v>1162</v>
      </c>
      <c r="AX41" s="18">
        <v>579</v>
      </c>
      <c r="AY41" s="18">
        <v>788</v>
      </c>
      <c r="AZ41" s="18">
        <v>580</v>
      </c>
      <c r="BA41" s="18">
        <f t="shared" si="50"/>
        <v>975</v>
      </c>
      <c r="BB41" s="18">
        <f t="shared" si="50"/>
        <v>579.5</v>
      </c>
      <c r="BC41" s="18">
        <f t="shared" si="163"/>
        <v>143.5</v>
      </c>
      <c r="BD41" s="18">
        <f t="shared" si="164"/>
        <v>-1.5</v>
      </c>
      <c r="BE41" s="18">
        <f t="shared" si="52"/>
        <v>143.50783950711542</v>
      </c>
      <c r="BF41" s="18">
        <f t="shared" si="53"/>
        <v>1134.215698180906</v>
      </c>
      <c r="BG41" s="18">
        <f t="shared" si="165"/>
        <v>119.84236947002159</v>
      </c>
      <c r="BH41" s="28">
        <v>35</v>
      </c>
      <c r="BI41" s="22">
        <f t="shared" si="197"/>
        <v>9.323850624897706E-2</v>
      </c>
      <c r="BJ41" s="18">
        <f t="shared" si="198"/>
        <v>1.203294770183448E-2</v>
      </c>
      <c r="BK41">
        <f t="shared" si="55"/>
        <v>-1.0304046928200916</v>
      </c>
      <c r="BL41">
        <f t="shared" si="55"/>
        <v>-1.9196279708457744</v>
      </c>
      <c r="BP41">
        <v>901</v>
      </c>
      <c r="BQ41">
        <v>582</v>
      </c>
      <c r="BR41">
        <v>729</v>
      </c>
      <c r="BS41">
        <v>577</v>
      </c>
      <c r="BT41" s="18">
        <f t="shared" si="56"/>
        <v>815</v>
      </c>
      <c r="BU41" s="18">
        <f t="shared" si="56"/>
        <v>579.5</v>
      </c>
      <c r="BV41" s="18">
        <f t="shared" si="166"/>
        <v>336.5</v>
      </c>
      <c r="BW41" s="18">
        <f t="shared" si="167"/>
        <v>-10</v>
      </c>
      <c r="BX41" s="18">
        <f t="shared" si="58"/>
        <v>336.6485556184669</v>
      </c>
      <c r="BY41" s="18">
        <f t="shared" si="59"/>
        <v>1000.0226247440605</v>
      </c>
      <c r="BZ41" s="18">
        <f t="shared" si="168"/>
        <v>240.76476340840077</v>
      </c>
      <c r="CA41" s="28">
        <v>35</v>
      </c>
      <c r="CB41" s="22">
        <f t="shared" si="199"/>
        <v>0.4017948566488167</v>
      </c>
      <c r="CC41" s="18">
        <f t="shared" si="200"/>
        <v>0.14973326320534347</v>
      </c>
      <c r="CD41">
        <f t="shared" si="61"/>
        <v>-0.39599562692906942</v>
      </c>
      <c r="CE41">
        <f t="shared" si="61"/>
        <v>-0.82468171053322192</v>
      </c>
      <c r="CI41">
        <v>921</v>
      </c>
      <c r="CJ41">
        <v>572</v>
      </c>
      <c r="CK41">
        <v>722</v>
      </c>
      <c r="CL41">
        <v>578</v>
      </c>
      <c r="CM41" s="18">
        <f t="shared" si="62"/>
        <v>821.5</v>
      </c>
      <c r="CN41" s="18">
        <f t="shared" si="62"/>
        <v>575</v>
      </c>
      <c r="CO41" s="18">
        <f t="shared" si="169"/>
        <v>289</v>
      </c>
      <c r="CP41" s="18">
        <f t="shared" si="170"/>
        <v>-13</v>
      </c>
      <c r="CQ41" s="18">
        <f t="shared" si="64"/>
        <v>289.29223978530774</v>
      </c>
      <c r="CR41" s="18">
        <f t="shared" si="65"/>
        <v>1002.7398715519395</v>
      </c>
      <c r="CS41" s="18">
        <f t="shared" si="171"/>
        <v>209.45540176824329</v>
      </c>
      <c r="CT41" s="28">
        <v>35</v>
      </c>
      <c r="CU41" s="22">
        <f t="shared" si="201"/>
        <v>0.34023102884045847</v>
      </c>
      <c r="CV41" s="18">
        <f t="shared" si="202"/>
        <v>0.10750289366375856</v>
      </c>
      <c r="CW41">
        <f t="shared" si="67"/>
        <v>-0.46822608155329398</v>
      </c>
      <c r="CX41">
        <f t="shared" si="67"/>
        <v>-0.96857984565266142</v>
      </c>
      <c r="DB41">
        <v>1062</v>
      </c>
      <c r="DC41">
        <v>564</v>
      </c>
      <c r="DD41">
        <v>832</v>
      </c>
      <c r="DE41">
        <v>573</v>
      </c>
      <c r="DF41" s="18">
        <f t="shared" si="68"/>
        <v>947</v>
      </c>
      <c r="DG41" s="18">
        <f t="shared" si="68"/>
        <v>568.5</v>
      </c>
      <c r="DH41" s="18">
        <f t="shared" si="172"/>
        <v>405</v>
      </c>
      <c r="DI41" s="18">
        <f t="shared" si="173"/>
        <v>-16</v>
      </c>
      <c r="DJ41" s="18">
        <f t="shared" si="70"/>
        <v>405.31592616130939</v>
      </c>
      <c r="DK41" s="18">
        <f t="shared" si="71"/>
        <v>1104.5366675669939</v>
      </c>
      <c r="DL41" s="18">
        <f t="shared" si="174"/>
        <v>307.41418638859932</v>
      </c>
      <c r="DM41" s="28">
        <v>35</v>
      </c>
      <c r="DN41" s="22">
        <f t="shared" si="203"/>
        <v>0.30698241078676991</v>
      </c>
      <c r="DO41" s="18">
        <f t="shared" si="204"/>
        <v>0.1324426533389472</v>
      </c>
      <c r="DP41">
        <f t="shared" si="73"/>
        <v>-0.51288650764035804</v>
      </c>
      <c r="DQ41">
        <f t="shared" si="73"/>
        <v>-0.87797212723346596</v>
      </c>
      <c r="DU41">
        <v>1071</v>
      </c>
      <c r="DV41">
        <v>592</v>
      </c>
      <c r="DW41">
        <v>868</v>
      </c>
      <c r="DX41">
        <v>598</v>
      </c>
      <c r="DY41" s="18">
        <f t="shared" si="74"/>
        <v>969.5</v>
      </c>
      <c r="DZ41" s="18">
        <f t="shared" si="74"/>
        <v>595</v>
      </c>
      <c r="EA41" s="18">
        <f t="shared" si="175"/>
        <v>364</v>
      </c>
      <c r="EB41" s="18">
        <f t="shared" si="176"/>
        <v>-11</v>
      </c>
      <c r="EC41" s="18">
        <f t="shared" si="76"/>
        <v>364.16617086159994</v>
      </c>
      <c r="ED41" s="18">
        <f t="shared" si="77"/>
        <v>1137.521538257628</v>
      </c>
      <c r="EE41" s="18">
        <f t="shared" si="177"/>
        <v>280.86159989235114</v>
      </c>
      <c r="EF41" s="28">
        <v>35</v>
      </c>
      <c r="EG41" s="22">
        <f t="shared" si="205"/>
        <v>0.72664573517200171</v>
      </c>
      <c r="EH41" s="18">
        <f t="shared" si="206"/>
        <v>0.29898486636572835</v>
      </c>
      <c r="EI41">
        <f t="shared" si="79"/>
        <v>-0.13867727106490749</v>
      </c>
      <c r="EJ41">
        <f t="shared" si="79"/>
        <v>-0.52435079368289661</v>
      </c>
      <c r="EN41">
        <v>1226</v>
      </c>
      <c r="EO41">
        <v>594</v>
      </c>
      <c r="EP41">
        <v>977</v>
      </c>
      <c r="EQ41">
        <v>599</v>
      </c>
      <c r="ER41" s="18">
        <f t="shared" si="80"/>
        <v>1101.5</v>
      </c>
      <c r="ES41" s="18">
        <f t="shared" si="80"/>
        <v>596.5</v>
      </c>
      <c r="ET41" s="18">
        <f t="shared" si="178"/>
        <v>485.5</v>
      </c>
      <c r="EU41" s="18">
        <f t="shared" si="179"/>
        <v>-13</v>
      </c>
      <c r="EV41" s="18">
        <f t="shared" si="82"/>
        <v>485.67401618781298</v>
      </c>
      <c r="EW41" s="18">
        <f t="shared" si="83"/>
        <v>1252.6430058081194</v>
      </c>
      <c r="EX41" s="18">
        <f t="shared" si="180"/>
        <v>386.07145654054739</v>
      </c>
      <c r="EY41" s="28">
        <v>35</v>
      </c>
      <c r="EZ41" s="22">
        <f t="shared" si="207"/>
        <v>0.59148975207635235</v>
      </c>
      <c r="FA41" s="18">
        <f t="shared" si="208"/>
        <v>0.31445013635320307</v>
      </c>
      <c r="FB41">
        <f t="shared" si="85"/>
        <v>-0.22805277538980526</v>
      </c>
      <c r="FC41">
        <f t="shared" si="85"/>
        <v>-0.50244821261477568</v>
      </c>
      <c r="FG41">
        <v>1254</v>
      </c>
      <c r="FH41">
        <v>596</v>
      </c>
      <c r="FI41">
        <v>967</v>
      </c>
      <c r="FJ41">
        <v>599</v>
      </c>
      <c r="FK41" s="18">
        <f t="shared" si="86"/>
        <v>1110.5</v>
      </c>
      <c r="FL41" s="18">
        <f t="shared" si="86"/>
        <v>597.5</v>
      </c>
      <c r="FM41" s="18">
        <f t="shared" si="181"/>
        <v>498.5</v>
      </c>
      <c r="FN41" s="18">
        <f t="shared" si="182"/>
        <v>-13.5</v>
      </c>
      <c r="FO41" s="18">
        <f t="shared" si="88"/>
        <v>498.68276489166936</v>
      </c>
      <c r="FP41" s="18">
        <f t="shared" si="89"/>
        <v>1261.0378662038663</v>
      </c>
      <c r="FQ41" s="18">
        <f t="shared" si="183"/>
        <v>396.24598372577555</v>
      </c>
      <c r="FR41" s="28">
        <v>35</v>
      </c>
      <c r="FS41" s="22">
        <f t="shared" si="209"/>
        <v>0.53579899473614034</v>
      </c>
      <c r="FT41" s="18">
        <f t="shared" si="210"/>
        <v>0.30296689393116649</v>
      </c>
      <c r="FU41">
        <f t="shared" si="91"/>
        <v>-0.27099810554855774</v>
      </c>
      <c r="FV41">
        <f t="shared" si="91"/>
        <v>-0.51860482551926024</v>
      </c>
      <c r="FZ41">
        <v>605</v>
      </c>
      <c r="GA41">
        <v>585</v>
      </c>
      <c r="GB41">
        <v>433</v>
      </c>
      <c r="GC41">
        <v>592</v>
      </c>
      <c r="GD41">
        <f t="shared" si="92"/>
        <v>519</v>
      </c>
      <c r="GE41">
        <f t="shared" si="92"/>
        <v>588.5</v>
      </c>
      <c r="GF41" s="18">
        <f t="shared" si="184"/>
        <v>293</v>
      </c>
      <c r="GG41" s="18">
        <f t="shared" si="185"/>
        <v>-13.5</v>
      </c>
      <c r="GH41" s="18">
        <f t="shared" si="94"/>
        <v>293.31084194076425</v>
      </c>
      <c r="GI41">
        <f t="shared" si="95"/>
        <v>784.66123263482314</v>
      </c>
      <c r="GJ41">
        <v>35</v>
      </c>
      <c r="GK41" s="22">
        <f t="shared" si="211"/>
        <v>0.48280136688307729</v>
      </c>
      <c r="GL41" s="18">
        <f t="shared" si="212"/>
        <v>0.16192859496559339</v>
      </c>
      <c r="GM41">
        <f t="shared" si="96"/>
        <v>-0.31623150902013675</v>
      </c>
      <c r="GN41">
        <f t="shared" si="97"/>
        <v>-0.79067645242513385</v>
      </c>
      <c r="GR41">
        <v>761</v>
      </c>
      <c r="GS41">
        <v>582</v>
      </c>
      <c r="GT41">
        <v>595</v>
      </c>
      <c r="GU41">
        <v>587</v>
      </c>
      <c r="GV41">
        <f t="shared" si="98"/>
        <v>678</v>
      </c>
      <c r="GW41">
        <f t="shared" si="98"/>
        <v>584.5</v>
      </c>
      <c r="GX41" s="18">
        <f t="shared" si="186"/>
        <v>433</v>
      </c>
      <c r="GY41" s="18">
        <f t="shared" si="187"/>
        <v>-20</v>
      </c>
      <c r="GZ41" s="18">
        <f t="shared" si="100"/>
        <v>433.46164766908731</v>
      </c>
      <c r="HA41">
        <f t="shared" si="101"/>
        <v>895.16716316004351</v>
      </c>
      <c r="HB41">
        <v>35</v>
      </c>
      <c r="HC41" s="22">
        <f t="shared" si="213"/>
        <v>0.43349654954417804</v>
      </c>
      <c r="HD41" s="18">
        <f t="shared" si="214"/>
        <v>0.2302203451832856</v>
      </c>
      <c r="HE41">
        <f t="shared" si="102"/>
        <v>-0.36301435498105183</v>
      </c>
      <c r="HF41">
        <f t="shared" si="103"/>
        <v>-0.63785629925357212</v>
      </c>
      <c r="HJ41">
        <v>771</v>
      </c>
      <c r="HK41">
        <v>582</v>
      </c>
      <c r="HL41">
        <v>608</v>
      </c>
      <c r="HM41">
        <v>588</v>
      </c>
      <c r="HN41">
        <f t="shared" si="104"/>
        <v>689.5</v>
      </c>
      <c r="HO41">
        <f t="shared" si="104"/>
        <v>585</v>
      </c>
      <c r="HP41" s="18">
        <f t="shared" si="221"/>
        <v>434.5</v>
      </c>
      <c r="HQ41" s="18">
        <f t="shared" si="188"/>
        <v>-16.5</v>
      </c>
      <c r="HR41" s="18">
        <f t="shared" si="215"/>
        <v>434.81317827315218</v>
      </c>
      <c r="HS41">
        <f t="shared" si="107"/>
        <v>904.23185632889533</v>
      </c>
      <c r="HT41">
        <v>35</v>
      </c>
      <c r="HU41" s="22">
        <f t="shared" si="216"/>
        <v>0.46595338306561906</v>
      </c>
      <c r="HV41" s="18">
        <f t="shared" si="217"/>
        <v>0.25565604320637692</v>
      </c>
      <c r="HW41">
        <f t="shared" si="108"/>
        <v>-0.33165753071359244</v>
      </c>
      <c r="HX41">
        <f t="shared" si="109"/>
        <v>-0.5923439369481508</v>
      </c>
      <c r="IB41">
        <v>1089</v>
      </c>
      <c r="IC41">
        <v>566</v>
      </c>
      <c r="ID41">
        <v>809</v>
      </c>
      <c r="IE41">
        <v>580</v>
      </c>
      <c r="IF41">
        <f t="shared" si="110"/>
        <v>949</v>
      </c>
      <c r="IG41">
        <f t="shared" si="111"/>
        <v>573</v>
      </c>
      <c r="IH41">
        <f t="shared" si="112"/>
        <v>402.5</v>
      </c>
      <c r="II41">
        <f t="shared" si="113"/>
        <v>-10.5</v>
      </c>
      <c r="IJ41">
        <f t="shared" si="114"/>
        <v>402.63693322893266</v>
      </c>
      <c r="IL41">
        <v>35</v>
      </c>
      <c r="IM41">
        <f t="shared" si="218"/>
        <v>0.43674581640195964</v>
      </c>
      <c r="IN41">
        <f t="shared" si="219"/>
        <v>0.22591264620515331</v>
      </c>
      <c r="IO41">
        <f t="shared" si="115"/>
        <v>-0.35977124644175845</v>
      </c>
      <c r="IP41">
        <f t="shared" si="116"/>
        <v>-0.64605945733377212</v>
      </c>
    </row>
    <row r="42" spans="11:287" x14ac:dyDescent="0.25">
      <c r="K42" s="18">
        <v>1044</v>
      </c>
      <c r="L42" s="18">
        <v>581</v>
      </c>
      <c r="M42" s="18">
        <v>786</v>
      </c>
      <c r="N42" s="18">
        <v>577</v>
      </c>
      <c r="O42" s="18">
        <f t="shared" si="189"/>
        <v>915</v>
      </c>
      <c r="P42" s="18">
        <f t="shared" si="190"/>
        <v>579</v>
      </c>
      <c r="Q42" s="18">
        <f t="shared" si="158"/>
        <v>138.5</v>
      </c>
      <c r="R42" s="18">
        <f t="shared" si="159"/>
        <v>-1.5</v>
      </c>
      <c r="S42" s="49">
        <f t="shared" si="42"/>
        <v>138.50812250550507</v>
      </c>
      <c r="T42" s="26">
        <f t="shared" si="191"/>
        <v>11.47445302837421</v>
      </c>
      <c r="U42" s="18">
        <f t="shared" si="192"/>
        <v>113.30353113902686</v>
      </c>
      <c r="V42" s="28">
        <v>36</v>
      </c>
      <c r="W42" s="22">
        <f t="shared" si="193"/>
        <v>0.12948614710845674</v>
      </c>
      <c r="X42" s="18">
        <f t="shared" si="194"/>
        <v>1.5592142999894467E-2</v>
      </c>
      <c r="Y42">
        <f t="shared" si="220"/>
        <v>-0.88777669147588234</v>
      </c>
      <c r="Z42">
        <f t="shared" si="44"/>
        <v>-1.8070941908362859</v>
      </c>
      <c r="AD42" s="18">
        <v>980</v>
      </c>
      <c r="AE42" s="18">
        <v>573</v>
      </c>
      <c r="AF42" s="18">
        <v>683</v>
      </c>
      <c r="AG42" s="18">
        <v>577</v>
      </c>
      <c r="AH42" s="18">
        <f t="shared" si="45"/>
        <v>831.5</v>
      </c>
      <c r="AI42" s="18">
        <f t="shared" si="45"/>
        <v>575</v>
      </c>
      <c r="AJ42" s="18">
        <f t="shared" si="160"/>
        <v>169</v>
      </c>
      <c r="AK42" s="18">
        <f t="shared" si="161"/>
        <v>4.5</v>
      </c>
      <c r="AL42" s="18">
        <f t="shared" si="47"/>
        <v>169.05990062696713</v>
      </c>
      <c r="AM42" s="18">
        <f t="shared" si="48"/>
        <v>1010.9486881142881</v>
      </c>
      <c r="AN42" s="18">
        <f t="shared" si="162"/>
        <v>136.66240776899986</v>
      </c>
      <c r="AO42" s="28">
        <v>36</v>
      </c>
      <c r="AP42" s="22">
        <f t="shared" si="195"/>
        <v>0.10784681520397425</v>
      </c>
      <c r="AQ42" s="18">
        <f t="shared" si="196"/>
        <v>1.8586394821098522E-2</v>
      </c>
      <c r="AR42">
        <f t="shared" si="49"/>
        <v>-0.96719267540856024</v>
      </c>
      <c r="AS42">
        <f t="shared" si="49"/>
        <v>-1.7308048415967228</v>
      </c>
      <c r="AW42" s="18">
        <v>1168</v>
      </c>
      <c r="AX42" s="18">
        <v>578</v>
      </c>
      <c r="AY42" s="18">
        <v>794</v>
      </c>
      <c r="AZ42" s="18">
        <v>580</v>
      </c>
      <c r="BA42" s="18">
        <f t="shared" si="50"/>
        <v>981</v>
      </c>
      <c r="BB42" s="18">
        <f t="shared" si="50"/>
        <v>579</v>
      </c>
      <c r="BC42" s="18">
        <f t="shared" si="163"/>
        <v>149.5</v>
      </c>
      <c r="BD42" s="18">
        <f t="shared" si="164"/>
        <v>-2</v>
      </c>
      <c r="BE42" s="18">
        <f t="shared" si="52"/>
        <v>149.51337732791671</v>
      </c>
      <c r="BF42" s="18">
        <f t="shared" si="53"/>
        <v>1139.1233471402472</v>
      </c>
      <c r="BG42" s="18">
        <f t="shared" si="165"/>
        <v>124.75001842936285</v>
      </c>
      <c r="BH42" s="28">
        <v>36</v>
      </c>
      <c r="BI42" s="22">
        <f t="shared" si="197"/>
        <v>9.5902463570376392E-2</v>
      </c>
      <c r="BJ42" s="18">
        <f t="shared" si="198"/>
        <v>1.2536504321230928E-2</v>
      </c>
      <c r="BK42">
        <f t="shared" si="55"/>
        <v>-1.01817023640308</v>
      </c>
      <c r="BL42">
        <f t="shared" si="55"/>
        <v>-1.9018235452948773</v>
      </c>
      <c r="BP42">
        <v>913</v>
      </c>
      <c r="BQ42">
        <v>576</v>
      </c>
      <c r="BR42">
        <v>742</v>
      </c>
      <c r="BS42">
        <v>577</v>
      </c>
      <c r="BT42" s="18">
        <f t="shared" si="56"/>
        <v>827.5</v>
      </c>
      <c r="BU42" s="18">
        <f t="shared" si="56"/>
        <v>576.5</v>
      </c>
      <c r="BV42" s="18">
        <f t="shared" si="166"/>
        <v>349</v>
      </c>
      <c r="BW42" s="18">
        <f t="shared" si="167"/>
        <v>-13</v>
      </c>
      <c r="BX42" s="18">
        <f t="shared" si="58"/>
        <v>349.24203641600764</v>
      </c>
      <c r="BY42" s="18">
        <f t="shared" si="59"/>
        <v>1008.5179720758574</v>
      </c>
      <c r="BZ42" s="18">
        <f t="shared" si="168"/>
        <v>249.26011074019766</v>
      </c>
      <c r="CA42" s="28">
        <v>36</v>
      </c>
      <c r="CB42" s="22">
        <f t="shared" si="199"/>
        <v>0.41327470969592572</v>
      </c>
      <c r="CC42" s="18">
        <f t="shared" si="200"/>
        <v>0.15533454366075908</v>
      </c>
      <c r="CD42">
        <f t="shared" si="61"/>
        <v>-0.38376117051205783</v>
      </c>
      <c r="CE42">
        <f t="shared" si="61"/>
        <v>-0.80873195410386101</v>
      </c>
      <c r="CI42">
        <v>935</v>
      </c>
      <c r="CJ42">
        <v>572</v>
      </c>
      <c r="CK42">
        <v>730</v>
      </c>
      <c r="CL42">
        <v>577</v>
      </c>
      <c r="CM42" s="18">
        <f t="shared" si="62"/>
        <v>832.5</v>
      </c>
      <c r="CN42" s="18">
        <f t="shared" si="62"/>
        <v>574.5</v>
      </c>
      <c r="CO42" s="18">
        <f t="shared" si="169"/>
        <v>300</v>
      </c>
      <c r="CP42" s="18">
        <f t="shared" si="170"/>
        <v>-13.5</v>
      </c>
      <c r="CQ42" s="18">
        <f t="shared" si="64"/>
        <v>300.30359638206136</v>
      </c>
      <c r="CR42" s="18">
        <f t="shared" si="65"/>
        <v>1011.487271299051</v>
      </c>
      <c r="CS42" s="18">
        <f t="shared" si="171"/>
        <v>218.20280151535485</v>
      </c>
      <c r="CT42" s="28">
        <v>36</v>
      </c>
      <c r="CU42" s="22">
        <f t="shared" si="201"/>
        <v>0.34995191537875725</v>
      </c>
      <c r="CV42" s="18">
        <f t="shared" si="202"/>
        <v>0.11159478599447932</v>
      </c>
      <c r="CW42">
        <f t="shared" si="67"/>
        <v>-0.45599162513628239</v>
      </c>
      <c r="CX42">
        <f t="shared" si="67"/>
        <v>-0.95235609631891627</v>
      </c>
      <c r="DB42">
        <v>1078</v>
      </c>
      <c r="DC42">
        <v>565</v>
      </c>
      <c r="DD42">
        <v>848</v>
      </c>
      <c r="DE42">
        <v>574</v>
      </c>
      <c r="DF42" s="18">
        <f t="shared" si="68"/>
        <v>963</v>
      </c>
      <c r="DG42" s="18">
        <f t="shared" si="68"/>
        <v>569.5</v>
      </c>
      <c r="DH42" s="18">
        <f t="shared" si="172"/>
        <v>421</v>
      </c>
      <c r="DI42" s="18">
        <f t="shared" si="173"/>
        <v>-15</v>
      </c>
      <c r="DJ42" s="18">
        <f t="shared" si="70"/>
        <v>421.26713614997311</v>
      </c>
      <c r="DK42" s="18">
        <f t="shared" si="71"/>
        <v>1118.7936583660098</v>
      </c>
      <c r="DL42" s="18">
        <f t="shared" si="174"/>
        <v>321.67117718761529</v>
      </c>
      <c r="DM42" s="28">
        <v>36</v>
      </c>
      <c r="DN42" s="22">
        <f t="shared" si="203"/>
        <v>0.315753336809249</v>
      </c>
      <c r="DO42" s="18">
        <f t="shared" si="204"/>
        <v>0.13765493452136626</v>
      </c>
      <c r="DP42">
        <f t="shared" si="73"/>
        <v>-0.50065205122334644</v>
      </c>
      <c r="DQ42">
        <f t="shared" si="73"/>
        <v>-0.86120821582176599</v>
      </c>
      <c r="DU42">
        <v>1086</v>
      </c>
      <c r="DV42">
        <v>593</v>
      </c>
      <c r="DW42">
        <v>884</v>
      </c>
      <c r="DX42">
        <v>598</v>
      </c>
      <c r="DY42" s="18">
        <f t="shared" si="74"/>
        <v>985</v>
      </c>
      <c r="DZ42" s="18">
        <f t="shared" si="74"/>
        <v>595.5</v>
      </c>
      <c r="EA42" s="18">
        <f t="shared" si="175"/>
        <v>379.5</v>
      </c>
      <c r="EB42" s="18">
        <f t="shared" si="176"/>
        <v>-10.5</v>
      </c>
      <c r="EC42" s="18">
        <f t="shared" si="76"/>
        <v>379.64522912845882</v>
      </c>
      <c r="ED42" s="18">
        <f t="shared" si="77"/>
        <v>1151.0192222547805</v>
      </c>
      <c r="EE42" s="18">
        <f t="shared" si="177"/>
        <v>294.35928388950367</v>
      </c>
      <c r="EF42" s="28">
        <v>36</v>
      </c>
      <c r="EG42" s="22">
        <f t="shared" si="205"/>
        <v>0.74740704189120166</v>
      </c>
      <c r="EH42" s="18">
        <f t="shared" si="206"/>
        <v>0.31169336193091085</v>
      </c>
      <c r="EI42">
        <f t="shared" si="79"/>
        <v>-0.12644281464789592</v>
      </c>
      <c r="EJ42">
        <f t="shared" si="79"/>
        <v>-0.50627244670446814</v>
      </c>
      <c r="EN42">
        <v>1246</v>
      </c>
      <c r="EO42">
        <v>595</v>
      </c>
      <c r="EP42">
        <v>997</v>
      </c>
      <c r="EQ42">
        <v>600</v>
      </c>
      <c r="ER42" s="18">
        <f t="shared" si="80"/>
        <v>1121.5</v>
      </c>
      <c r="ES42" s="18">
        <f t="shared" si="80"/>
        <v>597.5</v>
      </c>
      <c r="ET42" s="18">
        <f t="shared" si="178"/>
        <v>505.5</v>
      </c>
      <c r="EU42" s="18">
        <f t="shared" si="179"/>
        <v>-12</v>
      </c>
      <c r="EV42" s="18">
        <f t="shared" si="82"/>
        <v>505.64241317357863</v>
      </c>
      <c r="EW42" s="18">
        <f t="shared" si="83"/>
        <v>1270.7354169928531</v>
      </c>
      <c r="EX42" s="18">
        <f t="shared" si="180"/>
        <v>404.16386772528108</v>
      </c>
      <c r="EY42" s="28">
        <v>36</v>
      </c>
      <c r="EZ42" s="22">
        <f t="shared" si="207"/>
        <v>0.60838945927853383</v>
      </c>
      <c r="FA42" s="18">
        <f t="shared" si="208"/>
        <v>0.32737869531588959</v>
      </c>
      <c r="FB42">
        <f t="shared" si="85"/>
        <v>-0.21581831897279366</v>
      </c>
      <c r="FC42">
        <f t="shared" si="85"/>
        <v>-0.4849495864017867</v>
      </c>
      <c r="FG42">
        <v>1272</v>
      </c>
      <c r="FH42">
        <v>596</v>
      </c>
      <c r="FI42">
        <v>988</v>
      </c>
      <c r="FJ42">
        <v>599</v>
      </c>
      <c r="FK42" s="18">
        <f t="shared" si="86"/>
        <v>1130</v>
      </c>
      <c r="FL42" s="18">
        <f t="shared" si="86"/>
        <v>597.5</v>
      </c>
      <c r="FM42" s="18">
        <f t="shared" si="181"/>
        <v>518</v>
      </c>
      <c r="FN42" s="18">
        <f t="shared" si="182"/>
        <v>-13.5</v>
      </c>
      <c r="FO42" s="18">
        <f t="shared" si="88"/>
        <v>518.17588712714144</v>
      </c>
      <c r="FP42" s="18">
        <f t="shared" si="89"/>
        <v>1278.243423609134</v>
      </c>
      <c r="FQ42" s="18">
        <f t="shared" si="183"/>
        <v>413.4515411310432</v>
      </c>
      <c r="FR42" s="28">
        <v>36</v>
      </c>
      <c r="FS42" s="22">
        <f t="shared" si="209"/>
        <v>0.55110753744288721</v>
      </c>
      <c r="FT42" s="18">
        <f t="shared" si="210"/>
        <v>0.31480963467233586</v>
      </c>
      <c r="FU42">
        <f t="shared" si="91"/>
        <v>-0.25876364913154609</v>
      </c>
      <c r="FV42">
        <f t="shared" si="91"/>
        <v>-0.5019519846325402</v>
      </c>
      <c r="FZ42">
        <v>620</v>
      </c>
      <c r="GA42">
        <v>584</v>
      </c>
      <c r="GB42">
        <v>444</v>
      </c>
      <c r="GC42">
        <v>593</v>
      </c>
      <c r="GD42">
        <f t="shared" si="92"/>
        <v>532</v>
      </c>
      <c r="GE42">
        <f t="shared" si="92"/>
        <v>588.5</v>
      </c>
      <c r="GF42" s="18">
        <f t="shared" si="184"/>
        <v>306</v>
      </c>
      <c r="GG42" s="18">
        <f t="shared" si="185"/>
        <v>-13.5</v>
      </c>
      <c r="GH42" s="18">
        <f t="shared" si="94"/>
        <v>306.29764935434946</v>
      </c>
      <c r="GI42">
        <f t="shared" si="95"/>
        <v>793.31976529013821</v>
      </c>
      <c r="GJ42">
        <v>36</v>
      </c>
      <c r="GK42" s="22">
        <f t="shared" si="211"/>
        <v>0.49659569165116518</v>
      </c>
      <c r="GL42" s="18">
        <f t="shared" si="212"/>
        <v>0.16909824291878875</v>
      </c>
      <c r="GM42">
        <f t="shared" si="96"/>
        <v>-0.3039970526031251</v>
      </c>
      <c r="GN42">
        <f t="shared" si="97"/>
        <v>-0.77186090508492466</v>
      </c>
      <c r="GR42">
        <v>781</v>
      </c>
      <c r="GS42">
        <v>580</v>
      </c>
      <c r="GT42">
        <v>615</v>
      </c>
      <c r="GU42">
        <v>587</v>
      </c>
      <c r="GV42">
        <f t="shared" si="98"/>
        <v>698</v>
      </c>
      <c r="GW42">
        <f t="shared" si="98"/>
        <v>583.5</v>
      </c>
      <c r="GX42" s="18">
        <f t="shared" si="186"/>
        <v>453</v>
      </c>
      <c r="GY42" s="18">
        <f t="shared" si="187"/>
        <v>-21</v>
      </c>
      <c r="GZ42" s="18">
        <f t="shared" si="100"/>
        <v>453.48649373492924</v>
      </c>
      <c r="HA42">
        <f t="shared" si="101"/>
        <v>909.76714053652211</v>
      </c>
      <c r="HB42">
        <v>36</v>
      </c>
      <c r="HC42" s="22">
        <f t="shared" si="213"/>
        <v>0.44588216524544022</v>
      </c>
      <c r="HD42" s="18">
        <f t="shared" si="214"/>
        <v>0.24085595042843463</v>
      </c>
      <c r="HE42">
        <f t="shared" si="102"/>
        <v>-0.35077989856404029</v>
      </c>
      <c r="HF42">
        <f t="shared" si="103"/>
        <v>-0.61824261982365292</v>
      </c>
      <c r="HJ42">
        <v>788</v>
      </c>
      <c r="HK42">
        <v>581</v>
      </c>
      <c r="HL42">
        <v>629</v>
      </c>
      <c r="HM42">
        <v>585</v>
      </c>
      <c r="HN42">
        <f t="shared" si="104"/>
        <v>708.5</v>
      </c>
      <c r="HO42">
        <f t="shared" si="104"/>
        <v>583</v>
      </c>
      <c r="HP42" s="18">
        <f t="shared" si="221"/>
        <v>453.5</v>
      </c>
      <c r="HQ42" s="18">
        <f t="shared" si="188"/>
        <v>-18.5</v>
      </c>
      <c r="HR42" s="18">
        <f t="shared" si="215"/>
        <v>453.87718603164006</v>
      </c>
      <c r="HS42">
        <f t="shared" si="107"/>
        <v>917.52997226248692</v>
      </c>
      <c r="HT42">
        <v>36</v>
      </c>
      <c r="HU42" s="22">
        <f t="shared" si="216"/>
        <v>0.47926633686749381</v>
      </c>
      <c r="HV42" s="18">
        <f t="shared" si="217"/>
        <v>0.26686506131973531</v>
      </c>
      <c r="HW42">
        <f t="shared" si="108"/>
        <v>-0.3194230742965809</v>
      </c>
      <c r="HX42">
        <f t="shared" si="109"/>
        <v>-0.57370828147397424</v>
      </c>
      <c r="IB42">
        <v>1104</v>
      </c>
      <c r="IC42">
        <v>566</v>
      </c>
      <c r="ID42">
        <v>824</v>
      </c>
      <c r="IE42">
        <v>577</v>
      </c>
      <c r="IF42">
        <f t="shared" si="110"/>
        <v>964</v>
      </c>
      <c r="IG42">
        <f t="shared" si="111"/>
        <v>571.5</v>
      </c>
      <c r="IH42">
        <f t="shared" si="112"/>
        <v>417.5</v>
      </c>
      <c r="II42">
        <f t="shared" si="113"/>
        <v>-12</v>
      </c>
      <c r="IJ42">
        <f t="shared" si="114"/>
        <v>417.67241948685097</v>
      </c>
      <c r="IL42">
        <v>36</v>
      </c>
      <c r="IM42">
        <f t="shared" si="218"/>
        <v>0.44922426829915846</v>
      </c>
      <c r="IN42">
        <f t="shared" si="219"/>
        <v>0.23434879849815773</v>
      </c>
      <c r="IO42">
        <f t="shared" si="115"/>
        <v>-0.34753679002474686</v>
      </c>
      <c r="IP42">
        <f t="shared" si="116"/>
        <v>-0.63013726875762954</v>
      </c>
    </row>
    <row r="43" spans="11:287" x14ac:dyDescent="0.25">
      <c r="K43" s="18">
        <v>1050</v>
      </c>
      <c r="L43" s="18">
        <v>579</v>
      </c>
      <c r="M43" s="18">
        <v>792</v>
      </c>
      <c r="N43" s="18">
        <v>577</v>
      </c>
      <c r="O43" s="18">
        <f t="shared" si="189"/>
        <v>921</v>
      </c>
      <c r="P43" s="18">
        <f t="shared" si="190"/>
        <v>578</v>
      </c>
      <c r="Q43" s="18">
        <f t="shared" si="158"/>
        <v>144.5</v>
      </c>
      <c r="R43" s="18">
        <f t="shared" si="159"/>
        <v>-2.5</v>
      </c>
      <c r="S43" s="49">
        <f t="shared" si="42"/>
        <v>144.52162467949216</v>
      </c>
      <c r="T43" s="26">
        <f t="shared" si="191"/>
        <v>11.972630658561194</v>
      </c>
      <c r="U43" s="18">
        <f t="shared" si="192"/>
        <v>117.84653009233114</v>
      </c>
      <c r="V43" s="28">
        <v>37</v>
      </c>
      <c r="W43" s="22">
        <f t="shared" si="193"/>
        <v>0.13308298452813611</v>
      </c>
      <c r="X43" s="18">
        <f t="shared" si="194"/>
        <v>1.6269095254613366E-2</v>
      </c>
      <c r="Y43">
        <f t="shared" si="220"/>
        <v>-0.87587746817617462</v>
      </c>
      <c r="Z43">
        <f t="shared" si="44"/>
        <v>-1.7886365980683225</v>
      </c>
      <c r="AD43" s="18">
        <v>985</v>
      </c>
      <c r="AE43" s="18">
        <v>573</v>
      </c>
      <c r="AF43" s="18">
        <v>691</v>
      </c>
      <c r="AG43" s="18">
        <v>577</v>
      </c>
      <c r="AH43" s="18">
        <f t="shared" si="45"/>
        <v>838</v>
      </c>
      <c r="AI43" s="18">
        <f t="shared" si="45"/>
        <v>575</v>
      </c>
      <c r="AJ43" s="18">
        <f t="shared" si="160"/>
        <v>175.5</v>
      </c>
      <c r="AK43" s="18">
        <f t="shared" si="161"/>
        <v>4.5</v>
      </c>
      <c r="AL43" s="18">
        <f t="shared" si="47"/>
        <v>175.55768282818045</v>
      </c>
      <c r="AM43" s="18">
        <f t="shared" si="48"/>
        <v>1016.3016284548598</v>
      </c>
      <c r="AN43" s="18">
        <f t="shared" si="162"/>
        <v>142.01534810957162</v>
      </c>
      <c r="AO43" s="28">
        <v>37</v>
      </c>
      <c r="AP43" s="22">
        <f t="shared" si="195"/>
        <v>0.11084256007075133</v>
      </c>
      <c r="AQ43" s="18">
        <f t="shared" si="196"/>
        <v>1.9300759049430453E-2</v>
      </c>
      <c r="AR43">
        <f t="shared" si="49"/>
        <v>-0.95529345210885241</v>
      </c>
      <c r="AS43">
        <f t="shared" si="49"/>
        <v>-1.7144256109664808</v>
      </c>
      <c r="AW43" s="18">
        <v>1175</v>
      </c>
      <c r="AX43" s="18">
        <v>579</v>
      </c>
      <c r="AY43" s="18">
        <v>800</v>
      </c>
      <c r="AZ43" s="18">
        <v>581</v>
      </c>
      <c r="BA43" s="18">
        <f t="shared" si="50"/>
        <v>987.5</v>
      </c>
      <c r="BB43" s="18">
        <f t="shared" si="50"/>
        <v>580</v>
      </c>
      <c r="BC43" s="18">
        <f t="shared" si="163"/>
        <v>156</v>
      </c>
      <c r="BD43" s="18">
        <f t="shared" si="164"/>
        <v>-1</v>
      </c>
      <c r="BE43" s="18">
        <f t="shared" si="52"/>
        <v>156.00320509528001</v>
      </c>
      <c r="BF43" s="18">
        <f t="shared" si="53"/>
        <v>1145.231963403048</v>
      </c>
      <c r="BG43" s="18">
        <f t="shared" si="165"/>
        <v>130.8586346921636</v>
      </c>
      <c r="BH43" s="28">
        <v>37</v>
      </c>
      <c r="BI43" s="22">
        <f t="shared" si="197"/>
        <v>9.8566420891775752E-2</v>
      </c>
      <c r="BJ43" s="18">
        <f t="shared" si="198"/>
        <v>1.3080668029546834E-2</v>
      </c>
      <c r="BK43">
        <f t="shared" si="55"/>
        <v>-1.0062710131033723</v>
      </c>
      <c r="BL43">
        <f t="shared" si="55"/>
        <v>-1.8833700760318157</v>
      </c>
      <c r="BP43">
        <v>922</v>
      </c>
      <c r="BQ43">
        <v>576</v>
      </c>
      <c r="BR43">
        <v>753</v>
      </c>
      <c r="BS43">
        <v>577</v>
      </c>
      <c r="BT43" s="18">
        <f t="shared" si="56"/>
        <v>837.5</v>
      </c>
      <c r="BU43" s="18">
        <f t="shared" si="56"/>
        <v>576.5</v>
      </c>
      <c r="BV43" s="18">
        <f t="shared" si="166"/>
        <v>359</v>
      </c>
      <c r="BW43" s="18">
        <f t="shared" si="167"/>
        <v>-13</v>
      </c>
      <c r="BX43" s="18">
        <f>(BV43^2+BW43^2)^(1/2)</f>
        <v>359.23529893372114</v>
      </c>
      <c r="BY43" s="18">
        <f t="shared" si="59"/>
        <v>1016.7391504215818</v>
      </c>
      <c r="BZ43" s="18">
        <f t="shared" si="168"/>
        <v>257.48128908592207</v>
      </c>
      <c r="CA43" s="28">
        <v>37</v>
      </c>
      <c r="CB43" s="22">
        <f t="shared" si="199"/>
        <v>0.4247545627430348</v>
      </c>
      <c r="CC43" s="18">
        <f t="shared" si="200"/>
        <v>0.15977930892670816</v>
      </c>
      <c r="CD43">
        <f t="shared" si="61"/>
        <v>-0.37186194721235005</v>
      </c>
      <c r="CE43">
        <f t="shared" si="61"/>
        <v>-0.79647946157249772</v>
      </c>
      <c r="CI43">
        <v>947</v>
      </c>
      <c r="CJ43">
        <v>573</v>
      </c>
      <c r="CK43">
        <v>741</v>
      </c>
      <c r="CL43">
        <v>576</v>
      </c>
      <c r="CM43" s="18">
        <f t="shared" si="62"/>
        <v>844</v>
      </c>
      <c r="CN43" s="18">
        <f t="shared" si="62"/>
        <v>574.5</v>
      </c>
      <c r="CO43" s="18">
        <f t="shared" si="169"/>
        <v>311.5</v>
      </c>
      <c r="CP43" s="18">
        <f t="shared" si="170"/>
        <v>-13.5</v>
      </c>
      <c r="CQ43" s="18">
        <f t="shared" si="64"/>
        <v>311.79239888105036</v>
      </c>
      <c r="CR43" s="18">
        <f t="shared" si="65"/>
        <v>1020.9731876988739</v>
      </c>
      <c r="CS43" s="18">
        <f t="shared" si="171"/>
        <v>227.68871791517768</v>
      </c>
      <c r="CT43" s="28">
        <v>37</v>
      </c>
      <c r="CU43" s="22">
        <f t="shared" si="201"/>
        <v>0.35967280191705614</v>
      </c>
      <c r="CV43" s="18">
        <f t="shared" si="202"/>
        <v>0.11586410035385976</v>
      </c>
      <c r="CW43">
        <f t="shared" si="67"/>
        <v>-0.44409240183657456</v>
      </c>
      <c r="CX43">
        <f t="shared" si="67"/>
        <v>-0.93605110617059883</v>
      </c>
      <c r="DB43">
        <v>1094</v>
      </c>
      <c r="DC43">
        <v>565</v>
      </c>
      <c r="DD43">
        <v>863</v>
      </c>
      <c r="DE43">
        <v>575</v>
      </c>
      <c r="DF43" s="18">
        <f t="shared" si="68"/>
        <v>978.5</v>
      </c>
      <c r="DG43" s="18">
        <f t="shared" si="68"/>
        <v>570</v>
      </c>
      <c r="DH43" s="18">
        <f t="shared" si="172"/>
        <v>436.5</v>
      </c>
      <c r="DI43" s="18">
        <f t="shared" si="173"/>
        <v>-14.5</v>
      </c>
      <c r="DJ43" s="18">
        <f t="shared" si="70"/>
        <v>436.74076979370727</v>
      </c>
      <c r="DK43" s="18">
        <f t="shared" si="71"/>
        <v>1132.4143455467172</v>
      </c>
      <c r="DL43" s="18">
        <f t="shared" si="174"/>
        <v>335.29186436832265</v>
      </c>
      <c r="DM43" s="28">
        <v>37</v>
      </c>
      <c r="DN43" s="22">
        <f t="shared" si="203"/>
        <v>0.32452426283172819</v>
      </c>
      <c r="DO43" s="18">
        <f t="shared" si="204"/>
        <v>0.14271116094696035</v>
      </c>
      <c r="DP43">
        <f t="shared" si="73"/>
        <v>-0.48875282792363867</v>
      </c>
      <c r="DQ43">
        <f t="shared" si="73"/>
        <v>-0.84554206088581696</v>
      </c>
      <c r="DU43">
        <v>1100</v>
      </c>
      <c r="DV43">
        <v>593</v>
      </c>
      <c r="DW43">
        <v>898</v>
      </c>
      <c r="DX43">
        <v>598</v>
      </c>
      <c r="DY43" s="18">
        <f t="shared" si="74"/>
        <v>999</v>
      </c>
      <c r="DZ43" s="18">
        <f t="shared" si="74"/>
        <v>595.5</v>
      </c>
      <c r="EA43" s="18">
        <f t="shared" si="175"/>
        <v>393.5</v>
      </c>
      <c r="EB43" s="18">
        <f t="shared" si="176"/>
        <v>-10.5</v>
      </c>
      <c r="EC43" s="18">
        <f t="shared" si="76"/>
        <v>393.64006401787918</v>
      </c>
      <c r="ED43" s="18">
        <f t="shared" si="77"/>
        <v>1163.02246323964</v>
      </c>
      <c r="EE43" s="18">
        <f t="shared" si="177"/>
        <v>306.3625248743632</v>
      </c>
      <c r="EF43" s="28">
        <v>37</v>
      </c>
      <c r="EG43" s="22">
        <f t="shared" si="205"/>
        <v>0.76816834861040173</v>
      </c>
      <c r="EH43" s="18">
        <f t="shared" si="206"/>
        <v>0.32318329200685408</v>
      </c>
      <c r="EI43">
        <f t="shared" si="79"/>
        <v>-0.11454359134818817</v>
      </c>
      <c r="EJ43">
        <f t="shared" si="79"/>
        <v>-0.49055109955831055</v>
      </c>
      <c r="EN43">
        <v>1265</v>
      </c>
      <c r="EO43">
        <v>595</v>
      </c>
      <c r="EP43">
        <v>1016</v>
      </c>
      <c r="EQ43">
        <v>598</v>
      </c>
      <c r="ER43" s="18">
        <f t="shared" si="80"/>
        <v>1140.5</v>
      </c>
      <c r="ES43" s="18">
        <f t="shared" si="80"/>
        <v>596.5</v>
      </c>
      <c r="ET43" s="18">
        <f t="shared" si="178"/>
        <v>524.5</v>
      </c>
      <c r="EU43" s="18">
        <f t="shared" si="179"/>
        <v>-13</v>
      </c>
      <c r="EV43" s="18">
        <f t="shared" si="82"/>
        <v>524.66108107996729</v>
      </c>
      <c r="EW43" s="18">
        <f t="shared" si="83"/>
        <v>1287.0712878469476</v>
      </c>
      <c r="EX43" s="18">
        <f t="shared" si="180"/>
        <v>420.49973857937562</v>
      </c>
      <c r="EY43" s="28">
        <v>37</v>
      </c>
      <c r="EZ43" s="22">
        <f t="shared" si="207"/>
        <v>0.62528916648071531</v>
      </c>
      <c r="FA43" s="18">
        <f t="shared" si="208"/>
        <v>0.33969235121900371</v>
      </c>
      <c r="FB43">
        <f t="shared" si="85"/>
        <v>-0.20391909567308594</v>
      </c>
      <c r="FC43">
        <f t="shared" si="85"/>
        <v>-0.46891423193709036</v>
      </c>
      <c r="FG43">
        <v>1291</v>
      </c>
      <c r="FH43">
        <v>598</v>
      </c>
      <c r="FI43">
        <v>1010</v>
      </c>
      <c r="FJ43">
        <v>599</v>
      </c>
      <c r="FK43" s="18">
        <f t="shared" si="86"/>
        <v>1150.5</v>
      </c>
      <c r="FL43" s="18">
        <f t="shared" si="86"/>
        <v>598.5</v>
      </c>
      <c r="FM43" s="18">
        <f t="shared" si="181"/>
        <v>538.5</v>
      </c>
      <c r="FN43" s="18">
        <f t="shared" si="182"/>
        <v>-12.5</v>
      </c>
      <c r="FO43" s="18">
        <f t="shared" si="88"/>
        <v>538.64505938512048</v>
      </c>
      <c r="FP43" s="18">
        <f t="shared" si="89"/>
        <v>1296.8625601813017</v>
      </c>
      <c r="FQ43" s="18">
        <f t="shared" si="183"/>
        <v>432.07067770321089</v>
      </c>
      <c r="FR43" s="28">
        <v>37</v>
      </c>
      <c r="FS43" s="22">
        <f t="shared" si="209"/>
        <v>0.56641608014963407</v>
      </c>
      <c r="FT43" s="18">
        <f t="shared" si="210"/>
        <v>0.32724535929917165</v>
      </c>
      <c r="FU43">
        <f t="shared" si="91"/>
        <v>-0.24686442583183837</v>
      </c>
      <c r="FV43">
        <f t="shared" si="91"/>
        <v>-0.48512650350922298</v>
      </c>
      <c r="FZ43">
        <v>635</v>
      </c>
      <c r="GA43">
        <v>582</v>
      </c>
      <c r="GB43">
        <v>455</v>
      </c>
      <c r="GC43">
        <v>592</v>
      </c>
      <c r="GD43">
        <f t="shared" si="92"/>
        <v>545</v>
      </c>
      <c r="GE43">
        <f t="shared" si="92"/>
        <v>587</v>
      </c>
      <c r="GF43" s="18">
        <f t="shared" si="184"/>
        <v>319</v>
      </c>
      <c r="GG43" s="18">
        <f t="shared" si="185"/>
        <v>-15</v>
      </c>
      <c r="GH43" s="18">
        <f t="shared" si="94"/>
        <v>319.35246985110354</v>
      </c>
      <c r="GI43">
        <f t="shared" si="95"/>
        <v>800.99563045000434</v>
      </c>
      <c r="GJ43">
        <v>37</v>
      </c>
      <c r="GK43" s="22">
        <f t="shared" si="211"/>
        <v>0.51039001641925319</v>
      </c>
      <c r="GL43" s="18">
        <f t="shared" si="212"/>
        <v>0.1763054389657536</v>
      </c>
      <c r="GM43">
        <f t="shared" si="96"/>
        <v>-0.29209782930341732</v>
      </c>
      <c r="GN43">
        <f t="shared" si="97"/>
        <v>-0.75373428964975075</v>
      </c>
      <c r="GR43">
        <v>799</v>
      </c>
      <c r="GS43">
        <v>580</v>
      </c>
      <c r="GT43">
        <v>635</v>
      </c>
      <c r="GU43">
        <v>585</v>
      </c>
      <c r="GV43">
        <f t="shared" si="98"/>
        <v>717</v>
      </c>
      <c r="GW43">
        <f t="shared" si="98"/>
        <v>582.5</v>
      </c>
      <c r="GX43" s="18">
        <f t="shared" si="186"/>
        <v>472</v>
      </c>
      <c r="GY43" s="18">
        <f t="shared" si="187"/>
        <v>-22</v>
      </c>
      <c r="GZ43" s="18">
        <f t="shared" si="100"/>
        <v>472.51243369883929</v>
      </c>
      <c r="HA43">
        <f t="shared" si="101"/>
        <v>923.79394347440928</v>
      </c>
      <c r="HB43">
        <v>37</v>
      </c>
      <c r="HC43" s="22">
        <f t="shared" si="213"/>
        <v>0.45826778094670245</v>
      </c>
      <c r="HD43" s="18">
        <f t="shared" si="214"/>
        <v>0.25096101621564293</v>
      </c>
      <c r="HE43">
        <f t="shared" si="102"/>
        <v>-0.33888067526433252</v>
      </c>
      <c r="HF43">
        <f t="shared" si="103"/>
        <v>-0.60039373571948973</v>
      </c>
      <c r="HJ43">
        <v>804</v>
      </c>
      <c r="HK43">
        <v>581</v>
      </c>
      <c r="HL43">
        <v>648</v>
      </c>
      <c r="HM43">
        <v>584</v>
      </c>
      <c r="HN43">
        <f t="shared" si="104"/>
        <v>726</v>
      </c>
      <c r="HO43">
        <f t="shared" si="104"/>
        <v>582.5</v>
      </c>
      <c r="HP43" s="18">
        <f t="shared" si="221"/>
        <v>471</v>
      </c>
      <c r="HQ43" s="18">
        <f t="shared" si="188"/>
        <v>-19</v>
      </c>
      <c r="HR43" s="18">
        <f t="shared" si="215"/>
        <v>471.38307139735088</v>
      </c>
      <c r="HS43">
        <f t="shared" si="107"/>
        <v>930.79656746251487</v>
      </c>
      <c r="HT43">
        <v>37</v>
      </c>
      <c r="HU43" s="22">
        <f t="shared" si="216"/>
        <v>0.49257929066936873</v>
      </c>
      <c r="HV43" s="18">
        <f t="shared" si="217"/>
        <v>0.27715795401262999</v>
      </c>
      <c r="HW43">
        <f t="shared" si="108"/>
        <v>-0.30752385099687307</v>
      </c>
      <c r="HX43">
        <f t="shared" si="109"/>
        <v>-0.55727265330018338</v>
      </c>
      <c r="IB43">
        <v>1118</v>
      </c>
      <c r="IC43">
        <v>566</v>
      </c>
      <c r="ID43">
        <v>838</v>
      </c>
      <c r="IE43">
        <v>577</v>
      </c>
      <c r="IF43">
        <f t="shared" si="110"/>
        <v>978</v>
      </c>
      <c r="IG43">
        <f t="shared" si="111"/>
        <v>571.5</v>
      </c>
      <c r="IH43">
        <f t="shared" si="112"/>
        <v>431.5</v>
      </c>
      <c r="II43">
        <f t="shared" si="113"/>
        <v>-12</v>
      </c>
      <c r="IJ43">
        <f t="shared" si="114"/>
        <v>431.66682754179755</v>
      </c>
      <c r="IL43">
        <v>37</v>
      </c>
      <c r="IM43">
        <f t="shared" si="218"/>
        <v>0.46170272019635733</v>
      </c>
      <c r="IN43">
        <f t="shared" si="219"/>
        <v>0.24220081974820568</v>
      </c>
      <c r="IO43">
        <f t="shared" si="115"/>
        <v>-0.33563756672503914</v>
      </c>
      <c r="IP43">
        <f t="shared" si="116"/>
        <v>-0.61582439128578326</v>
      </c>
    </row>
    <row r="44" spans="11:287" x14ac:dyDescent="0.25">
      <c r="K44" s="18">
        <v>1055</v>
      </c>
      <c r="L44" s="18">
        <v>579</v>
      </c>
      <c r="M44" s="18">
        <v>797</v>
      </c>
      <c r="N44" s="18">
        <v>577</v>
      </c>
      <c r="O44" s="18">
        <f t="shared" si="189"/>
        <v>926</v>
      </c>
      <c r="P44" s="18">
        <f t="shared" si="190"/>
        <v>578</v>
      </c>
      <c r="Q44" s="18">
        <f t="shared" si="158"/>
        <v>149.5</v>
      </c>
      <c r="R44" s="18">
        <f t="shared" si="159"/>
        <v>-2.5</v>
      </c>
      <c r="S44" s="49">
        <f t="shared" si="42"/>
        <v>149.52090154891388</v>
      </c>
      <c r="T44" s="26">
        <f t="shared" si="191"/>
        <v>12.386786641447593</v>
      </c>
      <c r="U44" s="18">
        <f t="shared" si="192"/>
        <v>122.0848417175979</v>
      </c>
      <c r="V44" s="28">
        <v>38</v>
      </c>
      <c r="W44" s="22">
        <f t="shared" si="193"/>
        <v>0.13667982194781544</v>
      </c>
      <c r="X44" s="18">
        <f t="shared" si="194"/>
        <v>1.6831874089775108E-2</v>
      </c>
      <c r="Y44">
        <f t="shared" si="220"/>
        <v>-0.86429559562635949</v>
      </c>
      <c r="Z44">
        <f t="shared" si="44"/>
        <v>-1.7738675262383565</v>
      </c>
      <c r="AD44" s="18">
        <v>992</v>
      </c>
      <c r="AE44" s="18">
        <v>572</v>
      </c>
      <c r="AF44" s="18">
        <v>697</v>
      </c>
      <c r="AG44" s="18">
        <v>578</v>
      </c>
      <c r="AH44" s="18">
        <f t="shared" si="45"/>
        <v>844.5</v>
      </c>
      <c r="AI44" s="18">
        <f t="shared" si="45"/>
        <v>575</v>
      </c>
      <c r="AJ44" s="18">
        <f t="shared" si="160"/>
        <v>182</v>
      </c>
      <c r="AK44" s="18">
        <f t="shared" si="161"/>
        <v>4.5</v>
      </c>
      <c r="AL44" s="18">
        <f t="shared" si="47"/>
        <v>182.05562336824426</v>
      </c>
      <c r="AM44" s="18">
        <f t="shared" si="48"/>
        <v>1021.6678765626333</v>
      </c>
      <c r="AN44" s="18">
        <f t="shared" si="162"/>
        <v>147.38159621734508</v>
      </c>
      <c r="AO44" s="28">
        <v>38</v>
      </c>
      <c r="AP44" s="22">
        <f t="shared" si="195"/>
        <v>0.11383830493752838</v>
      </c>
      <c r="AQ44" s="18">
        <f t="shared" si="196"/>
        <v>2.0015140685488174E-2</v>
      </c>
      <c r="AR44">
        <f t="shared" si="49"/>
        <v>-0.94371157955903728</v>
      </c>
      <c r="AS44">
        <f t="shared" si="49"/>
        <v>-1.6986413529125375</v>
      </c>
      <c r="AW44" s="18">
        <v>1182</v>
      </c>
      <c r="AX44" s="18">
        <v>578</v>
      </c>
      <c r="AY44" s="18">
        <v>805</v>
      </c>
      <c r="AZ44" s="18">
        <v>581</v>
      </c>
      <c r="BA44" s="18">
        <f t="shared" si="50"/>
        <v>993.5</v>
      </c>
      <c r="BB44" s="18">
        <f t="shared" si="50"/>
        <v>579.5</v>
      </c>
      <c r="BC44" s="18">
        <f t="shared" si="163"/>
        <v>162</v>
      </c>
      <c r="BD44" s="18">
        <f t="shared" si="164"/>
        <v>-1.5</v>
      </c>
      <c r="BE44" s="18">
        <f t="shared" si="52"/>
        <v>162.00694429560727</v>
      </c>
      <c r="BF44" s="18">
        <f t="shared" si="53"/>
        <v>1150.1575978969142</v>
      </c>
      <c r="BG44" s="18">
        <f t="shared" si="165"/>
        <v>135.78426918602986</v>
      </c>
      <c r="BH44" s="28">
        <v>38</v>
      </c>
      <c r="BI44" s="22">
        <f t="shared" si="197"/>
        <v>0.10123037821317508</v>
      </c>
      <c r="BJ44" s="18">
        <f t="shared" si="198"/>
        <v>1.3584073836930685E-2</v>
      </c>
      <c r="BK44">
        <f t="shared" si="55"/>
        <v>-0.99468914055355717</v>
      </c>
      <c r="BL44">
        <f t="shared" si="55"/>
        <v>-1.8669699664637558</v>
      </c>
      <c r="BP44">
        <v>933</v>
      </c>
      <c r="BQ44">
        <v>576</v>
      </c>
      <c r="BR44">
        <v>767</v>
      </c>
      <c r="BS44">
        <v>576</v>
      </c>
      <c r="BT44" s="18">
        <f t="shared" si="56"/>
        <v>850</v>
      </c>
      <c r="BU44" s="18">
        <f t="shared" si="56"/>
        <v>576</v>
      </c>
      <c r="BV44" s="18">
        <f t="shared" si="166"/>
        <v>371.5</v>
      </c>
      <c r="BW44" s="18">
        <f t="shared" si="167"/>
        <v>-13.5</v>
      </c>
      <c r="BX44" s="18">
        <f t="shared" si="58"/>
        <v>371.74520844255682</v>
      </c>
      <c r="BY44" s="18">
        <f t="shared" si="59"/>
        <v>1026.779431036676</v>
      </c>
      <c r="BZ44" s="18">
        <f t="shared" si="168"/>
        <v>267.52156970101623</v>
      </c>
      <c r="CA44" s="28">
        <v>38</v>
      </c>
      <c r="CB44" s="22">
        <f t="shared" si="199"/>
        <v>0.43623441579014383</v>
      </c>
      <c r="CC44" s="18">
        <f t="shared" si="200"/>
        <v>0.16534341886242523</v>
      </c>
      <c r="CD44">
        <f t="shared" si="61"/>
        <v>-0.36028007466253492</v>
      </c>
      <c r="CE44">
        <f t="shared" si="61"/>
        <v>-0.7816130865598574</v>
      </c>
      <c r="CI44">
        <v>956</v>
      </c>
      <c r="CJ44">
        <v>573</v>
      </c>
      <c r="CK44">
        <v>754</v>
      </c>
      <c r="CL44">
        <v>576</v>
      </c>
      <c r="CM44" s="18">
        <f t="shared" si="62"/>
        <v>855</v>
      </c>
      <c r="CN44" s="18">
        <f t="shared" si="62"/>
        <v>574.5</v>
      </c>
      <c r="CO44" s="18">
        <f t="shared" si="169"/>
        <v>322.5</v>
      </c>
      <c r="CP44" s="18">
        <f t="shared" si="170"/>
        <v>-13.5</v>
      </c>
      <c r="CQ44" s="18">
        <f t="shared" si="64"/>
        <v>322.78243446631353</v>
      </c>
      <c r="CR44" s="18">
        <f t="shared" si="65"/>
        <v>1030.0850693025309</v>
      </c>
      <c r="CS44" s="18">
        <f t="shared" si="171"/>
        <v>236.8005995188347</v>
      </c>
      <c r="CT44" s="28">
        <v>38</v>
      </c>
      <c r="CU44" s="22">
        <f t="shared" si="201"/>
        <v>0.36939368845535492</v>
      </c>
      <c r="CV44" s="18">
        <f t="shared" si="202"/>
        <v>0.11994806965687412</v>
      </c>
      <c r="CW44">
        <f t="shared" si="67"/>
        <v>-0.43251052928675948</v>
      </c>
      <c r="CX44">
        <f t="shared" si="67"/>
        <v>-0.92100673680922651</v>
      </c>
      <c r="DB44">
        <v>1111</v>
      </c>
      <c r="DC44">
        <v>564</v>
      </c>
      <c r="DD44">
        <v>875</v>
      </c>
      <c r="DE44">
        <v>577</v>
      </c>
      <c r="DF44" s="18">
        <f t="shared" si="68"/>
        <v>993</v>
      </c>
      <c r="DG44" s="18">
        <f t="shared" si="68"/>
        <v>570.5</v>
      </c>
      <c r="DH44" s="18">
        <f t="shared" si="172"/>
        <v>451</v>
      </c>
      <c r="DI44" s="18">
        <f t="shared" si="173"/>
        <v>-14</v>
      </c>
      <c r="DJ44" s="18">
        <f t="shared" si="70"/>
        <v>451.21724257833944</v>
      </c>
      <c r="DK44" s="18">
        <f t="shared" si="71"/>
        <v>1145.2158093564724</v>
      </c>
      <c r="DL44" s="18">
        <f t="shared" si="174"/>
        <v>348.09332817807785</v>
      </c>
      <c r="DM44" s="28">
        <v>38</v>
      </c>
      <c r="DN44" s="22">
        <f t="shared" si="203"/>
        <v>0.33329518885420728</v>
      </c>
      <c r="DO44" s="18">
        <f t="shared" si="204"/>
        <v>0.1474415511014856</v>
      </c>
      <c r="DP44">
        <f t="shared" si="73"/>
        <v>-0.47717095537382359</v>
      </c>
      <c r="DQ44">
        <f t="shared" si="73"/>
        <v>-0.831380108938788</v>
      </c>
      <c r="DU44">
        <v>1114</v>
      </c>
      <c r="DV44">
        <v>594</v>
      </c>
      <c r="DW44">
        <v>913</v>
      </c>
      <c r="DX44">
        <v>597</v>
      </c>
      <c r="DY44" s="18">
        <f t="shared" si="74"/>
        <v>1013.5</v>
      </c>
      <c r="DZ44" s="18">
        <f t="shared" si="74"/>
        <v>595.5</v>
      </c>
      <c r="EA44" s="18">
        <f t="shared" si="175"/>
        <v>408</v>
      </c>
      <c r="EB44" s="18">
        <f t="shared" si="176"/>
        <v>-10.5</v>
      </c>
      <c r="EC44" s="18">
        <f t="shared" si="76"/>
        <v>408.13508793045469</v>
      </c>
      <c r="ED44" s="18">
        <f t="shared" si="77"/>
        <v>1175.500957039168</v>
      </c>
      <c r="EE44" s="18">
        <f t="shared" si="177"/>
        <v>318.8410186738912</v>
      </c>
      <c r="EF44" s="28">
        <v>38</v>
      </c>
      <c r="EG44" s="22">
        <f t="shared" si="205"/>
        <v>0.7889296553296018</v>
      </c>
      <c r="EH44" s="18">
        <f t="shared" si="206"/>
        <v>0.3350838833693518</v>
      </c>
      <c r="EI44">
        <f t="shared" si="79"/>
        <v>-0.102961718798373</v>
      </c>
      <c r="EJ44">
        <f t="shared" si="79"/>
        <v>-0.47484646005514913</v>
      </c>
      <c r="EN44">
        <v>1285</v>
      </c>
      <c r="EO44">
        <v>595</v>
      </c>
      <c r="EP44">
        <v>1036</v>
      </c>
      <c r="EQ44">
        <v>598</v>
      </c>
      <c r="ER44" s="18">
        <f t="shared" si="80"/>
        <v>1160.5</v>
      </c>
      <c r="ES44" s="18">
        <f t="shared" si="80"/>
        <v>596.5</v>
      </c>
      <c r="ET44" s="18">
        <f t="shared" si="178"/>
        <v>544.5</v>
      </c>
      <c r="EU44" s="18">
        <f t="shared" si="179"/>
        <v>-13</v>
      </c>
      <c r="EV44" s="18">
        <f t="shared" si="82"/>
        <v>544.65516613725424</v>
      </c>
      <c r="EW44" s="18">
        <f t="shared" si="83"/>
        <v>1304.8266168345892</v>
      </c>
      <c r="EX44" s="18">
        <f t="shared" si="180"/>
        <v>438.25506756701725</v>
      </c>
      <c r="EY44" s="28">
        <v>38</v>
      </c>
      <c r="EZ44" s="22">
        <f t="shared" si="207"/>
        <v>0.64218887368289679</v>
      </c>
      <c r="FA44" s="18">
        <f t="shared" si="208"/>
        <v>0.35263754194975538</v>
      </c>
      <c r="FB44">
        <f t="shared" si="85"/>
        <v>-0.19233722312327078</v>
      </c>
      <c r="FC44">
        <f t="shared" si="85"/>
        <v>-0.452671454391466</v>
      </c>
      <c r="FG44">
        <v>1310</v>
      </c>
      <c r="FH44">
        <v>590</v>
      </c>
      <c r="FI44">
        <v>1032</v>
      </c>
      <c r="FJ44">
        <v>598</v>
      </c>
      <c r="FK44" s="18">
        <f t="shared" si="86"/>
        <v>1171</v>
      </c>
      <c r="FL44" s="18">
        <f t="shared" si="86"/>
        <v>594</v>
      </c>
      <c r="FM44" s="18">
        <f t="shared" si="181"/>
        <v>559</v>
      </c>
      <c r="FN44" s="18">
        <f t="shared" si="182"/>
        <v>-17</v>
      </c>
      <c r="FO44" s="18">
        <f t="shared" si="88"/>
        <v>559.25843757604582</v>
      </c>
      <c r="FP44" s="18">
        <f t="shared" si="89"/>
        <v>1313.0411265455473</v>
      </c>
      <c r="FQ44" s="18">
        <f t="shared" si="183"/>
        <v>448.24924406745652</v>
      </c>
      <c r="FR44" s="28">
        <v>38</v>
      </c>
      <c r="FS44" s="22">
        <f t="shared" si="209"/>
        <v>0.58172462285638094</v>
      </c>
      <c r="FT44" s="18">
        <f t="shared" si="210"/>
        <v>0.33976869397926585</v>
      </c>
      <c r="FU44">
        <f t="shared" si="91"/>
        <v>-0.23528255328202322</v>
      </c>
      <c r="FV44">
        <f t="shared" si="91"/>
        <v>-0.46881663917621336</v>
      </c>
      <c r="FZ44">
        <v>648</v>
      </c>
      <c r="GA44">
        <v>584</v>
      </c>
      <c r="GB44">
        <v>468</v>
      </c>
      <c r="GC44">
        <v>590</v>
      </c>
      <c r="GD44">
        <f t="shared" si="92"/>
        <v>558</v>
      </c>
      <c r="GE44">
        <f t="shared" si="92"/>
        <v>587</v>
      </c>
      <c r="GF44" s="18">
        <f t="shared" si="184"/>
        <v>332</v>
      </c>
      <c r="GG44" s="18">
        <f t="shared" si="185"/>
        <v>-15</v>
      </c>
      <c r="GH44" s="18">
        <f t="shared" si="94"/>
        <v>332.33868267175882</v>
      </c>
      <c r="GI44">
        <f t="shared" si="95"/>
        <v>809.89690701965276</v>
      </c>
      <c r="GJ44">
        <v>38</v>
      </c>
      <c r="GK44" s="22">
        <f t="shared" si="211"/>
        <v>0.52418434118734103</v>
      </c>
      <c r="GL44" s="18">
        <f t="shared" si="212"/>
        <v>0.18347475866106022</v>
      </c>
      <c r="GM44">
        <f t="shared" si="96"/>
        <v>-0.28051595675360225</v>
      </c>
      <c r="GN44">
        <f t="shared" si="97"/>
        <v>-0.73642367489002469</v>
      </c>
      <c r="GR44">
        <v>816</v>
      </c>
      <c r="GS44">
        <v>579</v>
      </c>
      <c r="GT44">
        <v>656</v>
      </c>
      <c r="GU44">
        <v>583</v>
      </c>
      <c r="GV44">
        <f t="shared" si="98"/>
        <v>736</v>
      </c>
      <c r="GW44">
        <f t="shared" si="98"/>
        <v>581</v>
      </c>
      <c r="GX44" s="18">
        <f t="shared" si="186"/>
        <v>491</v>
      </c>
      <c r="GY44" s="18">
        <f t="shared" si="187"/>
        <v>-23.5</v>
      </c>
      <c r="GZ44" s="18">
        <f t="shared" si="100"/>
        <v>491.56205101695963</v>
      </c>
      <c r="HA44">
        <f t="shared" si="101"/>
        <v>937.68704800695627</v>
      </c>
      <c r="HB44">
        <v>38</v>
      </c>
      <c r="HC44" s="22">
        <f t="shared" si="213"/>
        <v>0.47065339664796468</v>
      </c>
      <c r="HD44" s="18">
        <f t="shared" si="214"/>
        <v>0.26107865752986414</v>
      </c>
      <c r="HE44">
        <f t="shared" si="102"/>
        <v>-0.32729880271451739</v>
      </c>
      <c r="HF44">
        <f t="shared" si="103"/>
        <v>-0.58322862911866502</v>
      </c>
      <c r="HJ44">
        <v>819</v>
      </c>
      <c r="HK44">
        <v>580</v>
      </c>
      <c r="HL44">
        <v>668</v>
      </c>
      <c r="HM44">
        <v>584</v>
      </c>
      <c r="HN44">
        <f t="shared" si="104"/>
        <v>743.5</v>
      </c>
      <c r="HO44">
        <f t="shared" si="104"/>
        <v>582</v>
      </c>
      <c r="HP44" s="18">
        <f t="shared" si="221"/>
        <v>488.5</v>
      </c>
      <c r="HQ44" s="18">
        <f t="shared" si="188"/>
        <v>-19.5</v>
      </c>
      <c r="HR44" s="18">
        <f t="shared" si="215"/>
        <v>488.88904671714624</v>
      </c>
      <c r="HS44">
        <f t="shared" si="107"/>
        <v>944.20138212142012</v>
      </c>
      <c r="HT44">
        <v>38</v>
      </c>
      <c r="HU44" s="22">
        <f t="shared" si="216"/>
        <v>0.50589224447124348</v>
      </c>
      <c r="HV44" s="18">
        <f t="shared" si="217"/>
        <v>0.28745089959560827</v>
      </c>
      <c r="HW44">
        <f t="shared" si="108"/>
        <v>-0.295941978447058</v>
      </c>
      <c r="HX44">
        <f t="shared" si="109"/>
        <v>-0.54143632786407603</v>
      </c>
      <c r="IB44">
        <v>1129</v>
      </c>
      <c r="IC44">
        <v>567</v>
      </c>
      <c r="ID44">
        <v>856</v>
      </c>
      <c r="IE44">
        <v>577</v>
      </c>
      <c r="IF44">
        <f t="shared" si="110"/>
        <v>992.5</v>
      </c>
      <c r="IG44">
        <f t="shared" si="111"/>
        <v>572</v>
      </c>
      <c r="IH44">
        <f t="shared" si="112"/>
        <v>446</v>
      </c>
      <c r="II44">
        <f t="shared" si="113"/>
        <v>-11.5</v>
      </c>
      <c r="IJ44">
        <f t="shared" si="114"/>
        <v>446.14823769684443</v>
      </c>
      <c r="IL44">
        <v>38</v>
      </c>
      <c r="IM44">
        <f t="shared" si="218"/>
        <v>0.47418117209355615</v>
      </c>
      <c r="IN44">
        <f t="shared" si="219"/>
        <v>0.25032608948606322</v>
      </c>
      <c r="IO44">
        <f t="shared" si="115"/>
        <v>-0.32405569417522401</v>
      </c>
      <c r="IP44">
        <f t="shared" si="116"/>
        <v>-0.60149388499278467</v>
      </c>
    </row>
    <row r="45" spans="11:287" x14ac:dyDescent="0.25">
      <c r="K45" s="18">
        <v>1058</v>
      </c>
      <c r="L45" s="18">
        <v>579</v>
      </c>
      <c r="M45" s="18">
        <v>805</v>
      </c>
      <c r="N45" s="18">
        <v>576</v>
      </c>
      <c r="O45" s="18">
        <f t="shared" si="189"/>
        <v>931.5</v>
      </c>
      <c r="P45" s="18">
        <f t="shared" si="190"/>
        <v>577.5</v>
      </c>
      <c r="Q45" s="18">
        <f t="shared" si="158"/>
        <v>155</v>
      </c>
      <c r="R45" s="18">
        <f t="shared" si="159"/>
        <v>-3</v>
      </c>
      <c r="S45" s="49">
        <f t="shared" si="42"/>
        <v>155.02902953963169</v>
      </c>
      <c r="T45" s="26">
        <f t="shared" si="191"/>
        <v>12.843097468281973</v>
      </c>
      <c r="U45" s="18">
        <f t="shared" si="192"/>
        <v>126.49085600301999</v>
      </c>
      <c r="V45" s="28">
        <v>39</v>
      </c>
      <c r="W45" s="22">
        <f t="shared" si="193"/>
        <v>0.14027665936749481</v>
      </c>
      <c r="X45" s="18">
        <f t="shared" si="194"/>
        <v>1.7451935337732462E-2</v>
      </c>
      <c r="Y45">
        <f t="shared" si="220"/>
        <v>-0.8530145852166704</v>
      </c>
      <c r="Z45">
        <f t="shared" si="44"/>
        <v>-1.7581564048141427</v>
      </c>
      <c r="AD45" s="18">
        <v>1001</v>
      </c>
      <c r="AE45" s="18">
        <v>572</v>
      </c>
      <c r="AF45" s="18">
        <v>704</v>
      </c>
      <c r="AG45" s="18">
        <v>575</v>
      </c>
      <c r="AH45" s="18">
        <f t="shared" si="45"/>
        <v>852.5</v>
      </c>
      <c r="AI45" s="18">
        <f t="shared" si="45"/>
        <v>573.5</v>
      </c>
      <c r="AJ45" s="18">
        <f t="shared" si="160"/>
        <v>190</v>
      </c>
      <c r="AK45" s="18">
        <f t="shared" si="161"/>
        <v>3</v>
      </c>
      <c r="AL45" s="18">
        <f t="shared" si="47"/>
        <v>190.02368273454758</v>
      </c>
      <c r="AM45" s="18">
        <f t="shared" si="48"/>
        <v>1027.452431988946</v>
      </c>
      <c r="AN45" s="18">
        <f t="shared" si="162"/>
        <v>153.16615164365783</v>
      </c>
      <c r="AO45" s="28">
        <v>39</v>
      </c>
      <c r="AP45" s="22">
        <f t="shared" si="195"/>
        <v>0.11683404980430545</v>
      </c>
      <c r="AQ45" s="18">
        <f t="shared" si="196"/>
        <v>2.0891146744824767E-2</v>
      </c>
      <c r="AR45">
        <f t="shared" si="49"/>
        <v>-0.93243056914934819</v>
      </c>
      <c r="AS45">
        <f t="shared" si="49"/>
        <v>-1.6800377203221974</v>
      </c>
      <c r="AW45" s="18">
        <v>1186</v>
      </c>
      <c r="AX45" s="18">
        <v>578</v>
      </c>
      <c r="AY45" s="18">
        <v>810</v>
      </c>
      <c r="AZ45" s="18">
        <v>580</v>
      </c>
      <c r="BA45" s="18">
        <f t="shared" si="50"/>
        <v>998</v>
      </c>
      <c r="BB45" s="18">
        <f t="shared" si="50"/>
        <v>579</v>
      </c>
      <c r="BC45" s="18">
        <f t="shared" si="163"/>
        <v>166.5</v>
      </c>
      <c r="BD45" s="18">
        <f t="shared" si="164"/>
        <v>-2</v>
      </c>
      <c r="BE45" s="18">
        <f t="shared" si="52"/>
        <v>166.51201157874468</v>
      </c>
      <c r="BF45" s="18">
        <f t="shared" si="53"/>
        <v>1153.795909162448</v>
      </c>
      <c r="BG45" s="18">
        <f t="shared" si="165"/>
        <v>139.42258045156359</v>
      </c>
      <c r="BH45" s="28">
        <v>39</v>
      </c>
      <c r="BI45" s="22">
        <f t="shared" si="197"/>
        <v>0.10389433553457443</v>
      </c>
      <c r="BJ45" s="18">
        <f t="shared" si="198"/>
        <v>1.3961817932287582E-2</v>
      </c>
      <c r="BK45">
        <f t="shared" si="55"/>
        <v>-0.98340813014386808</v>
      </c>
      <c r="BL45">
        <f t="shared" si="55"/>
        <v>-1.855058029667142</v>
      </c>
      <c r="BP45">
        <v>947</v>
      </c>
      <c r="BQ45">
        <v>574</v>
      </c>
      <c r="BR45">
        <v>778</v>
      </c>
      <c r="BS45">
        <v>578</v>
      </c>
      <c r="BT45" s="18">
        <f t="shared" si="56"/>
        <v>862.5</v>
      </c>
      <c r="BU45" s="18">
        <f t="shared" si="56"/>
        <v>576</v>
      </c>
      <c r="BV45" s="18">
        <f t="shared" si="166"/>
        <v>384</v>
      </c>
      <c r="BW45" s="18">
        <f t="shared" si="167"/>
        <v>-13.5</v>
      </c>
      <c r="BX45" s="18">
        <f t="shared" si="58"/>
        <v>384.23723140788945</v>
      </c>
      <c r="BY45" s="18">
        <f t="shared" si="59"/>
        <v>1037.1510256466991</v>
      </c>
      <c r="BZ45" s="18">
        <f t="shared" si="168"/>
        <v>277.8931643110393</v>
      </c>
      <c r="CA45" s="28">
        <v>39</v>
      </c>
      <c r="CB45" s="22">
        <f t="shared" si="199"/>
        <v>0.4477142688372529</v>
      </c>
      <c r="CC45" s="18">
        <f t="shared" si="200"/>
        <v>0.17089957328940339</v>
      </c>
      <c r="CD45">
        <f t="shared" si="61"/>
        <v>-0.34899906425284583</v>
      </c>
      <c r="CE45">
        <f t="shared" si="61"/>
        <v>-0.76725902164607906</v>
      </c>
      <c r="CI45">
        <v>966</v>
      </c>
      <c r="CJ45">
        <v>574</v>
      </c>
      <c r="CK45">
        <v>764</v>
      </c>
      <c r="CL45">
        <v>573</v>
      </c>
      <c r="CM45" s="18">
        <f t="shared" si="62"/>
        <v>865</v>
      </c>
      <c r="CN45" s="18">
        <f t="shared" si="62"/>
        <v>573.5</v>
      </c>
      <c r="CO45" s="18">
        <f t="shared" si="169"/>
        <v>332.5</v>
      </c>
      <c r="CP45" s="18">
        <f t="shared" si="170"/>
        <v>-14.5</v>
      </c>
      <c r="CQ45" s="18">
        <f t="shared" si="64"/>
        <v>332.81601523965156</v>
      </c>
      <c r="CR45" s="18">
        <f t="shared" si="65"/>
        <v>1037.8474117133019</v>
      </c>
      <c r="CS45" s="18">
        <f t="shared" si="171"/>
        <v>244.5629419296057</v>
      </c>
      <c r="CT45" s="28">
        <v>39</v>
      </c>
      <c r="CU45" s="22">
        <f t="shared" si="201"/>
        <v>0.37911457499365375</v>
      </c>
      <c r="CV45" s="18">
        <f t="shared" si="202"/>
        <v>0.12367661407874793</v>
      </c>
      <c r="CW45">
        <f t="shared" si="67"/>
        <v>-0.42122951887707039</v>
      </c>
      <c r="CX45">
        <f t="shared" si="67"/>
        <v>-0.90771241303639605</v>
      </c>
      <c r="DB45">
        <v>1125</v>
      </c>
      <c r="DC45">
        <v>564</v>
      </c>
      <c r="DD45">
        <v>887</v>
      </c>
      <c r="DE45">
        <v>576</v>
      </c>
      <c r="DF45" s="18">
        <f t="shared" si="68"/>
        <v>1006</v>
      </c>
      <c r="DG45" s="18">
        <f t="shared" si="68"/>
        <v>570</v>
      </c>
      <c r="DH45" s="18">
        <f t="shared" si="172"/>
        <v>464</v>
      </c>
      <c r="DI45" s="18">
        <f t="shared" si="173"/>
        <v>-14.5</v>
      </c>
      <c r="DJ45" s="18">
        <f t="shared" si="70"/>
        <v>464.22650721388152</v>
      </c>
      <c r="DK45" s="18">
        <f t="shared" si="71"/>
        <v>1156.2594864475707</v>
      </c>
      <c r="DL45" s="18">
        <f t="shared" si="174"/>
        <v>359.13700526917614</v>
      </c>
      <c r="DM45" s="28">
        <v>39</v>
      </c>
      <c r="DN45" s="22">
        <f t="shared" si="203"/>
        <v>0.34206611487668648</v>
      </c>
      <c r="DO45" s="18">
        <f t="shared" si="204"/>
        <v>0.15169251045222673</v>
      </c>
      <c r="DP45">
        <f t="shared" si="73"/>
        <v>-0.46588994496413444</v>
      </c>
      <c r="DQ45">
        <f t="shared" si="73"/>
        <v>-0.81903586120117944</v>
      </c>
      <c r="DU45">
        <v>1128</v>
      </c>
      <c r="DV45">
        <v>594</v>
      </c>
      <c r="DW45">
        <v>927</v>
      </c>
      <c r="DX45">
        <v>596</v>
      </c>
      <c r="DY45" s="18">
        <f t="shared" si="74"/>
        <v>1027.5</v>
      </c>
      <c r="DZ45" s="18">
        <f t="shared" si="74"/>
        <v>595</v>
      </c>
      <c r="EA45" s="18">
        <f t="shared" si="175"/>
        <v>422</v>
      </c>
      <c r="EB45" s="18">
        <f t="shared" si="176"/>
        <v>-11</v>
      </c>
      <c r="EC45" s="18">
        <f t="shared" si="76"/>
        <v>422.14334058468813</v>
      </c>
      <c r="ED45" s="18">
        <f t="shared" si="77"/>
        <v>1187.342094764605</v>
      </c>
      <c r="EE45" s="18">
        <f t="shared" si="177"/>
        <v>330.68215639932816</v>
      </c>
      <c r="EF45" s="28">
        <v>39</v>
      </c>
      <c r="EG45" s="22">
        <f t="shared" si="205"/>
        <v>0.80969096204880187</v>
      </c>
      <c r="EH45" s="18">
        <f t="shared" si="206"/>
        <v>0.34658482959380232</v>
      </c>
      <c r="EI45">
        <f t="shared" si="79"/>
        <v>-9.1680708388683946E-2</v>
      </c>
      <c r="EJ45">
        <f t="shared" si="79"/>
        <v>-0.46019045076200116</v>
      </c>
      <c r="EN45">
        <v>1305</v>
      </c>
      <c r="EO45">
        <v>593</v>
      </c>
      <c r="EP45">
        <v>1055</v>
      </c>
      <c r="EQ45">
        <v>598</v>
      </c>
      <c r="ER45" s="18">
        <f t="shared" si="80"/>
        <v>1180</v>
      </c>
      <c r="ES45" s="18">
        <f t="shared" si="80"/>
        <v>595.5</v>
      </c>
      <c r="ET45" s="18">
        <f t="shared" si="178"/>
        <v>564</v>
      </c>
      <c r="EU45" s="18">
        <f t="shared" si="179"/>
        <v>-14</v>
      </c>
      <c r="EV45" s="18">
        <f t="shared" si="82"/>
        <v>564.17373210740675</v>
      </c>
      <c r="EW45" s="18">
        <f t="shared" si="83"/>
        <v>1321.7489360691766</v>
      </c>
      <c r="EX45" s="18">
        <f t="shared" si="180"/>
        <v>455.1773868016046</v>
      </c>
      <c r="EY45" s="28">
        <v>39</v>
      </c>
      <c r="EZ45" s="22">
        <f t="shared" si="207"/>
        <v>0.65908858088507838</v>
      </c>
      <c r="FA45" s="18">
        <f t="shared" si="208"/>
        <v>0.36527485736331045</v>
      </c>
      <c r="FB45">
        <f t="shared" si="85"/>
        <v>-0.18105621271358166</v>
      </c>
      <c r="FC45">
        <f t="shared" si="85"/>
        <v>-0.43738022016192846</v>
      </c>
      <c r="FG45">
        <v>1331</v>
      </c>
      <c r="FH45">
        <v>594</v>
      </c>
      <c r="FI45">
        <v>1053</v>
      </c>
      <c r="FJ45">
        <v>599</v>
      </c>
      <c r="FK45" s="18">
        <f t="shared" si="86"/>
        <v>1192</v>
      </c>
      <c r="FL45" s="18">
        <f t="shared" si="86"/>
        <v>596.5</v>
      </c>
      <c r="FM45" s="18">
        <f t="shared" si="181"/>
        <v>580</v>
      </c>
      <c r="FN45" s="18">
        <f t="shared" si="182"/>
        <v>-14.5</v>
      </c>
      <c r="FO45" s="18">
        <f t="shared" si="88"/>
        <v>580.18122168853415</v>
      </c>
      <c r="FP45" s="18">
        <f t="shared" si="89"/>
        <v>1332.9201964108729</v>
      </c>
      <c r="FQ45" s="18">
        <f t="shared" si="183"/>
        <v>468.12831393278213</v>
      </c>
      <c r="FR45" s="28">
        <v>39</v>
      </c>
      <c r="FS45" s="22">
        <f t="shared" si="209"/>
        <v>0.5970331655631278</v>
      </c>
      <c r="FT45" s="18">
        <f t="shared" si="210"/>
        <v>0.35248000337519009</v>
      </c>
      <c r="FU45">
        <f t="shared" si="91"/>
        <v>-0.22400154287233415</v>
      </c>
      <c r="FV45">
        <f t="shared" si="91"/>
        <v>-0.45286551603469882</v>
      </c>
      <c r="FZ45">
        <v>659</v>
      </c>
      <c r="GA45">
        <v>582</v>
      </c>
      <c r="GB45">
        <v>482</v>
      </c>
      <c r="GC45">
        <v>590</v>
      </c>
      <c r="GD45">
        <f t="shared" si="92"/>
        <v>570.5</v>
      </c>
      <c r="GE45">
        <f t="shared" si="92"/>
        <v>586</v>
      </c>
      <c r="GF45" s="18">
        <f t="shared" si="184"/>
        <v>344.5</v>
      </c>
      <c r="GG45" s="18">
        <f t="shared" si="185"/>
        <v>-16</v>
      </c>
      <c r="GH45" s="18">
        <f t="shared" si="94"/>
        <v>344.87135282594869</v>
      </c>
      <c r="GI45">
        <f t="shared" si="95"/>
        <v>817.84243592516032</v>
      </c>
      <c r="GJ45">
        <v>39</v>
      </c>
      <c r="GK45" s="22">
        <f t="shared" si="211"/>
        <v>0.53797866595542898</v>
      </c>
      <c r="GL45" s="18">
        <f t="shared" si="212"/>
        <v>0.19039369031666212</v>
      </c>
      <c r="GM45">
        <f t="shared" si="96"/>
        <v>-0.26923494634391315</v>
      </c>
      <c r="GN45">
        <f t="shared" si="97"/>
        <v>-0.72034744831531583</v>
      </c>
      <c r="GR45">
        <v>832</v>
      </c>
      <c r="GS45">
        <v>579</v>
      </c>
      <c r="GT45">
        <v>677</v>
      </c>
      <c r="GU45">
        <v>583</v>
      </c>
      <c r="GV45">
        <f t="shared" si="98"/>
        <v>754.5</v>
      </c>
      <c r="GW45">
        <f t="shared" si="98"/>
        <v>581</v>
      </c>
      <c r="GX45" s="18">
        <f t="shared" si="186"/>
        <v>509.5</v>
      </c>
      <c r="GY45" s="18">
        <f t="shared" si="187"/>
        <v>-23.5</v>
      </c>
      <c r="GZ45" s="18">
        <f t="shared" si="100"/>
        <v>510.04166496473601</v>
      </c>
      <c r="HA45">
        <f t="shared" si="101"/>
        <v>952.27687675381469</v>
      </c>
      <c r="HB45">
        <v>39</v>
      </c>
      <c r="HC45" s="22">
        <f t="shared" si="213"/>
        <v>0.48303901234922691</v>
      </c>
      <c r="HD45" s="18">
        <f t="shared" si="214"/>
        <v>0.27089355839776935</v>
      </c>
      <c r="HE45">
        <f t="shared" si="102"/>
        <v>-0.31601779230482829</v>
      </c>
      <c r="HF45">
        <f t="shared" si="103"/>
        <v>-0.56720132197150042</v>
      </c>
      <c r="HJ45">
        <v>836</v>
      </c>
      <c r="HK45">
        <v>579</v>
      </c>
      <c r="HL45">
        <v>686</v>
      </c>
      <c r="HM45">
        <v>584</v>
      </c>
      <c r="HN45">
        <f t="shared" si="104"/>
        <v>761</v>
      </c>
      <c r="HO45">
        <f t="shared" si="104"/>
        <v>581.5</v>
      </c>
      <c r="HP45" s="18">
        <f t="shared" si="221"/>
        <v>506</v>
      </c>
      <c r="HQ45" s="18">
        <f t="shared" si="188"/>
        <v>-20</v>
      </c>
      <c r="HR45" s="18">
        <f t="shared" si="215"/>
        <v>506.39510266194321</v>
      </c>
      <c r="HS45">
        <f t="shared" si="107"/>
        <v>957.73861256608006</v>
      </c>
      <c r="HT45">
        <v>39</v>
      </c>
      <c r="HU45" s="22">
        <f t="shared" si="216"/>
        <v>0.5192051982731184</v>
      </c>
      <c r="HV45" s="18">
        <f t="shared" si="217"/>
        <v>0.29774389258347189</v>
      </c>
      <c r="HW45">
        <f t="shared" si="108"/>
        <v>-0.28466096803736884</v>
      </c>
      <c r="HX45">
        <f t="shared" si="109"/>
        <v>-0.52615713813905651</v>
      </c>
      <c r="IB45">
        <v>1141</v>
      </c>
      <c r="IC45">
        <v>567</v>
      </c>
      <c r="ID45">
        <v>871</v>
      </c>
      <c r="IE45">
        <v>577</v>
      </c>
      <c r="IF45">
        <f t="shared" si="110"/>
        <v>1006</v>
      </c>
      <c r="IG45">
        <f t="shared" si="111"/>
        <v>572</v>
      </c>
      <c r="IH45">
        <f t="shared" si="112"/>
        <v>459.5</v>
      </c>
      <c r="II45">
        <f t="shared" si="113"/>
        <v>-11.5</v>
      </c>
      <c r="IJ45">
        <f t="shared" si="114"/>
        <v>459.64388389273711</v>
      </c>
      <c r="IL45">
        <v>39</v>
      </c>
      <c r="IM45">
        <f t="shared" si="218"/>
        <v>0.48665962399075502</v>
      </c>
      <c r="IN45">
        <f t="shared" si="219"/>
        <v>0.25789826405016142</v>
      </c>
      <c r="IO45">
        <f t="shared" si="115"/>
        <v>-0.31277468376553491</v>
      </c>
      <c r="IP45">
        <f t="shared" si="116"/>
        <v>-0.58855158115005435</v>
      </c>
    </row>
    <row r="46" spans="11:287" x14ac:dyDescent="0.25">
      <c r="K46" s="18">
        <v>1067</v>
      </c>
      <c r="L46" s="18">
        <v>580</v>
      </c>
      <c r="M46" s="18">
        <v>809</v>
      </c>
      <c r="N46" s="18">
        <v>578</v>
      </c>
      <c r="O46" s="18">
        <f t="shared" si="189"/>
        <v>938</v>
      </c>
      <c r="P46" s="18">
        <f t="shared" si="190"/>
        <v>579</v>
      </c>
      <c r="Q46" s="18">
        <f t="shared" si="158"/>
        <v>161.5</v>
      </c>
      <c r="R46" s="18">
        <f t="shared" si="159"/>
        <v>-1.5</v>
      </c>
      <c r="S46" s="49">
        <f t="shared" si="42"/>
        <v>161.50696579404865</v>
      </c>
      <c r="T46" s="26">
        <f t="shared" si="191"/>
        <v>13.379750293600255</v>
      </c>
      <c r="U46" s="18">
        <f t="shared" si="192"/>
        <v>132.80777996983477</v>
      </c>
      <c r="V46" s="28">
        <v>40</v>
      </c>
      <c r="W46" s="22">
        <f t="shared" si="193"/>
        <v>0.14387349678717415</v>
      </c>
      <c r="X46" s="18">
        <f t="shared" si="194"/>
        <v>1.8181169887995431E-2</v>
      </c>
      <c r="Y46">
        <f t="shared" si="220"/>
        <v>-0.84201920091520721</v>
      </c>
      <c r="Z46">
        <f t="shared" si="44"/>
        <v>-1.7403781750439662</v>
      </c>
      <c r="AD46" s="18">
        <v>1006</v>
      </c>
      <c r="AE46" s="18">
        <v>572</v>
      </c>
      <c r="AF46" s="18">
        <v>712</v>
      </c>
      <c r="AG46" s="18">
        <v>575</v>
      </c>
      <c r="AH46" s="18">
        <f t="shared" si="45"/>
        <v>859</v>
      </c>
      <c r="AI46" s="18">
        <f t="shared" si="45"/>
        <v>573.5</v>
      </c>
      <c r="AJ46" s="18">
        <f t="shared" si="160"/>
        <v>196.5</v>
      </c>
      <c r="AK46" s="18">
        <f t="shared" si="161"/>
        <v>3</v>
      </c>
      <c r="AL46" s="18">
        <f t="shared" si="47"/>
        <v>196.52289942904872</v>
      </c>
      <c r="AM46" s="18">
        <f t="shared" si="48"/>
        <v>1032.8519981100874</v>
      </c>
      <c r="AN46" s="18">
        <f t="shared" si="162"/>
        <v>158.56571776479916</v>
      </c>
      <c r="AO46" s="28">
        <v>40</v>
      </c>
      <c r="AP46" s="22">
        <f t="shared" si="195"/>
        <v>0.1198297946710825</v>
      </c>
      <c r="AQ46" s="18">
        <f t="shared" si="196"/>
        <v>2.1605668680918965E-2</v>
      </c>
      <c r="AR46">
        <f t="shared" si="49"/>
        <v>-0.92143518484788511</v>
      </c>
      <c r="AS46">
        <f t="shared" si="49"/>
        <v>-1.6654322880225356</v>
      </c>
      <c r="AW46" s="18">
        <v>1191</v>
      </c>
      <c r="AX46" s="18">
        <v>578</v>
      </c>
      <c r="AY46" s="18">
        <v>817</v>
      </c>
      <c r="AZ46" s="18">
        <v>580</v>
      </c>
      <c r="BA46" s="18">
        <f t="shared" si="50"/>
        <v>1004</v>
      </c>
      <c r="BB46" s="18">
        <f t="shared" si="50"/>
        <v>579</v>
      </c>
      <c r="BC46" s="18">
        <f t="shared" si="163"/>
        <v>172.5</v>
      </c>
      <c r="BD46" s="18">
        <f t="shared" si="164"/>
        <v>-2</v>
      </c>
      <c r="BE46" s="18">
        <f t="shared" si="52"/>
        <v>172.51159381328549</v>
      </c>
      <c r="BF46" s="18">
        <f t="shared" si="53"/>
        <v>1158.9896462005172</v>
      </c>
      <c r="BG46" s="18">
        <f t="shared" si="165"/>
        <v>144.61631748963282</v>
      </c>
      <c r="BH46" s="28">
        <v>40</v>
      </c>
      <c r="BI46" s="22">
        <f t="shared" si="197"/>
        <v>0.10655829285597378</v>
      </c>
      <c r="BJ46" s="18">
        <f t="shared" si="198"/>
        <v>1.4464875183438695E-2</v>
      </c>
      <c r="BK46">
        <f t="shared" si="55"/>
        <v>-0.97241274584240489</v>
      </c>
      <c r="BL46">
        <f t="shared" si="55"/>
        <v>-1.8396853095014942</v>
      </c>
      <c r="BP46">
        <v>961</v>
      </c>
      <c r="BQ46">
        <v>574</v>
      </c>
      <c r="BR46">
        <v>790</v>
      </c>
      <c r="BS46">
        <v>578</v>
      </c>
      <c r="BT46" s="18">
        <f t="shared" si="56"/>
        <v>875.5</v>
      </c>
      <c r="BU46" s="18">
        <f t="shared" si="56"/>
        <v>576</v>
      </c>
      <c r="BV46" s="18">
        <f t="shared" si="166"/>
        <v>397</v>
      </c>
      <c r="BW46" s="18">
        <f t="shared" si="167"/>
        <v>-13.5</v>
      </c>
      <c r="BX46" s="18">
        <f t="shared" si="58"/>
        <v>397.2294676883879</v>
      </c>
      <c r="BY46" s="18">
        <f t="shared" si="59"/>
        <v>1047.9867604125541</v>
      </c>
      <c r="BZ46" s="18">
        <f t="shared" si="168"/>
        <v>288.72889907689432</v>
      </c>
      <c r="CA46" s="28">
        <v>40</v>
      </c>
      <c r="CB46" s="22">
        <f t="shared" si="199"/>
        <v>0.45919412188436193</v>
      </c>
      <c r="CC46" s="18">
        <f t="shared" si="200"/>
        <v>0.17667821069077289</v>
      </c>
      <c r="CD46">
        <f t="shared" si="61"/>
        <v>-0.3380036799513827</v>
      </c>
      <c r="CE46">
        <f t="shared" si="61"/>
        <v>-0.75281700771033377</v>
      </c>
      <c r="CI46">
        <v>977</v>
      </c>
      <c r="CJ46">
        <v>573</v>
      </c>
      <c r="CK46">
        <v>773</v>
      </c>
      <c r="CL46">
        <v>573</v>
      </c>
      <c r="CM46" s="18">
        <f t="shared" si="62"/>
        <v>875</v>
      </c>
      <c r="CN46" s="18">
        <f t="shared" si="62"/>
        <v>573</v>
      </c>
      <c r="CO46" s="18">
        <f t="shared" si="169"/>
        <v>342.5</v>
      </c>
      <c r="CP46" s="18">
        <f t="shared" si="170"/>
        <v>-15</v>
      </c>
      <c r="CQ46" s="18">
        <f t="shared" si="64"/>
        <v>342.82830979952632</v>
      </c>
      <c r="CR46" s="18">
        <f t="shared" si="65"/>
        <v>1045.9225592748251</v>
      </c>
      <c r="CS46" s="18">
        <f t="shared" si="171"/>
        <v>252.63808949112888</v>
      </c>
      <c r="CT46" s="28">
        <v>40</v>
      </c>
      <c r="CU46" s="22">
        <f t="shared" si="201"/>
        <v>0.38883546153195253</v>
      </c>
      <c r="CV46" s="18">
        <f t="shared" si="202"/>
        <v>0.1273972484040905</v>
      </c>
      <c r="CW46">
        <f t="shared" si="67"/>
        <v>-0.41023413457560726</v>
      </c>
      <c r="CX46">
        <f t="shared" si="67"/>
        <v>-0.89483995203069189</v>
      </c>
      <c r="DB46">
        <v>1137</v>
      </c>
      <c r="DC46">
        <v>562</v>
      </c>
      <c r="DD46">
        <v>901</v>
      </c>
      <c r="DE46">
        <v>575</v>
      </c>
      <c r="DF46" s="18">
        <f t="shared" si="68"/>
        <v>1019</v>
      </c>
      <c r="DG46" s="18">
        <f t="shared" si="68"/>
        <v>568.5</v>
      </c>
      <c r="DH46" s="18">
        <f t="shared" si="172"/>
        <v>477</v>
      </c>
      <c r="DI46" s="18">
        <f t="shared" si="173"/>
        <v>-16</v>
      </c>
      <c r="DJ46" s="18">
        <f t="shared" si="70"/>
        <v>477.26826837743988</v>
      </c>
      <c r="DK46" s="18">
        <f t="shared" si="71"/>
        <v>1166.85613937623</v>
      </c>
      <c r="DL46" s="18">
        <f t="shared" si="174"/>
        <v>369.73365819783544</v>
      </c>
      <c r="DM46" s="28">
        <v>40</v>
      </c>
      <c r="DN46" s="22">
        <f t="shared" si="203"/>
        <v>0.35083704089916556</v>
      </c>
      <c r="DO46" s="18">
        <f t="shared" si="204"/>
        <v>0.15595408849845202</v>
      </c>
      <c r="DP46">
        <f t="shared" si="73"/>
        <v>-0.45489456066267137</v>
      </c>
      <c r="DQ46">
        <f t="shared" si="73"/>
        <v>-0.80700323527655837</v>
      </c>
      <c r="DU46">
        <v>1143</v>
      </c>
      <c r="DV46">
        <v>594</v>
      </c>
      <c r="DW46">
        <v>941</v>
      </c>
      <c r="DX46">
        <v>595</v>
      </c>
      <c r="DY46" s="18">
        <f t="shared" si="74"/>
        <v>1042</v>
      </c>
      <c r="DZ46" s="18">
        <f t="shared" si="74"/>
        <v>594.5</v>
      </c>
      <c r="EA46" s="18">
        <f t="shared" si="175"/>
        <v>436.5</v>
      </c>
      <c r="EB46" s="18">
        <f t="shared" si="176"/>
        <v>-11.5</v>
      </c>
      <c r="EC46" s="18">
        <f t="shared" si="76"/>
        <v>436.65146283964287</v>
      </c>
      <c r="ED46" s="18">
        <f t="shared" si="77"/>
        <v>1199.6642238559921</v>
      </c>
      <c r="EE46" s="18">
        <f t="shared" si="177"/>
        <v>343.00428549071523</v>
      </c>
      <c r="EF46" s="28">
        <v>40</v>
      </c>
      <c r="EG46" s="22">
        <f t="shared" si="205"/>
        <v>0.83045226876800182</v>
      </c>
      <c r="EH46" s="18">
        <f t="shared" si="206"/>
        <v>0.35849617485509466</v>
      </c>
      <c r="EI46">
        <f t="shared" si="79"/>
        <v>-8.0685324087220803E-2</v>
      </c>
      <c r="EJ46">
        <f t="shared" si="79"/>
        <v>-0.44551547388233875</v>
      </c>
      <c r="EN46">
        <v>1324</v>
      </c>
      <c r="EO46">
        <v>594</v>
      </c>
      <c r="EP46">
        <v>1074</v>
      </c>
      <c r="EQ46">
        <v>597</v>
      </c>
      <c r="ER46" s="18">
        <f t="shared" si="80"/>
        <v>1199</v>
      </c>
      <c r="ES46" s="18">
        <f t="shared" si="80"/>
        <v>595.5</v>
      </c>
      <c r="ET46" s="18">
        <f t="shared" si="178"/>
        <v>583</v>
      </c>
      <c r="EU46" s="18">
        <f t="shared" si="179"/>
        <v>-14</v>
      </c>
      <c r="EV46" s="18">
        <f t="shared" si="82"/>
        <v>583.16807182835373</v>
      </c>
      <c r="EW46" s="18">
        <f t="shared" si="83"/>
        <v>1338.7386787569858</v>
      </c>
      <c r="EX46" s="18">
        <f t="shared" si="180"/>
        <v>472.16712948941381</v>
      </c>
      <c r="EY46" s="28">
        <v>40</v>
      </c>
      <c r="EZ46" s="22">
        <f t="shared" si="207"/>
        <v>0.67598828808725975</v>
      </c>
      <c r="FA46" s="18">
        <f t="shared" si="208"/>
        <v>0.37757276195798645</v>
      </c>
      <c r="FB46">
        <f t="shared" si="85"/>
        <v>-0.17006082841211856</v>
      </c>
      <c r="FC46">
        <f t="shared" si="85"/>
        <v>-0.42299934318227678</v>
      </c>
      <c r="FG46">
        <v>1351</v>
      </c>
      <c r="FH46">
        <v>592</v>
      </c>
      <c r="FI46">
        <v>1074</v>
      </c>
      <c r="FJ46">
        <v>599</v>
      </c>
      <c r="FK46" s="18">
        <f t="shared" si="86"/>
        <v>1212.5</v>
      </c>
      <c r="FL46" s="18">
        <f t="shared" si="86"/>
        <v>595.5</v>
      </c>
      <c r="FM46" s="18">
        <f t="shared" si="181"/>
        <v>600.5</v>
      </c>
      <c r="FN46" s="18">
        <f t="shared" si="182"/>
        <v>-15.5</v>
      </c>
      <c r="FO46" s="18">
        <f t="shared" si="88"/>
        <v>600.70000832362234</v>
      </c>
      <c r="FP46" s="18">
        <f t="shared" si="89"/>
        <v>1350.8428850166106</v>
      </c>
      <c r="FQ46" s="18">
        <f t="shared" si="183"/>
        <v>486.05100253851981</v>
      </c>
      <c r="FR46" s="28">
        <v>40</v>
      </c>
      <c r="FS46" s="22">
        <f t="shared" si="209"/>
        <v>0.61234170826987466</v>
      </c>
      <c r="FT46" s="18">
        <f t="shared" si="210"/>
        <v>0.36494587043883209</v>
      </c>
      <c r="FU46">
        <f t="shared" si="91"/>
        <v>-0.21300615857087099</v>
      </c>
      <c r="FV46">
        <f t="shared" si="91"/>
        <v>-0.43777154626415044</v>
      </c>
      <c r="FZ46">
        <v>673</v>
      </c>
      <c r="GA46">
        <v>581</v>
      </c>
      <c r="GB46">
        <v>495</v>
      </c>
      <c r="GC46">
        <v>590</v>
      </c>
      <c r="GD46">
        <f t="shared" si="92"/>
        <v>584</v>
      </c>
      <c r="GE46">
        <f t="shared" si="92"/>
        <v>585.5</v>
      </c>
      <c r="GF46" s="18">
        <f t="shared" si="184"/>
        <v>358</v>
      </c>
      <c r="GG46" s="18">
        <f t="shared" si="185"/>
        <v>-16.5</v>
      </c>
      <c r="GH46" s="18">
        <f t="shared" si="94"/>
        <v>358.38003571627701</v>
      </c>
      <c r="GI46">
        <f t="shared" si="95"/>
        <v>826.9620607984383</v>
      </c>
      <c r="GJ46">
        <v>40</v>
      </c>
      <c r="GK46" s="22">
        <f t="shared" si="211"/>
        <v>0.55177299072351682</v>
      </c>
      <c r="GL46" s="18">
        <f t="shared" si="212"/>
        <v>0.19785145091559825</v>
      </c>
      <c r="GM46">
        <f t="shared" si="96"/>
        <v>-0.25823956204245002</v>
      </c>
      <c r="GN46">
        <f t="shared" si="97"/>
        <v>-0.70366076054919147</v>
      </c>
      <c r="GR46">
        <v>847</v>
      </c>
      <c r="GS46">
        <v>578</v>
      </c>
      <c r="GT46">
        <v>696</v>
      </c>
      <c r="GU46">
        <v>582</v>
      </c>
      <c r="GV46">
        <f t="shared" si="98"/>
        <v>771.5</v>
      </c>
      <c r="GW46">
        <f t="shared" si="98"/>
        <v>580</v>
      </c>
      <c r="GX46" s="18">
        <f t="shared" si="186"/>
        <v>526.5</v>
      </c>
      <c r="GY46" s="18">
        <f t="shared" si="187"/>
        <v>-24.5</v>
      </c>
      <c r="GZ46" s="18">
        <f t="shared" si="100"/>
        <v>527.06972973222435</v>
      </c>
      <c r="HA46">
        <f t="shared" si="101"/>
        <v>965.20062681289221</v>
      </c>
      <c r="HB46">
        <v>40</v>
      </c>
      <c r="HC46" s="22">
        <f t="shared" si="213"/>
        <v>0.49542462805048909</v>
      </c>
      <c r="HD46" s="18">
        <f t="shared" si="214"/>
        <v>0.27993751181246052</v>
      </c>
      <c r="HE46">
        <f t="shared" si="102"/>
        <v>-0.30502240800336516</v>
      </c>
      <c r="HF46">
        <f t="shared" si="103"/>
        <v>-0.55293890188540951</v>
      </c>
      <c r="HJ46">
        <v>852</v>
      </c>
      <c r="HK46">
        <v>578</v>
      </c>
      <c r="HL46">
        <v>705</v>
      </c>
      <c r="HM46">
        <v>582</v>
      </c>
      <c r="HN46">
        <f t="shared" si="104"/>
        <v>778.5</v>
      </c>
      <c r="HO46">
        <f t="shared" si="104"/>
        <v>580</v>
      </c>
      <c r="HP46" s="18">
        <f t="shared" si="221"/>
        <v>523.5</v>
      </c>
      <c r="HQ46" s="18">
        <f t="shared" si="188"/>
        <v>-21.5</v>
      </c>
      <c r="HR46" s="18">
        <f t="shared" si="215"/>
        <v>523.94131350753401</v>
      </c>
      <c r="HS46">
        <f t="shared" si="107"/>
        <v>970.80494951354672</v>
      </c>
      <c r="HT46">
        <v>40</v>
      </c>
      <c r="HU46" s="22">
        <f t="shared" si="216"/>
        <v>0.53251815207499309</v>
      </c>
      <c r="HV46" s="18">
        <f t="shared" si="217"/>
        <v>0.30806049535035163</v>
      </c>
      <c r="HW46">
        <f t="shared" si="108"/>
        <v>-0.27366558373590577</v>
      </c>
      <c r="HX46">
        <f t="shared" si="109"/>
        <v>-0.51136399058718351</v>
      </c>
      <c r="IB46">
        <v>1152</v>
      </c>
      <c r="IC46">
        <v>562</v>
      </c>
      <c r="ID46">
        <v>888</v>
      </c>
      <c r="IE46">
        <v>578</v>
      </c>
      <c r="IF46">
        <f t="shared" si="110"/>
        <v>1020</v>
      </c>
      <c r="IG46">
        <f t="shared" si="111"/>
        <v>570</v>
      </c>
      <c r="IH46">
        <f t="shared" si="112"/>
        <v>473.5</v>
      </c>
      <c r="II46">
        <f t="shared" si="113"/>
        <v>-13.5</v>
      </c>
      <c r="IJ46">
        <f t="shared" si="114"/>
        <v>473.69241074773407</v>
      </c>
      <c r="IL46">
        <v>40</v>
      </c>
      <c r="IM46">
        <f t="shared" si="218"/>
        <v>0.49913807588795384</v>
      </c>
      <c r="IN46">
        <f t="shared" si="219"/>
        <v>0.26578065042650506</v>
      </c>
      <c r="IO46">
        <f t="shared" si="115"/>
        <v>-0.30177929946407178</v>
      </c>
      <c r="IP46">
        <f t="shared" si="116"/>
        <v>-0.57547664009337929</v>
      </c>
    </row>
    <row r="47" spans="11:287" x14ac:dyDescent="0.25">
      <c r="K47" s="18">
        <v>1069</v>
      </c>
      <c r="L47" s="18">
        <v>580</v>
      </c>
      <c r="M47" s="18">
        <v>816</v>
      </c>
      <c r="N47" s="18">
        <v>577</v>
      </c>
      <c r="O47" s="18">
        <f t="shared" si="189"/>
        <v>942.5</v>
      </c>
      <c r="P47" s="18">
        <f t="shared" si="190"/>
        <v>578.5</v>
      </c>
      <c r="Q47" s="18">
        <f t="shared" ref="Q47:Q78" si="222">O47-O$6</f>
        <v>166</v>
      </c>
      <c r="R47" s="18">
        <f t="shared" ref="R47:R78" si="223">P47-P$6</f>
        <v>-2</v>
      </c>
      <c r="S47" s="49">
        <f t="shared" si="42"/>
        <v>166.01204775557707</v>
      </c>
      <c r="T47" s="26">
        <f t="shared" si="191"/>
        <v>13.752965599832416</v>
      </c>
      <c r="U47" s="18">
        <f t="shared" si="192"/>
        <v>136.37790171272957</v>
      </c>
      <c r="V47" s="28">
        <v>41</v>
      </c>
      <c r="W47" s="22">
        <f t="shared" si="193"/>
        <v>0.14747033420685352</v>
      </c>
      <c r="X47" s="18">
        <f t="shared" si="194"/>
        <v>1.8688316190318632E-2</v>
      </c>
      <c r="Y47">
        <f t="shared" si="220"/>
        <v>-0.83129533552343404</v>
      </c>
      <c r="Z47">
        <f t="shared" si="44"/>
        <v>-1.7284298266145193</v>
      </c>
      <c r="AD47" s="18">
        <v>1013</v>
      </c>
      <c r="AE47" s="18">
        <v>573</v>
      </c>
      <c r="AF47" s="18">
        <v>720</v>
      </c>
      <c r="AG47" s="18">
        <v>573</v>
      </c>
      <c r="AH47" s="18">
        <f t="shared" si="45"/>
        <v>866.5</v>
      </c>
      <c r="AI47" s="18">
        <f t="shared" si="45"/>
        <v>573</v>
      </c>
      <c r="AJ47" s="18">
        <f t="shared" ref="AJ47:AJ78" si="224">AH47-AH$6</f>
        <v>204</v>
      </c>
      <c r="AK47" s="18">
        <f t="shared" ref="AK47:AK78" si="225">AI47-AI$6</f>
        <v>2.5</v>
      </c>
      <c r="AL47" s="18">
        <f t="shared" si="47"/>
        <v>204.01531805234626</v>
      </c>
      <c r="AM47" s="18">
        <f t="shared" si="48"/>
        <v>1038.8220492461642</v>
      </c>
      <c r="AN47" s="18">
        <f t="shared" ref="AN47:AN78" si="226">AM47-AM$6</f>
        <v>164.53576890087595</v>
      </c>
      <c r="AO47" s="28">
        <v>41</v>
      </c>
      <c r="AP47" s="22">
        <f t="shared" si="195"/>
        <v>0.12282553953785957</v>
      </c>
      <c r="AQ47" s="18">
        <f t="shared" si="196"/>
        <v>2.2429382939481272E-2</v>
      </c>
      <c r="AR47">
        <f t="shared" si="49"/>
        <v>-0.91071131945611195</v>
      </c>
      <c r="AS47">
        <f t="shared" si="49"/>
        <v>-1.6491826742397948</v>
      </c>
      <c r="AW47" s="18">
        <v>1197</v>
      </c>
      <c r="AX47" s="18">
        <v>578</v>
      </c>
      <c r="AY47" s="18">
        <v>821</v>
      </c>
      <c r="AZ47" s="18">
        <v>579</v>
      </c>
      <c r="BA47" s="18">
        <f t="shared" si="50"/>
        <v>1009</v>
      </c>
      <c r="BB47" s="18">
        <f t="shared" si="50"/>
        <v>578.5</v>
      </c>
      <c r="BC47" s="18">
        <f t="shared" ref="BC47:BC78" si="227">BA47-BA$6</f>
        <v>177.5</v>
      </c>
      <c r="BD47" s="18">
        <f t="shared" ref="BD47:BD78" si="228">BB47-BB$6</f>
        <v>-2.5</v>
      </c>
      <c r="BE47" s="18">
        <f t="shared" si="52"/>
        <v>177.51760476076731</v>
      </c>
      <c r="BF47" s="18">
        <f t="shared" si="53"/>
        <v>1163.0749116028596</v>
      </c>
      <c r="BG47" s="18">
        <f t="shared" ref="BG47:BG78" si="229">BF47-BF$6</f>
        <v>148.70158289197525</v>
      </c>
      <c r="BH47" s="28">
        <v>41</v>
      </c>
      <c r="BI47" s="22">
        <f t="shared" si="197"/>
        <v>0.10922225017737312</v>
      </c>
      <c r="BJ47" s="18">
        <f t="shared" si="198"/>
        <v>1.4884622760524008E-2</v>
      </c>
      <c r="BK47">
        <f t="shared" si="55"/>
        <v>-0.96168888045063172</v>
      </c>
      <c r="BL47">
        <f t="shared" si="55"/>
        <v>-1.8272621677420715</v>
      </c>
      <c r="BP47">
        <v>971</v>
      </c>
      <c r="BQ47">
        <v>574</v>
      </c>
      <c r="BR47">
        <v>801</v>
      </c>
      <c r="BS47">
        <v>578</v>
      </c>
      <c r="BT47" s="18">
        <f t="shared" si="56"/>
        <v>886</v>
      </c>
      <c r="BU47" s="18">
        <f t="shared" si="56"/>
        <v>576</v>
      </c>
      <c r="BV47" s="18">
        <f t="shared" ref="BV47:BV78" si="230">BT47-BT$6</f>
        <v>407.5</v>
      </c>
      <c r="BW47" s="18">
        <f t="shared" ref="BW47:BW78" si="231">BU47-BU$6</f>
        <v>-13.5</v>
      </c>
      <c r="BX47" s="18">
        <f t="shared" si="58"/>
        <v>407.72355830881298</v>
      </c>
      <c r="BY47" s="18">
        <f t="shared" si="59"/>
        <v>1056.7743373114242</v>
      </c>
      <c r="BZ47" s="18">
        <f t="shared" ref="BZ47:BZ78" si="232">BY47-BY$6</f>
        <v>297.51647597576448</v>
      </c>
      <c r="CA47" s="28">
        <v>41</v>
      </c>
      <c r="CB47" s="22">
        <f t="shared" si="199"/>
        <v>0.47067397493147101</v>
      </c>
      <c r="CC47" s="18">
        <f t="shared" si="200"/>
        <v>0.18134573237397789</v>
      </c>
      <c r="CD47">
        <f t="shared" si="61"/>
        <v>-0.32727981455960953</v>
      </c>
      <c r="CE47">
        <f t="shared" si="61"/>
        <v>-0.74149266025581184</v>
      </c>
      <c r="CI47">
        <v>987</v>
      </c>
      <c r="CJ47">
        <v>573</v>
      </c>
      <c r="CK47">
        <v>780</v>
      </c>
      <c r="CL47">
        <v>573</v>
      </c>
      <c r="CM47" s="18">
        <f t="shared" si="62"/>
        <v>883.5</v>
      </c>
      <c r="CN47" s="18">
        <f t="shared" si="62"/>
        <v>573</v>
      </c>
      <c r="CO47" s="18">
        <f t="shared" ref="CO47:CO78" si="233">CM47-CM$6</f>
        <v>351</v>
      </c>
      <c r="CP47" s="18">
        <f t="shared" ref="CP47:CP78" si="234">CN47-CN$6</f>
        <v>-15</v>
      </c>
      <c r="CQ47" s="18">
        <f t="shared" si="64"/>
        <v>351.32036661713767</v>
      </c>
      <c r="CR47" s="18">
        <f t="shared" si="65"/>
        <v>1053.043802507759</v>
      </c>
      <c r="CS47" s="18">
        <f t="shared" ref="CS47:CS78" si="235">CR47-CR$6</f>
        <v>259.7593327240628</v>
      </c>
      <c r="CT47" s="28">
        <v>41</v>
      </c>
      <c r="CU47" s="22">
        <f t="shared" si="201"/>
        <v>0.39855634807025137</v>
      </c>
      <c r="CV47" s="18">
        <f t="shared" si="202"/>
        <v>0.13055295241373752</v>
      </c>
      <c r="CW47">
        <f t="shared" si="67"/>
        <v>-0.39951026918383414</v>
      </c>
      <c r="CX47">
        <f t="shared" si="67"/>
        <v>-0.88421330229759809</v>
      </c>
      <c r="DB47">
        <v>1150</v>
      </c>
      <c r="DC47">
        <v>562</v>
      </c>
      <c r="DD47">
        <v>917</v>
      </c>
      <c r="DE47">
        <v>572</v>
      </c>
      <c r="DF47" s="18">
        <f t="shared" si="68"/>
        <v>1033.5</v>
      </c>
      <c r="DG47" s="18">
        <f t="shared" si="68"/>
        <v>567</v>
      </c>
      <c r="DH47" s="18">
        <f t="shared" ref="DH47:DH78" si="236">DF47-DF$6</f>
        <v>491.5</v>
      </c>
      <c r="DI47" s="18">
        <f t="shared" ref="DI47:DI78" si="237">DG47-DG$6</f>
        <v>-17.5</v>
      </c>
      <c r="DJ47" s="18">
        <f t="shared" si="70"/>
        <v>491.81144760975218</v>
      </c>
      <c r="DK47" s="18">
        <f t="shared" si="71"/>
        <v>1178.8177340030138</v>
      </c>
      <c r="DL47" s="18">
        <f t="shared" ref="DL47:DL78" si="238">DK47-DK$6</f>
        <v>381.69525282461927</v>
      </c>
      <c r="DM47" s="28">
        <v>41</v>
      </c>
      <c r="DN47" s="22">
        <f t="shared" si="203"/>
        <v>0.35960796692164471</v>
      </c>
      <c r="DO47" s="18">
        <f t="shared" si="204"/>
        <v>0.16070627591865408</v>
      </c>
      <c r="DP47">
        <f t="shared" si="73"/>
        <v>-0.44417069527089825</v>
      </c>
      <c r="DQ47">
        <f t="shared" si="73"/>
        <v>-0.79396716279098345</v>
      </c>
      <c r="DU47">
        <v>1157</v>
      </c>
      <c r="DV47">
        <v>595</v>
      </c>
      <c r="DW47">
        <v>957</v>
      </c>
      <c r="DX47">
        <v>595</v>
      </c>
      <c r="DY47" s="18">
        <f t="shared" si="74"/>
        <v>1057</v>
      </c>
      <c r="DZ47" s="18">
        <f t="shared" si="74"/>
        <v>595</v>
      </c>
      <c r="EA47" s="18">
        <f t="shared" ref="EA47:EA78" si="239">DY47-DY$6</f>
        <v>451.5</v>
      </c>
      <c r="EB47" s="18">
        <f t="shared" ref="EB47:EB78" si="240">DZ47-DZ$6</f>
        <v>-11</v>
      </c>
      <c r="EC47" s="18">
        <f t="shared" si="76"/>
        <v>451.63397790688867</v>
      </c>
      <c r="ED47" s="18">
        <f t="shared" si="77"/>
        <v>1212.9608402582501</v>
      </c>
      <c r="EE47" s="18">
        <f t="shared" ref="EE47:EE78" si="241">ED47-ED$6</f>
        <v>356.30090189297323</v>
      </c>
      <c r="EF47" s="28">
        <v>41</v>
      </c>
      <c r="EG47" s="22">
        <f t="shared" si="205"/>
        <v>0.85121357548720189</v>
      </c>
      <c r="EH47" s="18">
        <f t="shared" si="206"/>
        <v>0.37079700239930236</v>
      </c>
      <c r="EI47">
        <f t="shared" si="79"/>
        <v>-6.996145869544769E-2</v>
      </c>
      <c r="EJ47">
        <f t="shared" si="79"/>
        <v>-0.43086378544098203</v>
      </c>
      <c r="EN47">
        <v>1343</v>
      </c>
      <c r="EO47">
        <v>593</v>
      </c>
      <c r="EP47">
        <v>1093</v>
      </c>
      <c r="EQ47">
        <v>598</v>
      </c>
      <c r="ER47" s="18">
        <f t="shared" si="80"/>
        <v>1218</v>
      </c>
      <c r="ES47" s="18">
        <f t="shared" si="80"/>
        <v>595.5</v>
      </c>
      <c r="ET47" s="18">
        <f t="shared" ref="ET47:ET70" si="242">ER47-ER$6</f>
        <v>602</v>
      </c>
      <c r="EU47" s="18">
        <f t="shared" ref="EU47:EU70" si="243">ES47-ES$6</f>
        <v>-14</v>
      </c>
      <c r="EV47" s="18">
        <f t="shared" si="82"/>
        <v>602.16276869298383</v>
      </c>
      <c r="EW47" s="18">
        <f t="shared" si="83"/>
        <v>1355.7817855392511</v>
      </c>
      <c r="EX47" s="18">
        <f t="shared" ref="EX47:EX70" si="244">EW47-EW$6</f>
        <v>489.21023627167915</v>
      </c>
      <c r="EY47" s="28">
        <v>41</v>
      </c>
      <c r="EZ47" s="22">
        <f t="shared" si="207"/>
        <v>0.69288799528944134</v>
      </c>
      <c r="FA47" s="18">
        <f t="shared" si="208"/>
        <v>0.38987089778570372</v>
      </c>
      <c r="FB47">
        <f t="shared" si="85"/>
        <v>-0.15933696302034539</v>
      </c>
      <c r="FC47">
        <f t="shared" si="85"/>
        <v>-0.40907918184917685</v>
      </c>
      <c r="FG47">
        <v>1373</v>
      </c>
      <c r="FH47">
        <v>592</v>
      </c>
      <c r="FI47">
        <v>1097</v>
      </c>
      <c r="FJ47">
        <v>600</v>
      </c>
      <c r="FK47" s="18">
        <f t="shared" si="86"/>
        <v>1235</v>
      </c>
      <c r="FL47" s="18">
        <f t="shared" si="86"/>
        <v>596</v>
      </c>
      <c r="FM47" s="18">
        <f t="shared" ref="FM47:FM69" si="245">FK47-FK$6</f>
        <v>623</v>
      </c>
      <c r="FN47" s="18">
        <f t="shared" ref="FN47:FN69" si="246">FL47-FL$6</f>
        <v>-15</v>
      </c>
      <c r="FO47" s="18">
        <f t="shared" si="88"/>
        <v>623.18055168626688</v>
      </c>
      <c r="FP47" s="18">
        <f t="shared" si="89"/>
        <v>1371.2917268036003</v>
      </c>
      <c r="FQ47" s="18">
        <f t="shared" ref="FQ47:FQ69" si="247">FP47-FP$6</f>
        <v>506.49984432550957</v>
      </c>
      <c r="FR47" s="28">
        <v>41</v>
      </c>
      <c r="FS47" s="22">
        <f t="shared" si="209"/>
        <v>0.62765025097662153</v>
      </c>
      <c r="FT47" s="18">
        <f t="shared" si="210"/>
        <v>0.37860357203985867</v>
      </c>
      <c r="FU47">
        <f t="shared" si="91"/>
        <v>-0.20228229317909788</v>
      </c>
      <c r="FV47">
        <f t="shared" si="91"/>
        <v>-0.42181529288177944</v>
      </c>
      <c r="FZ47">
        <v>688</v>
      </c>
      <c r="GA47">
        <v>580</v>
      </c>
      <c r="GB47">
        <v>511</v>
      </c>
      <c r="GC47">
        <v>590</v>
      </c>
      <c r="GD47">
        <f t="shared" si="92"/>
        <v>599.5</v>
      </c>
      <c r="GE47">
        <f t="shared" si="92"/>
        <v>585</v>
      </c>
      <c r="GF47" s="18">
        <f t="shared" ref="GF47:GF78" si="248">GD47-GD$6</f>
        <v>373.5</v>
      </c>
      <c r="GG47" s="18">
        <f t="shared" ref="GG47:GG78" si="249">GE47-GE$6</f>
        <v>-17</v>
      </c>
      <c r="GH47" s="18">
        <f t="shared" si="94"/>
        <v>373.88668069349569</v>
      </c>
      <c r="GI47">
        <f t="shared" si="95"/>
        <v>837.63073606452622</v>
      </c>
      <c r="GJ47">
        <v>41</v>
      </c>
      <c r="GK47" s="22">
        <f t="shared" si="211"/>
        <v>0.56556731549160488</v>
      </c>
      <c r="GL47" s="18">
        <f t="shared" si="212"/>
        <v>0.20641222970296538</v>
      </c>
      <c r="GM47">
        <f t="shared" si="96"/>
        <v>-0.24751569665067683</v>
      </c>
      <c r="GN47">
        <f t="shared" si="97"/>
        <v>-0.68526457480080549</v>
      </c>
      <c r="GR47">
        <v>860</v>
      </c>
      <c r="GS47">
        <v>577</v>
      </c>
      <c r="GT47">
        <v>712</v>
      </c>
      <c r="GU47">
        <v>580</v>
      </c>
      <c r="GV47">
        <f t="shared" si="98"/>
        <v>786</v>
      </c>
      <c r="GW47">
        <f t="shared" si="98"/>
        <v>578.5</v>
      </c>
      <c r="GX47" s="18">
        <f t="shared" ref="GX47:GX78" si="250">GV47-GV$6</f>
        <v>541</v>
      </c>
      <c r="GY47" s="18">
        <f t="shared" ref="GY47:GY78" si="251">GW47-GW$6</f>
        <v>-26</v>
      </c>
      <c r="GZ47" s="18">
        <f t="shared" si="100"/>
        <v>541.62440860803167</v>
      </c>
      <c r="HA47">
        <f t="shared" si="101"/>
        <v>975.93967538982656</v>
      </c>
      <c r="HB47">
        <v>41</v>
      </c>
      <c r="HC47" s="22">
        <f t="shared" si="213"/>
        <v>0.50781024375175143</v>
      </c>
      <c r="HD47" s="18">
        <f t="shared" si="214"/>
        <v>0.287667799400391</v>
      </c>
      <c r="HE47">
        <f t="shared" si="102"/>
        <v>-0.294298542611592</v>
      </c>
      <c r="HF47">
        <f t="shared" si="103"/>
        <v>-0.54110874890351168</v>
      </c>
      <c r="HJ47">
        <v>866</v>
      </c>
      <c r="HK47">
        <v>577</v>
      </c>
      <c r="HL47">
        <v>726</v>
      </c>
      <c r="HM47">
        <v>582</v>
      </c>
      <c r="HN47">
        <f t="shared" si="104"/>
        <v>796</v>
      </c>
      <c r="HO47">
        <f t="shared" si="104"/>
        <v>579.5</v>
      </c>
      <c r="HP47" s="18">
        <f t="shared" si="221"/>
        <v>541</v>
      </c>
      <c r="HQ47" s="18">
        <f t="shared" ref="HQ47:HQ78" si="252">HO47-HO$6</f>
        <v>-22</v>
      </c>
      <c r="HR47" s="18">
        <f t="shared" si="215"/>
        <v>541.44713500026944</v>
      </c>
      <c r="HS47">
        <f t="shared" si="107"/>
        <v>984.59953788329597</v>
      </c>
      <c r="HT47">
        <v>41</v>
      </c>
      <c r="HU47" s="22">
        <f t="shared" si="216"/>
        <v>0.54583110587686801</v>
      </c>
      <c r="HV47" s="18">
        <f t="shared" si="217"/>
        <v>0.31835335048800889</v>
      </c>
      <c r="HW47">
        <f t="shared" si="108"/>
        <v>-0.2629417183441326</v>
      </c>
      <c r="HX47">
        <f t="shared" si="109"/>
        <v>-0.49709057507359039</v>
      </c>
      <c r="IB47">
        <v>1169</v>
      </c>
      <c r="IC47">
        <v>559</v>
      </c>
      <c r="ID47">
        <v>904</v>
      </c>
      <c r="IE47">
        <v>577</v>
      </c>
      <c r="IF47">
        <f t="shared" si="110"/>
        <v>1036.5</v>
      </c>
      <c r="IG47">
        <f t="shared" si="111"/>
        <v>568</v>
      </c>
      <c r="IH47">
        <f t="shared" si="112"/>
        <v>490</v>
      </c>
      <c r="II47">
        <f t="shared" si="113"/>
        <v>-15.5</v>
      </c>
      <c r="IJ47">
        <f t="shared" si="114"/>
        <v>490.24509176533326</v>
      </c>
      <c r="IL47">
        <v>41</v>
      </c>
      <c r="IM47">
        <f t="shared" si="218"/>
        <v>0.51161652778515265</v>
      </c>
      <c r="IN47">
        <f t="shared" si="219"/>
        <v>0.27506807455942595</v>
      </c>
      <c r="IO47">
        <f t="shared" si="115"/>
        <v>-0.29105543407229867</v>
      </c>
      <c r="IP47">
        <f t="shared" si="116"/>
        <v>-0.56055981254472997</v>
      </c>
    </row>
    <row r="48" spans="11:287" x14ac:dyDescent="0.25">
      <c r="K48" s="18">
        <v>1072</v>
      </c>
      <c r="L48" s="18">
        <v>580</v>
      </c>
      <c r="M48" s="18">
        <v>821</v>
      </c>
      <c r="N48" s="18">
        <v>577</v>
      </c>
      <c r="O48" s="18">
        <f t="shared" si="189"/>
        <v>946.5</v>
      </c>
      <c r="P48" s="18">
        <f t="shared" si="190"/>
        <v>578.5</v>
      </c>
      <c r="Q48" s="18">
        <f t="shared" si="222"/>
        <v>170</v>
      </c>
      <c r="R48" s="18">
        <f t="shared" si="223"/>
        <v>-2</v>
      </c>
      <c r="S48" s="49">
        <f t="shared" si="42"/>
        <v>170.01176429882727</v>
      </c>
      <c r="T48" s="26">
        <f t="shared" si="191"/>
        <v>14.084314828831687</v>
      </c>
      <c r="U48" s="18">
        <f t="shared" si="192"/>
        <v>139.78892790845941</v>
      </c>
      <c r="V48" s="28">
        <v>42</v>
      </c>
      <c r="W48" s="22">
        <f t="shared" si="193"/>
        <v>0.15106717162653285</v>
      </c>
      <c r="X48" s="18">
        <f t="shared" si="194"/>
        <v>1.9138572472573286E-2</v>
      </c>
      <c r="Y48">
        <f t="shared" si="220"/>
        <v>-0.82082990184526916</v>
      </c>
      <c r="Z48">
        <f t="shared" si="44"/>
        <v>-1.7180904589523305</v>
      </c>
      <c r="AD48" s="18">
        <v>1019</v>
      </c>
      <c r="AE48" s="18">
        <v>574</v>
      </c>
      <c r="AF48" s="18">
        <v>727</v>
      </c>
      <c r="AG48" s="18">
        <v>574</v>
      </c>
      <c r="AH48" s="18">
        <f t="shared" si="45"/>
        <v>873</v>
      </c>
      <c r="AI48" s="18">
        <f t="shared" si="45"/>
        <v>574</v>
      </c>
      <c r="AJ48" s="18">
        <f t="shared" si="224"/>
        <v>210.5</v>
      </c>
      <c r="AK48" s="18">
        <f t="shared" si="225"/>
        <v>3.5</v>
      </c>
      <c r="AL48" s="18">
        <f t="shared" si="47"/>
        <v>210.52909537638735</v>
      </c>
      <c r="AM48" s="18">
        <f t="shared" si="48"/>
        <v>1044.7990237361441</v>
      </c>
      <c r="AN48" s="18">
        <f t="shared" si="226"/>
        <v>170.51274339085592</v>
      </c>
      <c r="AO48" s="28">
        <v>42</v>
      </c>
      <c r="AP48" s="22">
        <f t="shared" si="195"/>
        <v>0.12582128440463664</v>
      </c>
      <c r="AQ48" s="18">
        <f t="shared" si="196"/>
        <v>2.3145505666824422E-2</v>
      </c>
      <c r="AR48">
        <f t="shared" si="49"/>
        <v>-0.90024588577794695</v>
      </c>
      <c r="AS48">
        <f t="shared" si="49"/>
        <v>-1.6355333266153427</v>
      </c>
      <c r="AW48" s="18">
        <v>1203</v>
      </c>
      <c r="AX48" s="18">
        <v>578</v>
      </c>
      <c r="AY48" s="18">
        <v>829</v>
      </c>
      <c r="AZ48" s="18">
        <v>579</v>
      </c>
      <c r="BA48" s="18">
        <f t="shared" si="50"/>
        <v>1016</v>
      </c>
      <c r="BB48" s="18">
        <f t="shared" si="50"/>
        <v>578.5</v>
      </c>
      <c r="BC48" s="18">
        <f t="shared" si="227"/>
        <v>184.5</v>
      </c>
      <c r="BD48" s="18">
        <f t="shared" si="228"/>
        <v>-2.5</v>
      </c>
      <c r="BE48" s="18">
        <f t="shared" si="52"/>
        <v>184.51693689198291</v>
      </c>
      <c r="BF48" s="18">
        <f t="shared" si="53"/>
        <v>1169.1527915546369</v>
      </c>
      <c r="BG48" s="18">
        <f t="shared" si="229"/>
        <v>154.77946284375253</v>
      </c>
      <c r="BH48" s="28">
        <v>42</v>
      </c>
      <c r="BI48" s="22">
        <f t="shared" si="197"/>
        <v>0.11188620749877246</v>
      </c>
      <c r="BJ48" s="18">
        <f t="shared" si="198"/>
        <v>1.5471507754207652E-2</v>
      </c>
      <c r="BK48">
        <f t="shared" si="55"/>
        <v>-0.95122344677246684</v>
      </c>
      <c r="BL48">
        <f t="shared" si="55"/>
        <v>-1.8104673606752513</v>
      </c>
      <c r="BP48">
        <v>984</v>
      </c>
      <c r="BQ48">
        <v>574</v>
      </c>
      <c r="BR48">
        <v>816</v>
      </c>
      <c r="BS48">
        <v>578</v>
      </c>
      <c r="BT48" s="18">
        <f t="shared" si="56"/>
        <v>900</v>
      </c>
      <c r="BU48" s="18">
        <f t="shared" si="56"/>
        <v>576</v>
      </c>
      <c r="BV48" s="18">
        <f t="shared" si="230"/>
        <v>421.5</v>
      </c>
      <c r="BW48" s="18">
        <f t="shared" si="231"/>
        <v>-13.5</v>
      </c>
      <c r="BX48" s="18">
        <f t="shared" si="58"/>
        <v>421.71613675551947</v>
      </c>
      <c r="BY48" s="18">
        <f t="shared" si="59"/>
        <v>1068.5391897352197</v>
      </c>
      <c r="BZ48" s="18">
        <f t="shared" si="232"/>
        <v>309.28132839955992</v>
      </c>
      <c r="CA48" s="28">
        <v>42</v>
      </c>
      <c r="CB48" s="22">
        <f t="shared" si="199"/>
        <v>0.48215382797858003</v>
      </c>
      <c r="CC48" s="18">
        <f t="shared" si="200"/>
        <v>0.18756929815649862</v>
      </c>
      <c r="CD48">
        <f t="shared" si="61"/>
        <v>-0.31681438088144459</v>
      </c>
      <c r="CE48">
        <f t="shared" si="61"/>
        <v>-0.72683824662006935</v>
      </c>
      <c r="CI48">
        <v>999</v>
      </c>
      <c r="CJ48">
        <v>571</v>
      </c>
      <c r="CK48">
        <v>792</v>
      </c>
      <c r="CL48">
        <v>575</v>
      </c>
      <c r="CM48" s="18">
        <f t="shared" si="62"/>
        <v>895.5</v>
      </c>
      <c r="CN48" s="18">
        <f t="shared" si="62"/>
        <v>573</v>
      </c>
      <c r="CO48" s="18">
        <f t="shared" si="233"/>
        <v>363</v>
      </c>
      <c r="CP48" s="18">
        <f t="shared" si="234"/>
        <v>-15</v>
      </c>
      <c r="CQ48" s="18">
        <f t="shared" si="64"/>
        <v>363.30978516962625</v>
      </c>
      <c r="CR48" s="18">
        <f t="shared" si="65"/>
        <v>1063.1318121474872</v>
      </c>
      <c r="CS48" s="18">
        <f t="shared" si="235"/>
        <v>269.84734236379097</v>
      </c>
      <c r="CT48" s="28">
        <v>42</v>
      </c>
      <c r="CU48" s="22">
        <f t="shared" si="201"/>
        <v>0.40827723460855014</v>
      </c>
      <c r="CV48" s="18">
        <f t="shared" si="202"/>
        <v>0.13500829898195174</v>
      </c>
      <c r="CW48">
        <f t="shared" si="67"/>
        <v>-0.38904483550566921</v>
      </c>
      <c r="CX48">
        <f t="shared" si="67"/>
        <v>-0.86963953453248022</v>
      </c>
      <c r="DB48">
        <v>1162</v>
      </c>
      <c r="DC48">
        <v>562</v>
      </c>
      <c r="DD48">
        <v>933</v>
      </c>
      <c r="DE48">
        <v>571</v>
      </c>
      <c r="DF48" s="18">
        <f t="shared" si="68"/>
        <v>1047.5</v>
      </c>
      <c r="DG48" s="18">
        <f t="shared" si="68"/>
        <v>566.5</v>
      </c>
      <c r="DH48" s="18">
        <f t="shared" si="236"/>
        <v>505.5</v>
      </c>
      <c r="DI48" s="18">
        <f t="shared" si="237"/>
        <v>-18</v>
      </c>
      <c r="DJ48" s="18">
        <f t="shared" si="70"/>
        <v>505.82037325517052</v>
      </c>
      <c r="DK48" s="18">
        <f t="shared" si="71"/>
        <v>1190.872999106118</v>
      </c>
      <c r="DL48" s="18">
        <f t="shared" si="238"/>
        <v>393.75051792772342</v>
      </c>
      <c r="DM48" s="28">
        <v>42</v>
      </c>
      <c r="DN48" s="22">
        <f t="shared" si="203"/>
        <v>0.36837889294412385</v>
      </c>
      <c r="DO48" s="18">
        <f t="shared" si="204"/>
        <v>0.16528388849973191</v>
      </c>
      <c r="DP48">
        <f t="shared" si="73"/>
        <v>-0.43370526159273326</v>
      </c>
      <c r="DQ48">
        <f t="shared" si="73"/>
        <v>-0.78176947841090594</v>
      </c>
      <c r="DU48">
        <v>1172</v>
      </c>
      <c r="DV48">
        <v>595</v>
      </c>
      <c r="DW48">
        <v>973</v>
      </c>
      <c r="DX48">
        <v>593</v>
      </c>
      <c r="DY48" s="18">
        <f t="shared" si="74"/>
        <v>1072.5</v>
      </c>
      <c r="DZ48" s="18">
        <f t="shared" si="74"/>
        <v>594</v>
      </c>
      <c r="EA48" s="18">
        <f t="shared" si="239"/>
        <v>467</v>
      </c>
      <c r="EB48" s="18">
        <f t="shared" si="240"/>
        <v>-12</v>
      </c>
      <c r="EC48" s="18">
        <f t="shared" si="76"/>
        <v>467.15415014746469</v>
      </c>
      <c r="ED48" s="18">
        <f t="shared" si="77"/>
        <v>1226.0066272251549</v>
      </c>
      <c r="EE48" s="18">
        <f t="shared" si="241"/>
        <v>369.3466888598781</v>
      </c>
      <c r="EF48" s="28">
        <v>42</v>
      </c>
      <c r="EG48" s="22">
        <f t="shared" si="205"/>
        <v>0.87197488220640196</v>
      </c>
      <c r="EH48" s="18">
        <f t="shared" si="206"/>
        <v>0.38353925303818781</v>
      </c>
      <c r="EI48">
        <f t="shared" si="79"/>
        <v>-5.9496025017282711E-2</v>
      </c>
      <c r="EJ48">
        <f t="shared" si="79"/>
        <v>-0.41619018189621909</v>
      </c>
      <c r="EN48">
        <v>1364</v>
      </c>
      <c r="EO48">
        <v>593</v>
      </c>
      <c r="EP48">
        <v>1113</v>
      </c>
      <c r="EQ48">
        <v>600</v>
      </c>
      <c r="ER48" s="18">
        <f t="shared" si="80"/>
        <v>1238.5</v>
      </c>
      <c r="ES48" s="18">
        <f t="shared" si="80"/>
        <v>596.5</v>
      </c>
      <c r="ET48" s="18">
        <f t="shared" si="242"/>
        <v>622.5</v>
      </c>
      <c r="EU48" s="18">
        <f t="shared" si="243"/>
        <v>-13</v>
      </c>
      <c r="EV48" s="18">
        <f t="shared" si="82"/>
        <v>622.63572817498994</v>
      </c>
      <c r="EW48" s="18">
        <f t="shared" si="83"/>
        <v>1374.661594720679</v>
      </c>
      <c r="EX48" s="18">
        <f t="shared" si="244"/>
        <v>508.090045453107</v>
      </c>
      <c r="EY48" s="28">
        <v>42</v>
      </c>
      <c r="EZ48" s="22">
        <f t="shared" si="207"/>
        <v>0.70978770249162271</v>
      </c>
      <c r="FA48" s="18">
        <f t="shared" si="208"/>
        <v>0.40312613625038807</v>
      </c>
      <c r="FB48">
        <f t="shared" si="85"/>
        <v>-0.14887152934218051</v>
      </c>
      <c r="FC48">
        <f t="shared" si="85"/>
        <v>-0.39455904391751739</v>
      </c>
      <c r="FG48">
        <v>1394</v>
      </c>
      <c r="FH48">
        <v>592</v>
      </c>
      <c r="FI48">
        <v>1118</v>
      </c>
      <c r="FJ48">
        <v>599</v>
      </c>
      <c r="FK48" s="18">
        <f t="shared" si="86"/>
        <v>1256</v>
      </c>
      <c r="FL48" s="18">
        <f t="shared" si="86"/>
        <v>595.5</v>
      </c>
      <c r="FM48" s="18">
        <f t="shared" si="245"/>
        <v>644</v>
      </c>
      <c r="FN48" s="18">
        <f t="shared" si="246"/>
        <v>-15.5</v>
      </c>
      <c r="FO48" s="18">
        <f t="shared" si="88"/>
        <v>644.18650249752977</v>
      </c>
      <c r="FP48" s="18">
        <f t="shared" si="89"/>
        <v>1390.020233665683</v>
      </c>
      <c r="FQ48" s="18">
        <f t="shared" si="247"/>
        <v>525.22835118759224</v>
      </c>
      <c r="FR48" s="28">
        <v>42</v>
      </c>
      <c r="FS48" s="22">
        <f t="shared" si="209"/>
        <v>0.64295879368336839</v>
      </c>
      <c r="FT48" s="18">
        <f t="shared" si="210"/>
        <v>0.39136540805948061</v>
      </c>
      <c r="FU48">
        <f t="shared" si="91"/>
        <v>-0.19181685950093291</v>
      </c>
      <c r="FV48">
        <f t="shared" si="91"/>
        <v>-0.40741756333002449</v>
      </c>
      <c r="FZ48">
        <v>702</v>
      </c>
      <c r="GA48">
        <v>580</v>
      </c>
      <c r="GB48">
        <v>526</v>
      </c>
      <c r="GC48">
        <v>589</v>
      </c>
      <c r="GD48">
        <f t="shared" si="92"/>
        <v>614</v>
      </c>
      <c r="GE48">
        <f t="shared" si="92"/>
        <v>584.5</v>
      </c>
      <c r="GF48" s="18">
        <f t="shared" si="248"/>
        <v>388</v>
      </c>
      <c r="GG48" s="18">
        <f t="shared" si="249"/>
        <v>-17.5</v>
      </c>
      <c r="GH48" s="18">
        <f t="shared" si="94"/>
        <v>388.39445155666164</v>
      </c>
      <c r="GI48">
        <f t="shared" si="95"/>
        <v>847.72415914612225</v>
      </c>
      <c r="GJ48">
        <v>42</v>
      </c>
      <c r="GK48" s="22">
        <f t="shared" si="211"/>
        <v>0.57936164025969272</v>
      </c>
      <c r="GL48" s="18">
        <f t="shared" si="212"/>
        <v>0.21442155842880117</v>
      </c>
      <c r="GM48">
        <f t="shared" si="96"/>
        <v>-0.23705026297251192</v>
      </c>
      <c r="GN48">
        <f t="shared" si="97"/>
        <v>-0.66873155183385147</v>
      </c>
      <c r="GR48">
        <v>876</v>
      </c>
      <c r="GS48">
        <v>576</v>
      </c>
      <c r="GT48">
        <v>729</v>
      </c>
      <c r="GU48">
        <v>579</v>
      </c>
      <c r="GV48">
        <f t="shared" si="98"/>
        <v>802.5</v>
      </c>
      <c r="GW48">
        <f t="shared" si="98"/>
        <v>577.5</v>
      </c>
      <c r="GX48" s="18">
        <f t="shared" si="250"/>
        <v>557.5</v>
      </c>
      <c r="GY48" s="18">
        <f t="shared" si="251"/>
        <v>-27</v>
      </c>
      <c r="GZ48" s="18">
        <f t="shared" si="100"/>
        <v>558.15342872726308</v>
      </c>
      <c r="HA48">
        <f t="shared" si="101"/>
        <v>988.69231816576792</v>
      </c>
      <c r="HB48">
        <v>42</v>
      </c>
      <c r="HC48" s="22">
        <f t="shared" si="213"/>
        <v>0.52019585945301361</v>
      </c>
      <c r="HD48" s="18">
        <f t="shared" si="214"/>
        <v>0.29644669999714224</v>
      </c>
      <c r="HE48">
        <f t="shared" si="102"/>
        <v>-0.28383310893342706</v>
      </c>
      <c r="HF48">
        <f t="shared" si="103"/>
        <v>-0.52805337979703504</v>
      </c>
      <c r="HJ48">
        <v>884</v>
      </c>
      <c r="HK48">
        <v>578</v>
      </c>
      <c r="HL48">
        <v>744</v>
      </c>
      <c r="HM48">
        <v>581</v>
      </c>
      <c r="HN48">
        <f t="shared" si="104"/>
        <v>814</v>
      </c>
      <c r="HO48">
        <f t="shared" si="104"/>
        <v>579.5</v>
      </c>
      <c r="HP48" s="18">
        <f t="shared" si="221"/>
        <v>559</v>
      </c>
      <c r="HQ48" s="18">
        <f t="shared" si="252"/>
        <v>-22</v>
      </c>
      <c r="HR48" s="18">
        <f t="shared" si="215"/>
        <v>559.4327484157501</v>
      </c>
      <c r="HS48">
        <f t="shared" si="107"/>
        <v>999.20781121846721</v>
      </c>
      <c r="HT48">
        <v>42</v>
      </c>
      <c r="HU48" s="22">
        <f t="shared" si="216"/>
        <v>0.55914405967874281</v>
      </c>
      <c r="HV48" s="18">
        <f t="shared" si="217"/>
        <v>0.32892830771148279</v>
      </c>
      <c r="HW48">
        <f t="shared" si="108"/>
        <v>-0.25247628466596767</v>
      </c>
      <c r="HX48">
        <f t="shared" si="109"/>
        <v>-0.48289874933927085</v>
      </c>
      <c r="IB48">
        <v>1186</v>
      </c>
      <c r="IC48">
        <v>560</v>
      </c>
      <c r="ID48">
        <v>922</v>
      </c>
      <c r="IE48">
        <v>578</v>
      </c>
      <c r="IF48">
        <f t="shared" si="110"/>
        <v>1054</v>
      </c>
      <c r="IG48">
        <f t="shared" si="111"/>
        <v>569</v>
      </c>
      <c r="IH48">
        <f t="shared" si="112"/>
        <v>507.5</v>
      </c>
      <c r="II48">
        <f t="shared" si="113"/>
        <v>-14.5</v>
      </c>
      <c r="IJ48">
        <f t="shared" si="114"/>
        <v>507.70710060033628</v>
      </c>
      <c r="IL48">
        <v>42</v>
      </c>
      <c r="IM48">
        <f t="shared" si="218"/>
        <v>0.52409497968235152</v>
      </c>
      <c r="IN48">
        <f t="shared" si="219"/>
        <v>0.28486570686388796</v>
      </c>
      <c r="IO48">
        <f t="shared" si="115"/>
        <v>-0.28059000039413368</v>
      </c>
      <c r="IP48">
        <f t="shared" si="116"/>
        <v>-0.54535982951166306</v>
      </c>
    </row>
    <row r="49" spans="11:250" x14ac:dyDescent="0.25">
      <c r="K49" s="18">
        <v>1079</v>
      </c>
      <c r="L49" s="18">
        <v>580</v>
      </c>
      <c r="M49" s="18">
        <v>825</v>
      </c>
      <c r="N49" s="18">
        <v>577</v>
      </c>
      <c r="O49" s="18">
        <f t="shared" si="189"/>
        <v>952</v>
      </c>
      <c r="P49" s="18">
        <f t="shared" si="190"/>
        <v>578.5</v>
      </c>
      <c r="Q49" s="18">
        <f t="shared" si="222"/>
        <v>175.5</v>
      </c>
      <c r="R49" s="18">
        <f t="shared" si="223"/>
        <v>-2</v>
      </c>
      <c r="S49" s="49">
        <f t="shared" si="42"/>
        <v>175.51139564142267</v>
      </c>
      <c r="T49" s="26">
        <f t="shared" si="191"/>
        <v>14.539921766334412</v>
      </c>
      <c r="U49" s="18">
        <f t="shared" si="192"/>
        <v>144.48548674594861</v>
      </c>
      <c r="V49" s="28">
        <v>43</v>
      </c>
      <c r="W49" s="22">
        <f t="shared" si="193"/>
        <v>0.15466400904621222</v>
      </c>
      <c r="X49" s="18">
        <f t="shared" si="194"/>
        <v>1.9757677235451295E-2</v>
      </c>
      <c r="Y49">
        <f t="shared" si="220"/>
        <v>-0.81061073666358308</v>
      </c>
      <c r="Z49">
        <f t="shared" si="44"/>
        <v>-1.7042641135500307</v>
      </c>
      <c r="AD49" s="18">
        <v>1025</v>
      </c>
      <c r="AE49" s="18">
        <v>574</v>
      </c>
      <c r="AF49" s="18">
        <v>734</v>
      </c>
      <c r="AG49" s="18">
        <v>575</v>
      </c>
      <c r="AH49" s="18">
        <f t="shared" si="45"/>
        <v>879.5</v>
      </c>
      <c r="AI49" s="18">
        <f t="shared" si="45"/>
        <v>574.5</v>
      </c>
      <c r="AJ49" s="18">
        <f t="shared" si="224"/>
        <v>217</v>
      </c>
      <c r="AK49" s="18">
        <f t="shared" si="225"/>
        <v>4</v>
      </c>
      <c r="AL49" s="18">
        <f t="shared" si="47"/>
        <v>217.03686322834653</v>
      </c>
      <c r="AM49" s="18">
        <f t="shared" si="48"/>
        <v>1050.5096382232769</v>
      </c>
      <c r="AN49" s="18">
        <f t="shared" si="226"/>
        <v>176.22335787798863</v>
      </c>
      <c r="AO49" s="28">
        <v>43</v>
      </c>
      <c r="AP49" s="22">
        <f t="shared" si="195"/>
        <v>0.1288170292714137</v>
      </c>
      <c r="AQ49" s="18">
        <f t="shared" si="196"/>
        <v>2.3860967714607457E-2</v>
      </c>
      <c r="AR49">
        <f t="shared" si="49"/>
        <v>-0.89002672059626098</v>
      </c>
      <c r="AS49">
        <f t="shared" si="49"/>
        <v>-1.6223119468940264</v>
      </c>
      <c r="AW49" s="18">
        <v>1209</v>
      </c>
      <c r="AX49" s="18">
        <v>578</v>
      </c>
      <c r="AY49" s="18">
        <v>836</v>
      </c>
      <c r="AZ49" s="18">
        <v>579</v>
      </c>
      <c r="BA49" s="18">
        <f t="shared" si="50"/>
        <v>1022.5</v>
      </c>
      <c r="BB49" s="18">
        <f t="shared" si="50"/>
        <v>578.5</v>
      </c>
      <c r="BC49" s="18">
        <f t="shared" si="227"/>
        <v>191</v>
      </c>
      <c r="BD49" s="18">
        <f t="shared" si="228"/>
        <v>-2.5</v>
      </c>
      <c r="BE49" s="18">
        <f t="shared" si="52"/>
        <v>191.01636055584348</v>
      </c>
      <c r="BF49" s="18">
        <f t="shared" si="53"/>
        <v>1174.805728620694</v>
      </c>
      <c r="BG49" s="18">
        <f t="shared" si="229"/>
        <v>160.43239990980965</v>
      </c>
      <c r="BH49" s="28">
        <v>43</v>
      </c>
      <c r="BI49" s="22">
        <f t="shared" si="197"/>
        <v>0.11455016482017182</v>
      </c>
      <c r="BJ49" s="18">
        <f t="shared" si="198"/>
        <v>1.6016476066098531E-2</v>
      </c>
      <c r="BK49">
        <f t="shared" si="55"/>
        <v>-0.94100428159078076</v>
      </c>
      <c r="BL49">
        <f t="shared" si="55"/>
        <v>-1.7954330309107811</v>
      </c>
      <c r="BP49">
        <v>996</v>
      </c>
      <c r="BQ49">
        <v>574</v>
      </c>
      <c r="BR49">
        <v>827</v>
      </c>
      <c r="BS49">
        <v>578</v>
      </c>
      <c r="BT49" s="18">
        <f t="shared" si="56"/>
        <v>911.5</v>
      </c>
      <c r="BU49" s="18">
        <f t="shared" si="56"/>
        <v>576</v>
      </c>
      <c r="BV49" s="18">
        <f t="shared" si="230"/>
        <v>433</v>
      </c>
      <c r="BW49" s="18">
        <f t="shared" si="231"/>
        <v>-13.5</v>
      </c>
      <c r="BX49" s="18">
        <f t="shared" si="58"/>
        <v>433.21039922882738</v>
      </c>
      <c r="BY49" s="18">
        <f t="shared" si="59"/>
        <v>1078.2431312092833</v>
      </c>
      <c r="BZ49" s="18">
        <f t="shared" si="232"/>
        <v>318.98526987362357</v>
      </c>
      <c r="CA49" s="28">
        <v>43</v>
      </c>
      <c r="CB49" s="22">
        <f t="shared" si="199"/>
        <v>0.49363368102568911</v>
      </c>
      <c r="CC49" s="18">
        <f t="shared" si="200"/>
        <v>0.19268167246954232</v>
      </c>
      <c r="CD49">
        <f t="shared" si="61"/>
        <v>-0.30659521569975851</v>
      </c>
      <c r="CE49">
        <f t="shared" si="61"/>
        <v>-0.71515959268176255</v>
      </c>
      <c r="CI49">
        <v>1009</v>
      </c>
      <c r="CJ49">
        <v>566</v>
      </c>
      <c r="CK49">
        <v>803</v>
      </c>
      <c r="CL49">
        <v>575</v>
      </c>
      <c r="CM49" s="18">
        <f t="shared" si="62"/>
        <v>906</v>
      </c>
      <c r="CN49" s="18">
        <f t="shared" si="62"/>
        <v>570.5</v>
      </c>
      <c r="CO49" s="18">
        <f t="shared" si="233"/>
        <v>373.5</v>
      </c>
      <c r="CP49" s="18">
        <f t="shared" si="234"/>
        <v>-17.5</v>
      </c>
      <c r="CQ49" s="18">
        <f t="shared" si="64"/>
        <v>373.90974846879828</v>
      </c>
      <c r="CR49" s="18">
        <f t="shared" si="65"/>
        <v>1070.656924509434</v>
      </c>
      <c r="CS49" s="18">
        <f t="shared" si="235"/>
        <v>277.37245472573784</v>
      </c>
      <c r="CT49" s="28">
        <v>43</v>
      </c>
      <c r="CU49" s="22">
        <f t="shared" si="201"/>
        <v>0.41799812114684898</v>
      </c>
      <c r="CV49" s="18">
        <f t="shared" si="202"/>
        <v>0.13894731486511649</v>
      </c>
      <c r="CW49">
        <f t="shared" si="67"/>
        <v>-0.37882567032398312</v>
      </c>
      <c r="CX49">
        <f t="shared" si="67"/>
        <v>-0.85714984147769047</v>
      </c>
      <c r="DB49">
        <v>1174</v>
      </c>
      <c r="DC49">
        <v>562</v>
      </c>
      <c r="DD49">
        <v>951</v>
      </c>
      <c r="DE49">
        <v>572</v>
      </c>
      <c r="DF49" s="18">
        <f t="shared" si="68"/>
        <v>1062.5</v>
      </c>
      <c r="DG49" s="18">
        <f t="shared" si="68"/>
        <v>567</v>
      </c>
      <c r="DH49" s="18">
        <f t="shared" si="236"/>
        <v>520.5</v>
      </c>
      <c r="DI49" s="18">
        <f t="shared" si="237"/>
        <v>-17.5</v>
      </c>
      <c r="DJ49" s="18">
        <f t="shared" si="70"/>
        <v>520.79410518937323</v>
      </c>
      <c r="DK49" s="18">
        <f t="shared" si="71"/>
        <v>1204.3235653261959</v>
      </c>
      <c r="DL49" s="18">
        <f t="shared" si="238"/>
        <v>407.20108414780134</v>
      </c>
      <c r="DM49" s="28">
        <v>43</v>
      </c>
      <c r="DN49" s="22">
        <f t="shared" si="203"/>
        <v>0.37714981896660299</v>
      </c>
      <c r="DO49" s="18">
        <f t="shared" si="204"/>
        <v>0.17017676504305992</v>
      </c>
      <c r="DP49">
        <f t="shared" si="73"/>
        <v>-0.42348609641104717</v>
      </c>
      <c r="DQ49">
        <f t="shared" si="73"/>
        <v>-0.76909973627508432</v>
      </c>
      <c r="DU49">
        <v>1185</v>
      </c>
      <c r="DV49">
        <v>595</v>
      </c>
      <c r="DW49">
        <v>990</v>
      </c>
      <c r="DX49">
        <v>593</v>
      </c>
      <c r="DY49" s="18">
        <f t="shared" si="74"/>
        <v>1087.5</v>
      </c>
      <c r="DZ49" s="18">
        <f t="shared" si="74"/>
        <v>594</v>
      </c>
      <c r="EA49" s="18">
        <f t="shared" si="239"/>
        <v>482</v>
      </c>
      <c r="EB49" s="18">
        <f t="shared" si="240"/>
        <v>-12</v>
      </c>
      <c r="EC49" s="18">
        <f t="shared" si="76"/>
        <v>482.14935445357594</v>
      </c>
      <c r="ED49" s="18">
        <f t="shared" si="77"/>
        <v>1239.1498093451009</v>
      </c>
      <c r="EE49" s="18">
        <f t="shared" si="241"/>
        <v>382.4898709798241</v>
      </c>
      <c r="EF49" s="28">
        <v>43</v>
      </c>
      <c r="EG49" s="22">
        <f t="shared" si="205"/>
        <v>0.89273618892560203</v>
      </c>
      <c r="EH49" s="18">
        <f t="shared" si="206"/>
        <v>0.39585049860221733</v>
      </c>
      <c r="EI49">
        <f t="shared" si="79"/>
        <v>-4.9276859835596633E-2</v>
      </c>
      <c r="EJ49">
        <f t="shared" si="79"/>
        <v>-0.40246880369874105</v>
      </c>
      <c r="EN49">
        <v>1383</v>
      </c>
      <c r="EO49">
        <v>593</v>
      </c>
      <c r="EP49">
        <v>1135</v>
      </c>
      <c r="EQ49">
        <v>600</v>
      </c>
      <c r="ER49" s="18">
        <f t="shared" si="80"/>
        <v>1259</v>
      </c>
      <c r="ES49" s="18">
        <f t="shared" si="80"/>
        <v>596.5</v>
      </c>
      <c r="ET49" s="18">
        <f t="shared" si="242"/>
        <v>643</v>
      </c>
      <c r="EU49" s="18">
        <f t="shared" si="243"/>
        <v>-13</v>
      </c>
      <c r="EV49" s="18">
        <f t="shared" si="82"/>
        <v>643.13140181459028</v>
      </c>
      <c r="EW49" s="18">
        <f t="shared" si="83"/>
        <v>1393.1594488786989</v>
      </c>
      <c r="EX49" s="18">
        <f t="shared" si="244"/>
        <v>526.58789961112689</v>
      </c>
      <c r="EY49" s="28">
        <v>43</v>
      </c>
      <c r="EZ49" s="22">
        <f t="shared" si="207"/>
        <v>0.7266874096938043</v>
      </c>
      <c r="FA49" s="18">
        <f t="shared" si="208"/>
        <v>0.41639608101953712</v>
      </c>
      <c r="FB49">
        <f t="shared" si="85"/>
        <v>-0.1386523641604944</v>
      </c>
      <c r="FC49">
        <f t="shared" si="85"/>
        <v>-0.38049336657648458</v>
      </c>
      <c r="FG49">
        <v>1414</v>
      </c>
      <c r="FH49">
        <v>593</v>
      </c>
      <c r="FI49">
        <v>1141</v>
      </c>
      <c r="FJ49">
        <v>599</v>
      </c>
      <c r="FK49" s="18">
        <f t="shared" si="86"/>
        <v>1277.5</v>
      </c>
      <c r="FL49" s="18">
        <f t="shared" si="86"/>
        <v>596</v>
      </c>
      <c r="FM49" s="18">
        <f t="shared" si="245"/>
        <v>665.5</v>
      </c>
      <c r="FN49" s="18">
        <f t="shared" si="246"/>
        <v>-15</v>
      </c>
      <c r="FO49" s="18">
        <f t="shared" si="88"/>
        <v>665.66902436571286</v>
      </c>
      <c r="FP49" s="18">
        <f t="shared" si="89"/>
        <v>1409.6887067718178</v>
      </c>
      <c r="FQ49" s="18">
        <f t="shared" si="247"/>
        <v>544.89682429372704</v>
      </c>
      <c r="FR49" s="28">
        <v>43</v>
      </c>
      <c r="FS49" s="22">
        <f t="shared" si="209"/>
        <v>0.65826733639011525</v>
      </c>
      <c r="FT49" s="18">
        <f t="shared" si="210"/>
        <v>0.40441677735159098</v>
      </c>
      <c r="FU49">
        <f t="shared" si="91"/>
        <v>-0.18159769431924686</v>
      </c>
      <c r="FV49">
        <f t="shared" si="91"/>
        <v>-0.3931708358701626</v>
      </c>
      <c r="FZ49">
        <v>715</v>
      </c>
      <c r="GA49">
        <v>580</v>
      </c>
      <c r="GB49">
        <v>543</v>
      </c>
      <c r="GC49">
        <v>588</v>
      </c>
      <c r="GD49">
        <f t="shared" si="92"/>
        <v>629</v>
      </c>
      <c r="GE49">
        <f t="shared" si="92"/>
        <v>584</v>
      </c>
      <c r="GF49" s="18">
        <f t="shared" si="248"/>
        <v>403</v>
      </c>
      <c r="GG49" s="18">
        <f t="shared" si="249"/>
        <v>-18</v>
      </c>
      <c r="GH49" s="18">
        <f t="shared" si="94"/>
        <v>403.40178482500545</v>
      </c>
      <c r="GI49">
        <f t="shared" si="95"/>
        <v>858.31054985943172</v>
      </c>
      <c r="GJ49">
        <v>43</v>
      </c>
      <c r="GK49" s="22">
        <f t="shared" si="211"/>
        <v>0.59315596502778067</v>
      </c>
      <c r="GL49" s="18">
        <f t="shared" si="212"/>
        <v>0.22270668138656111</v>
      </c>
      <c r="GM49">
        <f t="shared" si="96"/>
        <v>-0.22683109779082583</v>
      </c>
      <c r="GN49">
        <f t="shared" si="97"/>
        <v>-0.65226675357311059</v>
      </c>
      <c r="GR49">
        <v>893</v>
      </c>
      <c r="GS49">
        <v>576</v>
      </c>
      <c r="GT49">
        <v>750</v>
      </c>
      <c r="GU49">
        <v>579</v>
      </c>
      <c r="GV49">
        <f t="shared" si="98"/>
        <v>821.5</v>
      </c>
      <c r="GW49">
        <f t="shared" si="98"/>
        <v>577.5</v>
      </c>
      <c r="GX49" s="18">
        <f t="shared" si="250"/>
        <v>576.5</v>
      </c>
      <c r="GY49" s="18">
        <f t="shared" si="251"/>
        <v>-27</v>
      </c>
      <c r="GZ49" s="18">
        <f t="shared" si="100"/>
        <v>577.13191732913197</v>
      </c>
      <c r="HA49">
        <f t="shared" si="101"/>
        <v>1004.1755324643198</v>
      </c>
      <c r="HB49">
        <v>43</v>
      </c>
      <c r="HC49" s="22">
        <f t="shared" si="213"/>
        <v>0.53258147515427579</v>
      </c>
      <c r="HD49" s="18">
        <f t="shared" si="214"/>
        <v>0.30652656339561035</v>
      </c>
      <c r="HE49">
        <f t="shared" si="102"/>
        <v>-0.27361394375174103</v>
      </c>
      <c r="HF49">
        <f t="shared" si="103"/>
        <v>-0.51353188383315507</v>
      </c>
      <c r="HJ49">
        <v>904</v>
      </c>
      <c r="HK49">
        <v>576</v>
      </c>
      <c r="HL49">
        <v>763</v>
      </c>
      <c r="HM49">
        <v>580</v>
      </c>
      <c r="HN49">
        <f t="shared" si="104"/>
        <v>833.5</v>
      </c>
      <c r="HO49">
        <f t="shared" si="104"/>
        <v>578</v>
      </c>
      <c r="HP49" s="18">
        <f t="shared" si="221"/>
        <v>578.5</v>
      </c>
      <c r="HQ49" s="18">
        <f t="shared" si="252"/>
        <v>-23.5</v>
      </c>
      <c r="HR49" s="18">
        <f t="shared" si="215"/>
        <v>578.97711526449814</v>
      </c>
      <c r="HS49">
        <f t="shared" si="107"/>
        <v>1014.3008675930431</v>
      </c>
      <c r="HT49">
        <v>43</v>
      </c>
      <c r="HU49" s="22">
        <f t="shared" si="216"/>
        <v>0.57245701348061762</v>
      </c>
      <c r="HV49" s="18">
        <f t="shared" si="217"/>
        <v>0.34041976138675728</v>
      </c>
      <c r="HW49">
        <f t="shared" si="108"/>
        <v>-0.24225711948428161</v>
      </c>
      <c r="HX49">
        <f t="shared" si="109"/>
        <v>-0.46798523703598605</v>
      </c>
      <c r="IB49">
        <v>1199</v>
      </c>
      <c r="IC49">
        <v>558</v>
      </c>
      <c r="ID49">
        <v>937</v>
      </c>
      <c r="IE49">
        <v>578</v>
      </c>
      <c r="IF49">
        <f t="shared" si="110"/>
        <v>1068</v>
      </c>
      <c r="IG49">
        <f t="shared" si="111"/>
        <v>568</v>
      </c>
      <c r="IH49">
        <f t="shared" si="112"/>
        <v>521.5</v>
      </c>
      <c r="II49">
        <f t="shared" si="113"/>
        <v>-15.5</v>
      </c>
      <c r="IJ49">
        <f t="shared" si="114"/>
        <v>521.73029430923407</v>
      </c>
      <c r="IL49">
        <v>43</v>
      </c>
      <c r="IM49">
        <f t="shared" si="218"/>
        <v>0.5365734315795504</v>
      </c>
      <c r="IN49">
        <f t="shared" si="219"/>
        <v>0.29273387924841998</v>
      </c>
      <c r="IO49">
        <f t="shared" si="115"/>
        <v>-0.27037083521244759</v>
      </c>
      <c r="IP49">
        <f t="shared" si="116"/>
        <v>-0.53352701204117514</v>
      </c>
    </row>
    <row r="50" spans="11:250" x14ac:dyDescent="0.25">
      <c r="K50" s="18">
        <v>1084</v>
      </c>
      <c r="L50" s="18">
        <v>578</v>
      </c>
      <c r="M50" s="18">
        <v>833</v>
      </c>
      <c r="N50" s="18">
        <v>577</v>
      </c>
      <c r="O50" s="18">
        <f t="shared" si="189"/>
        <v>958.5</v>
      </c>
      <c r="P50" s="18">
        <f t="shared" si="190"/>
        <v>577.5</v>
      </c>
      <c r="Q50" s="18">
        <f t="shared" si="222"/>
        <v>182</v>
      </c>
      <c r="R50" s="18">
        <f t="shared" si="223"/>
        <v>-3</v>
      </c>
      <c r="S50" s="49">
        <f t="shared" si="42"/>
        <v>182.02472359545007</v>
      </c>
      <c r="T50" s="26">
        <f t="shared" si="191"/>
        <v>15.07950655251844</v>
      </c>
      <c r="U50" s="18">
        <f t="shared" si="192"/>
        <v>149.5290000601907</v>
      </c>
      <c r="V50" s="28">
        <v>44</v>
      </c>
      <c r="W50" s="22">
        <f t="shared" si="193"/>
        <v>0.15826084646589156</v>
      </c>
      <c r="X50" s="18">
        <f t="shared" si="194"/>
        <v>2.049089590181773E-2</v>
      </c>
      <c r="Y50">
        <f t="shared" si="220"/>
        <v>-0.80062651575698218</v>
      </c>
      <c r="Z50">
        <f t="shared" si="44"/>
        <v>-1.6884390529843656</v>
      </c>
      <c r="AD50" s="18">
        <v>1030</v>
      </c>
      <c r="AE50" s="18">
        <v>574</v>
      </c>
      <c r="AF50" s="18">
        <v>741</v>
      </c>
      <c r="AG50" s="18">
        <v>576</v>
      </c>
      <c r="AH50" s="18">
        <f t="shared" si="45"/>
        <v>885.5</v>
      </c>
      <c r="AI50" s="18">
        <f t="shared" si="45"/>
        <v>575</v>
      </c>
      <c r="AJ50" s="18">
        <f t="shared" si="224"/>
        <v>223</v>
      </c>
      <c r="AK50" s="18">
        <f t="shared" si="225"/>
        <v>4.5</v>
      </c>
      <c r="AL50" s="18">
        <f t="shared" si="47"/>
        <v>223.04539896621944</v>
      </c>
      <c r="AM50" s="18">
        <f t="shared" si="48"/>
        <v>1055.8102338962244</v>
      </c>
      <c r="AN50" s="18">
        <f t="shared" si="226"/>
        <v>181.5239535509362</v>
      </c>
      <c r="AO50" s="28">
        <v>44</v>
      </c>
      <c r="AP50" s="22">
        <f t="shared" si="195"/>
        <v>0.13181277413819076</v>
      </c>
      <c r="AQ50" s="18">
        <f t="shared" si="196"/>
        <v>2.4521544333348074E-2</v>
      </c>
      <c r="AR50">
        <f t="shared" si="49"/>
        <v>-0.88004249968966008</v>
      </c>
      <c r="AS50">
        <f t="shared" si="49"/>
        <v>-1.6104521820194013</v>
      </c>
      <c r="AW50" s="18">
        <v>1215</v>
      </c>
      <c r="AX50" s="18">
        <v>578</v>
      </c>
      <c r="AY50" s="18">
        <v>841</v>
      </c>
      <c r="AZ50" s="18">
        <v>579</v>
      </c>
      <c r="BA50" s="18">
        <f t="shared" si="50"/>
        <v>1028</v>
      </c>
      <c r="BB50" s="18">
        <f t="shared" si="50"/>
        <v>578.5</v>
      </c>
      <c r="BC50" s="18">
        <f t="shared" si="227"/>
        <v>196.5</v>
      </c>
      <c r="BD50" s="18">
        <f t="shared" si="228"/>
        <v>-2.5</v>
      </c>
      <c r="BE50" s="18">
        <f t="shared" si="52"/>
        <v>196.51590266438998</v>
      </c>
      <c r="BF50" s="18">
        <f t="shared" si="53"/>
        <v>1179.5957994160542</v>
      </c>
      <c r="BG50" s="18">
        <f t="shared" si="229"/>
        <v>165.22247070516983</v>
      </c>
      <c r="BH50" s="28">
        <v>44</v>
      </c>
      <c r="BI50" s="22">
        <f t="shared" si="197"/>
        <v>0.11721412214157115</v>
      </c>
      <c r="BJ50" s="18">
        <f t="shared" si="198"/>
        <v>1.6477605596049372E-2</v>
      </c>
      <c r="BK50">
        <f t="shared" si="55"/>
        <v>-0.93102006068417986</v>
      </c>
      <c r="BL50">
        <f t="shared" si="55"/>
        <v>-1.7831058965207676</v>
      </c>
      <c r="BP50">
        <v>1007</v>
      </c>
      <c r="BQ50">
        <v>576</v>
      </c>
      <c r="BR50">
        <v>837</v>
      </c>
      <c r="BS50">
        <v>578</v>
      </c>
      <c r="BT50" s="18">
        <f t="shared" si="56"/>
        <v>922</v>
      </c>
      <c r="BU50" s="18">
        <f t="shared" si="56"/>
        <v>577</v>
      </c>
      <c r="BV50" s="18">
        <f t="shared" si="230"/>
        <v>443.5</v>
      </c>
      <c r="BW50" s="18">
        <f t="shared" si="231"/>
        <v>-12.5</v>
      </c>
      <c r="BX50" s="18">
        <f t="shared" si="58"/>
        <v>443.67612061051921</v>
      </c>
      <c r="BY50" s="18">
        <f t="shared" si="59"/>
        <v>1087.664010620927</v>
      </c>
      <c r="BZ50" s="18">
        <f t="shared" si="232"/>
        <v>328.40614928526725</v>
      </c>
      <c r="CA50" s="28">
        <v>44</v>
      </c>
      <c r="CB50" s="22">
        <f t="shared" si="199"/>
        <v>0.50511353407279813</v>
      </c>
      <c r="CC50" s="18">
        <f t="shared" si="200"/>
        <v>0.19733657619072345</v>
      </c>
      <c r="CD50">
        <f t="shared" si="61"/>
        <v>-0.29661099479315761</v>
      </c>
      <c r="CE50">
        <f t="shared" si="61"/>
        <v>-0.70479241112090707</v>
      </c>
      <c r="CI50">
        <v>1018</v>
      </c>
      <c r="CJ50">
        <v>566</v>
      </c>
      <c r="CK50">
        <v>817</v>
      </c>
      <c r="CL50">
        <v>575</v>
      </c>
      <c r="CM50" s="18">
        <f t="shared" si="62"/>
        <v>917.5</v>
      </c>
      <c r="CN50" s="18">
        <f t="shared" si="62"/>
        <v>570.5</v>
      </c>
      <c r="CO50" s="18">
        <f t="shared" si="233"/>
        <v>385</v>
      </c>
      <c r="CP50" s="18">
        <f t="shared" si="234"/>
        <v>-17.5</v>
      </c>
      <c r="CQ50" s="18">
        <f t="shared" si="64"/>
        <v>385.39752204704172</v>
      </c>
      <c r="CR50" s="18">
        <f t="shared" si="65"/>
        <v>1080.4057108327409</v>
      </c>
      <c r="CS50" s="18">
        <f t="shared" si="235"/>
        <v>287.12124104904467</v>
      </c>
      <c r="CT50" s="28">
        <v>44</v>
      </c>
      <c r="CU50" s="22">
        <f t="shared" si="201"/>
        <v>0.42771900768514776</v>
      </c>
      <c r="CV50" s="18">
        <f t="shared" si="202"/>
        <v>0.14321624687079956</v>
      </c>
      <c r="CW50">
        <f t="shared" si="67"/>
        <v>-0.36884144941738223</v>
      </c>
      <c r="CX50">
        <f t="shared" si="67"/>
        <v>-0.84400771159451216</v>
      </c>
      <c r="DB50">
        <v>1188</v>
      </c>
      <c r="DC50">
        <v>562</v>
      </c>
      <c r="DD50">
        <v>964</v>
      </c>
      <c r="DE50">
        <v>571</v>
      </c>
      <c r="DF50" s="18">
        <f t="shared" si="68"/>
        <v>1076</v>
      </c>
      <c r="DG50" s="18">
        <f t="shared" si="68"/>
        <v>566.5</v>
      </c>
      <c r="DH50" s="18">
        <f t="shared" si="236"/>
        <v>534</v>
      </c>
      <c r="DI50" s="18">
        <f t="shared" si="237"/>
        <v>-18</v>
      </c>
      <c r="DJ50" s="18">
        <f t="shared" si="70"/>
        <v>534.30328466143646</v>
      </c>
      <c r="DK50" s="18">
        <f t="shared" si="71"/>
        <v>1216.017372408799</v>
      </c>
      <c r="DL50" s="18">
        <f t="shared" si="238"/>
        <v>418.89489123040448</v>
      </c>
      <c r="DM50" s="28">
        <v>44</v>
      </c>
      <c r="DN50" s="22">
        <f t="shared" si="203"/>
        <v>0.38592074498908213</v>
      </c>
      <c r="DO50" s="18">
        <f t="shared" si="204"/>
        <v>0.1745910785654948</v>
      </c>
      <c r="DP50">
        <f t="shared" si="73"/>
        <v>-0.41350187550444628</v>
      </c>
      <c r="DQ50">
        <f t="shared" si="73"/>
        <v>-0.75797795208959529</v>
      </c>
      <c r="DU50">
        <v>1200</v>
      </c>
      <c r="DV50">
        <v>594</v>
      </c>
      <c r="DW50">
        <v>1008</v>
      </c>
      <c r="DX50">
        <v>593</v>
      </c>
      <c r="DY50" s="18">
        <f t="shared" si="74"/>
        <v>1104</v>
      </c>
      <c r="DZ50" s="18">
        <f t="shared" si="74"/>
        <v>593.5</v>
      </c>
      <c r="EA50" s="18">
        <f t="shared" si="239"/>
        <v>498.5</v>
      </c>
      <c r="EB50" s="18">
        <f t="shared" si="240"/>
        <v>-12.5</v>
      </c>
      <c r="EC50" s="18">
        <f t="shared" si="76"/>
        <v>498.65669553310926</v>
      </c>
      <c r="ED50" s="18">
        <f t="shared" si="77"/>
        <v>1253.4186252006948</v>
      </c>
      <c r="EE50" s="18">
        <f t="shared" si="241"/>
        <v>396.75868683541796</v>
      </c>
      <c r="EF50" s="28">
        <v>44</v>
      </c>
      <c r="EG50" s="22">
        <f t="shared" si="205"/>
        <v>0.91349749564480198</v>
      </c>
      <c r="EH50" s="18">
        <f t="shared" si="206"/>
        <v>0.40940322689392195</v>
      </c>
      <c r="EI50">
        <f t="shared" si="79"/>
        <v>-3.9292638928995774E-2</v>
      </c>
      <c r="EJ50">
        <f t="shared" si="79"/>
        <v>-0.38784873857458541</v>
      </c>
      <c r="EN50">
        <v>1404</v>
      </c>
      <c r="EO50">
        <v>593</v>
      </c>
      <c r="EP50">
        <v>1154</v>
      </c>
      <c r="EQ50">
        <v>594</v>
      </c>
      <c r="ER50" s="18">
        <f t="shared" si="80"/>
        <v>1279</v>
      </c>
      <c r="ES50" s="18">
        <f t="shared" si="80"/>
        <v>593.5</v>
      </c>
      <c r="ET50" s="18">
        <f t="shared" si="242"/>
        <v>663</v>
      </c>
      <c r="EU50" s="18">
        <f t="shared" si="243"/>
        <v>-16</v>
      </c>
      <c r="EV50" s="18">
        <f t="shared" si="82"/>
        <v>663.19303373904643</v>
      </c>
      <c r="EW50" s="18">
        <f t="shared" si="83"/>
        <v>1409.9940602711772</v>
      </c>
      <c r="EX50" s="18">
        <f t="shared" si="244"/>
        <v>543.42251100360522</v>
      </c>
      <c r="EY50" s="28">
        <v>44</v>
      </c>
      <c r="EZ50" s="22">
        <f t="shared" si="207"/>
        <v>0.74358711689598578</v>
      </c>
      <c r="FA50" s="18">
        <f t="shared" si="208"/>
        <v>0.42938500503822197</v>
      </c>
      <c r="FB50">
        <f t="shared" si="85"/>
        <v>-0.1286681432538935</v>
      </c>
      <c r="FC50">
        <f t="shared" si="85"/>
        <v>-0.36715312604524075</v>
      </c>
      <c r="FG50">
        <v>1435</v>
      </c>
      <c r="FH50">
        <v>594</v>
      </c>
      <c r="FI50">
        <v>1161</v>
      </c>
      <c r="FJ50">
        <v>600</v>
      </c>
      <c r="FK50" s="18">
        <f t="shared" si="86"/>
        <v>1298</v>
      </c>
      <c r="FL50" s="18">
        <f t="shared" si="86"/>
        <v>597</v>
      </c>
      <c r="FM50" s="18">
        <f t="shared" si="245"/>
        <v>686</v>
      </c>
      <c r="FN50" s="18">
        <f t="shared" si="246"/>
        <v>-14</v>
      </c>
      <c r="FO50" s="18">
        <f t="shared" si="88"/>
        <v>686.14284227119936</v>
      </c>
      <c r="FP50" s="18">
        <f t="shared" si="89"/>
        <v>1428.7102575399954</v>
      </c>
      <c r="FQ50" s="18">
        <f t="shared" si="247"/>
        <v>563.91837506190461</v>
      </c>
      <c r="FR50" s="28">
        <v>44</v>
      </c>
      <c r="FS50" s="22">
        <f t="shared" si="209"/>
        <v>0.67357587909686212</v>
      </c>
      <c r="FT50" s="18">
        <f t="shared" si="210"/>
        <v>0.41685532436872119</v>
      </c>
      <c r="FU50">
        <f t="shared" si="91"/>
        <v>-0.17161347341264593</v>
      </c>
      <c r="FV50">
        <f t="shared" si="91"/>
        <v>-0.38001464701764198</v>
      </c>
      <c r="FZ50">
        <v>727</v>
      </c>
      <c r="GA50">
        <v>579</v>
      </c>
      <c r="GB50">
        <v>561</v>
      </c>
      <c r="GC50">
        <v>588</v>
      </c>
      <c r="GD50">
        <f t="shared" si="92"/>
        <v>644</v>
      </c>
      <c r="GE50">
        <f t="shared" si="92"/>
        <v>583.5</v>
      </c>
      <c r="GF50" s="18">
        <f t="shared" si="248"/>
        <v>418</v>
      </c>
      <c r="GG50" s="18">
        <f t="shared" si="249"/>
        <v>-18.5</v>
      </c>
      <c r="GH50" s="18">
        <f t="shared" si="94"/>
        <v>418.40918966963432</v>
      </c>
      <c r="GI50">
        <f t="shared" si="95"/>
        <v>869.02718599592731</v>
      </c>
      <c r="GJ50">
        <v>44</v>
      </c>
      <c r="GK50" s="22">
        <f t="shared" si="211"/>
        <v>0.60695028979586851</v>
      </c>
      <c r="GL50" s="18">
        <f t="shared" si="212"/>
        <v>0.23099184385955746</v>
      </c>
      <c r="GM50">
        <f t="shared" si="96"/>
        <v>-0.21684687688422499</v>
      </c>
      <c r="GN50">
        <f t="shared" si="97"/>
        <v>-0.63640335443392781</v>
      </c>
      <c r="GR50">
        <v>911</v>
      </c>
      <c r="GS50">
        <v>573</v>
      </c>
      <c r="GT50">
        <v>771</v>
      </c>
      <c r="GU50">
        <v>580</v>
      </c>
      <c r="GV50">
        <f t="shared" si="98"/>
        <v>841</v>
      </c>
      <c r="GW50">
        <f t="shared" si="98"/>
        <v>576.5</v>
      </c>
      <c r="GX50" s="18">
        <f t="shared" si="250"/>
        <v>596</v>
      </c>
      <c r="GY50" s="18">
        <f t="shared" si="251"/>
        <v>-28</v>
      </c>
      <c r="GZ50" s="18">
        <f t="shared" si="100"/>
        <v>596.65735560705195</v>
      </c>
      <c r="HA50">
        <f t="shared" si="101"/>
        <v>1019.6240728817655</v>
      </c>
      <c r="HB50">
        <v>44</v>
      </c>
      <c r="HC50" s="22">
        <f t="shared" si="213"/>
        <v>0.54496709085553807</v>
      </c>
      <c r="HD50" s="18">
        <f t="shared" si="214"/>
        <v>0.31689692295191729</v>
      </c>
      <c r="HE50">
        <f t="shared" si="102"/>
        <v>-0.26362972284514008</v>
      </c>
      <c r="HF50">
        <f t="shared" si="103"/>
        <v>-0.49908197775981233</v>
      </c>
      <c r="HJ50">
        <v>922</v>
      </c>
      <c r="HK50">
        <v>576</v>
      </c>
      <c r="HL50">
        <v>782</v>
      </c>
      <c r="HM50">
        <v>580</v>
      </c>
      <c r="HN50">
        <f t="shared" si="104"/>
        <v>852</v>
      </c>
      <c r="HO50">
        <f t="shared" si="104"/>
        <v>578</v>
      </c>
      <c r="HP50" s="18">
        <f t="shared" si="221"/>
        <v>597</v>
      </c>
      <c r="HQ50" s="18">
        <f t="shared" si="252"/>
        <v>-23.5</v>
      </c>
      <c r="HR50" s="18">
        <f t="shared" si="215"/>
        <v>597.46234190951316</v>
      </c>
      <c r="HS50">
        <f t="shared" si="107"/>
        <v>1029.5571863670323</v>
      </c>
      <c r="HT50">
        <v>44</v>
      </c>
      <c r="HU50" s="22">
        <f t="shared" si="216"/>
        <v>0.58576996728249242</v>
      </c>
      <c r="HV50" s="18">
        <f t="shared" si="217"/>
        <v>0.35128847498142396</v>
      </c>
      <c r="HW50">
        <f t="shared" si="108"/>
        <v>-0.23227289857768071</v>
      </c>
      <c r="HX50">
        <f t="shared" si="109"/>
        <v>-0.45433609824121179</v>
      </c>
      <c r="IB50">
        <v>1214</v>
      </c>
      <c r="IC50">
        <v>560</v>
      </c>
      <c r="ID50">
        <v>951</v>
      </c>
      <c r="IE50">
        <v>574</v>
      </c>
      <c r="IF50">
        <f t="shared" si="110"/>
        <v>1082.5</v>
      </c>
      <c r="IG50">
        <f t="shared" si="111"/>
        <v>567</v>
      </c>
      <c r="IH50">
        <f t="shared" si="112"/>
        <v>536</v>
      </c>
      <c r="II50">
        <f t="shared" si="113"/>
        <v>-16.5</v>
      </c>
      <c r="IJ50">
        <f t="shared" si="114"/>
        <v>536.25390441469051</v>
      </c>
      <c r="IL50">
        <v>44</v>
      </c>
      <c r="IM50">
        <f t="shared" si="218"/>
        <v>0.54905188347674916</v>
      </c>
      <c r="IN50">
        <f t="shared" si="219"/>
        <v>0.3008828266513896</v>
      </c>
      <c r="IO50">
        <f t="shared" si="115"/>
        <v>-0.26038661430584675</v>
      </c>
      <c r="IP50">
        <f t="shared" si="116"/>
        <v>-0.5216025995759046</v>
      </c>
    </row>
    <row r="51" spans="11:250" x14ac:dyDescent="0.25">
      <c r="K51" s="18">
        <v>1088</v>
      </c>
      <c r="L51" s="18">
        <v>576</v>
      </c>
      <c r="M51" s="18">
        <v>838</v>
      </c>
      <c r="N51" s="18">
        <v>579</v>
      </c>
      <c r="O51" s="18">
        <f t="shared" si="189"/>
        <v>963</v>
      </c>
      <c r="P51" s="18">
        <f t="shared" si="190"/>
        <v>577.5</v>
      </c>
      <c r="Q51" s="18">
        <f t="shared" si="222"/>
        <v>186.5</v>
      </c>
      <c r="R51" s="18">
        <f t="shared" si="223"/>
        <v>-3</v>
      </c>
      <c r="S51" s="49">
        <f t="shared" si="42"/>
        <v>186.52412712568849</v>
      </c>
      <c r="T51" s="26">
        <f t="shared" si="191"/>
        <v>15.452251439457253</v>
      </c>
      <c r="U51" s="18">
        <f t="shared" si="192"/>
        <v>153.38585529642694</v>
      </c>
      <c r="V51" s="28">
        <v>45</v>
      </c>
      <c r="W51" s="22">
        <f t="shared" si="193"/>
        <v>0.16185768388557092</v>
      </c>
      <c r="X51" s="18">
        <f t="shared" si="194"/>
        <v>2.0997402971501815E-2</v>
      </c>
      <c r="Y51">
        <f t="shared" si="220"/>
        <v>-0.79086667846782588</v>
      </c>
      <c r="Z51">
        <f t="shared" si="44"/>
        <v>-1.6778344169276476</v>
      </c>
      <c r="AD51" s="18">
        <v>1036</v>
      </c>
      <c r="AE51" s="18">
        <v>574</v>
      </c>
      <c r="AF51" s="18">
        <v>747</v>
      </c>
      <c r="AG51" s="18">
        <v>577</v>
      </c>
      <c r="AH51" s="18">
        <f t="shared" si="45"/>
        <v>891.5</v>
      </c>
      <c r="AI51" s="18">
        <f t="shared" si="45"/>
        <v>575.5</v>
      </c>
      <c r="AJ51" s="18">
        <f t="shared" si="224"/>
        <v>229</v>
      </c>
      <c r="AK51" s="18">
        <f t="shared" si="225"/>
        <v>5</v>
      </c>
      <c r="AL51" s="18">
        <f t="shared" si="47"/>
        <v>229.05457864884517</v>
      </c>
      <c r="AM51" s="18">
        <f t="shared" si="48"/>
        <v>1061.118513644918</v>
      </c>
      <c r="AN51" s="18">
        <f t="shared" si="226"/>
        <v>186.83223329962982</v>
      </c>
      <c r="AO51" s="28">
        <v>45</v>
      </c>
      <c r="AP51" s="22">
        <f t="shared" si="195"/>
        <v>0.13480851900496782</v>
      </c>
      <c r="AQ51" s="18">
        <f t="shared" si="196"/>
        <v>2.5182191747181872E-2</v>
      </c>
      <c r="AR51">
        <f t="shared" si="49"/>
        <v>-0.87028266240050378</v>
      </c>
      <c r="AS51">
        <f t="shared" si="49"/>
        <v>-1.5989064735020801</v>
      </c>
      <c r="AW51" s="18">
        <v>1221</v>
      </c>
      <c r="AX51" s="18">
        <v>579</v>
      </c>
      <c r="AY51" s="18">
        <v>847</v>
      </c>
      <c r="AZ51" s="18">
        <v>578</v>
      </c>
      <c r="BA51" s="18">
        <f t="shared" si="50"/>
        <v>1034</v>
      </c>
      <c r="BB51" s="18">
        <f t="shared" si="50"/>
        <v>578.5</v>
      </c>
      <c r="BC51" s="18">
        <f t="shared" si="227"/>
        <v>202.5</v>
      </c>
      <c r="BD51" s="18">
        <f t="shared" si="228"/>
        <v>-2.5</v>
      </c>
      <c r="BE51" s="18">
        <f t="shared" si="52"/>
        <v>202.51543151078636</v>
      </c>
      <c r="BF51" s="18">
        <f t="shared" si="53"/>
        <v>1184.8283630973729</v>
      </c>
      <c r="BG51" s="18">
        <f t="shared" si="229"/>
        <v>170.45503438648848</v>
      </c>
      <c r="BH51" s="28">
        <v>45</v>
      </c>
      <c r="BI51" s="22">
        <f t="shared" si="197"/>
        <v>0.11987807946297049</v>
      </c>
      <c r="BJ51" s="18">
        <f t="shared" si="198"/>
        <v>1.6980658370673266E-2</v>
      </c>
      <c r="BK51">
        <f t="shared" si="55"/>
        <v>-0.92126022339502356</v>
      </c>
      <c r="BL51">
        <f t="shared" si="55"/>
        <v>-1.7700454753872708</v>
      </c>
      <c r="BP51">
        <v>1017</v>
      </c>
      <c r="BQ51">
        <v>576</v>
      </c>
      <c r="BR51">
        <v>848</v>
      </c>
      <c r="BS51">
        <v>576</v>
      </c>
      <c r="BT51" s="18">
        <f t="shared" si="56"/>
        <v>932.5</v>
      </c>
      <c r="BU51" s="18">
        <f t="shared" si="56"/>
        <v>576</v>
      </c>
      <c r="BV51" s="18">
        <f t="shared" si="230"/>
        <v>454</v>
      </c>
      <c r="BW51" s="18">
        <f t="shared" si="231"/>
        <v>-13.5</v>
      </c>
      <c r="BX51" s="18">
        <f t="shared" si="58"/>
        <v>454.20067150985147</v>
      </c>
      <c r="BY51" s="18">
        <f t="shared" si="59"/>
        <v>1096.053032476075</v>
      </c>
      <c r="BZ51" s="18">
        <f t="shared" si="232"/>
        <v>336.79517114041528</v>
      </c>
      <c r="CA51" s="28">
        <v>45</v>
      </c>
      <c r="CB51" s="22">
        <f t="shared" si="199"/>
        <v>0.51659338711990721</v>
      </c>
      <c r="CC51" s="18">
        <f t="shared" si="200"/>
        <v>0.20201764588084187</v>
      </c>
      <c r="CD51">
        <f t="shared" si="61"/>
        <v>-0.28685115750400136</v>
      </c>
      <c r="CE51">
        <f t="shared" si="61"/>
        <v>-0.69461069404856779</v>
      </c>
      <c r="CI51">
        <v>1029</v>
      </c>
      <c r="CJ51">
        <v>566</v>
      </c>
      <c r="CK51">
        <v>829</v>
      </c>
      <c r="CL51">
        <v>572</v>
      </c>
      <c r="CM51" s="18">
        <f t="shared" si="62"/>
        <v>929</v>
      </c>
      <c r="CN51" s="18">
        <f t="shared" si="62"/>
        <v>569</v>
      </c>
      <c r="CO51" s="18">
        <f t="shared" si="233"/>
        <v>396.5</v>
      </c>
      <c r="CP51" s="18">
        <f t="shared" si="234"/>
        <v>-19</v>
      </c>
      <c r="CQ51" s="18">
        <f t="shared" si="64"/>
        <v>396.95497225755969</v>
      </c>
      <c r="CR51" s="18">
        <f t="shared" si="65"/>
        <v>1089.4044244448432</v>
      </c>
      <c r="CS51" s="18">
        <f t="shared" si="235"/>
        <v>296.11995466114706</v>
      </c>
      <c r="CT51" s="28">
        <v>45</v>
      </c>
      <c r="CU51" s="22">
        <f t="shared" si="201"/>
        <v>0.43743989422344659</v>
      </c>
      <c r="CV51" s="18">
        <f t="shared" si="202"/>
        <v>0.1475110711700188</v>
      </c>
      <c r="CW51">
        <f t="shared" si="67"/>
        <v>-0.35908161212822598</v>
      </c>
      <c r="CX51">
        <f t="shared" si="67"/>
        <v>-0.83117538329524498</v>
      </c>
      <c r="DB51">
        <v>1202</v>
      </c>
      <c r="DC51">
        <v>560</v>
      </c>
      <c r="DD51">
        <v>982</v>
      </c>
      <c r="DE51">
        <v>572</v>
      </c>
      <c r="DF51" s="18">
        <f t="shared" si="68"/>
        <v>1092</v>
      </c>
      <c r="DG51" s="18">
        <f t="shared" si="68"/>
        <v>566</v>
      </c>
      <c r="DH51" s="18">
        <f t="shared" si="236"/>
        <v>550</v>
      </c>
      <c r="DI51" s="18">
        <f t="shared" si="237"/>
        <v>-18.5</v>
      </c>
      <c r="DJ51" s="18">
        <f t="shared" si="70"/>
        <v>550.31104840807984</v>
      </c>
      <c r="DK51" s="18">
        <f t="shared" si="71"/>
        <v>1229.9674792448782</v>
      </c>
      <c r="DL51" s="18">
        <f t="shared" si="238"/>
        <v>432.84499806648364</v>
      </c>
      <c r="DM51" s="28">
        <v>45</v>
      </c>
      <c r="DN51" s="22">
        <f t="shared" si="203"/>
        <v>0.39469167101156127</v>
      </c>
      <c r="DO51" s="18">
        <f t="shared" si="204"/>
        <v>0.17982183948009228</v>
      </c>
      <c r="DP51">
        <f t="shared" si="73"/>
        <v>-0.40374203821529003</v>
      </c>
      <c r="DQ51">
        <f t="shared" si="73"/>
        <v>-0.7451575640504936</v>
      </c>
      <c r="DU51">
        <v>1216</v>
      </c>
      <c r="DV51">
        <v>592</v>
      </c>
      <c r="DW51">
        <v>1023</v>
      </c>
      <c r="DX51">
        <v>593</v>
      </c>
      <c r="DY51" s="18">
        <f t="shared" si="74"/>
        <v>1119.5</v>
      </c>
      <c r="DZ51" s="18">
        <f t="shared" si="74"/>
        <v>592.5</v>
      </c>
      <c r="EA51" s="18">
        <f t="shared" si="239"/>
        <v>514</v>
      </c>
      <c r="EB51" s="18">
        <f t="shared" si="240"/>
        <v>-13.5</v>
      </c>
      <c r="EC51" s="18">
        <f t="shared" si="76"/>
        <v>514.17725542851463</v>
      </c>
      <c r="ED51" s="18">
        <f t="shared" si="77"/>
        <v>1266.6240563008425</v>
      </c>
      <c r="EE51" s="18">
        <f t="shared" si="241"/>
        <v>409.9641179355657</v>
      </c>
      <c r="EF51" s="28">
        <v>45</v>
      </c>
      <c r="EG51" s="22">
        <f t="shared" si="205"/>
        <v>0.93425880236400216</v>
      </c>
      <c r="EH51" s="18">
        <f t="shared" si="206"/>
        <v>0.42214579580214884</v>
      </c>
      <c r="EI51">
        <f t="shared" si="79"/>
        <v>-2.9532801639839464E-2</v>
      </c>
      <c r="EJ51">
        <f t="shared" si="79"/>
        <v>-0.37453753155721714</v>
      </c>
      <c r="EN51">
        <v>1423</v>
      </c>
      <c r="EO51">
        <v>592</v>
      </c>
      <c r="EP51">
        <v>1175</v>
      </c>
      <c r="EQ51">
        <v>591</v>
      </c>
      <c r="ER51" s="18">
        <f t="shared" si="80"/>
        <v>1299</v>
      </c>
      <c r="ES51" s="18">
        <f t="shared" si="80"/>
        <v>591.5</v>
      </c>
      <c r="ET51" s="18">
        <f t="shared" si="242"/>
        <v>683</v>
      </c>
      <c r="EU51" s="18">
        <f t="shared" si="243"/>
        <v>-18</v>
      </c>
      <c r="EV51" s="18">
        <f t="shared" si="82"/>
        <v>683.23714770202594</v>
      </c>
      <c r="EW51" s="18">
        <f t="shared" si="83"/>
        <v>1427.3308130913449</v>
      </c>
      <c r="EX51" s="18">
        <f t="shared" si="244"/>
        <v>560.75926382377293</v>
      </c>
      <c r="EY51" s="28">
        <v>45</v>
      </c>
      <c r="EZ51" s="22">
        <f t="shared" si="207"/>
        <v>0.76048682409816726</v>
      </c>
      <c r="FA51" s="18">
        <f t="shared" si="208"/>
        <v>0.44236258703490983</v>
      </c>
      <c r="FB51">
        <f t="shared" si="85"/>
        <v>-0.11890830596473725</v>
      </c>
      <c r="FC51">
        <f t="shared" si="85"/>
        <v>-0.35422161075256997</v>
      </c>
      <c r="FG51">
        <v>1456</v>
      </c>
      <c r="FH51">
        <v>592</v>
      </c>
      <c r="FI51">
        <v>1183</v>
      </c>
      <c r="FJ51">
        <v>601</v>
      </c>
      <c r="FK51" s="18">
        <f t="shared" si="86"/>
        <v>1319.5</v>
      </c>
      <c r="FL51" s="18">
        <f t="shared" si="86"/>
        <v>596.5</v>
      </c>
      <c r="FM51" s="18">
        <f t="shared" si="245"/>
        <v>707.5</v>
      </c>
      <c r="FN51" s="18">
        <f t="shared" si="246"/>
        <v>-14.5</v>
      </c>
      <c r="FO51" s="18">
        <f t="shared" si="88"/>
        <v>707.64857097290883</v>
      </c>
      <c r="FP51" s="18">
        <f t="shared" si="89"/>
        <v>1448.0650883161295</v>
      </c>
      <c r="FQ51" s="18">
        <f t="shared" si="247"/>
        <v>583.27320583803873</v>
      </c>
      <c r="FR51" s="28">
        <v>45</v>
      </c>
      <c r="FS51" s="22">
        <f t="shared" si="209"/>
        <v>0.68888442180360898</v>
      </c>
      <c r="FT51" s="18">
        <f t="shared" si="210"/>
        <v>0.42992079260863253</v>
      </c>
      <c r="FU51">
        <f t="shared" si="91"/>
        <v>-0.16185363612348969</v>
      </c>
      <c r="FV51">
        <f t="shared" si="91"/>
        <v>-0.36661155023813485</v>
      </c>
      <c r="FZ51">
        <v>739</v>
      </c>
      <c r="GA51">
        <v>579</v>
      </c>
      <c r="GB51">
        <v>581</v>
      </c>
      <c r="GC51">
        <v>587</v>
      </c>
      <c r="GD51">
        <f t="shared" si="92"/>
        <v>660</v>
      </c>
      <c r="GE51">
        <f t="shared" si="92"/>
        <v>583</v>
      </c>
      <c r="GF51" s="18">
        <f t="shared" si="248"/>
        <v>434</v>
      </c>
      <c r="GG51" s="18">
        <f t="shared" si="249"/>
        <v>-19</v>
      </c>
      <c r="GH51" s="18">
        <f t="shared" si="94"/>
        <v>434.41569953214167</v>
      </c>
      <c r="GI51">
        <f t="shared" si="95"/>
        <v>880.61853262351906</v>
      </c>
      <c r="GJ51">
        <v>45</v>
      </c>
      <c r="GK51" s="22">
        <f t="shared" si="211"/>
        <v>0.62074461456395646</v>
      </c>
      <c r="GL51" s="18">
        <f t="shared" si="212"/>
        <v>0.23982858386953698</v>
      </c>
      <c r="GM51">
        <f t="shared" si="96"/>
        <v>-0.20708703959506872</v>
      </c>
      <c r="GN51">
        <f t="shared" si="97"/>
        <v>-0.62009905694603507</v>
      </c>
      <c r="GR51">
        <v>930</v>
      </c>
      <c r="GS51">
        <v>573</v>
      </c>
      <c r="GT51">
        <v>792</v>
      </c>
      <c r="GU51">
        <v>580</v>
      </c>
      <c r="GV51">
        <f t="shared" si="98"/>
        <v>861</v>
      </c>
      <c r="GW51">
        <f t="shared" si="98"/>
        <v>576.5</v>
      </c>
      <c r="GX51" s="18">
        <f t="shared" si="250"/>
        <v>616</v>
      </c>
      <c r="GY51" s="18">
        <f t="shared" si="251"/>
        <v>-28</v>
      </c>
      <c r="GZ51" s="18">
        <f t="shared" si="100"/>
        <v>616.63603527526675</v>
      </c>
      <c r="HA51">
        <f t="shared" si="101"/>
        <v>1036.1820544672639</v>
      </c>
      <c r="HB51">
        <v>45</v>
      </c>
      <c r="HC51" s="22">
        <f t="shared" si="213"/>
        <v>0.55735270655680025</v>
      </c>
      <c r="HD51" s="18">
        <f t="shared" si="214"/>
        <v>0.32750800827920334</v>
      </c>
      <c r="HE51">
        <f t="shared" si="102"/>
        <v>-0.25386988555598389</v>
      </c>
      <c r="HF51">
        <f t="shared" si="103"/>
        <v>-0.48477807610289891</v>
      </c>
      <c r="HJ51">
        <v>940</v>
      </c>
      <c r="HK51">
        <v>575</v>
      </c>
      <c r="HL51">
        <v>799</v>
      </c>
      <c r="HM51">
        <v>579</v>
      </c>
      <c r="HN51">
        <f t="shared" si="104"/>
        <v>869.5</v>
      </c>
      <c r="HO51">
        <f t="shared" si="104"/>
        <v>577</v>
      </c>
      <c r="HP51" s="18">
        <f t="shared" si="221"/>
        <v>614.5</v>
      </c>
      <c r="HQ51" s="18">
        <f t="shared" si="252"/>
        <v>-24.5</v>
      </c>
      <c r="HR51" s="18">
        <f t="shared" si="215"/>
        <v>614.98821126912674</v>
      </c>
      <c r="HS51">
        <f t="shared" si="107"/>
        <v>1043.5321030040236</v>
      </c>
      <c r="HT51">
        <v>45</v>
      </c>
      <c r="HU51" s="22">
        <f t="shared" si="216"/>
        <v>0.59908292108436734</v>
      </c>
      <c r="HV51" s="18">
        <f t="shared" si="217"/>
        <v>0.36159311761443991</v>
      </c>
      <c r="HW51">
        <f t="shared" si="108"/>
        <v>-0.22251306128852441</v>
      </c>
      <c r="HX51">
        <f t="shared" si="109"/>
        <v>-0.44177984426558004</v>
      </c>
      <c r="IB51">
        <v>1230</v>
      </c>
      <c r="IC51">
        <v>560</v>
      </c>
      <c r="ID51">
        <v>967</v>
      </c>
      <c r="IE51">
        <v>573</v>
      </c>
      <c r="IF51">
        <f t="shared" si="110"/>
        <v>1098.5</v>
      </c>
      <c r="IG51">
        <f t="shared" si="111"/>
        <v>566.5</v>
      </c>
      <c r="IH51">
        <f t="shared" si="112"/>
        <v>552</v>
      </c>
      <c r="II51">
        <f t="shared" si="113"/>
        <v>-17</v>
      </c>
      <c r="IJ51">
        <f t="shared" si="114"/>
        <v>552.26171332077695</v>
      </c>
      <c r="IL51">
        <v>45</v>
      </c>
      <c r="IM51">
        <f t="shared" si="218"/>
        <v>0.56153033537394803</v>
      </c>
      <c r="IN51">
        <f t="shared" si="219"/>
        <v>0.30986453243013945</v>
      </c>
      <c r="IO51">
        <f t="shared" si="115"/>
        <v>-0.25062677701669051</v>
      </c>
      <c r="IP51">
        <f t="shared" si="116"/>
        <v>-0.50882813092880341</v>
      </c>
    </row>
    <row r="52" spans="11:250" x14ac:dyDescent="0.25">
      <c r="K52" s="18">
        <v>1096</v>
      </c>
      <c r="L52" s="18">
        <v>576</v>
      </c>
      <c r="M52" s="18">
        <v>843</v>
      </c>
      <c r="N52" s="18">
        <v>579</v>
      </c>
      <c r="O52" s="18">
        <f t="shared" si="189"/>
        <v>969.5</v>
      </c>
      <c r="P52" s="18">
        <f t="shared" si="190"/>
        <v>577.5</v>
      </c>
      <c r="Q52" s="18">
        <f t="shared" si="222"/>
        <v>193</v>
      </c>
      <c r="R52" s="18">
        <f t="shared" si="223"/>
        <v>-3</v>
      </c>
      <c r="S52" s="49">
        <f t="shared" si="42"/>
        <v>193.02331465395574</v>
      </c>
      <c r="T52" s="26">
        <f t="shared" si="191"/>
        <v>15.990664787834957</v>
      </c>
      <c r="U52" s="18">
        <f t="shared" si="192"/>
        <v>158.96527685886906</v>
      </c>
      <c r="V52" s="28">
        <v>46</v>
      </c>
      <c r="W52" s="22">
        <f t="shared" si="193"/>
        <v>0.16545452130525026</v>
      </c>
      <c r="X52" s="18">
        <f t="shared" si="194"/>
        <v>2.172902982118239E-2</v>
      </c>
      <c r="Y52">
        <f t="shared" si="220"/>
        <v>-0.78132136056159562</v>
      </c>
      <c r="Z52">
        <f t="shared" si="44"/>
        <v>-1.662959664048232</v>
      </c>
      <c r="AD52" s="18">
        <v>1042</v>
      </c>
      <c r="AE52" s="18">
        <v>572</v>
      </c>
      <c r="AF52" s="18">
        <v>756</v>
      </c>
      <c r="AG52" s="18">
        <v>577</v>
      </c>
      <c r="AH52" s="18">
        <f t="shared" si="45"/>
        <v>899</v>
      </c>
      <c r="AI52" s="18">
        <f t="shared" si="45"/>
        <v>574.5</v>
      </c>
      <c r="AJ52" s="18">
        <f t="shared" si="224"/>
        <v>236.5</v>
      </c>
      <c r="AK52" s="18">
        <f t="shared" si="225"/>
        <v>4</v>
      </c>
      <c r="AL52" s="18">
        <f t="shared" si="47"/>
        <v>236.53382421970858</v>
      </c>
      <c r="AM52" s="18">
        <f t="shared" si="48"/>
        <v>1066.8885836862255</v>
      </c>
      <c r="AN52" s="18">
        <f t="shared" si="226"/>
        <v>192.60230334093728</v>
      </c>
      <c r="AO52" s="28">
        <v>46</v>
      </c>
      <c r="AP52" s="22">
        <f t="shared" si="195"/>
        <v>0.13780426387174488</v>
      </c>
      <c r="AQ52" s="18">
        <f t="shared" si="196"/>
        <v>2.6004457764306488E-2</v>
      </c>
      <c r="AR52">
        <f t="shared" si="49"/>
        <v>-0.86073734449427342</v>
      </c>
      <c r="AS52">
        <f t="shared" si="49"/>
        <v>-1.5849521975486278</v>
      </c>
      <c r="AW52" s="18">
        <v>1226</v>
      </c>
      <c r="AX52" s="18">
        <v>580</v>
      </c>
      <c r="AY52" s="18">
        <v>853</v>
      </c>
      <c r="AZ52" s="18">
        <v>579</v>
      </c>
      <c r="BA52" s="18">
        <f t="shared" si="50"/>
        <v>1039.5</v>
      </c>
      <c r="BB52" s="18">
        <f t="shared" si="50"/>
        <v>579.5</v>
      </c>
      <c r="BC52" s="18">
        <f t="shared" si="227"/>
        <v>208</v>
      </c>
      <c r="BD52" s="18">
        <f t="shared" si="228"/>
        <v>-1.5</v>
      </c>
      <c r="BE52" s="18">
        <f t="shared" si="52"/>
        <v>208.00540858352699</v>
      </c>
      <c r="BF52" s="18">
        <f t="shared" si="53"/>
        <v>1190.117851307172</v>
      </c>
      <c r="BG52" s="18">
        <f t="shared" si="229"/>
        <v>175.74452259628765</v>
      </c>
      <c r="BH52" s="28">
        <v>46</v>
      </c>
      <c r="BI52" s="22">
        <f t="shared" si="197"/>
        <v>0.12254203678436984</v>
      </c>
      <c r="BJ52" s="18">
        <f t="shared" si="198"/>
        <v>1.7440985884678399E-2</v>
      </c>
      <c r="BK52">
        <f t="shared" si="55"/>
        <v>-0.91171490548879319</v>
      </c>
      <c r="BL52">
        <f t="shared" si="55"/>
        <v>-1.7584289693934747</v>
      </c>
      <c r="BP52">
        <v>1030</v>
      </c>
      <c r="BQ52">
        <v>574</v>
      </c>
      <c r="BR52">
        <v>864</v>
      </c>
      <c r="BS52">
        <v>574</v>
      </c>
      <c r="BT52" s="18">
        <f t="shared" si="56"/>
        <v>947</v>
      </c>
      <c r="BU52" s="18">
        <f t="shared" si="56"/>
        <v>574</v>
      </c>
      <c r="BV52" s="18">
        <f t="shared" si="230"/>
        <v>468.5</v>
      </c>
      <c r="BW52" s="18">
        <f t="shared" si="231"/>
        <v>-15.5</v>
      </c>
      <c r="BX52" s="18">
        <f t="shared" si="58"/>
        <v>468.75633329054875</v>
      </c>
      <c r="BY52" s="18">
        <f t="shared" si="59"/>
        <v>1107.3775327321753</v>
      </c>
      <c r="BZ52" s="18">
        <f t="shared" si="232"/>
        <v>348.11967139651551</v>
      </c>
      <c r="CA52" s="28">
        <v>46</v>
      </c>
      <c r="CB52" s="22">
        <f t="shared" si="199"/>
        <v>0.52807324016701618</v>
      </c>
      <c r="CC52" s="18">
        <f t="shared" si="200"/>
        <v>0.20849165772542899</v>
      </c>
      <c r="CD52">
        <f t="shared" si="61"/>
        <v>-0.27730583959777105</v>
      </c>
      <c r="CE52">
        <f t="shared" si="61"/>
        <v>-0.68091131755494538</v>
      </c>
      <c r="CI52">
        <v>1040</v>
      </c>
      <c r="CJ52">
        <v>566</v>
      </c>
      <c r="CK52">
        <v>840</v>
      </c>
      <c r="CL52">
        <v>570</v>
      </c>
      <c r="CM52" s="18">
        <f t="shared" si="62"/>
        <v>940</v>
      </c>
      <c r="CN52" s="18">
        <f t="shared" si="62"/>
        <v>568</v>
      </c>
      <c r="CO52" s="18">
        <f t="shared" si="233"/>
        <v>407.5</v>
      </c>
      <c r="CP52" s="18">
        <f t="shared" si="234"/>
        <v>-20</v>
      </c>
      <c r="CQ52" s="18">
        <f t="shared" si="64"/>
        <v>407.99050234043438</v>
      </c>
      <c r="CR52" s="18">
        <f t="shared" si="65"/>
        <v>1098.282295222863</v>
      </c>
      <c r="CS52" s="18">
        <f t="shared" si="235"/>
        <v>304.99782543916683</v>
      </c>
      <c r="CT52" s="28">
        <v>46</v>
      </c>
      <c r="CU52" s="22">
        <f t="shared" si="201"/>
        <v>0.44716078076174537</v>
      </c>
      <c r="CV52" s="18">
        <f t="shared" si="202"/>
        <v>0.15161194652672699</v>
      </c>
      <c r="CW52">
        <f t="shared" si="67"/>
        <v>-0.34953629422199561</v>
      </c>
      <c r="CX52">
        <f t="shared" si="67"/>
        <v>-0.81926657636742772</v>
      </c>
      <c r="DB52">
        <v>1215</v>
      </c>
      <c r="DC52">
        <v>560</v>
      </c>
      <c r="DD52">
        <v>999</v>
      </c>
      <c r="DE52">
        <v>571</v>
      </c>
      <c r="DF52" s="18">
        <f t="shared" si="68"/>
        <v>1107</v>
      </c>
      <c r="DG52" s="18">
        <f t="shared" si="68"/>
        <v>565.5</v>
      </c>
      <c r="DH52" s="18">
        <f t="shared" si="236"/>
        <v>565</v>
      </c>
      <c r="DI52" s="18">
        <f t="shared" si="237"/>
        <v>-19</v>
      </c>
      <c r="DJ52" s="18">
        <f t="shared" si="70"/>
        <v>565.3193787585916</v>
      </c>
      <c r="DK52" s="18">
        <f t="shared" si="71"/>
        <v>1243.0765262042398</v>
      </c>
      <c r="DL52" s="18">
        <f t="shared" si="238"/>
        <v>445.95404502584529</v>
      </c>
      <c r="DM52" s="28">
        <v>46</v>
      </c>
      <c r="DN52" s="22">
        <f t="shared" si="203"/>
        <v>0.40346259703404036</v>
      </c>
      <c r="DO52" s="18">
        <f t="shared" si="204"/>
        <v>0.18472602154033074</v>
      </c>
      <c r="DP52">
        <f t="shared" si="73"/>
        <v>-0.39419672030905972</v>
      </c>
      <c r="DQ52">
        <f t="shared" si="73"/>
        <v>-0.73347192310130127</v>
      </c>
      <c r="DU52">
        <v>1231</v>
      </c>
      <c r="DV52">
        <v>591</v>
      </c>
      <c r="DW52">
        <v>1040</v>
      </c>
      <c r="DX52">
        <v>594</v>
      </c>
      <c r="DY52" s="18">
        <f t="shared" si="74"/>
        <v>1135.5</v>
      </c>
      <c r="DZ52" s="18">
        <f t="shared" si="74"/>
        <v>592.5</v>
      </c>
      <c r="EA52" s="18">
        <f t="shared" si="239"/>
        <v>530</v>
      </c>
      <c r="EB52" s="18">
        <f t="shared" si="240"/>
        <v>-13.5</v>
      </c>
      <c r="EC52" s="18">
        <f t="shared" si="76"/>
        <v>530.17190608330054</v>
      </c>
      <c r="ED52" s="18">
        <f t="shared" si="77"/>
        <v>1280.7874530928229</v>
      </c>
      <c r="EE52" s="18">
        <f t="shared" si="241"/>
        <v>424.1275147275461</v>
      </c>
      <c r="EF52" s="28">
        <v>46</v>
      </c>
      <c r="EG52" s="22">
        <f t="shared" si="205"/>
        <v>0.95502010908320212</v>
      </c>
      <c r="EH52" s="18">
        <f t="shared" si="206"/>
        <v>0.43527759900416868</v>
      </c>
      <c r="EI52">
        <f t="shared" si="79"/>
        <v>-1.9987483733609108E-2</v>
      </c>
      <c r="EJ52">
        <f t="shared" si="79"/>
        <v>-0.36123368266849187</v>
      </c>
      <c r="EN52">
        <v>1442</v>
      </c>
      <c r="EO52">
        <v>592</v>
      </c>
      <c r="EP52">
        <v>1197</v>
      </c>
      <c r="EQ52">
        <v>592</v>
      </c>
      <c r="ER52" s="18">
        <f t="shared" si="80"/>
        <v>1319.5</v>
      </c>
      <c r="ES52" s="18">
        <f t="shared" si="80"/>
        <v>592</v>
      </c>
      <c r="ET52" s="18">
        <f t="shared" si="242"/>
        <v>703.5</v>
      </c>
      <c r="EU52" s="18">
        <f t="shared" si="243"/>
        <v>-17.5</v>
      </c>
      <c r="EV52" s="18">
        <f t="shared" si="82"/>
        <v>703.71762802987962</v>
      </c>
      <c r="EW52" s="18">
        <f t="shared" si="83"/>
        <v>1446.2172208904167</v>
      </c>
      <c r="EX52" s="18">
        <f t="shared" si="244"/>
        <v>579.6456716228447</v>
      </c>
      <c r="EY52" s="28">
        <v>46</v>
      </c>
      <c r="EZ52" s="22">
        <f t="shared" si="207"/>
        <v>0.77738653130034874</v>
      </c>
      <c r="FA52" s="18">
        <f t="shared" si="208"/>
        <v>0.45562269487889678</v>
      </c>
      <c r="FB52">
        <f t="shared" si="85"/>
        <v>-0.10936298805850686</v>
      </c>
      <c r="FC52">
        <f t="shared" si="85"/>
        <v>-0.34139465154817272</v>
      </c>
      <c r="FG52">
        <v>1478</v>
      </c>
      <c r="FH52">
        <v>590</v>
      </c>
      <c r="FI52">
        <v>1203</v>
      </c>
      <c r="FJ52">
        <v>601</v>
      </c>
      <c r="FK52" s="18">
        <f t="shared" si="86"/>
        <v>1340.5</v>
      </c>
      <c r="FL52" s="18">
        <f t="shared" si="86"/>
        <v>595.5</v>
      </c>
      <c r="FM52" s="18">
        <f t="shared" si="245"/>
        <v>728.5</v>
      </c>
      <c r="FN52" s="18">
        <f t="shared" si="246"/>
        <v>-15.5</v>
      </c>
      <c r="FO52" s="18">
        <f t="shared" si="88"/>
        <v>728.66487495967579</v>
      </c>
      <c r="FP52" s="18">
        <f t="shared" si="89"/>
        <v>1466.8198594237808</v>
      </c>
      <c r="FQ52" s="18">
        <f t="shared" si="247"/>
        <v>602.02797694569006</v>
      </c>
      <c r="FR52" s="28">
        <v>46</v>
      </c>
      <c r="FS52" s="22">
        <f t="shared" si="209"/>
        <v>0.70419296451035585</v>
      </c>
      <c r="FT52" s="18">
        <f t="shared" si="210"/>
        <v>0.44268891853768311</v>
      </c>
      <c r="FU52">
        <f t="shared" si="91"/>
        <v>-0.15230831821725929</v>
      </c>
      <c r="FV52">
        <f t="shared" si="91"/>
        <v>-0.35390134921647681</v>
      </c>
      <c r="FZ52">
        <v>752</v>
      </c>
      <c r="GA52">
        <v>578</v>
      </c>
      <c r="GB52">
        <v>598</v>
      </c>
      <c r="GC52">
        <v>587</v>
      </c>
      <c r="GD52">
        <f t="shared" si="92"/>
        <v>675</v>
      </c>
      <c r="GE52">
        <f t="shared" si="92"/>
        <v>582.5</v>
      </c>
      <c r="GF52" s="18">
        <f t="shared" si="248"/>
        <v>449</v>
      </c>
      <c r="GG52" s="18">
        <f t="shared" si="249"/>
        <v>-19.5</v>
      </c>
      <c r="GH52" s="18">
        <f t="shared" si="94"/>
        <v>449.42324149959131</v>
      </c>
      <c r="GI52">
        <f t="shared" si="95"/>
        <v>891.58917108722221</v>
      </c>
      <c r="GJ52">
        <v>46</v>
      </c>
      <c r="GK52" s="22">
        <f t="shared" si="211"/>
        <v>0.63453893933204442</v>
      </c>
      <c r="GL52" s="18">
        <f t="shared" si="212"/>
        <v>0.24811382204415269</v>
      </c>
      <c r="GM52">
        <f t="shared" si="96"/>
        <v>-0.1975417216888383</v>
      </c>
      <c r="GN52">
        <f t="shared" si="97"/>
        <v>-0.60534904116794985</v>
      </c>
      <c r="GR52">
        <v>954</v>
      </c>
      <c r="GS52">
        <v>571</v>
      </c>
      <c r="GT52">
        <v>812</v>
      </c>
      <c r="GU52">
        <v>579</v>
      </c>
      <c r="GV52">
        <f t="shared" si="98"/>
        <v>883</v>
      </c>
      <c r="GW52">
        <f t="shared" si="98"/>
        <v>575</v>
      </c>
      <c r="GX52" s="18">
        <f t="shared" si="250"/>
        <v>638</v>
      </c>
      <c r="GY52" s="18">
        <f t="shared" si="251"/>
        <v>-29.5</v>
      </c>
      <c r="GZ52" s="18">
        <f t="shared" si="100"/>
        <v>638.68164996342273</v>
      </c>
      <c r="HA52">
        <f t="shared" si="101"/>
        <v>1053.7143825534508</v>
      </c>
      <c r="HB52">
        <v>46</v>
      </c>
      <c r="HC52" s="22">
        <f t="shared" si="213"/>
        <v>0.56973832225806242</v>
      </c>
      <c r="HD52" s="18">
        <f t="shared" si="214"/>
        <v>0.33921688506352177</v>
      </c>
      <c r="HE52">
        <f t="shared" si="102"/>
        <v>-0.24432456764975352</v>
      </c>
      <c r="HF52">
        <f t="shared" si="103"/>
        <v>-0.46952253817415951</v>
      </c>
      <c r="HJ52">
        <v>960</v>
      </c>
      <c r="HK52">
        <v>574</v>
      </c>
      <c r="HL52">
        <v>817</v>
      </c>
      <c r="HM52">
        <v>579</v>
      </c>
      <c r="HN52">
        <f t="shared" si="104"/>
        <v>888.5</v>
      </c>
      <c r="HO52">
        <f t="shared" si="104"/>
        <v>576.5</v>
      </c>
      <c r="HP52" s="18">
        <f t="shared" si="221"/>
        <v>633.5</v>
      </c>
      <c r="HQ52" s="18">
        <f t="shared" si="252"/>
        <v>-25</v>
      </c>
      <c r="HR52" s="18">
        <f t="shared" si="215"/>
        <v>633.99309933153063</v>
      </c>
      <c r="HS52">
        <f t="shared" si="107"/>
        <v>1059.1432858683474</v>
      </c>
      <c r="HT52">
        <v>46</v>
      </c>
      <c r="HU52" s="22">
        <f t="shared" si="216"/>
        <v>0.61239587488624214</v>
      </c>
      <c r="HV52" s="18">
        <f t="shared" si="217"/>
        <v>0.3727673752643817</v>
      </c>
      <c r="HW52">
        <f t="shared" si="108"/>
        <v>-0.21296774338229404</v>
      </c>
      <c r="HX52">
        <f t="shared" si="109"/>
        <v>-0.42856210426510893</v>
      </c>
      <c r="IB52">
        <v>1248</v>
      </c>
      <c r="IC52">
        <v>555</v>
      </c>
      <c r="ID52">
        <v>984</v>
      </c>
      <c r="IE52">
        <v>573</v>
      </c>
      <c r="IF52">
        <f t="shared" si="110"/>
        <v>1116</v>
      </c>
      <c r="IG52">
        <f t="shared" si="111"/>
        <v>564</v>
      </c>
      <c r="IH52">
        <f t="shared" si="112"/>
        <v>569.5</v>
      </c>
      <c r="II52">
        <f t="shared" si="113"/>
        <v>-19.5</v>
      </c>
      <c r="IJ52">
        <f t="shared" si="114"/>
        <v>569.83374768435749</v>
      </c>
      <c r="IL52">
        <v>46</v>
      </c>
      <c r="IM52">
        <f t="shared" si="218"/>
        <v>0.5740087872711469</v>
      </c>
      <c r="IN52">
        <f t="shared" si="219"/>
        <v>0.31972389816305702</v>
      </c>
      <c r="IO52">
        <f t="shared" si="115"/>
        <v>-0.24108145911046008</v>
      </c>
      <c r="IP52">
        <f t="shared" si="116"/>
        <v>-0.49522490063027041</v>
      </c>
    </row>
    <row r="53" spans="11:250" x14ac:dyDescent="0.25">
      <c r="K53" s="18">
        <v>1101</v>
      </c>
      <c r="L53" s="18">
        <v>576</v>
      </c>
      <c r="M53" s="18">
        <v>849</v>
      </c>
      <c r="N53" s="18">
        <v>578</v>
      </c>
      <c r="O53" s="18">
        <f t="shared" si="189"/>
        <v>975</v>
      </c>
      <c r="P53" s="18">
        <f t="shared" si="190"/>
        <v>577</v>
      </c>
      <c r="Q53" s="18">
        <f t="shared" si="222"/>
        <v>198.5</v>
      </c>
      <c r="R53" s="18">
        <f t="shared" si="223"/>
        <v>-3.5</v>
      </c>
      <c r="S53" s="49">
        <f t="shared" si="42"/>
        <v>198.53085402526227</v>
      </c>
      <c r="T53" s="26">
        <f t="shared" si="191"/>
        <v>16.446926851566754</v>
      </c>
      <c r="U53" s="18">
        <f t="shared" si="192"/>
        <v>163.43926169632698</v>
      </c>
      <c r="V53" s="28">
        <v>47</v>
      </c>
      <c r="W53" s="22">
        <f t="shared" si="193"/>
        <v>0.16905135872492963</v>
      </c>
      <c r="X53" s="18">
        <f t="shared" si="194"/>
        <v>2.2349024807047185E-2</v>
      </c>
      <c r="Y53">
        <f t="shared" si="220"/>
        <v>-0.77198133430745219</v>
      </c>
      <c r="Z53">
        <f t="shared" si="44"/>
        <v>-1.6507414224272647</v>
      </c>
      <c r="AD53" s="18">
        <v>1050</v>
      </c>
      <c r="AE53" s="18">
        <v>572</v>
      </c>
      <c r="AF53" s="18">
        <v>762</v>
      </c>
      <c r="AG53" s="18">
        <v>574</v>
      </c>
      <c r="AH53" s="18">
        <f t="shared" si="45"/>
        <v>906</v>
      </c>
      <c r="AI53" s="18">
        <f t="shared" si="45"/>
        <v>573</v>
      </c>
      <c r="AJ53" s="18">
        <f t="shared" si="224"/>
        <v>243.5</v>
      </c>
      <c r="AK53" s="18">
        <f t="shared" si="225"/>
        <v>2.5</v>
      </c>
      <c r="AL53" s="18">
        <f t="shared" si="47"/>
        <v>243.51283333738286</v>
      </c>
      <c r="AM53" s="18">
        <f t="shared" si="48"/>
        <v>1071.9911380230715</v>
      </c>
      <c r="AN53" s="18">
        <f t="shared" si="226"/>
        <v>197.70485767778325</v>
      </c>
      <c r="AO53" s="28">
        <v>47</v>
      </c>
      <c r="AP53" s="22">
        <f t="shared" si="195"/>
        <v>0.14080000873852194</v>
      </c>
      <c r="AQ53" s="18">
        <f t="shared" si="196"/>
        <v>2.6771727935648641E-2</v>
      </c>
      <c r="AR53">
        <f t="shared" si="49"/>
        <v>-0.85139731824012999</v>
      </c>
      <c r="AS53">
        <f t="shared" si="49"/>
        <v>-1.5723235971097032</v>
      </c>
      <c r="AW53" s="18">
        <v>1232</v>
      </c>
      <c r="AX53" s="18">
        <v>579</v>
      </c>
      <c r="AY53" s="18">
        <v>858</v>
      </c>
      <c r="AZ53" s="18">
        <v>580</v>
      </c>
      <c r="BA53" s="18">
        <f t="shared" si="50"/>
        <v>1045</v>
      </c>
      <c r="BB53" s="18">
        <f t="shared" si="50"/>
        <v>579.5</v>
      </c>
      <c r="BC53" s="18">
        <f t="shared" si="227"/>
        <v>213.5</v>
      </c>
      <c r="BD53" s="18">
        <f t="shared" si="228"/>
        <v>-1.5</v>
      </c>
      <c r="BE53" s="18">
        <f t="shared" si="52"/>
        <v>213.50526925581954</v>
      </c>
      <c r="BF53" s="18">
        <f t="shared" si="53"/>
        <v>1194.9247884281253</v>
      </c>
      <c r="BG53" s="18">
        <f t="shared" si="229"/>
        <v>180.55145971724096</v>
      </c>
      <c r="BH53" s="28">
        <v>47</v>
      </c>
      <c r="BI53" s="22">
        <f t="shared" si="197"/>
        <v>0.12520599410576919</v>
      </c>
      <c r="BJ53" s="18">
        <f t="shared" si="198"/>
        <v>1.7902142125789472E-2</v>
      </c>
      <c r="BK53">
        <f t="shared" si="55"/>
        <v>-0.90237487923464976</v>
      </c>
      <c r="BL53">
        <f t="shared" si="55"/>
        <v>-1.7470949993135036</v>
      </c>
      <c r="BP53">
        <v>1039</v>
      </c>
      <c r="BQ53">
        <v>576</v>
      </c>
      <c r="BR53">
        <v>876</v>
      </c>
      <c r="BS53">
        <v>573</v>
      </c>
      <c r="BT53" s="18">
        <f t="shared" si="56"/>
        <v>957.5</v>
      </c>
      <c r="BU53" s="18">
        <f t="shared" si="56"/>
        <v>574.5</v>
      </c>
      <c r="BV53" s="18">
        <f t="shared" si="230"/>
        <v>479</v>
      </c>
      <c r="BW53" s="18">
        <f t="shared" si="231"/>
        <v>-15</v>
      </c>
      <c r="BX53" s="18">
        <f t="shared" si="58"/>
        <v>479.23480674925941</v>
      </c>
      <c r="BY53" s="18">
        <f t="shared" si="59"/>
        <v>1116.6272878628749</v>
      </c>
      <c r="BZ53" s="18">
        <f t="shared" si="232"/>
        <v>357.36942652721518</v>
      </c>
      <c r="CA53" s="28">
        <v>47</v>
      </c>
      <c r="CB53" s="22">
        <f t="shared" si="199"/>
        <v>0.53955309321412526</v>
      </c>
      <c r="CC53" s="18">
        <f t="shared" si="200"/>
        <v>0.21315223326688917</v>
      </c>
      <c r="CD53">
        <f t="shared" si="61"/>
        <v>-0.26796581334362762</v>
      </c>
      <c r="CE53">
        <f t="shared" si="61"/>
        <v>-0.67131011274518304</v>
      </c>
      <c r="CI53">
        <v>1050</v>
      </c>
      <c r="CJ53">
        <v>566</v>
      </c>
      <c r="CK53">
        <v>853</v>
      </c>
      <c r="CL53">
        <v>570</v>
      </c>
      <c r="CM53" s="18">
        <f t="shared" si="62"/>
        <v>951.5</v>
      </c>
      <c r="CN53" s="18">
        <f t="shared" si="62"/>
        <v>568</v>
      </c>
      <c r="CO53" s="18">
        <f t="shared" si="233"/>
        <v>419</v>
      </c>
      <c r="CP53" s="18">
        <f t="shared" si="234"/>
        <v>-20</v>
      </c>
      <c r="CQ53" s="18">
        <f t="shared" si="64"/>
        <v>419.47705539159114</v>
      </c>
      <c r="CR53" s="18">
        <f t="shared" si="65"/>
        <v>1108.1408980811059</v>
      </c>
      <c r="CS53" s="18">
        <f t="shared" si="235"/>
        <v>314.85642829740971</v>
      </c>
      <c r="CT53" s="28">
        <v>47</v>
      </c>
      <c r="CU53" s="22">
        <f t="shared" si="201"/>
        <v>0.4568816673000442</v>
      </c>
      <c r="CV53" s="18">
        <f t="shared" si="202"/>
        <v>0.15588042497653967</v>
      </c>
      <c r="CW53">
        <f t="shared" si="67"/>
        <v>-0.34019626796785218</v>
      </c>
      <c r="CX53">
        <f t="shared" si="67"/>
        <v>-0.80720841886141981</v>
      </c>
      <c r="DB53">
        <v>1227</v>
      </c>
      <c r="DC53">
        <v>558</v>
      </c>
      <c r="DD53">
        <v>1018</v>
      </c>
      <c r="DE53">
        <v>568</v>
      </c>
      <c r="DF53" s="18">
        <f t="shared" si="68"/>
        <v>1122.5</v>
      </c>
      <c r="DG53" s="18">
        <f t="shared" si="68"/>
        <v>563</v>
      </c>
      <c r="DH53" s="18">
        <f t="shared" si="236"/>
        <v>580.5</v>
      </c>
      <c r="DI53" s="18">
        <f t="shared" si="237"/>
        <v>-21.5</v>
      </c>
      <c r="DJ53" s="18">
        <f t="shared" si="70"/>
        <v>580.89801170257078</v>
      </c>
      <c r="DK53" s="18">
        <f t="shared" si="71"/>
        <v>1255.7767516561214</v>
      </c>
      <c r="DL53" s="18">
        <f t="shared" si="238"/>
        <v>458.65427047772687</v>
      </c>
      <c r="DM53" s="28">
        <v>47</v>
      </c>
      <c r="DN53" s="22">
        <f t="shared" si="203"/>
        <v>0.41223352305651956</v>
      </c>
      <c r="DO53" s="18">
        <f t="shared" si="204"/>
        <v>0.18981655795728117</v>
      </c>
      <c r="DP53">
        <f t="shared" si="73"/>
        <v>-0.38485669405491624</v>
      </c>
      <c r="DQ53">
        <f t="shared" si="73"/>
        <v>-0.72166590615620752</v>
      </c>
      <c r="DU53">
        <v>1244</v>
      </c>
      <c r="DV53">
        <v>591</v>
      </c>
      <c r="DW53">
        <v>1056</v>
      </c>
      <c r="DX53">
        <v>594</v>
      </c>
      <c r="DY53" s="18">
        <f t="shared" si="74"/>
        <v>1150</v>
      </c>
      <c r="DZ53" s="18">
        <f t="shared" si="74"/>
        <v>592.5</v>
      </c>
      <c r="EA53" s="18">
        <f t="shared" si="239"/>
        <v>544.5</v>
      </c>
      <c r="EB53" s="18">
        <f t="shared" si="240"/>
        <v>-13.5</v>
      </c>
      <c r="EC53" s="18">
        <f t="shared" si="76"/>
        <v>544.66732966095924</v>
      </c>
      <c r="ED53" s="18">
        <f t="shared" si="77"/>
        <v>1293.660021025617</v>
      </c>
      <c r="EE53" s="18">
        <f t="shared" si="241"/>
        <v>437.00008266034013</v>
      </c>
      <c r="EF53" s="28">
        <v>47</v>
      </c>
      <c r="EG53" s="22">
        <f t="shared" si="205"/>
        <v>0.97578141580240219</v>
      </c>
      <c r="EH53" s="18">
        <f t="shared" si="206"/>
        <v>0.44717851849657264</v>
      </c>
      <c r="EI53">
        <f t="shared" si="79"/>
        <v>-1.0647457479465709E-2</v>
      </c>
      <c r="EJ53">
        <f t="shared" si="79"/>
        <v>-0.3495190672023078</v>
      </c>
      <c r="EN53">
        <v>1463</v>
      </c>
      <c r="EO53">
        <v>591</v>
      </c>
      <c r="EP53">
        <v>1219</v>
      </c>
      <c r="EQ53">
        <v>593</v>
      </c>
      <c r="ER53" s="18">
        <f t="shared" si="80"/>
        <v>1341</v>
      </c>
      <c r="ES53" s="18">
        <f t="shared" si="80"/>
        <v>592</v>
      </c>
      <c r="ET53" s="18">
        <f t="shared" si="242"/>
        <v>725</v>
      </c>
      <c r="EU53" s="18">
        <f t="shared" si="243"/>
        <v>-17.5</v>
      </c>
      <c r="EV53" s="18">
        <f t="shared" si="82"/>
        <v>725.21117614112927</v>
      </c>
      <c r="EW53" s="18">
        <f t="shared" si="83"/>
        <v>1465.8598159442124</v>
      </c>
      <c r="EX53" s="18">
        <f t="shared" si="244"/>
        <v>599.28826667664043</v>
      </c>
      <c r="EY53" s="28">
        <v>47</v>
      </c>
      <c r="EZ53" s="22">
        <f t="shared" si="207"/>
        <v>0.79428623850253033</v>
      </c>
      <c r="FA53" s="18">
        <f t="shared" si="208"/>
        <v>0.46953871449087242</v>
      </c>
      <c r="FB53">
        <f t="shared" si="85"/>
        <v>-0.10002296180436343</v>
      </c>
      <c r="FC53">
        <f t="shared" si="85"/>
        <v>-0.32832859339450055</v>
      </c>
      <c r="FG53">
        <v>1498</v>
      </c>
      <c r="FH53">
        <v>589</v>
      </c>
      <c r="FI53">
        <v>1222</v>
      </c>
      <c r="FJ53">
        <v>600</v>
      </c>
      <c r="FK53" s="18">
        <f t="shared" si="86"/>
        <v>1360</v>
      </c>
      <c r="FL53" s="18">
        <f t="shared" si="86"/>
        <v>594.5</v>
      </c>
      <c r="FM53" s="18">
        <f t="shared" si="245"/>
        <v>748</v>
      </c>
      <c r="FN53" s="18">
        <f t="shared" si="246"/>
        <v>-16.5</v>
      </c>
      <c r="FO53" s="18">
        <f t="shared" si="88"/>
        <v>748.18196316136891</v>
      </c>
      <c r="FP53" s="18">
        <f t="shared" si="89"/>
        <v>1484.2608429787535</v>
      </c>
      <c r="FQ53" s="18">
        <f t="shared" si="247"/>
        <v>619.46896050066277</v>
      </c>
      <c r="FR53" s="28">
        <v>47</v>
      </c>
      <c r="FS53" s="22">
        <f t="shared" si="209"/>
        <v>0.71950150721710271</v>
      </c>
      <c r="FT53" s="18">
        <f t="shared" si="210"/>
        <v>0.45454621942581808</v>
      </c>
      <c r="FU53">
        <f t="shared" si="91"/>
        <v>-0.14296829196311592</v>
      </c>
      <c r="FV53">
        <f t="shared" si="91"/>
        <v>-0.34242195001951448</v>
      </c>
      <c r="FZ53">
        <v>764</v>
      </c>
      <c r="GA53">
        <v>579</v>
      </c>
      <c r="GB53">
        <v>613</v>
      </c>
      <c r="GC53">
        <v>585</v>
      </c>
      <c r="GD53">
        <f t="shared" si="92"/>
        <v>688.5</v>
      </c>
      <c r="GE53">
        <f t="shared" si="92"/>
        <v>582</v>
      </c>
      <c r="GF53" s="18">
        <f t="shared" si="248"/>
        <v>462.5</v>
      </c>
      <c r="GG53" s="18">
        <f t="shared" si="249"/>
        <v>-20</v>
      </c>
      <c r="GH53" s="18">
        <f t="shared" si="94"/>
        <v>462.93223046143589</v>
      </c>
      <c r="GI53">
        <f t="shared" si="95"/>
        <v>901.52994958570287</v>
      </c>
      <c r="GJ53">
        <v>47</v>
      </c>
      <c r="GK53" s="22">
        <f t="shared" si="211"/>
        <v>0.64833326410013237</v>
      </c>
      <c r="GL53" s="18">
        <f t="shared" si="212"/>
        <v>0.25557175161649009</v>
      </c>
      <c r="GM53">
        <f t="shared" si="96"/>
        <v>-0.18820169543469489</v>
      </c>
      <c r="GN53">
        <f t="shared" si="97"/>
        <v>-0.59248715049428868</v>
      </c>
      <c r="GR53">
        <v>972</v>
      </c>
      <c r="GS53">
        <v>573</v>
      </c>
      <c r="GT53">
        <v>828</v>
      </c>
      <c r="GU53">
        <v>578</v>
      </c>
      <c r="GV53">
        <f t="shared" si="98"/>
        <v>900</v>
      </c>
      <c r="GW53">
        <f t="shared" si="98"/>
        <v>575.5</v>
      </c>
      <c r="GX53" s="18">
        <f t="shared" si="250"/>
        <v>655</v>
      </c>
      <c r="GY53" s="18">
        <f t="shared" si="251"/>
        <v>-29</v>
      </c>
      <c r="GZ53" s="18">
        <f t="shared" si="100"/>
        <v>655.64167042676593</v>
      </c>
      <c r="HA53">
        <f t="shared" si="101"/>
        <v>1068.2697458975424</v>
      </c>
      <c r="HB53">
        <v>47</v>
      </c>
      <c r="HC53" s="22">
        <f t="shared" si="213"/>
        <v>0.58212393795932471</v>
      </c>
      <c r="HD53" s="18">
        <f t="shared" si="214"/>
        <v>0.3482246987568044</v>
      </c>
      <c r="HE53">
        <f t="shared" si="102"/>
        <v>-0.23498454139561009</v>
      </c>
      <c r="HF53">
        <f t="shared" si="103"/>
        <v>-0.45814042864264753</v>
      </c>
      <c r="HJ53">
        <v>979</v>
      </c>
      <c r="HK53">
        <v>572</v>
      </c>
      <c r="HL53">
        <v>833</v>
      </c>
      <c r="HM53">
        <v>578</v>
      </c>
      <c r="HN53">
        <f t="shared" si="104"/>
        <v>906</v>
      </c>
      <c r="HO53">
        <f t="shared" si="104"/>
        <v>575</v>
      </c>
      <c r="HP53" s="18">
        <f t="shared" si="221"/>
        <v>651</v>
      </c>
      <c r="HQ53" s="18">
        <f t="shared" si="252"/>
        <v>-26.5</v>
      </c>
      <c r="HR53" s="18">
        <f t="shared" si="215"/>
        <v>651.53913926946859</v>
      </c>
      <c r="HS53">
        <f t="shared" si="107"/>
        <v>1073.0615080227228</v>
      </c>
      <c r="HT53">
        <v>47</v>
      </c>
      <c r="HU53" s="22">
        <f t="shared" si="216"/>
        <v>0.62570882868811695</v>
      </c>
      <c r="HV53" s="18">
        <f t="shared" si="217"/>
        <v>0.38308387754310591</v>
      </c>
      <c r="HW53">
        <f t="shared" si="108"/>
        <v>-0.20362771712815067</v>
      </c>
      <c r="HX53">
        <f t="shared" si="109"/>
        <v>-0.41670612533721074</v>
      </c>
      <c r="IB53">
        <v>1264</v>
      </c>
      <c r="IC53">
        <v>553</v>
      </c>
      <c r="ID53">
        <v>1002</v>
      </c>
      <c r="IE53">
        <v>573</v>
      </c>
      <c r="IF53">
        <f t="shared" si="110"/>
        <v>1133</v>
      </c>
      <c r="IG53">
        <f t="shared" si="111"/>
        <v>563</v>
      </c>
      <c r="IH53">
        <f t="shared" si="112"/>
        <v>586.5</v>
      </c>
      <c r="II53">
        <f t="shared" si="113"/>
        <v>-20.5</v>
      </c>
      <c r="IJ53">
        <f t="shared" si="114"/>
        <v>586.85816003528487</v>
      </c>
      <c r="IL53">
        <v>47</v>
      </c>
      <c r="IM53">
        <f t="shared" si="218"/>
        <v>0.58648723916834578</v>
      </c>
      <c r="IN53">
        <f t="shared" si="219"/>
        <v>0.32927600261965168</v>
      </c>
      <c r="IO53">
        <f t="shared" si="115"/>
        <v>-0.23174143285631668</v>
      </c>
      <c r="IP53">
        <f t="shared" si="116"/>
        <v>-0.4824399191806743</v>
      </c>
    </row>
    <row r="54" spans="11:250" x14ac:dyDescent="0.25">
      <c r="K54" s="18">
        <v>1107</v>
      </c>
      <c r="L54" s="18">
        <v>577</v>
      </c>
      <c r="M54" s="18">
        <v>856</v>
      </c>
      <c r="N54" s="18">
        <v>577</v>
      </c>
      <c r="O54" s="18">
        <f t="shared" si="189"/>
        <v>981.5</v>
      </c>
      <c r="P54" s="18">
        <f t="shared" si="190"/>
        <v>577</v>
      </c>
      <c r="Q54" s="18">
        <f t="shared" si="222"/>
        <v>205</v>
      </c>
      <c r="R54" s="18">
        <f t="shared" si="223"/>
        <v>-3.5</v>
      </c>
      <c r="S54" s="49">
        <f t="shared" si="42"/>
        <v>205.02987587178606</v>
      </c>
      <c r="T54" s="26">
        <f t="shared" si="191"/>
        <v>16.985326474342315</v>
      </c>
      <c r="U54" s="18">
        <f t="shared" si="192"/>
        <v>169.0379254551591</v>
      </c>
      <c r="V54" s="28">
        <v>48</v>
      </c>
      <c r="W54" s="22">
        <f t="shared" si="193"/>
        <v>0.172648196144609</v>
      </c>
      <c r="X54" s="18">
        <f t="shared" si="194"/>
        <v>2.3080633005594601E-2</v>
      </c>
      <c r="Y54">
        <f t="shared" si="220"/>
        <v>-0.76283795486758232</v>
      </c>
      <c r="Z54">
        <f t="shared" si="44"/>
        <v>-1.6367522844648814</v>
      </c>
      <c r="AD54" s="18">
        <v>1056</v>
      </c>
      <c r="AE54" s="18">
        <v>573</v>
      </c>
      <c r="AF54" s="18">
        <v>771</v>
      </c>
      <c r="AG54" s="18">
        <v>574</v>
      </c>
      <c r="AH54" s="18">
        <f t="shared" si="45"/>
        <v>913.5</v>
      </c>
      <c r="AI54" s="18">
        <f t="shared" si="45"/>
        <v>573.5</v>
      </c>
      <c r="AJ54" s="18">
        <f t="shared" si="224"/>
        <v>251</v>
      </c>
      <c r="AK54" s="18">
        <f t="shared" si="225"/>
        <v>3</v>
      </c>
      <c r="AL54" s="18">
        <f t="shared" si="47"/>
        <v>251.01792764661252</v>
      </c>
      <c r="AM54" s="18">
        <f t="shared" si="48"/>
        <v>1078.6030317035086</v>
      </c>
      <c r="AN54" s="18">
        <f t="shared" si="226"/>
        <v>204.31675135822036</v>
      </c>
      <c r="AO54" s="28">
        <v>48</v>
      </c>
      <c r="AP54" s="22">
        <f t="shared" si="195"/>
        <v>0.143795753605299</v>
      </c>
      <c r="AQ54" s="18">
        <f t="shared" si="196"/>
        <v>2.7596835755324432E-2</v>
      </c>
      <c r="AR54">
        <f t="shared" si="49"/>
        <v>-0.84225393880026023</v>
      </c>
      <c r="AS54">
        <f t="shared" si="49"/>
        <v>-1.5591407111515381</v>
      </c>
      <c r="AW54" s="18">
        <v>1238</v>
      </c>
      <c r="AX54" s="18">
        <v>579</v>
      </c>
      <c r="AY54" s="18">
        <v>865</v>
      </c>
      <c r="AZ54" s="18">
        <v>583</v>
      </c>
      <c r="BA54" s="18">
        <f t="shared" si="50"/>
        <v>1051.5</v>
      </c>
      <c r="BB54" s="18">
        <f t="shared" si="50"/>
        <v>581</v>
      </c>
      <c r="BC54" s="18">
        <f t="shared" si="227"/>
        <v>220</v>
      </c>
      <c r="BD54" s="18">
        <f t="shared" si="228"/>
        <v>0</v>
      </c>
      <c r="BE54" s="18">
        <f t="shared" si="52"/>
        <v>220</v>
      </c>
      <c r="BF54" s="18">
        <f t="shared" si="53"/>
        <v>1201.3381081111179</v>
      </c>
      <c r="BG54" s="18">
        <f t="shared" si="229"/>
        <v>186.96477940023351</v>
      </c>
      <c r="BH54" s="28">
        <v>48</v>
      </c>
      <c r="BI54" s="22">
        <f t="shared" si="197"/>
        <v>0.12786995142716853</v>
      </c>
      <c r="BJ54" s="18">
        <f t="shared" si="198"/>
        <v>1.8446716942403203E-2</v>
      </c>
      <c r="BK54">
        <f t="shared" si="55"/>
        <v>-0.89323149979478</v>
      </c>
      <c r="BL54">
        <f t="shared" si="55"/>
        <v>-1.7340809162621165</v>
      </c>
      <c r="BP54">
        <v>1050</v>
      </c>
      <c r="BQ54">
        <v>576</v>
      </c>
      <c r="BR54">
        <v>887</v>
      </c>
      <c r="BS54">
        <v>570</v>
      </c>
      <c r="BT54" s="18">
        <f t="shared" si="56"/>
        <v>968.5</v>
      </c>
      <c r="BU54" s="18">
        <f t="shared" si="56"/>
        <v>573</v>
      </c>
      <c r="BV54" s="18">
        <f t="shared" si="230"/>
        <v>490</v>
      </c>
      <c r="BW54" s="18">
        <f t="shared" si="231"/>
        <v>-16.5</v>
      </c>
      <c r="BX54" s="18">
        <f t="shared" si="58"/>
        <v>490.27772741579849</v>
      </c>
      <c r="BY54" s="18">
        <f t="shared" si="59"/>
        <v>1125.3094018979846</v>
      </c>
      <c r="BZ54" s="18">
        <f t="shared" si="232"/>
        <v>366.05154056232482</v>
      </c>
      <c r="CA54" s="28">
        <v>48</v>
      </c>
      <c r="CB54" s="22">
        <f t="shared" si="199"/>
        <v>0.55103294626123434</v>
      </c>
      <c r="CC54" s="18">
        <f t="shared" si="200"/>
        <v>0.21806386148903006</v>
      </c>
      <c r="CD54">
        <f t="shared" si="61"/>
        <v>-0.25882243390375786</v>
      </c>
      <c r="CE54">
        <f t="shared" si="61"/>
        <v>-0.66141630166719112</v>
      </c>
      <c r="CI54">
        <v>1059</v>
      </c>
      <c r="CJ54">
        <v>566</v>
      </c>
      <c r="CK54">
        <v>865</v>
      </c>
      <c r="CL54">
        <v>570</v>
      </c>
      <c r="CM54" s="18">
        <f t="shared" si="62"/>
        <v>962</v>
      </c>
      <c r="CN54" s="18">
        <f t="shared" si="62"/>
        <v>568</v>
      </c>
      <c r="CO54" s="18">
        <f t="shared" si="233"/>
        <v>429.5</v>
      </c>
      <c r="CP54" s="18">
        <f t="shared" si="234"/>
        <v>-20</v>
      </c>
      <c r="CQ54" s="18">
        <f t="shared" si="64"/>
        <v>429.96540558514704</v>
      </c>
      <c r="CR54" s="18">
        <f t="shared" si="65"/>
        <v>1117.1696379690954</v>
      </c>
      <c r="CS54" s="18">
        <f t="shared" si="235"/>
        <v>323.88516818539927</v>
      </c>
      <c r="CT54" s="28">
        <v>48</v>
      </c>
      <c r="CU54" s="22">
        <f t="shared" si="201"/>
        <v>0.46660255383834309</v>
      </c>
      <c r="CV54" s="18">
        <f t="shared" si="202"/>
        <v>0.15977796469762889</v>
      </c>
      <c r="CW54">
        <f t="shared" si="67"/>
        <v>-0.33105288852798237</v>
      </c>
      <c r="CX54">
        <f t="shared" si="67"/>
        <v>-0.79648311532298144</v>
      </c>
      <c r="DB54">
        <v>1241</v>
      </c>
      <c r="DC54">
        <v>556</v>
      </c>
      <c r="DD54">
        <v>1037</v>
      </c>
      <c r="DE54">
        <v>567</v>
      </c>
      <c r="DF54" s="18">
        <f t="shared" si="68"/>
        <v>1139</v>
      </c>
      <c r="DG54" s="18">
        <f t="shared" si="68"/>
        <v>561.5</v>
      </c>
      <c r="DH54" s="18">
        <f t="shared" si="236"/>
        <v>597</v>
      </c>
      <c r="DI54" s="18">
        <f t="shared" si="237"/>
        <v>-23</v>
      </c>
      <c r="DJ54" s="18">
        <f t="shared" si="70"/>
        <v>597.4428842994115</v>
      </c>
      <c r="DK54" s="18">
        <f t="shared" si="71"/>
        <v>1269.8831639170589</v>
      </c>
      <c r="DL54" s="18">
        <f t="shared" si="238"/>
        <v>472.7606827386644</v>
      </c>
      <c r="DM54" s="28">
        <v>48</v>
      </c>
      <c r="DN54" s="22">
        <f t="shared" si="203"/>
        <v>0.4210044490789987</v>
      </c>
      <c r="DO54" s="18">
        <f t="shared" si="204"/>
        <v>0.19522282670826122</v>
      </c>
      <c r="DP54">
        <f t="shared" si="73"/>
        <v>-0.37571331461504648</v>
      </c>
      <c r="DQ54">
        <f t="shared" si="73"/>
        <v>-0.70946940319678908</v>
      </c>
      <c r="DU54">
        <v>1260</v>
      </c>
      <c r="DV54">
        <v>590</v>
      </c>
      <c r="DW54">
        <v>1071</v>
      </c>
      <c r="DX54">
        <v>594</v>
      </c>
      <c r="DY54" s="18">
        <f t="shared" si="74"/>
        <v>1165.5</v>
      </c>
      <c r="DZ54" s="18">
        <f t="shared" si="74"/>
        <v>592</v>
      </c>
      <c r="EA54" s="18">
        <f t="shared" si="239"/>
        <v>560</v>
      </c>
      <c r="EB54" s="18">
        <f t="shared" si="240"/>
        <v>-14</v>
      </c>
      <c r="EC54" s="18">
        <f t="shared" si="76"/>
        <v>560.17497266479154</v>
      </c>
      <c r="ED54" s="18">
        <f t="shared" si="77"/>
        <v>1307.2315211927839</v>
      </c>
      <c r="EE54" s="18">
        <f t="shared" si="241"/>
        <v>450.57158282750709</v>
      </c>
      <c r="EF54" s="28">
        <v>48</v>
      </c>
      <c r="EG54" s="22">
        <f t="shared" si="205"/>
        <v>0.99654272252160225</v>
      </c>
      <c r="EH54" s="18">
        <f t="shared" si="206"/>
        <v>0.45991048247932909</v>
      </c>
      <c r="EI54">
        <f t="shared" si="79"/>
        <v>-1.5040780395959462E-3</v>
      </c>
      <c r="EJ54">
        <f t="shared" si="79"/>
        <v>-0.33732669168482776</v>
      </c>
      <c r="EN54">
        <v>1482</v>
      </c>
      <c r="EO54">
        <v>590</v>
      </c>
      <c r="EP54">
        <v>1243</v>
      </c>
      <c r="EQ54">
        <v>593</v>
      </c>
      <c r="ER54" s="18">
        <f t="shared" si="80"/>
        <v>1362.5</v>
      </c>
      <c r="ES54" s="18">
        <f t="shared" si="80"/>
        <v>591.5</v>
      </c>
      <c r="ET54" s="18">
        <f t="shared" si="242"/>
        <v>746.5</v>
      </c>
      <c r="EU54" s="18">
        <f t="shared" si="243"/>
        <v>-18</v>
      </c>
      <c r="EV54" s="18">
        <f t="shared" si="82"/>
        <v>746.71698119166945</v>
      </c>
      <c r="EW54" s="18">
        <f t="shared" si="83"/>
        <v>1485.3546714505596</v>
      </c>
      <c r="EX54" s="18">
        <f t="shared" si="244"/>
        <v>618.78312218298765</v>
      </c>
      <c r="EY54" s="28">
        <v>48</v>
      </c>
      <c r="EZ54" s="22">
        <f t="shared" si="207"/>
        <v>0.81118594570471181</v>
      </c>
      <c r="FA54" s="18">
        <f t="shared" si="208"/>
        <v>0.48346266987067327</v>
      </c>
      <c r="FB54">
        <f t="shared" si="85"/>
        <v>-9.0879582364493686E-2</v>
      </c>
      <c r="FC54">
        <f t="shared" si="85"/>
        <v>-0.31563705393892577</v>
      </c>
      <c r="FG54">
        <v>1519</v>
      </c>
      <c r="FH54">
        <v>590</v>
      </c>
      <c r="FI54">
        <v>1240</v>
      </c>
      <c r="FJ54">
        <v>596</v>
      </c>
      <c r="FK54" s="18">
        <f t="shared" si="86"/>
        <v>1379.5</v>
      </c>
      <c r="FL54" s="18">
        <f t="shared" si="86"/>
        <v>593</v>
      </c>
      <c r="FM54" s="18">
        <f t="shared" si="245"/>
        <v>767.5</v>
      </c>
      <c r="FN54" s="18">
        <f t="shared" si="246"/>
        <v>-18</v>
      </c>
      <c r="FO54" s="18">
        <f t="shared" si="88"/>
        <v>767.71104590203731</v>
      </c>
      <c r="FP54" s="18">
        <f t="shared" si="89"/>
        <v>1501.5556100258159</v>
      </c>
      <c r="FQ54" s="18">
        <f t="shared" si="247"/>
        <v>636.76372754772513</v>
      </c>
      <c r="FR54" s="28">
        <v>48</v>
      </c>
      <c r="FS54" s="22">
        <f t="shared" si="209"/>
        <v>0.73481004992384968</v>
      </c>
      <c r="FT54" s="18">
        <f t="shared" si="210"/>
        <v>0.46641080740802021</v>
      </c>
      <c r="FU54">
        <f t="shared" si="91"/>
        <v>-0.1338249125232461</v>
      </c>
      <c r="FV54">
        <f t="shared" si="91"/>
        <v>-0.33123139490580106</v>
      </c>
      <c r="FZ54">
        <v>779</v>
      </c>
      <c r="GA54">
        <v>577</v>
      </c>
      <c r="GB54">
        <v>626</v>
      </c>
      <c r="GC54">
        <v>584</v>
      </c>
      <c r="GD54">
        <f t="shared" si="92"/>
        <v>702.5</v>
      </c>
      <c r="GE54">
        <f t="shared" si="92"/>
        <v>580.5</v>
      </c>
      <c r="GF54" s="18">
        <f t="shared" si="248"/>
        <v>476.5</v>
      </c>
      <c r="GG54" s="18">
        <f t="shared" si="249"/>
        <v>-21.5</v>
      </c>
      <c r="GH54" s="18">
        <f t="shared" si="94"/>
        <v>476.98480059641315</v>
      </c>
      <c r="GI54">
        <f t="shared" si="95"/>
        <v>911.31032036293766</v>
      </c>
      <c r="GJ54">
        <v>48</v>
      </c>
      <c r="GK54" s="22">
        <f t="shared" si="211"/>
        <v>0.66212758886822032</v>
      </c>
      <c r="GL54" s="18">
        <f t="shared" si="212"/>
        <v>0.26332977693378085</v>
      </c>
      <c r="GM54">
        <f t="shared" si="96"/>
        <v>-0.17905831599482511</v>
      </c>
      <c r="GN54">
        <f t="shared" si="97"/>
        <v>-0.57950002875250262</v>
      </c>
      <c r="GR54">
        <v>988</v>
      </c>
      <c r="GS54">
        <v>573</v>
      </c>
      <c r="GT54">
        <v>843</v>
      </c>
      <c r="GU54">
        <v>577</v>
      </c>
      <c r="GV54">
        <f t="shared" si="98"/>
        <v>915.5</v>
      </c>
      <c r="GW54">
        <f t="shared" si="98"/>
        <v>575</v>
      </c>
      <c r="GX54" s="18">
        <f t="shared" si="250"/>
        <v>670.5</v>
      </c>
      <c r="GY54" s="18">
        <f t="shared" si="251"/>
        <v>-29.5</v>
      </c>
      <c r="GZ54" s="18">
        <f t="shared" si="100"/>
        <v>671.14864225445615</v>
      </c>
      <c r="HA54">
        <f t="shared" si="101"/>
        <v>1081.0944685826489</v>
      </c>
      <c r="HB54">
        <v>48</v>
      </c>
      <c r="HC54" s="22">
        <f t="shared" si="213"/>
        <v>0.594509553660587</v>
      </c>
      <c r="HD54" s="18">
        <f t="shared" si="214"/>
        <v>0.35646076860546549</v>
      </c>
      <c r="HE54">
        <f t="shared" si="102"/>
        <v>-0.22584116195574028</v>
      </c>
      <c r="HF54">
        <f t="shared" si="103"/>
        <v>-0.44798826080710319</v>
      </c>
      <c r="HJ54">
        <v>997</v>
      </c>
      <c r="HK54">
        <v>571</v>
      </c>
      <c r="HL54">
        <v>849</v>
      </c>
      <c r="HM54">
        <v>577</v>
      </c>
      <c r="HN54">
        <f t="shared" si="104"/>
        <v>923</v>
      </c>
      <c r="HO54">
        <f t="shared" si="104"/>
        <v>574</v>
      </c>
      <c r="HP54" s="18">
        <f t="shared" si="221"/>
        <v>668</v>
      </c>
      <c r="HQ54" s="18">
        <f t="shared" si="252"/>
        <v>-27.5</v>
      </c>
      <c r="HR54" s="18">
        <f t="shared" si="215"/>
        <v>668.56581575788039</v>
      </c>
      <c r="HS54">
        <f t="shared" si="107"/>
        <v>1086.9245603996626</v>
      </c>
      <c r="HT54">
        <v>48</v>
      </c>
      <c r="HU54" s="22">
        <f t="shared" si="216"/>
        <v>0.63902178248999186</v>
      </c>
      <c r="HV54" s="18">
        <f t="shared" si="217"/>
        <v>0.39309501096199195</v>
      </c>
      <c r="HW54">
        <f t="shared" si="108"/>
        <v>-0.19448433768828086</v>
      </c>
      <c r="HX54">
        <f t="shared" si="109"/>
        <v>-0.40550246807364382</v>
      </c>
      <c r="IB54">
        <v>1282</v>
      </c>
      <c r="IC54">
        <v>553</v>
      </c>
      <c r="ID54">
        <v>1016</v>
      </c>
      <c r="IE54">
        <v>572</v>
      </c>
      <c r="IF54">
        <f t="shared" si="110"/>
        <v>1149</v>
      </c>
      <c r="IG54">
        <f t="shared" si="111"/>
        <v>562.5</v>
      </c>
      <c r="IH54">
        <f t="shared" si="112"/>
        <v>602.5</v>
      </c>
      <c r="II54">
        <f t="shared" si="113"/>
        <v>-21</v>
      </c>
      <c r="IJ54">
        <f t="shared" si="114"/>
        <v>602.86586401951797</v>
      </c>
      <c r="IL54">
        <v>48</v>
      </c>
      <c r="IM54">
        <f t="shared" si="218"/>
        <v>0.59896569106554465</v>
      </c>
      <c r="IN54">
        <f t="shared" si="219"/>
        <v>0.33825764952855736</v>
      </c>
      <c r="IO54">
        <f t="shared" si="115"/>
        <v>-0.22259805341644689</v>
      </c>
      <c r="IP54">
        <f t="shared" si="116"/>
        <v>-0.47075237326551467</v>
      </c>
    </row>
    <row r="55" spans="11:250" x14ac:dyDescent="0.25">
      <c r="K55" s="18">
        <v>1112</v>
      </c>
      <c r="L55" s="18">
        <v>578</v>
      </c>
      <c r="M55" s="18">
        <v>860</v>
      </c>
      <c r="N55" s="18">
        <v>577</v>
      </c>
      <c r="O55" s="18">
        <f t="shared" si="189"/>
        <v>986</v>
      </c>
      <c r="P55" s="18">
        <f t="shared" si="190"/>
        <v>577.5</v>
      </c>
      <c r="Q55" s="18">
        <f t="shared" si="222"/>
        <v>209.5</v>
      </c>
      <c r="R55" s="18">
        <f t="shared" si="223"/>
        <v>-3</v>
      </c>
      <c r="S55" s="49">
        <f t="shared" si="42"/>
        <v>209.52147861257566</v>
      </c>
      <c r="T55" s="26">
        <f t="shared" si="191"/>
        <v>17.357425119093339</v>
      </c>
      <c r="U55" s="18">
        <f t="shared" si="192"/>
        <v>173.1721306241551</v>
      </c>
      <c r="V55" s="28">
        <v>49</v>
      </c>
      <c r="W55" s="22">
        <f t="shared" si="193"/>
        <v>0.17624503356428833</v>
      </c>
      <c r="X55" s="18">
        <f t="shared" si="194"/>
        <v>2.3586261924435269E-2</v>
      </c>
      <c r="Y55">
        <f t="shared" si="220"/>
        <v>-0.75388311221465598</v>
      </c>
      <c r="Z55">
        <f t="shared" si="44"/>
        <v>-1.6273408829477425</v>
      </c>
      <c r="AD55" s="18">
        <v>1064</v>
      </c>
      <c r="AE55" s="18">
        <v>573</v>
      </c>
      <c r="AF55" s="18">
        <v>779</v>
      </c>
      <c r="AG55" s="18">
        <v>574</v>
      </c>
      <c r="AH55" s="18">
        <f t="shared" si="45"/>
        <v>921.5</v>
      </c>
      <c r="AI55" s="18">
        <f t="shared" si="45"/>
        <v>573.5</v>
      </c>
      <c r="AJ55" s="18">
        <f t="shared" si="224"/>
        <v>259</v>
      </c>
      <c r="AK55" s="18">
        <f t="shared" si="225"/>
        <v>3</v>
      </c>
      <c r="AL55" s="18">
        <f t="shared" si="47"/>
        <v>259.01737393464555</v>
      </c>
      <c r="AM55" s="18">
        <f t="shared" si="48"/>
        <v>1085.3867974137147</v>
      </c>
      <c r="AN55" s="18">
        <f t="shared" si="226"/>
        <v>211.10051706842648</v>
      </c>
      <c r="AO55" s="28">
        <v>49</v>
      </c>
      <c r="AP55" s="22">
        <f t="shared" si="195"/>
        <v>0.14679149847207607</v>
      </c>
      <c r="AQ55" s="18">
        <f t="shared" si="196"/>
        <v>2.8476292483431819E-2</v>
      </c>
      <c r="AR55">
        <f t="shared" si="49"/>
        <v>-0.83329909614733377</v>
      </c>
      <c r="AS55">
        <f t="shared" si="49"/>
        <v>-1.5455165550211667</v>
      </c>
      <c r="AW55" s="18">
        <v>1243</v>
      </c>
      <c r="AX55" s="18">
        <v>579</v>
      </c>
      <c r="AY55" s="18">
        <v>870</v>
      </c>
      <c r="AZ55" s="18">
        <v>581</v>
      </c>
      <c r="BA55" s="18">
        <f t="shared" si="50"/>
        <v>1056.5</v>
      </c>
      <c r="BB55" s="18">
        <f t="shared" si="50"/>
        <v>580</v>
      </c>
      <c r="BC55" s="18">
        <f t="shared" si="227"/>
        <v>225</v>
      </c>
      <c r="BD55" s="18">
        <f t="shared" si="228"/>
        <v>-1</v>
      </c>
      <c r="BE55" s="18">
        <f t="shared" si="52"/>
        <v>225.00222221124838</v>
      </c>
      <c r="BF55" s="18">
        <f t="shared" si="53"/>
        <v>1205.2353504606476</v>
      </c>
      <c r="BG55" s="18">
        <f t="shared" si="229"/>
        <v>190.86202174976324</v>
      </c>
      <c r="BH55" s="28">
        <v>49</v>
      </c>
      <c r="BI55" s="22">
        <f t="shared" si="197"/>
        <v>0.13053390874856788</v>
      </c>
      <c r="BJ55" s="18">
        <f t="shared" si="198"/>
        <v>1.8866146838830027E-2</v>
      </c>
      <c r="BK55">
        <f t="shared" si="55"/>
        <v>-0.88427665714185355</v>
      </c>
      <c r="BL55">
        <f t="shared" si="55"/>
        <v>-1.7243167896871072</v>
      </c>
      <c r="BP55">
        <v>1061</v>
      </c>
      <c r="BQ55">
        <v>574</v>
      </c>
      <c r="BR55">
        <v>900</v>
      </c>
      <c r="BS55">
        <v>569</v>
      </c>
      <c r="BT55" s="18">
        <f t="shared" si="56"/>
        <v>980.5</v>
      </c>
      <c r="BU55" s="18">
        <f t="shared" si="56"/>
        <v>571.5</v>
      </c>
      <c r="BV55" s="18">
        <f t="shared" si="230"/>
        <v>502</v>
      </c>
      <c r="BW55" s="18">
        <f t="shared" si="231"/>
        <v>-18</v>
      </c>
      <c r="BX55" s="18">
        <f t="shared" si="58"/>
        <v>502.32260550367431</v>
      </c>
      <c r="BY55" s="18">
        <f t="shared" si="59"/>
        <v>1134.8975724707495</v>
      </c>
      <c r="BZ55" s="18">
        <f t="shared" si="232"/>
        <v>375.63971113508978</v>
      </c>
      <c r="CA55" s="28">
        <v>49</v>
      </c>
      <c r="CB55" s="22">
        <f t="shared" si="199"/>
        <v>0.56251279930834341</v>
      </c>
      <c r="CC55" s="18">
        <f t="shared" si="200"/>
        <v>0.22342113651935031</v>
      </c>
      <c r="CD55">
        <f t="shared" si="61"/>
        <v>-0.24986759125083138</v>
      </c>
      <c r="CE55">
        <f t="shared" si="61"/>
        <v>-0.6508757433085941</v>
      </c>
      <c r="CI55">
        <v>1067</v>
      </c>
      <c r="CJ55">
        <v>566</v>
      </c>
      <c r="CK55">
        <v>877</v>
      </c>
      <c r="CL55">
        <v>570</v>
      </c>
      <c r="CM55" s="18">
        <f t="shared" si="62"/>
        <v>972</v>
      </c>
      <c r="CN55" s="18">
        <f t="shared" si="62"/>
        <v>568</v>
      </c>
      <c r="CO55" s="18">
        <f t="shared" si="233"/>
        <v>439.5</v>
      </c>
      <c r="CP55" s="18">
        <f t="shared" si="234"/>
        <v>-20</v>
      </c>
      <c r="CQ55" s="18">
        <f t="shared" si="64"/>
        <v>439.95482722661427</v>
      </c>
      <c r="CR55" s="18">
        <f t="shared" si="65"/>
        <v>1125.7921655438893</v>
      </c>
      <c r="CS55" s="18">
        <f t="shared" si="235"/>
        <v>332.50769576019309</v>
      </c>
      <c r="CT55" s="28">
        <v>49</v>
      </c>
      <c r="CU55" s="22">
        <f t="shared" si="201"/>
        <v>0.47632344037664187</v>
      </c>
      <c r="CV55" s="18">
        <f t="shared" si="202"/>
        <v>0.16349009929647626</v>
      </c>
      <c r="CW55">
        <f t="shared" si="67"/>
        <v>-0.32209804587505597</v>
      </c>
      <c r="CX55">
        <f t="shared" si="67"/>
        <v>-0.78650854239880152</v>
      </c>
      <c r="DB55">
        <v>1252</v>
      </c>
      <c r="DC55">
        <v>556</v>
      </c>
      <c r="DD55">
        <v>1049</v>
      </c>
      <c r="DE55">
        <v>563</v>
      </c>
      <c r="DF55" s="18">
        <f t="shared" si="68"/>
        <v>1150.5</v>
      </c>
      <c r="DG55" s="18">
        <f t="shared" si="68"/>
        <v>559.5</v>
      </c>
      <c r="DH55" s="18">
        <f t="shared" si="236"/>
        <v>608.5</v>
      </c>
      <c r="DI55" s="18">
        <f t="shared" si="237"/>
        <v>-25</v>
      </c>
      <c r="DJ55" s="18">
        <f t="shared" si="70"/>
        <v>609.01334139737855</v>
      </c>
      <c r="DK55" s="18">
        <f t="shared" si="71"/>
        <v>1279.3320522835345</v>
      </c>
      <c r="DL55" s="18">
        <f t="shared" si="238"/>
        <v>482.20957110513996</v>
      </c>
      <c r="DM55" s="28">
        <v>49</v>
      </c>
      <c r="DN55" s="22">
        <f t="shared" si="203"/>
        <v>0.42977537510147784</v>
      </c>
      <c r="DO55" s="18">
        <f t="shared" si="204"/>
        <v>0.19900363555264236</v>
      </c>
      <c r="DP55">
        <f t="shared" si="73"/>
        <v>-0.36675847196212003</v>
      </c>
      <c r="DQ55">
        <f t="shared" si="73"/>
        <v>-0.70113898948964581</v>
      </c>
      <c r="DU55">
        <v>1275</v>
      </c>
      <c r="DV55">
        <v>591</v>
      </c>
      <c r="DW55">
        <v>1088</v>
      </c>
      <c r="DX55">
        <v>596</v>
      </c>
      <c r="DY55" s="18">
        <f t="shared" si="74"/>
        <v>1181.5</v>
      </c>
      <c r="DZ55" s="18">
        <f t="shared" si="74"/>
        <v>593.5</v>
      </c>
      <c r="EA55" s="18">
        <f t="shared" si="239"/>
        <v>576</v>
      </c>
      <c r="EB55" s="18">
        <f t="shared" si="240"/>
        <v>-12.5</v>
      </c>
      <c r="EC55" s="18">
        <f t="shared" si="76"/>
        <v>576.1356177151348</v>
      </c>
      <c r="ED55" s="18">
        <f t="shared" si="77"/>
        <v>1322.1892829697267</v>
      </c>
      <c r="EE55" s="18">
        <f t="shared" si="241"/>
        <v>465.52934460444988</v>
      </c>
      <c r="EF55" s="28">
        <v>49</v>
      </c>
      <c r="EG55" s="22">
        <f t="shared" si="205"/>
        <v>1.0173040292408022</v>
      </c>
      <c r="EH55" s="18">
        <f t="shared" si="206"/>
        <v>0.47301436666548896</v>
      </c>
      <c r="EI55">
        <f t="shared" si="79"/>
        <v>7.4507646133304588E-3</v>
      </c>
      <c r="EJ55">
        <f t="shared" si="79"/>
        <v>-0.32512566841907753</v>
      </c>
      <c r="EN55">
        <v>1501</v>
      </c>
      <c r="EO55">
        <v>591</v>
      </c>
      <c r="EP55">
        <v>1264</v>
      </c>
      <c r="EQ55">
        <v>594</v>
      </c>
      <c r="ER55" s="18">
        <f t="shared" si="80"/>
        <v>1382.5</v>
      </c>
      <c r="ES55" s="18">
        <f t="shared" si="80"/>
        <v>592.5</v>
      </c>
      <c r="ET55" s="18">
        <f t="shared" si="242"/>
        <v>766.5</v>
      </c>
      <c r="EU55" s="18">
        <f t="shared" si="243"/>
        <v>-17</v>
      </c>
      <c r="EV55" s="18">
        <f t="shared" si="82"/>
        <v>766.6884960660359</v>
      </c>
      <c r="EW55" s="18">
        <f t="shared" si="83"/>
        <v>1504.1151884081219</v>
      </c>
      <c r="EX55" s="18">
        <f t="shared" si="244"/>
        <v>637.54363914054989</v>
      </c>
      <c r="EY55" s="28">
        <v>49</v>
      </c>
      <c r="EZ55" s="22">
        <f t="shared" si="207"/>
        <v>0.82808565290689329</v>
      </c>
      <c r="FA55" s="18">
        <f t="shared" si="208"/>
        <v>0.49639324751350938</v>
      </c>
      <c r="FB55">
        <f t="shared" si="85"/>
        <v>-8.1924739711567246E-2</v>
      </c>
      <c r="FC55">
        <f t="shared" si="85"/>
        <v>-0.30417413488396033</v>
      </c>
      <c r="FG55">
        <v>1541</v>
      </c>
      <c r="FH55">
        <v>591</v>
      </c>
      <c r="FI55">
        <v>1261</v>
      </c>
      <c r="FJ55">
        <v>595</v>
      </c>
      <c r="FK55" s="18">
        <f t="shared" si="86"/>
        <v>1401</v>
      </c>
      <c r="FL55" s="18">
        <f t="shared" si="86"/>
        <v>593</v>
      </c>
      <c r="FM55" s="18">
        <f t="shared" si="245"/>
        <v>789</v>
      </c>
      <c r="FN55" s="18">
        <f t="shared" si="246"/>
        <v>-18</v>
      </c>
      <c r="FO55" s="18">
        <f t="shared" si="88"/>
        <v>789.20529648501474</v>
      </c>
      <c r="FP55" s="18">
        <f t="shared" si="89"/>
        <v>1521.3316535193765</v>
      </c>
      <c r="FQ55" s="18">
        <f t="shared" si="247"/>
        <v>656.53977104128569</v>
      </c>
      <c r="FR55" s="28">
        <v>49</v>
      </c>
      <c r="FS55" s="22">
        <f t="shared" si="209"/>
        <v>0.75011859263059644</v>
      </c>
      <c r="FT55" s="18">
        <f t="shared" si="210"/>
        <v>0.47946930229688506</v>
      </c>
      <c r="FU55">
        <f t="shared" si="91"/>
        <v>-0.12487006987031972</v>
      </c>
      <c r="FV55">
        <f t="shared" si="91"/>
        <v>-0.31923919301853554</v>
      </c>
      <c r="FZ55">
        <v>794</v>
      </c>
      <c r="GA55">
        <v>577</v>
      </c>
      <c r="GB55">
        <v>642</v>
      </c>
      <c r="GC55">
        <v>583</v>
      </c>
      <c r="GD55">
        <f t="shared" si="92"/>
        <v>718</v>
      </c>
      <c r="GE55">
        <f t="shared" si="92"/>
        <v>580</v>
      </c>
      <c r="GF55" s="18">
        <f t="shared" si="248"/>
        <v>492</v>
      </c>
      <c r="GG55" s="18">
        <f t="shared" si="249"/>
        <v>-22</v>
      </c>
      <c r="GH55" s="18">
        <f t="shared" si="94"/>
        <v>492.4916242942615</v>
      </c>
      <c r="GI55">
        <f t="shared" si="95"/>
        <v>922.99729143697925</v>
      </c>
      <c r="GJ55">
        <v>49</v>
      </c>
      <c r="GK55" s="22">
        <f t="shared" si="211"/>
        <v>0.67592191363630816</v>
      </c>
      <c r="GL55" s="18">
        <f t="shared" si="212"/>
        <v>0.27189065438773757</v>
      </c>
      <c r="GM55">
        <f t="shared" si="96"/>
        <v>-0.17010347334189874</v>
      </c>
      <c r="GN55">
        <f t="shared" si="97"/>
        <v>-0.56560572002408438</v>
      </c>
      <c r="GR55">
        <v>1006</v>
      </c>
      <c r="GS55">
        <v>571</v>
      </c>
      <c r="GT55">
        <v>859</v>
      </c>
      <c r="GU55">
        <v>575</v>
      </c>
      <c r="GV55">
        <f t="shared" si="98"/>
        <v>932.5</v>
      </c>
      <c r="GW55">
        <f t="shared" si="98"/>
        <v>573</v>
      </c>
      <c r="GX55" s="18">
        <f t="shared" si="250"/>
        <v>687.5</v>
      </c>
      <c r="GY55" s="18">
        <f t="shared" si="251"/>
        <v>-31.5</v>
      </c>
      <c r="GZ55" s="18">
        <f t="shared" si="100"/>
        <v>688.22125802680637</v>
      </c>
      <c r="HA55">
        <f t="shared" si="101"/>
        <v>1094.4794424748234</v>
      </c>
      <c r="HB55">
        <v>49</v>
      </c>
      <c r="HC55" s="22">
        <f t="shared" si="213"/>
        <v>0.60689516936184917</v>
      </c>
      <c r="HD55" s="18">
        <f t="shared" si="214"/>
        <v>0.36552838396988796</v>
      </c>
      <c r="HE55">
        <f t="shared" si="102"/>
        <v>-0.21688631930281388</v>
      </c>
      <c r="HF55">
        <f t="shared" si="103"/>
        <v>-0.43707889360933011</v>
      </c>
      <c r="HJ55">
        <v>1016</v>
      </c>
      <c r="HK55">
        <v>570</v>
      </c>
      <c r="HL55">
        <v>868</v>
      </c>
      <c r="HM55">
        <v>577</v>
      </c>
      <c r="HN55">
        <f t="shared" si="104"/>
        <v>942</v>
      </c>
      <c r="HO55">
        <f t="shared" si="104"/>
        <v>573.5</v>
      </c>
      <c r="HP55" s="18">
        <f t="shared" si="221"/>
        <v>687</v>
      </c>
      <c r="HQ55" s="18">
        <f t="shared" si="252"/>
        <v>-28</v>
      </c>
      <c r="HR55" s="18">
        <f t="shared" si="215"/>
        <v>687.57036003597477</v>
      </c>
      <c r="HS55">
        <f t="shared" si="107"/>
        <v>1102.8446173418993</v>
      </c>
      <c r="HT55">
        <v>49</v>
      </c>
      <c r="HU55" s="22">
        <f t="shared" si="216"/>
        <v>0.65233473629186667</v>
      </c>
      <c r="HV55" s="18">
        <f t="shared" si="217"/>
        <v>0.40426906647791233</v>
      </c>
      <c r="HW55">
        <f t="shared" si="108"/>
        <v>-0.18552949503535443</v>
      </c>
      <c r="HX55">
        <f t="shared" si="109"/>
        <v>-0.39332948837671666</v>
      </c>
      <c r="IB55">
        <v>1295</v>
      </c>
      <c r="IC55">
        <v>553</v>
      </c>
      <c r="ID55">
        <v>1030</v>
      </c>
      <c r="IE55">
        <v>572</v>
      </c>
      <c r="IF55">
        <f t="shared" si="110"/>
        <v>1162.5</v>
      </c>
      <c r="IG55">
        <f t="shared" si="111"/>
        <v>562.5</v>
      </c>
      <c r="IH55">
        <f t="shared" si="112"/>
        <v>616</v>
      </c>
      <c r="II55">
        <f t="shared" si="113"/>
        <v>-21</v>
      </c>
      <c r="IJ55">
        <f t="shared" si="114"/>
        <v>616.35785060304056</v>
      </c>
      <c r="IL55">
        <v>49</v>
      </c>
      <c r="IM55">
        <f t="shared" si="218"/>
        <v>0.61144414296274341</v>
      </c>
      <c r="IN55">
        <f t="shared" si="219"/>
        <v>0.34582777074720611</v>
      </c>
      <c r="IO55">
        <f t="shared" si="115"/>
        <v>-0.21364321076352052</v>
      </c>
      <c r="IP55">
        <f t="shared" si="116"/>
        <v>-0.46114013483882549</v>
      </c>
    </row>
    <row r="56" spans="11:250" x14ac:dyDescent="0.25">
      <c r="K56" s="18">
        <v>1119</v>
      </c>
      <c r="L56" s="18">
        <v>578</v>
      </c>
      <c r="M56" s="18">
        <v>867</v>
      </c>
      <c r="N56" s="18">
        <v>576</v>
      </c>
      <c r="O56" s="18">
        <f t="shared" si="189"/>
        <v>993</v>
      </c>
      <c r="P56" s="18">
        <f t="shared" si="190"/>
        <v>577</v>
      </c>
      <c r="Q56" s="18">
        <f t="shared" si="222"/>
        <v>216.5</v>
      </c>
      <c r="R56" s="18">
        <f t="shared" si="223"/>
        <v>-3.5</v>
      </c>
      <c r="S56" s="49">
        <f t="shared" si="42"/>
        <v>216.52828914485977</v>
      </c>
      <c r="T56" s="26">
        <f t="shared" si="191"/>
        <v>17.937891570280822</v>
      </c>
      <c r="U56" s="18">
        <f t="shared" si="192"/>
        <v>178.96651438239235</v>
      </c>
      <c r="V56" s="28">
        <v>50</v>
      </c>
      <c r="W56" s="22">
        <f t="shared" si="193"/>
        <v>0.1798418709839677</v>
      </c>
      <c r="X56" s="18">
        <f t="shared" si="194"/>
        <v>2.437503293523428E-2</v>
      </c>
      <c r="Y56">
        <f t="shared" si="220"/>
        <v>-0.74510918790715075</v>
      </c>
      <c r="Z56">
        <f t="shared" si="44"/>
        <v>-1.6130547888158524</v>
      </c>
      <c r="AD56" s="18">
        <v>1071</v>
      </c>
      <c r="AE56" s="18">
        <v>572</v>
      </c>
      <c r="AF56" s="18">
        <v>789</v>
      </c>
      <c r="AG56" s="18">
        <v>574</v>
      </c>
      <c r="AH56" s="18">
        <f t="shared" si="45"/>
        <v>930</v>
      </c>
      <c r="AI56" s="18">
        <f t="shared" si="45"/>
        <v>573</v>
      </c>
      <c r="AJ56" s="18">
        <f t="shared" si="224"/>
        <v>267.5</v>
      </c>
      <c r="AK56" s="18">
        <f t="shared" si="225"/>
        <v>2.5</v>
      </c>
      <c r="AL56" s="18">
        <f t="shared" si="47"/>
        <v>267.51168198790873</v>
      </c>
      <c r="AM56" s="18">
        <f t="shared" si="48"/>
        <v>1092.3502185654563</v>
      </c>
      <c r="AN56" s="18">
        <f t="shared" si="226"/>
        <v>218.0639382201681</v>
      </c>
      <c r="AO56" s="28">
        <v>50</v>
      </c>
      <c r="AP56" s="22">
        <f t="shared" si="195"/>
        <v>0.14978724333885313</v>
      </c>
      <c r="AQ56" s="18">
        <f t="shared" si="196"/>
        <v>2.9410154165737827E-2</v>
      </c>
      <c r="AR56">
        <f t="shared" si="49"/>
        <v>-0.82452517183982865</v>
      </c>
      <c r="AS56">
        <f t="shared" si="49"/>
        <v>-1.5315026989491103</v>
      </c>
      <c r="AW56" s="18">
        <v>1249</v>
      </c>
      <c r="AX56" s="18">
        <v>579</v>
      </c>
      <c r="AY56" s="18">
        <v>876</v>
      </c>
      <c r="AZ56" s="18">
        <v>581</v>
      </c>
      <c r="BA56" s="18">
        <f t="shared" si="50"/>
        <v>1062.5</v>
      </c>
      <c r="BB56" s="18">
        <f t="shared" si="50"/>
        <v>580</v>
      </c>
      <c r="BC56" s="18">
        <f t="shared" si="227"/>
        <v>231</v>
      </c>
      <c r="BD56" s="18">
        <f t="shared" si="228"/>
        <v>-1</v>
      </c>
      <c r="BE56" s="18">
        <f t="shared" si="52"/>
        <v>231.00216449202375</v>
      </c>
      <c r="BF56" s="18">
        <f t="shared" si="53"/>
        <v>1210.4983477890419</v>
      </c>
      <c r="BG56" s="18">
        <f t="shared" si="229"/>
        <v>196.12501907815749</v>
      </c>
      <c r="BH56" s="28">
        <v>50</v>
      </c>
      <c r="BI56" s="22">
        <f t="shared" si="197"/>
        <v>0.13319786606996722</v>
      </c>
      <c r="BJ56" s="18">
        <f t="shared" si="198"/>
        <v>1.9369234279394663E-2</v>
      </c>
      <c r="BK56">
        <f t="shared" si="55"/>
        <v>-0.87550273283434843</v>
      </c>
      <c r="BL56">
        <f t="shared" si="55"/>
        <v>-1.7128875478305421</v>
      </c>
      <c r="BP56">
        <v>1073</v>
      </c>
      <c r="BQ56">
        <v>570</v>
      </c>
      <c r="BR56">
        <v>912</v>
      </c>
      <c r="BS56">
        <v>568</v>
      </c>
      <c r="BT56" s="18">
        <f t="shared" si="56"/>
        <v>992.5</v>
      </c>
      <c r="BU56" s="18">
        <f t="shared" si="56"/>
        <v>569</v>
      </c>
      <c r="BV56" s="18">
        <f t="shared" si="230"/>
        <v>514</v>
      </c>
      <c r="BW56" s="18">
        <f t="shared" si="231"/>
        <v>-20.5</v>
      </c>
      <c r="BX56" s="18">
        <f t="shared" si="58"/>
        <v>514.40864106272556</v>
      </c>
      <c r="BY56" s="18">
        <f t="shared" si="59"/>
        <v>1144.0355108124922</v>
      </c>
      <c r="BZ56" s="18">
        <f t="shared" si="232"/>
        <v>384.77764947683249</v>
      </c>
      <c r="CA56" s="28">
        <v>50</v>
      </c>
      <c r="CB56" s="22">
        <f t="shared" si="199"/>
        <v>0.57399265235545249</v>
      </c>
      <c r="CC56" s="18">
        <f t="shared" si="200"/>
        <v>0.22879671741304503</v>
      </c>
      <c r="CD56">
        <f t="shared" si="61"/>
        <v>-0.24109366694332621</v>
      </c>
      <c r="CE56">
        <f t="shared" si="61"/>
        <v>-0.64055021073402918</v>
      </c>
      <c r="CI56">
        <v>1075</v>
      </c>
      <c r="CJ56">
        <v>566</v>
      </c>
      <c r="CK56">
        <v>890</v>
      </c>
      <c r="CL56">
        <v>569</v>
      </c>
      <c r="CM56" s="18">
        <f t="shared" si="62"/>
        <v>982.5</v>
      </c>
      <c r="CN56" s="18">
        <f t="shared" si="62"/>
        <v>567.5</v>
      </c>
      <c r="CO56" s="18">
        <f t="shared" si="233"/>
        <v>450</v>
      </c>
      <c r="CP56" s="18">
        <f t="shared" si="234"/>
        <v>-20.5</v>
      </c>
      <c r="CQ56" s="18">
        <f t="shared" si="64"/>
        <v>450.46670243204437</v>
      </c>
      <c r="CR56" s="18">
        <f t="shared" si="65"/>
        <v>1134.6199804339776</v>
      </c>
      <c r="CS56" s="18">
        <f t="shared" si="235"/>
        <v>341.33551065028144</v>
      </c>
      <c r="CT56" s="28">
        <v>50</v>
      </c>
      <c r="CU56" s="22">
        <f t="shared" si="201"/>
        <v>0.48604432691494071</v>
      </c>
      <c r="CV56" s="18">
        <f t="shared" si="202"/>
        <v>0.16739638106626969</v>
      </c>
      <c r="CW56">
        <f t="shared" si="67"/>
        <v>-0.3133241215675508</v>
      </c>
      <c r="CX56">
        <f t="shared" si="67"/>
        <v>-0.77625393523127961</v>
      </c>
      <c r="DB56">
        <v>1270</v>
      </c>
      <c r="DC56">
        <v>555</v>
      </c>
      <c r="DD56">
        <v>1061</v>
      </c>
      <c r="DE56">
        <v>564</v>
      </c>
      <c r="DF56" s="18">
        <f t="shared" si="68"/>
        <v>1165.5</v>
      </c>
      <c r="DG56" s="18">
        <f t="shared" si="68"/>
        <v>559.5</v>
      </c>
      <c r="DH56" s="18">
        <f t="shared" si="236"/>
        <v>623.5</v>
      </c>
      <c r="DI56" s="18">
        <f t="shared" si="237"/>
        <v>-25</v>
      </c>
      <c r="DJ56" s="18">
        <f t="shared" si="70"/>
        <v>624.00100160176021</v>
      </c>
      <c r="DK56" s="18">
        <f t="shared" si="71"/>
        <v>1292.8381569245239</v>
      </c>
      <c r="DL56" s="18">
        <f t="shared" si="238"/>
        <v>495.71567574612936</v>
      </c>
      <c r="DM56" s="28">
        <v>50</v>
      </c>
      <c r="DN56" s="22">
        <f t="shared" si="203"/>
        <v>0.43854630112395698</v>
      </c>
      <c r="DO56" s="18">
        <f t="shared" si="204"/>
        <v>0.20390106335324859</v>
      </c>
      <c r="DP56">
        <f t="shared" si="73"/>
        <v>-0.3579845476546149</v>
      </c>
      <c r="DQ56">
        <f t="shared" si="73"/>
        <v>-0.69058050935062898</v>
      </c>
      <c r="DU56">
        <v>1291</v>
      </c>
      <c r="DV56">
        <v>591</v>
      </c>
      <c r="DW56">
        <v>1102</v>
      </c>
      <c r="DX56">
        <v>592</v>
      </c>
      <c r="DY56" s="18">
        <f t="shared" si="74"/>
        <v>1196.5</v>
      </c>
      <c r="DZ56" s="18">
        <f t="shared" si="74"/>
        <v>591.5</v>
      </c>
      <c r="EA56" s="18">
        <f t="shared" si="239"/>
        <v>591</v>
      </c>
      <c r="EB56" s="18">
        <f t="shared" si="240"/>
        <v>-14.5</v>
      </c>
      <c r="EC56" s="18">
        <f t="shared" si="76"/>
        <v>591.17784972036964</v>
      </c>
      <c r="ED56" s="18">
        <f t="shared" si="77"/>
        <v>1334.722630361829</v>
      </c>
      <c r="EE56" s="18">
        <f t="shared" si="241"/>
        <v>478.06269199655219</v>
      </c>
      <c r="EF56" s="28">
        <v>50</v>
      </c>
      <c r="EG56" s="22">
        <f t="shared" si="205"/>
        <v>1.0380653359600025</v>
      </c>
      <c r="EH56" s="18">
        <f t="shared" si="206"/>
        <v>0.48536422254388312</v>
      </c>
      <c r="EI56">
        <f t="shared" si="79"/>
        <v>1.6224688920835704E-2</v>
      </c>
      <c r="EJ56">
        <f t="shared" si="79"/>
        <v>-0.31393223979729667</v>
      </c>
      <c r="EN56">
        <v>1519</v>
      </c>
      <c r="EO56">
        <v>589</v>
      </c>
      <c r="EP56">
        <v>1287</v>
      </c>
      <c r="EQ56">
        <v>594</v>
      </c>
      <c r="ER56" s="18">
        <f t="shared" si="80"/>
        <v>1403</v>
      </c>
      <c r="ES56" s="18">
        <f t="shared" si="80"/>
        <v>591.5</v>
      </c>
      <c r="ET56" s="18">
        <f t="shared" si="242"/>
        <v>787</v>
      </c>
      <c r="EU56" s="18">
        <f t="shared" si="243"/>
        <v>-18</v>
      </c>
      <c r="EV56" s="18">
        <f t="shared" si="82"/>
        <v>787.20581806793075</v>
      </c>
      <c r="EW56" s="18">
        <f t="shared" si="83"/>
        <v>1522.5903093084496</v>
      </c>
      <c r="EX56" s="18">
        <f t="shared" si="244"/>
        <v>656.01876004087762</v>
      </c>
      <c r="EY56" s="28">
        <v>50</v>
      </c>
      <c r="EZ56" s="22">
        <f t="shared" si="207"/>
        <v>0.84498536010907477</v>
      </c>
      <c r="FA56" s="18">
        <f t="shared" si="208"/>
        <v>0.50967720853687093</v>
      </c>
      <c r="FB56">
        <f t="shared" si="85"/>
        <v>-7.3150815404062111E-2</v>
      </c>
      <c r="FC56">
        <f t="shared" si="85"/>
        <v>-0.29270478651719622</v>
      </c>
      <c r="FG56">
        <v>1561</v>
      </c>
      <c r="FH56">
        <v>588</v>
      </c>
      <c r="FI56">
        <v>1283</v>
      </c>
      <c r="FJ56">
        <v>594</v>
      </c>
      <c r="FK56" s="18">
        <f t="shared" si="86"/>
        <v>1422</v>
      </c>
      <c r="FL56" s="18">
        <f t="shared" si="86"/>
        <v>591</v>
      </c>
      <c r="FM56" s="18">
        <f t="shared" si="245"/>
        <v>810</v>
      </c>
      <c r="FN56" s="18">
        <f t="shared" si="246"/>
        <v>-20</v>
      </c>
      <c r="FO56" s="18">
        <f t="shared" si="88"/>
        <v>810.24687595818602</v>
      </c>
      <c r="FP56" s="18">
        <f t="shared" si="89"/>
        <v>1539.9236994085129</v>
      </c>
      <c r="FQ56" s="18">
        <f t="shared" si="247"/>
        <v>675.13181693042213</v>
      </c>
      <c r="FR56" s="28">
        <v>50</v>
      </c>
      <c r="FS56" s="22">
        <f t="shared" si="209"/>
        <v>0.76542713533734341</v>
      </c>
      <c r="FT56" s="18">
        <f t="shared" si="210"/>
        <v>0.49225278395135402</v>
      </c>
      <c r="FU56">
        <f t="shared" si="91"/>
        <v>-0.11609614556281452</v>
      </c>
      <c r="FV56">
        <f t="shared" si="91"/>
        <v>-0.30781181901657451</v>
      </c>
      <c r="FZ56">
        <v>810</v>
      </c>
      <c r="GA56">
        <v>577</v>
      </c>
      <c r="GB56">
        <v>658</v>
      </c>
      <c r="GC56">
        <v>583</v>
      </c>
      <c r="GD56">
        <f t="shared" si="92"/>
        <v>734</v>
      </c>
      <c r="GE56">
        <f t="shared" si="92"/>
        <v>580</v>
      </c>
      <c r="GF56" s="18">
        <f t="shared" si="248"/>
        <v>508</v>
      </c>
      <c r="GG56" s="18">
        <f t="shared" si="249"/>
        <v>-22</v>
      </c>
      <c r="GH56" s="18">
        <f t="shared" si="94"/>
        <v>508.47615479980965</v>
      </c>
      <c r="GI56">
        <f t="shared" si="95"/>
        <v>935.49772848468206</v>
      </c>
      <c r="GJ56">
        <v>50</v>
      </c>
      <c r="GK56" s="22">
        <f t="shared" si="211"/>
        <v>0.68971623840439611</v>
      </c>
      <c r="GL56" s="18">
        <f t="shared" si="212"/>
        <v>0.28071526021826737</v>
      </c>
      <c r="GM56">
        <f t="shared" si="96"/>
        <v>-0.16132954903439356</v>
      </c>
      <c r="GN56">
        <f t="shared" si="97"/>
        <v>-0.55173397764542176</v>
      </c>
      <c r="GR56">
        <v>1024</v>
      </c>
      <c r="GS56">
        <v>570</v>
      </c>
      <c r="GT56">
        <v>876</v>
      </c>
      <c r="GU56">
        <v>576</v>
      </c>
      <c r="GV56">
        <f t="shared" si="98"/>
        <v>950</v>
      </c>
      <c r="GW56">
        <f t="shared" si="98"/>
        <v>573</v>
      </c>
      <c r="GX56" s="18">
        <f t="shared" si="250"/>
        <v>705</v>
      </c>
      <c r="GY56" s="18">
        <f t="shared" si="251"/>
        <v>-31.5</v>
      </c>
      <c r="GZ56" s="18">
        <f t="shared" si="100"/>
        <v>705.703372529847</v>
      </c>
      <c r="HA56">
        <f t="shared" si="101"/>
        <v>1109.4273297517057</v>
      </c>
      <c r="HB56">
        <v>50</v>
      </c>
      <c r="HC56" s="22">
        <f t="shared" si="213"/>
        <v>0.61928078506311146</v>
      </c>
      <c r="HD56" s="18">
        <f t="shared" si="214"/>
        <v>0.37481349248425477</v>
      </c>
      <c r="HE56">
        <f t="shared" si="102"/>
        <v>-0.2081123949953087</v>
      </c>
      <c r="HF56">
        <f t="shared" si="103"/>
        <v>-0.42618478383017927</v>
      </c>
      <c r="HJ56">
        <v>1034</v>
      </c>
      <c r="HK56">
        <v>569</v>
      </c>
      <c r="HL56">
        <v>887</v>
      </c>
      <c r="HM56">
        <v>578</v>
      </c>
      <c r="HN56">
        <f t="shared" si="104"/>
        <v>960.5</v>
      </c>
      <c r="HO56">
        <f t="shared" si="104"/>
        <v>573.5</v>
      </c>
      <c r="HP56" s="18">
        <f t="shared" si="221"/>
        <v>705.5</v>
      </c>
      <c r="HQ56" s="18">
        <f t="shared" si="252"/>
        <v>-28</v>
      </c>
      <c r="HR56" s="18">
        <f t="shared" si="215"/>
        <v>706.05541567216949</v>
      </c>
      <c r="HS56">
        <f t="shared" si="107"/>
        <v>1118.6878474355569</v>
      </c>
      <c r="HT56">
        <v>50</v>
      </c>
      <c r="HU56" s="22">
        <f t="shared" si="216"/>
        <v>0.66564769009374147</v>
      </c>
      <c r="HV56" s="18">
        <f t="shared" si="217"/>
        <v>0.41513767952494035</v>
      </c>
      <c r="HW56">
        <f t="shared" si="108"/>
        <v>-0.17675557072784931</v>
      </c>
      <c r="HX56">
        <f t="shared" si="109"/>
        <v>-0.38180784656099154</v>
      </c>
      <c r="IB56">
        <v>1310</v>
      </c>
      <c r="IC56">
        <v>554</v>
      </c>
      <c r="ID56">
        <v>1045</v>
      </c>
      <c r="IE56">
        <v>570</v>
      </c>
      <c r="IF56">
        <f t="shared" si="110"/>
        <v>1177.5</v>
      </c>
      <c r="IG56">
        <f t="shared" si="111"/>
        <v>562</v>
      </c>
      <c r="IH56">
        <f t="shared" si="112"/>
        <v>631</v>
      </c>
      <c r="II56">
        <f t="shared" si="113"/>
        <v>-21.5</v>
      </c>
      <c r="IJ56">
        <f t="shared" si="114"/>
        <v>631.36617742796454</v>
      </c>
      <c r="IL56">
        <v>50</v>
      </c>
      <c r="IM56">
        <f t="shared" si="218"/>
        <v>0.62392259485994228</v>
      </c>
      <c r="IN56">
        <f t="shared" si="219"/>
        <v>0.35424868435028711</v>
      </c>
      <c r="IO56">
        <f t="shared" si="115"/>
        <v>-0.20486928645601535</v>
      </c>
      <c r="IP56">
        <f t="shared" si="116"/>
        <v>-0.4506917540105555</v>
      </c>
    </row>
    <row r="57" spans="11:250" x14ac:dyDescent="0.25">
      <c r="K57" s="18">
        <v>1126</v>
      </c>
      <c r="L57" s="18">
        <v>579</v>
      </c>
      <c r="M57" s="18">
        <v>873</v>
      </c>
      <c r="N57" s="18">
        <v>577</v>
      </c>
      <c r="O57" s="18">
        <f t="shared" si="189"/>
        <v>999.5</v>
      </c>
      <c r="P57" s="18">
        <f t="shared" si="190"/>
        <v>578</v>
      </c>
      <c r="Q57" s="18">
        <f t="shared" si="222"/>
        <v>223</v>
      </c>
      <c r="R57" s="18">
        <f t="shared" si="223"/>
        <v>-2.5</v>
      </c>
      <c r="S57" s="49">
        <f t="shared" si="42"/>
        <v>223.01401301263559</v>
      </c>
      <c r="T57" s="26">
        <f t="shared" si="191"/>
        <v>18.475189546237729</v>
      </c>
      <c r="U57" s="18">
        <f t="shared" si="192"/>
        <v>185.09151670313406</v>
      </c>
      <c r="V57" s="28">
        <v>51</v>
      </c>
      <c r="W57" s="22">
        <f t="shared" si="193"/>
        <v>0.18343870840364704</v>
      </c>
      <c r="X57" s="18">
        <f t="shared" si="194"/>
        <v>2.5105144153081235E-2</v>
      </c>
      <c r="Y57">
        <f t="shared" si="220"/>
        <v>-0.73650901614523323</v>
      </c>
      <c r="Z57">
        <f t="shared" si="44"/>
        <v>-1.6002372805749165</v>
      </c>
      <c r="AD57" s="18">
        <v>1079</v>
      </c>
      <c r="AE57" s="18">
        <v>572</v>
      </c>
      <c r="AF57" s="18">
        <v>799</v>
      </c>
      <c r="AG57" s="18">
        <v>574</v>
      </c>
      <c r="AH57" s="18">
        <f t="shared" si="45"/>
        <v>939</v>
      </c>
      <c r="AI57" s="18">
        <f t="shared" si="45"/>
        <v>573</v>
      </c>
      <c r="AJ57" s="18">
        <f t="shared" si="224"/>
        <v>276.5</v>
      </c>
      <c r="AK57" s="18">
        <f t="shared" si="225"/>
        <v>2.5</v>
      </c>
      <c r="AL57" s="18">
        <f t="shared" si="47"/>
        <v>276.51130175817406</v>
      </c>
      <c r="AM57" s="18">
        <f t="shared" si="48"/>
        <v>1100.0227270379462</v>
      </c>
      <c r="AN57" s="18">
        <f t="shared" si="226"/>
        <v>225.73644669265798</v>
      </c>
      <c r="AO57" s="28">
        <v>51</v>
      </c>
      <c r="AP57" s="22">
        <f t="shared" si="195"/>
        <v>0.15278298820563019</v>
      </c>
      <c r="AQ57" s="18">
        <f t="shared" si="196"/>
        <v>3.0399569666809248E-2</v>
      </c>
      <c r="AR57">
        <f t="shared" si="49"/>
        <v>-0.81592500007791113</v>
      </c>
      <c r="AS57">
        <f t="shared" si="49"/>
        <v>-1.5171325641758819</v>
      </c>
      <c r="AW57" s="18">
        <v>1256</v>
      </c>
      <c r="AX57" s="18">
        <v>580</v>
      </c>
      <c r="AY57" s="18">
        <v>882</v>
      </c>
      <c r="AZ57" s="18">
        <v>580</v>
      </c>
      <c r="BA57" s="18">
        <f t="shared" si="50"/>
        <v>1069</v>
      </c>
      <c r="BB57" s="18">
        <f t="shared" si="50"/>
        <v>580</v>
      </c>
      <c r="BC57" s="18">
        <f t="shared" si="227"/>
        <v>237.5</v>
      </c>
      <c r="BD57" s="18">
        <f t="shared" si="228"/>
        <v>-1</v>
      </c>
      <c r="BE57" s="18">
        <f t="shared" si="52"/>
        <v>237.50210525382718</v>
      </c>
      <c r="BF57" s="18">
        <f t="shared" si="53"/>
        <v>1216.207630300024</v>
      </c>
      <c r="BG57" s="18">
        <f t="shared" si="229"/>
        <v>201.83430158913961</v>
      </c>
      <c r="BH57" s="28">
        <v>51</v>
      </c>
      <c r="BI57" s="22">
        <f t="shared" si="197"/>
        <v>0.13586182339136657</v>
      </c>
      <c r="BJ57" s="18">
        <f t="shared" si="198"/>
        <v>1.991424594928274E-2</v>
      </c>
      <c r="BK57">
        <f t="shared" si="55"/>
        <v>-0.86690256107243091</v>
      </c>
      <c r="BL57">
        <f t="shared" si="55"/>
        <v>-1.7008361334557831</v>
      </c>
      <c r="BP57">
        <v>1086</v>
      </c>
      <c r="BQ57">
        <v>568</v>
      </c>
      <c r="BR57">
        <v>924</v>
      </c>
      <c r="BS57">
        <v>568</v>
      </c>
      <c r="BT57" s="18">
        <f t="shared" si="56"/>
        <v>1005</v>
      </c>
      <c r="BU57" s="18">
        <f t="shared" si="56"/>
        <v>568</v>
      </c>
      <c r="BV57" s="18">
        <f t="shared" si="230"/>
        <v>526.5</v>
      </c>
      <c r="BW57" s="18">
        <f t="shared" si="231"/>
        <v>-21.5</v>
      </c>
      <c r="BX57" s="18">
        <f t="shared" si="58"/>
        <v>526.93880100064746</v>
      </c>
      <c r="BY57" s="18">
        <f t="shared" si="59"/>
        <v>1154.4041753216245</v>
      </c>
      <c r="BZ57" s="18">
        <f t="shared" si="232"/>
        <v>395.14631398596475</v>
      </c>
      <c r="CA57" s="28">
        <v>51</v>
      </c>
      <c r="CB57" s="22">
        <f t="shared" si="199"/>
        <v>0.58547250540256146</v>
      </c>
      <c r="CC57" s="18">
        <f t="shared" si="200"/>
        <v>0.23436983425753327</v>
      </c>
      <c r="CD57">
        <f t="shared" si="61"/>
        <v>-0.23249349518140872</v>
      </c>
      <c r="CE57">
        <f t="shared" si="61"/>
        <v>-0.63009828710173987</v>
      </c>
      <c r="CI57">
        <v>1087</v>
      </c>
      <c r="CJ57">
        <v>566</v>
      </c>
      <c r="CK57">
        <v>900</v>
      </c>
      <c r="CL57">
        <v>569</v>
      </c>
      <c r="CM57" s="18">
        <f t="shared" si="62"/>
        <v>993.5</v>
      </c>
      <c r="CN57" s="18">
        <f t="shared" si="62"/>
        <v>567.5</v>
      </c>
      <c r="CO57" s="18">
        <f t="shared" si="233"/>
        <v>461</v>
      </c>
      <c r="CP57" s="18">
        <f t="shared" si="234"/>
        <v>-20.5</v>
      </c>
      <c r="CQ57" s="18">
        <f t="shared" si="64"/>
        <v>461.45557749365213</v>
      </c>
      <c r="CR57" s="18">
        <f t="shared" si="65"/>
        <v>1144.1584243451603</v>
      </c>
      <c r="CS57" s="18">
        <f t="shared" si="235"/>
        <v>350.87395456146407</v>
      </c>
      <c r="CT57" s="28">
        <v>51</v>
      </c>
      <c r="CU57" s="22">
        <f t="shared" si="201"/>
        <v>0.49576521345323948</v>
      </c>
      <c r="CV57" s="18">
        <f t="shared" si="202"/>
        <v>0.17147991911108229</v>
      </c>
      <c r="CW57">
        <f t="shared" si="67"/>
        <v>-0.30472394980563328</v>
      </c>
      <c r="CX57">
        <f t="shared" si="67"/>
        <v>-0.76578673002272346</v>
      </c>
      <c r="DB57">
        <v>1284</v>
      </c>
      <c r="DC57">
        <v>555</v>
      </c>
      <c r="DD57">
        <v>1073</v>
      </c>
      <c r="DE57">
        <v>564</v>
      </c>
      <c r="DF57" s="18">
        <f t="shared" si="68"/>
        <v>1178.5</v>
      </c>
      <c r="DG57" s="18">
        <f t="shared" si="68"/>
        <v>559.5</v>
      </c>
      <c r="DH57" s="18">
        <f t="shared" si="236"/>
        <v>636.5</v>
      </c>
      <c r="DI57" s="18">
        <f t="shared" si="237"/>
        <v>-25</v>
      </c>
      <c r="DJ57" s="18">
        <f t="shared" si="70"/>
        <v>636.99077701329395</v>
      </c>
      <c r="DK57" s="18">
        <f t="shared" si="71"/>
        <v>1304.5698524801192</v>
      </c>
      <c r="DL57" s="18">
        <f t="shared" si="238"/>
        <v>507.44737130172462</v>
      </c>
      <c r="DM57" s="28">
        <v>51</v>
      </c>
      <c r="DN57" s="22">
        <f t="shared" si="203"/>
        <v>0.44731722714643612</v>
      </c>
      <c r="DO57" s="18">
        <f t="shared" si="204"/>
        <v>0.20814565432719381</v>
      </c>
      <c r="DP57">
        <f t="shared" si="73"/>
        <v>-0.34938437589269733</v>
      </c>
      <c r="DQ57">
        <f t="shared" si="73"/>
        <v>-0.68163265189909339</v>
      </c>
      <c r="DU57">
        <v>1305</v>
      </c>
      <c r="DV57">
        <v>588</v>
      </c>
      <c r="DW57">
        <v>1120</v>
      </c>
      <c r="DX57">
        <v>592</v>
      </c>
      <c r="DY57" s="18">
        <f t="shared" si="74"/>
        <v>1212.5</v>
      </c>
      <c r="DZ57" s="18">
        <f t="shared" si="74"/>
        <v>590</v>
      </c>
      <c r="EA57" s="18">
        <f t="shared" si="239"/>
        <v>607</v>
      </c>
      <c r="EB57" s="18">
        <f t="shared" si="240"/>
        <v>-16</v>
      </c>
      <c r="EC57" s="18">
        <f t="shared" si="76"/>
        <v>607.21083653044275</v>
      </c>
      <c r="ED57" s="18">
        <f t="shared" si="77"/>
        <v>1348.4273247008903</v>
      </c>
      <c r="EE57" s="18">
        <f t="shared" si="241"/>
        <v>491.76738633561342</v>
      </c>
      <c r="EF57" s="28">
        <v>51</v>
      </c>
      <c r="EG57" s="22">
        <f t="shared" si="205"/>
        <v>1.0588266426792023</v>
      </c>
      <c r="EH57" s="18">
        <f t="shared" si="206"/>
        <v>0.49852750019680653</v>
      </c>
      <c r="EI57">
        <f t="shared" si="79"/>
        <v>2.4824860682753181E-2</v>
      </c>
      <c r="EJ57">
        <f t="shared" si="79"/>
        <v>-0.30231087977096488</v>
      </c>
      <c r="EN57">
        <v>1540</v>
      </c>
      <c r="EO57">
        <v>589</v>
      </c>
      <c r="EP57">
        <v>1309</v>
      </c>
      <c r="EQ57">
        <v>596</v>
      </c>
      <c r="ER57" s="18">
        <f t="shared" si="80"/>
        <v>1424.5</v>
      </c>
      <c r="ES57" s="18">
        <f t="shared" si="80"/>
        <v>592.5</v>
      </c>
      <c r="ET57" s="18">
        <f t="shared" si="242"/>
        <v>808.5</v>
      </c>
      <c r="EU57" s="18">
        <f t="shared" si="243"/>
        <v>-17</v>
      </c>
      <c r="EV57" s="18">
        <f t="shared" si="82"/>
        <v>808.67870628575349</v>
      </c>
      <c r="EW57" s="18">
        <f t="shared" si="83"/>
        <v>1542.8079919419656</v>
      </c>
      <c r="EX57" s="18">
        <f t="shared" si="244"/>
        <v>676.23644267439363</v>
      </c>
      <c r="EY57" s="28">
        <v>51</v>
      </c>
      <c r="EZ57" s="22">
        <f t="shared" si="207"/>
        <v>0.86188506731125625</v>
      </c>
      <c r="FA57" s="18">
        <f t="shared" si="208"/>
        <v>0.52357985187980893</v>
      </c>
      <c r="FB57">
        <f t="shared" si="85"/>
        <v>-6.4550643642144551E-2</v>
      </c>
      <c r="FC57">
        <f t="shared" si="85"/>
        <v>-0.28101707408800858</v>
      </c>
      <c r="FG57">
        <v>1583</v>
      </c>
      <c r="FH57">
        <v>588</v>
      </c>
      <c r="FI57">
        <v>1306</v>
      </c>
      <c r="FJ57">
        <v>594</v>
      </c>
      <c r="FK57" s="18">
        <f t="shared" si="86"/>
        <v>1444.5</v>
      </c>
      <c r="FL57" s="18">
        <f t="shared" si="86"/>
        <v>591</v>
      </c>
      <c r="FM57" s="18">
        <f t="shared" si="245"/>
        <v>832.5</v>
      </c>
      <c r="FN57" s="18">
        <f t="shared" si="246"/>
        <v>-20</v>
      </c>
      <c r="FO57" s="18">
        <f t="shared" si="88"/>
        <v>832.74020558635209</v>
      </c>
      <c r="FP57" s="18">
        <f t="shared" si="89"/>
        <v>1560.724591335704</v>
      </c>
      <c r="FQ57" s="18">
        <f t="shared" si="247"/>
        <v>695.93270885761319</v>
      </c>
      <c r="FR57" s="28">
        <v>51</v>
      </c>
      <c r="FS57" s="22">
        <f t="shared" si="209"/>
        <v>0.78073567804409016</v>
      </c>
      <c r="FT57" s="18">
        <f t="shared" si="210"/>
        <v>0.50591825364749587</v>
      </c>
      <c r="FU57">
        <f t="shared" si="91"/>
        <v>-0.10749597380089702</v>
      </c>
      <c r="FV57">
        <f t="shared" si="91"/>
        <v>-0.29591965086348626</v>
      </c>
      <c r="FZ57">
        <v>826</v>
      </c>
      <c r="GA57">
        <v>576</v>
      </c>
      <c r="GB57">
        <v>676</v>
      </c>
      <c r="GC57">
        <v>583</v>
      </c>
      <c r="GD57">
        <f t="shared" si="92"/>
        <v>751</v>
      </c>
      <c r="GE57">
        <f t="shared" si="92"/>
        <v>579.5</v>
      </c>
      <c r="GF57" s="18">
        <f t="shared" si="248"/>
        <v>525</v>
      </c>
      <c r="GG57" s="18">
        <f t="shared" si="249"/>
        <v>-22.5</v>
      </c>
      <c r="GH57" s="18">
        <f t="shared" si="94"/>
        <v>525.48192166810077</v>
      </c>
      <c r="GI57">
        <f t="shared" si="95"/>
        <v>948.58908385032555</v>
      </c>
      <c r="GJ57">
        <v>51</v>
      </c>
      <c r="GK57" s="22">
        <f t="shared" si="211"/>
        <v>0.70351056317248406</v>
      </c>
      <c r="GL57" s="18">
        <f t="shared" si="212"/>
        <v>0.29010366167344082</v>
      </c>
      <c r="GM57">
        <f t="shared" si="96"/>
        <v>-0.15272937727247599</v>
      </c>
      <c r="GN57">
        <f t="shared" si="97"/>
        <v>-0.5374467895202113</v>
      </c>
      <c r="GR57">
        <v>1045</v>
      </c>
      <c r="GS57">
        <v>570</v>
      </c>
      <c r="GT57">
        <v>894</v>
      </c>
      <c r="GU57">
        <v>574</v>
      </c>
      <c r="GV57">
        <f t="shared" si="98"/>
        <v>969.5</v>
      </c>
      <c r="GW57">
        <f t="shared" si="98"/>
        <v>572</v>
      </c>
      <c r="GX57" s="18">
        <f t="shared" si="250"/>
        <v>724.5</v>
      </c>
      <c r="GY57" s="18">
        <f t="shared" si="251"/>
        <v>-32.5</v>
      </c>
      <c r="GZ57" s="18">
        <f t="shared" si="100"/>
        <v>725.22858465452123</v>
      </c>
      <c r="HA57">
        <f t="shared" si="101"/>
        <v>1125.6616942936275</v>
      </c>
      <c r="HB57">
        <v>51</v>
      </c>
      <c r="HC57" s="22">
        <f t="shared" si="213"/>
        <v>0.63166640076437364</v>
      </c>
      <c r="HD57" s="18">
        <f t="shared" si="214"/>
        <v>0.38518373192594818</v>
      </c>
      <c r="HE57">
        <f t="shared" si="102"/>
        <v>-0.19951222323339118</v>
      </c>
      <c r="HF57">
        <f t="shared" si="103"/>
        <v>-0.41433206340624223</v>
      </c>
      <c r="HJ57">
        <v>1052</v>
      </c>
      <c r="HK57">
        <v>570</v>
      </c>
      <c r="HL57">
        <v>909</v>
      </c>
      <c r="HM57">
        <v>575</v>
      </c>
      <c r="HN57">
        <f t="shared" si="104"/>
        <v>980.5</v>
      </c>
      <c r="HO57">
        <f t="shared" si="104"/>
        <v>572.5</v>
      </c>
      <c r="HP57" s="18">
        <f t="shared" si="221"/>
        <v>725.5</v>
      </c>
      <c r="HQ57" s="18">
        <f t="shared" si="252"/>
        <v>-29</v>
      </c>
      <c r="HR57" s="18">
        <f t="shared" si="215"/>
        <v>726.07936893978751</v>
      </c>
      <c r="HS57">
        <f t="shared" si="107"/>
        <v>1135.4014708463258</v>
      </c>
      <c r="HT57">
        <v>51</v>
      </c>
      <c r="HU57" s="22">
        <f t="shared" si="216"/>
        <v>0.67896064389561628</v>
      </c>
      <c r="HV57" s="18">
        <f t="shared" si="217"/>
        <v>0.42691111445641955</v>
      </c>
      <c r="HW57">
        <f t="shared" si="108"/>
        <v>-0.16815539896593176</v>
      </c>
      <c r="HX57">
        <f t="shared" si="109"/>
        <v>-0.36966253836949425</v>
      </c>
      <c r="IB57">
        <v>1327</v>
      </c>
      <c r="IC57">
        <v>554</v>
      </c>
      <c r="ID57">
        <v>1061</v>
      </c>
      <c r="IE57">
        <v>567</v>
      </c>
      <c r="IF57">
        <f t="shared" si="110"/>
        <v>1194</v>
      </c>
      <c r="IG57">
        <f t="shared" si="111"/>
        <v>560.5</v>
      </c>
      <c r="IH57">
        <f t="shared" si="112"/>
        <v>647.5</v>
      </c>
      <c r="II57">
        <f t="shared" si="113"/>
        <v>-23</v>
      </c>
      <c r="IJ57">
        <f t="shared" si="114"/>
        <v>647.90836543449564</v>
      </c>
      <c r="IL57">
        <v>51</v>
      </c>
      <c r="IM57">
        <f t="shared" si="218"/>
        <v>0.63640104675714115</v>
      </c>
      <c r="IN57">
        <f t="shared" si="219"/>
        <v>0.36353022103548177</v>
      </c>
      <c r="IO57">
        <f t="shared" si="115"/>
        <v>-0.19626911469409777</v>
      </c>
      <c r="IP57">
        <f t="shared" si="116"/>
        <v>-0.43945947948614106</v>
      </c>
    </row>
    <row r="58" spans="11:250" x14ac:dyDescent="0.25">
      <c r="K58" s="18">
        <v>1132</v>
      </c>
      <c r="L58" s="18">
        <v>579</v>
      </c>
      <c r="M58" s="18">
        <v>881</v>
      </c>
      <c r="N58" s="18">
        <v>577</v>
      </c>
      <c r="O58" s="18">
        <f t="shared" si="189"/>
        <v>1006.5</v>
      </c>
      <c r="P58" s="18">
        <f t="shared" si="190"/>
        <v>578</v>
      </c>
      <c r="Q58" s="18">
        <f t="shared" si="222"/>
        <v>230</v>
      </c>
      <c r="R58" s="18">
        <f t="shared" si="223"/>
        <v>-2.5</v>
      </c>
      <c r="S58" s="49">
        <f t="shared" si="42"/>
        <v>230.01358655522938</v>
      </c>
      <c r="T58" s="26">
        <f t="shared" si="191"/>
        <v>19.055056462201094</v>
      </c>
      <c r="U58" s="18">
        <f t="shared" si="192"/>
        <v>191.15651954714428</v>
      </c>
      <c r="V58" s="28">
        <v>52</v>
      </c>
      <c r="W58" s="22">
        <f t="shared" si="193"/>
        <v>0.1870355458233264</v>
      </c>
      <c r="X58" s="18">
        <f t="shared" si="194"/>
        <v>2.5893100481130242E-2</v>
      </c>
      <c r="Y58">
        <f t="shared" si="220"/>
        <v>-0.72807584860837049</v>
      </c>
      <c r="Z58">
        <f t="shared" si="44"/>
        <v>-1.5868159433377986</v>
      </c>
      <c r="AD58" s="18">
        <v>1088</v>
      </c>
      <c r="AE58" s="18">
        <v>573</v>
      </c>
      <c r="AF58" s="18">
        <v>809</v>
      </c>
      <c r="AG58" s="18">
        <v>575</v>
      </c>
      <c r="AH58" s="18">
        <f t="shared" si="45"/>
        <v>948.5</v>
      </c>
      <c r="AI58" s="18">
        <f t="shared" si="45"/>
        <v>574</v>
      </c>
      <c r="AJ58" s="18">
        <f t="shared" si="224"/>
        <v>286</v>
      </c>
      <c r="AK58" s="18">
        <f t="shared" si="225"/>
        <v>3.5</v>
      </c>
      <c r="AL58" s="18">
        <f t="shared" si="47"/>
        <v>286.02141528214281</v>
      </c>
      <c r="AM58" s="18">
        <f t="shared" si="48"/>
        <v>1108.6605657278517</v>
      </c>
      <c r="AN58" s="18">
        <f t="shared" si="226"/>
        <v>234.37428538256347</v>
      </c>
      <c r="AO58" s="28">
        <v>52</v>
      </c>
      <c r="AP58" s="22">
        <f t="shared" si="195"/>
        <v>0.15577873307240725</v>
      </c>
      <c r="AQ58" s="18">
        <f t="shared" si="196"/>
        <v>3.1445108698208372E-2</v>
      </c>
      <c r="AR58">
        <f t="shared" si="49"/>
        <v>-0.80749183254104839</v>
      </c>
      <c r="AS58">
        <f t="shared" si="49"/>
        <v>-1.5024468996808462</v>
      </c>
      <c r="AW58" s="18">
        <v>1264</v>
      </c>
      <c r="AX58" s="18">
        <v>580</v>
      </c>
      <c r="AY58" s="18">
        <v>890</v>
      </c>
      <c r="AZ58" s="18">
        <v>580</v>
      </c>
      <c r="BA58" s="18">
        <f t="shared" si="50"/>
        <v>1077</v>
      </c>
      <c r="BB58" s="18">
        <f t="shared" si="50"/>
        <v>580</v>
      </c>
      <c r="BC58" s="18">
        <f t="shared" si="227"/>
        <v>245.5</v>
      </c>
      <c r="BD58" s="18">
        <f t="shared" si="228"/>
        <v>-1</v>
      </c>
      <c r="BE58" s="18">
        <f t="shared" si="52"/>
        <v>245.50203665142985</v>
      </c>
      <c r="BF58" s="18">
        <f t="shared" si="53"/>
        <v>1223.2452738514871</v>
      </c>
      <c r="BG58" s="18">
        <f t="shared" si="229"/>
        <v>208.87194514060275</v>
      </c>
      <c r="BH58" s="28">
        <v>52</v>
      </c>
      <c r="BI58" s="22">
        <f t="shared" si="197"/>
        <v>0.13852578071276592</v>
      </c>
      <c r="BJ58" s="18">
        <f t="shared" si="198"/>
        <v>2.058502990405647E-2</v>
      </c>
      <c r="BK58">
        <f t="shared" si="55"/>
        <v>-0.85846939353556806</v>
      </c>
      <c r="BL58">
        <f t="shared" si="55"/>
        <v>-1.6864484977625711</v>
      </c>
      <c r="BP58">
        <v>1097</v>
      </c>
      <c r="BQ58">
        <v>567</v>
      </c>
      <c r="BR58">
        <v>937</v>
      </c>
      <c r="BS58">
        <v>568</v>
      </c>
      <c r="BT58" s="18">
        <f t="shared" si="56"/>
        <v>1017</v>
      </c>
      <c r="BU58" s="18">
        <f t="shared" si="56"/>
        <v>567.5</v>
      </c>
      <c r="BV58" s="18">
        <f t="shared" si="230"/>
        <v>538.5</v>
      </c>
      <c r="BW58" s="18">
        <f t="shared" si="231"/>
        <v>-22</v>
      </c>
      <c r="BX58" s="18">
        <f t="shared" si="58"/>
        <v>538.94920910972678</v>
      </c>
      <c r="BY58" s="18">
        <f t="shared" si="59"/>
        <v>1164.6223636870452</v>
      </c>
      <c r="BZ58" s="18">
        <f t="shared" si="232"/>
        <v>405.36450235138545</v>
      </c>
      <c r="CA58" s="28">
        <v>52</v>
      </c>
      <c r="CB58" s="22">
        <f t="shared" si="199"/>
        <v>0.59695235844967054</v>
      </c>
      <c r="CC58" s="18">
        <f t="shared" si="200"/>
        <v>0.23971177786188513</v>
      </c>
      <c r="CD58">
        <f t="shared" si="61"/>
        <v>-0.22406032764454589</v>
      </c>
      <c r="CE58">
        <f t="shared" si="61"/>
        <v>-0.62031062706453954</v>
      </c>
      <c r="CI58">
        <v>1099</v>
      </c>
      <c r="CJ58">
        <v>564</v>
      </c>
      <c r="CK58">
        <v>910</v>
      </c>
      <c r="CL58">
        <v>569</v>
      </c>
      <c r="CM58" s="18">
        <f t="shared" si="62"/>
        <v>1004.5</v>
      </c>
      <c r="CN58" s="18">
        <f t="shared" si="62"/>
        <v>566.5</v>
      </c>
      <c r="CO58" s="18">
        <f t="shared" si="233"/>
        <v>472</v>
      </c>
      <c r="CP58" s="18">
        <f t="shared" si="234"/>
        <v>-21.5</v>
      </c>
      <c r="CQ58" s="18">
        <f t="shared" si="64"/>
        <v>472.48941787091911</v>
      </c>
      <c r="CR58" s="18">
        <f t="shared" si="65"/>
        <v>1153.2313297860062</v>
      </c>
      <c r="CS58" s="18">
        <f t="shared" si="235"/>
        <v>359.94686000231002</v>
      </c>
      <c r="CT58" s="28">
        <v>52</v>
      </c>
      <c r="CU58" s="22">
        <f t="shared" si="201"/>
        <v>0.50548609999153826</v>
      </c>
      <c r="CV58" s="18">
        <f t="shared" si="202"/>
        <v>0.17558016656210451</v>
      </c>
      <c r="CW58">
        <f t="shared" si="67"/>
        <v>-0.29629078226877048</v>
      </c>
      <c r="CX58">
        <f t="shared" si="67"/>
        <v>-0.75552454332233032</v>
      </c>
      <c r="DB58">
        <v>1298</v>
      </c>
      <c r="DC58">
        <v>554</v>
      </c>
      <c r="DD58">
        <v>1089</v>
      </c>
      <c r="DE58">
        <v>564</v>
      </c>
      <c r="DF58" s="18">
        <f t="shared" si="68"/>
        <v>1193.5</v>
      </c>
      <c r="DG58" s="18">
        <f t="shared" si="68"/>
        <v>559</v>
      </c>
      <c r="DH58" s="18">
        <f t="shared" si="236"/>
        <v>651.5</v>
      </c>
      <c r="DI58" s="18">
        <f t="shared" si="237"/>
        <v>-25.5</v>
      </c>
      <c r="DJ58" s="18">
        <f t="shared" si="70"/>
        <v>651.99884969223683</v>
      </c>
      <c r="DK58" s="18">
        <f t="shared" si="71"/>
        <v>1317.9238407434627</v>
      </c>
      <c r="DL58" s="18">
        <f t="shared" si="238"/>
        <v>520.8013595650682</v>
      </c>
      <c r="DM58" s="28">
        <v>52</v>
      </c>
      <c r="DN58" s="22">
        <f t="shared" si="203"/>
        <v>0.45608815316891527</v>
      </c>
      <c r="DO58" s="18">
        <f t="shared" si="204"/>
        <v>0.2130497521896397</v>
      </c>
      <c r="DP58">
        <f t="shared" si="73"/>
        <v>-0.34095120835583453</v>
      </c>
      <c r="DQ58">
        <f t="shared" si="73"/>
        <v>-0.67151896661600219</v>
      </c>
      <c r="DU58">
        <v>1322</v>
      </c>
      <c r="DV58">
        <v>589</v>
      </c>
      <c r="DW58">
        <v>1135</v>
      </c>
      <c r="DX58">
        <v>592</v>
      </c>
      <c r="DY58" s="18">
        <f t="shared" si="74"/>
        <v>1228.5</v>
      </c>
      <c r="DZ58" s="18">
        <f t="shared" si="74"/>
        <v>590.5</v>
      </c>
      <c r="EA58" s="18">
        <f t="shared" si="239"/>
        <v>623</v>
      </c>
      <c r="EB58" s="18">
        <f t="shared" si="240"/>
        <v>-15.5</v>
      </c>
      <c r="EC58" s="18">
        <f t="shared" si="76"/>
        <v>623.19278718547446</v>
      </c>
      <c r="ED58" s="18">
        <f t="shared" si="77"/>
        <v>1363.0489719742282</v>
      </c>
      <c r="EE58" s="18">
        <f t="shared" si="241"/>
        <v>506.38903360895131</v>
      </c>
      <c r="EF58" s="28">
        <v>52</v>
      </c>
      <c r="EG58" s="22">
        <f t="shared" si="205"/>
        <v>1.0795879493984024</v>
      </c>
      <c r="EH58" s="18">
        <f t="shared" si="206"/>
        <v>0.51164887654418378</v>
      </c>
      <c r="EI58">
        <f t="shared" si="79"/>
        <v>3.3258028219615987E-2</v>
      </c>
      <c r="EJ58">
        <f t="shared" si="79"/>
        <v>-0.29102797514035611</v>
      </c>
      <c r="EN58">
        <v>1559</v>
      </c>
      <c r="EO58">
        <v>590</v>
      </c>
      <c r="EP58">
        <v>1330</v>
      </c>
      <c r="EQ58">
        <v>592</v>
      </c>
      <c r="ER58" s="18">
        <f t="shared" si="80"/>
        <v>1444.5</v>
      </c>
      <c r="ES58" s="18">
        <f t="shared" si="80"/>
        <v>591</v>
      </c>
      <c r="ET58" s="18">
        <f t="shared" si="242"/>
        <v>828.5</v>
      </c>
      <c r="EU58" s="18">
        <f t="shared" si="243"/>
        <v>-18.5</v>
      </c>
      <c r="EV58" s="18">
        <f t="shared" si="82"/>
        <v>828.70652223812021</v>
      </c>
      <c r="EW58" s="18">
        <f t="shared" si="83"/>
        <v>1560.724591335704</v>
      </c>
      <c r="EX58" s="18">
        <f t="shared" si="244"/>
        <v>694.15304206813198</v>
      </c>
      <c r="EY58" s="28">
        <v>52</v>
      </c>
      <c r="EZ58" s="22">
        <f t="shared" si="207"/>
        <v>0.87878477451343784</v>
      </c>
      <c r="FA58" s="18">
        <f t="shared" si="208"/>
        <v>0.53654688171292897</v>
      </c>
      <c r="FB58">
        <f t="shared" si="85"/>
        <v>-5.6117476105281713E-2</v>
      </c>
      <c r="FC58">
        <f t="shared" si="85"/>
        <v>-0.27039232480765607</v>
      </c>
      <c r="FG58">
        <v>1604</v>
      </c>
      <c r="FH58">
        <v>589</v>
      </c>
      <c r="FI58">
        <v>1330</v>
      </c>
      <c r="FJ58">
        <v>594</v>
      </c>
      <c r="FK58" s="18">
        <f t="shared" si="86"/>
        <v>1467</v>
      </c>
      <c r="FL58" s="18">
        <f t="shared" si="86"/>
        <v>591.5</v>
      </c>
      <c r="FM58" s="18">
        <f t="shared" si="245"/>
        <v>855</v>
      </c>
      <c r="FN58" s="18">
        <f t="shared" si="246"/>
        <v>-19.5</v>
      </c>
      <c r="FO58" s="18">
        <f t="shared" si="88"/>
        <v>855.22233951177861</v>
      </c>
      <c r="FP58" s="18">
        <f t="shared" si="89"/>
        <v>1581.7589102009194</v>
      </c>
      <c r="FQ58" s="18">
        <f t="shared" si="247"/>
        <v>716.96702772282867</v>
      </c>
      <c r="FR58" s="28">
        <v>52</v>
      </c>
      <c r="FS58" s="22">
        <f t="shared" si="209"/>
        <v>0.79604422075083714</v>
      </c>
      <c r="FT58" s="18">
        <f t="shared" si="210"/>
        <v>0.51957692156999891</v>
      </c>
      <c r="FU58">
        <f t="shared" si="91"/>
        <v>-9.9062806264034173E-2</v>
      </c>
      <c r="FV58">
        <f t="shared" si="91"/>
        <v>-0.28435014754780297</v>
      </c>
      <c r="FZ58">
        <v>843</v>
      </c>
      <c r="GA58">
        <v>575</v>
      </c>
      <c r="GB58">
        <v>690</v>
      </c>
      <c r="GC58">
        <v>582</v>
      </c>
      <c r="GD58">
        <f t="shared" si="92"/>
        <v>766.5</v>
      </c>
      <c r="GE58">
        <f t="shared" si="92"/>
        <v>578.5</v>
      </c>
      <c r="GF58" s="18">
        <f t="shared" si="248"/>
        <v>540.5</v>
      </c>
      <c r="GG58" s="18">
        <f t="shared" si="249"/>
        <v>-23.5</v>
      </c>
      <c r="GH58" s="18">
        <f t="shared" si="94"/>
        <v>541.01062836140295</v>
      </c>
      <c r="GI58">
        <f t="shared" si="95"/>
        <v>960.30437882996239</v>
      </c>
      <c r="GJ58">
        <v>52</v>
      </c>
      <c r="GK58" s="22">
        <f t="shared" si="211"/>
        <v>0.71730488794057201</v>
      </c>
      <c r="GL58" s="18">
        <f t="shared" si="212"/>
        <v>0.29867662010839385</v>
      </c>
      <c r="GM58">
        <f t="shared" si="96"/>
        <v>-0.14429620973561319</v>
      </c>
      <c r="GN58">
        <f t="shared" si="97"/>
        <v>-0.52479877188971513</v>
      </c>
      <c r="GR58">
        <v>1065</v>
      </c>
      <c r="GS58">
        <v>569</v>
      </c>
      <c r="GT58">
        <v>916</v>
      </c>
      <c r="GU58">
        <v>573</v>
      </c>
      <c r="GV58">
        <f t="shared" si="98"/>
        <v>990.5</v>
      </c>
      <c r="GW58">
        <f t="shared" si="98"/>
        <v>571</v>
      </c>
      <c r="GX58" s="18">
        <f t="shared" si="250"/>
        <v>745.5</v>
      </c>
      <c r="GY58" s="18">
        <f t="shared" si="251"/>
        <v>-33.5</v>
      </c>
      <c r="GZ58" s="18">
        <f t="shared" si="100"/>
        <v>746.25230317902538</v>
      </c>
      <c r="HA58">
        <f t="shared" si="101"/>
        <v>1143.2984081157465</v>
      </c>
      <c r="HB58">
        <v>52</v>
      </c>
      <c r="HC58" s="22">
        <f t="shared" si="213"/>
        <v>0.64405201646563592</v>
      </c>
      <c r="HD58" s="18">
        <f t="shared" si="214"/>
        <v>0.3963498587604094</v>
      </c>
      <c r="HE58">
        <f t="shared" si="102"/>
        <v>-0.19107905569652833</v>
      </c>
      <c r="HF58">
        <f t="shared" si="103"/>
        <v>-0.40192129223174178</v>
      </c>
      <c r="HJ58">
        <v>1071</v>
      </c>
      <c r="HK58">
        <v>567</v>
      </c>
      <c r="HL58">
        <v>928</v>
      </c>
      <c r="HM58">
        <v>575</v>
      </c>
      <c r="HN58">
        <f t="shared" si="104"/>
        <v>999.5</v>
      </c>
      <c r="HO58">
        <f t="shared" si="104"/>
        <v>571</v>
      </c>
      <c r="HP58" s="18">
        <f t="shared" si="221"/>
        <v>744.5</v>
      </c>
      <c r="HQ58" s="18">
        <f t="shared" si="252"/>
        <v>-30.5</v>
      </c>
      <c r="HR58" s="18">
        <f t="shared" si="215"/>
        <v>745.12448624374167</v>
      </c>
      <c r="HS58">
        <f t="shared" si="107"/>
        <v>1151.1043610376951</v>
      </c>
      <c r="HT58">
        <v>52</v>
      </c>
      <c r="HU58" s="22">
        <f t="shared" si="216"/>
        <v>0.69227359769749119</v>
      </c>
      <c r="HV58" s="18">
        <f t="shared" si="217"/>
        <v>0.43810902559533055</v>
      </c>
      <c r="HW58">
        <f t="shared" si="108"/>
        <v>-0.15972223142906891</v>
      </c>
      <c r="HX58">
        <f t="shared" si="109"/>
        <v>-0.35841779971871657</v>
      </c>
      <c r="IB58">
        <v>1343</v>
      </c>
      <c r="IC58">
        <v>555</v>
      </c>
      <c r="ID58">
        <v>1077</v>
      </c>
      <c r="IE58">
        <v>566</v>
      </c>
      <c r="IF58">
        <f t="shared" si="110"/>
        <v>1210</v>
      </c>
      <c r="IG58">
        <f t="shared" si="111"/>
        <v>560.5</v>
      </c>
      <c r="IH58">
        <f t="shared" si="112"/>
        <v>663.5</v>
      </c>
      <c r="II58">
        <f t="shared" si="113"/>
        <v>-23</v>
      </c>
      <c r="IJ58">
        <f t="shared" si="114"/>
        <v>663.89852387243639</v>
      </c>
      <c r="IL58">
        <v>52</v>
      </c>
      <c r="IM58">
        <f t="shared" si="218"/>
        <v>0.64887949865434003</v>
      </c>
      <c r="IN58">
        <f t="shared" si="219"/>
        <v>0.37250202344065486</v>
      </c>
      <c r="IO58">
        <f t="shared" si="115"/>
        <v>-0.18783594715723495</v>
      </c>
      <c r="IP58">
        <f t="shared" si="116"/>
        <v>-0.42887136381038871</v>
      </c>
    </row>
    <row r="59" spans="11:250" x14ac:dyDescent="0.25">
      <c r="K59" s="18">
        <v>1137</v>
      </c>
      <c r="L59" s="18">
        <v>579</v>
      </c>
      <c r="M59" s="18">
        <v>887</v>
      </c>
      <c r="N59" s="18">
        <v>577</v>
      </c>
      <c r="O59" s="18">
        <f t="shared" si="189"/>
        <v>1012</v>
      </c>
      <c r="P59" s="18">
        <f t="shared" si="190"/>
        <v>578</v>
      </c>
      <c r="Q59" s="18">
        <f t="shared" si="222"/>
        <v>235.5</v>
      </c>
      <c r="R59" s="18">
        <f t="shared" si="223"/>
        <v>-2.5</v>
      </c>
      <c r="S59" s="49">
        <f t="shared" si="42"/>
        <v>235.51326926523694</v>
      </c>
      <c r="T59" s="26">
        <f t="shared" si="191"/>
        <v>19.510667655143482</v>
      </c>
      <c r="U59" s="18">
        <f t="shared" si="192"/>
        <v>195.92923221054582</v>
      </c>
      <c r="V59" s="28">
        <v>53</v>
      </c>
      <c r="W59" s="22">
        <f t="shared" si="193"/>
        <v>0.19063238324300577</v>
      </c>
      <c r="X59" s="18">
        <f t="shared" si="194"/>
        <v>2.6512211026543036E-2</v>
      </c>
      <c r="Y59">
        <f t="shared" si="220"/>
        <v>-0.71980332264238056</v>
      </c>
      <c r="Z59">
        <f t="shared" si="44"/>
        <v>-1.5765540521014723</v>
      </c>
      <c r="AD59" s="18">
        <v>1096</v>
      </c>
      <c r="AE59" s="18">
        <v>572</v>
      </c>
      <c r="AF59" s="18">
        <v>817</v>
      </c>
      <c r="AG59" s="18">
        <v>573</v>
      </c>
      <c r="AH59" s="18">
        <f t="shared" si="45"/>
        <v>956.5</v>
      </c>
      <c r="AI59" s="18">
        <f t="shared" si="45"/>
        <v>572.5</v>
      </c>
      <c r="AJ59" s="18">
        <f t="shared" si="224"/>
        <v>294</v>
      </c>
      <c r="AK59" s="18">
        <f t="shared" si="225"/>
        <v>2</v>
      </c>
      <c r="AL59" s="18">
        <f t="shared" si="47"/>
        <v>294.00680264238787</v>
      </c>
      <c r="AM59" s="18">
        <f t="shared" si="48"/>
        <v>1114.7414498438641</v>
      </c>
      <c r="AN59" s="18">
        <f t="shared" si="226"/>
        <v>240.45516949857586</v>
      </c>
      <c r="AO59" s="28">
        <v>53</v>
      </c>
      <c r="AP59" s="22">
        <f t="shared" si="195"/>
        <v>0.15877447793918431</v>
      </c>
      <c r="AQ59" s="18">
        <f t="shared" si="196"/>
        <v>3.23230197920071E-2</v>
      </c>
      <c r="AR59">
        <f t="shared" si="49"/>
        <v>-0.79921930657505846</v>
      </c>
      <c r="AS59">
        <f t="shared" si="49"/>
        <v>-1.4904880718534994</v>
      </c>
      <c r="AW59" s="18">
        <v>1270</v>
      </c>
      <c r="AX59" s="18">
        <v>580</v>
      </c>
      <c r="AY59" s="18">
        <v>896</v>
      </c>
      <c r="AZ59" s="18">
        <v>580</v>
      </c>
      <c r="BA59" s="18">
        <f t="shared" si="50"/>
        <v>1083</v>
      </c>
      <c r="BB59" s="18">
        <f t="shared" si="50"/>
        <v>580</v>
      </c>
      <c r="BC59" s="18">
        <f t="shared" si="227"/>
        <v>251.5</v>
      </c>
      <c r="BD59" s="18">
        <f t="shared" si="228"/>
        <v>-1</v>
      </c>
      <c r="BE59" s="18">
        <f t="shared" si="52"/>
        <v>251.50198806371293</v>
      </c>
      <c r="BF59" s="18">
        <f t="shared" si="53"/>
        <v>1228.5312368841096</v>
      </c>
      <c r="BG59" s="18">
        <f t="shared" si="229"/>
        <v>214.15790817322522</v>
      </c>
      <c r="BH59" s="28">
        <v>53</v>
      </c>
      <c r="BI59" s="22">
        <f t="shared" si="197"/>
        <v>0.14118973803416524</v>
      </c>
      <c r="BJ59" s="18">
        <f t="shared" si="198"/>
        <v>2.108811811028628E-2</v>
      </c>
      <c r="BK59">
        <f t="shared" si="55"/>
        <v>-0.85019686756957824</v>
      </c>
      <c r="BL59">
        <f t="shared" si="55"/>
        <v>-1.6759621746836779</v>
      </c>
      <c r="BP59">
        <v>1110</v>
      </c>
      <c r="BQ59">
        <v>567</v>
      </c>
      <c r="BR59">
        <v>948</v>
      </c>
      <c r="BS59">
        <v>567</v>
      </c>
      <c r="BT59" s="18">
        <f t="shared" si="56"/>
        <v>1029</v>
      </c>
      <c r="BU59" s="18">
        <f t="shared" si="56"/>
        <v>567</v>
      </c>
      <c r="BV59" s="18">
        <f t="shared" si="230"/>
        <v>550.5</v>
      </c>
      <c r="BW59" s="18">
        <f t="shared" si="231"/>
        <v>-22.5</v>
      </c>
      <c r="BX59" s="18">
        <f t="shared" si="58"/>
        <v>550.95961739495931</v>
      </c>
      <c r="BY59" s="18">
        <f t="shared" si="59"/>
        <v>1174.8744613787467</v>
      </c>
      <c r="BZ59" s="18">
        <f t="shared" si="232"/>
        <v>415.61660004308692</v>
      </c>
      <c r="CA59" s="28">
        <v>53</v>
      </c>
      <c r="CB59" s="22">
        <f t="shared" si="199"/>
        <v>0.60843221149677951</v>
      </c>
      <c r="CC59" s="18">
        <f t="shared" si="200"/>
        <v>0.24505372154458577</v>
      </c>
      <c r="CD59">
        <f t="shared" si="61"/>
        <v>-0.21578780167855607</v>
      </c>
      <c r="CE59">
        <f t="shared" si="61"/>
        <v>-0.61073869762388777</v>
      </c>
      <c r="CI59">
        <v>1110</v>
      </c>
      <c r="CJ59">
        <v>566</v>
      </c>
      <c r="CK59">
        <v>921</v>
      </c>
      <c r="CL59">
        <v>569</v>
      </c>
      <c r="CM59" s="18">
        <f t="shared" si="62"/>
        <v>1015.5</v>
      </c>
      <c r="CN59" s="18">
        <f t="shared" si="62"/>
        <v>567.5</v>
      </c>
      <c r="CO59" s="18">
        <f t="shared" si="233"/>
        <v>483</v>
      </c>
      <c r="CP59" s="18">
        <f t="shared" si="234"/>
        <v>-20.5</v>
      </c>
      <c r="CQ59" s="18">
        <f t="shared" si="64"/>
        <v>483.43484566174993</v>
      </c>
      <c r="CR59" s="18">
        <f t="shared" si="65"/>
        <v>1163.3127266560784</v>
      </c>
      <c r="CS59" s="18">
        <f t="shared" si="235"/>
        <v>370.02825687238226</v>
      </c>
      <c r="CT59" s="28">
        <v>53</v>
      </c>
      <c r="CU59" s="22">
        <f t="shared" si="201"/>
        <v>0.5152069865298371</v>
      </c>
      <c r="CV59" s="18">
        <f t="shared" si="202"/>
        <v>0.17964755931614199</v>
      </c>
      <c r="CW59">
        <f t="shared" si="67"/>
        <v>-0.28801825630278061</v>
      </c>
      <c r="CX59">
        <f t="shared" si="67"/>
        <v>-0.74557867872502592</v>
      </c>
      <c r="DB59">
        <v>1314</v>
      </c>
      <c r="DC59">
        <v>558</v>
      </c>
      <c r="DD59">
        <v>1105</v>
      </c>
      <c r="DE59">
        <v>564</v>
      </c>
      <c r="DF59" s="18">
        <f t="shared" si="68"/>
        <v>1209.5</v>
      </c>
      <c r="DG59" s="18">
        <f t="shared" si="68"/>
        <v>561</v>
      </c>
      <c r="DH59" s="18">
        <f t="shared" si="236"/>
        <v>667.5</v>
      </c>
      <c r="DI59" s="18">
        <f t="shared" si="237"/>
        <v>-23.5</v>
      </c>
      <c r="DJ59" s="18">
        <f t="shared" si="70"/>
        <v>667.91354230918239</v>
      </c>
      <c r="DK59" s="18">
        <f t="shared" si="71"/>
        <v>1333.2708839541949</v>
      </c>
      <c r="DL59" s="18">
        <f t="shared" si="238"/>
        <v>536.14840277580038</v>
      </c>
      <c r="DM59" s="28">
        <v>53</v>
      </c>
      <c r="DN59" s="22">
        <f t="shared" si="203"/>
        <v>0.46485907919139435</v>
      </c>
      <c r="DO59" s="18">
        <f t="shared" si="204"/>
        <v>0.21825010080960278</v>
      </c>
      <c r="DP59">
        <f t="shared" si="73"/>
        <v>-0.33267868238984472</v>
      </c>
      <c r="DQ59">
        <f t="shared" si="73"/>
        <v>-0.6610455470219615</v>
      </c>
      <c r="DU59">
        <v>1338</v>
      </c>
      <c r="DV59">
        <v>589</v>
      </c>
      <c r="DW59">
        <v>1152</v>
      </c>
      <c r="DX59">
        <v>592</v>
      </c>
      <c r="DY59" s="18">
        <f t="shared" si="74"/>
        <v>1245</v>
      </c>
      <c r="DZ59" s="18">
        <f t="shared" si="74"/>
        <v>590.5</v>
      </c>
      <c r="EA59" s="18">
        <f t="shared" si="239"/>
        <v>639.5</v>
      </c>
      <c r="EB59" s="18">
        <f t="shared" si="240"/>
        <v>-15.5</v>
      </c>
      <c r="EC59" s="18">
        <f t="shared" si="76"/>
        <v>639.68781448453433</v>
      </c>
      <c r="ED59" s="18">
        <f t="shared" si="77"/>
        <v>1377.9387685960505</v>
      </c>
      <c r="EE59" s="18">
        <f t="shared" si="241"/>
        <v>521.27883023077368</v>
      </c>
      <c r="EF59" s="28">
        <v>53</v>
      </c>
      <c r="EG59" s="22">
        <f t="shared" si="205"/>
        <v>1.1003492561176025</v>
      </c>
      <c r="EH59" s="18">
        <f t="shared" si="206"/>
        <v>0.52519149507198415</v>
      </c>
      <c r="EI59">
        <f t="shared" si="79"/>
        <v>4.1530554185605875E-2</v>
      </c>
      <c r="EJ59">
        <f t="shared" si="79"/>
        <v>-0.27968231547138817</v>
      </c>
      <c r="EN59">
        <v>1579</v>
      </c>
      <c r="EO59">
        <v>590</v>
      </c>
      <c r="EP59">
        <v>1352</v>
      </c>
      <c r="EQ59">
        <v>592</v>
      </c>
      <c r="ER59" s="18">
        <f t="shared" si="80"/>
        <v>1465.5</v>
      </c>
      <c r="ES59" s="18">
        <f t="shared" si="80"/>
        <v>591</v>
      </c>
      <c r="ET59" s="18">
        <f t="shared" si="242"/>
        <v>849.5</v>
      </c>
      <c r="EU59" s="18">
        <f t="shared" si="243"/>
        <v>-18.5</v>
      </c>
      <c r="EV59" s="18">
        <f t="shared" si="82"/>
        <v>849.70141814639805</v>
      </c>
      <c r="EW59" s="18">
        <f t="shared" si="83"/>
        <v>1580.1807649759569</v>
      </c>
      <c r="EX59" s="18">
        <f t="shared" si="244"/>
        <v>713.60921570838491</v>
      </c>
      <c r="EY59" s="28">
        <v>53</v>
      </c>
      <c r="EZ59" s="22">
        <f t="shared" si="207"/>
        <v>0.89568448171561921</v>
      </c>
      <c r="FA59" s="18">
        <f t="shared" si="208"/>
        <v>0.55014004844830211</v>
      </c>
      <c r="FB59">
        <f t="shared" si="85"/>
        <v>-4.7844950139291888E-2</v>
      </c>
      <c r="FC59">
        <f t="shared" si="85"/>
        <v>-0.259526738640454</v>
      </c>
      <c r="FG59">
        <v>1625</v>
      </c>
      <c r="FH59">
        <v>586</v>
      </c>
      <c r="FI59">
        <v>1353</v>
      </c>
      <c r="FJ59">
        <v>593</v>
      </c>
      <c r="FK59" s="18">
        <f t="shared" si="86"/>
        <v>1489</v>
      </c>
      <c r="FL59" s="18">
        <f t="shared" si="86"/>
        <v>589.5</v>
      </c>
      <c r="FM59" s="18">
        <f t="shared" si="245"/>
        <v>877</v>
      </c>
      <c r="FN59" s="18">
        <f t="shared" si="246"/>
        <v>-21.5</v>
      </c>
      <c r="FO59" s="18">
        <f t="shared" si="88"/>
        <v>877.26350089354571</v>
      </c>
      <c r="FP59" s="18">
        <f t="shared" si="89"/>
        <v>1601.4466116608446</v>
      </c>
      <c r="FQ59" s="18">
        <f t="shared" si="247"/>
        <v>736.65472918275384</v>
      </c>
      <c r="FR59" s="28">
        <v>53</v>
      </c>
      <c r="FS59" s="22">
        <f t="shared" si="209"/>
        <v>0.81135276345758389</v>
      </c>
      <c r="FT59" s="18">
        <f t="shared" si="210"/>
        <v>0.53296768353852253</v>
      </c>
      <c r="FU59">
        <f t="shared" si="91"/>
        <v>-9.079028029804434E-2</v>
      </c>
      <c r="FV59">
        <f t="shared" si="91"/>
        <v>-0.27329912359329106</v>
      </c>
      <c r="FZ59">
        <v>862</v>
      </c>
      <c r="GA59">
        <v>574</v>
      </c>
      <c r="GB59">
        <v>704</v>
      </c>
      <c r="GC59">
        <v>581</v>
      </c>
      <c r="GD59">
        <f t="shared" si="92"/>
        <v>783</v>
      </c>
      <c r="GE59">
        <f t="shared" si="92"/>
        <v>577.5</v>
      </c>
      <c r="GF59" s="18">
        <f t="shared" si="248"/>
        <v>557</v>
      </c>
      <c r="GG59" s="18">
        <f t="shared" si="249"/>
        <v>-24.5</v>
      </c>
      <c r="GH59" s="18">
        <f t="shared" si="94"/>
        <v>557.53856368864751</v>
      </c>
      <c r="GI59">
        <f t="shared" si="95"/>
        <v>972.93126684262745</v>
      </c>
      <c r="GJ59">
        <v>53</v>
      </c>
      <c r="GK59" s="22">
        <f t="shared" si="211"/>
        <v>0.73109921270865985</v>
      </c>
      <c r="GL59" s="18">
        <f t="shared" si="212"/>
        <v>0.30780122432525192</v>
      </c>
      <c r="GM59">
        <f t="shared" si="96"/>
        <v>-0.13602368376962334</v>
      </c>
      <c r="GN59">
        <f t="shared" si="97"/>
        <v>-0.5117296570300649</v>
      </c>
      <c r="GR59">
        <v>1084</v>
      </c>
      <c r="GS59">
        <v>567</v>
      </c>
      <c r="GT59">
        <v>940</v>
      </c>
      <c r="GU59">
        <v>572</v>
      </c>
      <c r="GV59">
        <f t="shared" si="98"/>
        <v>1012</v>
      </c>
      <c r="GW59">
        <f t="shared" si="98"/>
        <v>569.5</v>
      </c>
      <c r="GX59" s="18">
        <f t="shared" si="250"/>
        <v>767</v>
      </c>
      <c r="GY59" s="18">
        <f t="shared" si="251"/>
        <v>-35</v>
      </c>
      <c r="GZ59" s="18">
        <f t="shared" si="100"/>
        <v>767.79815055781421</v>
      </c>
      <c r="HA59">
        <f t="shared" si="101"/>
        <v>1161.2382399835101</v>
      </c>
      <c r="HB59">
        <v>53</v>
      </c>
      <c r="HC59" s="22">
        <f t="shared" si="213"/>
        <v>0.6564376321668981</v>
      </c>
      <c r="HD59" s="18">
        <f t="shared" si="214"/>
        <v>0.40779329890669413</v>
      </c>
      <c r="HE59">
        <f t="shared" si="102"/>
        <v>-0.18280652973053849</v>
      </c>
      <c r="HF59">
        <f t="shared" si="103"/>
        <v>-0.38955991507518328</v>
      </c>
      <c r="HJ59">
        <v>1087</v>
      </c>
      <c r="HK59">
        <v>568</v>
      </c>
      <c r="HL59">
        <v>949</v>
      </c>
      <c r="HM59">
        <v>572</v>
      </c>
      <c r="HN59">
        <f t="shared" si="104"/>
        <v>1018</v>
      </c>
      <c r="HO59">
        <f t="shared" si="104"/>
        <v>570</v>
      </c>
      <c r="HP59" s="18">
        <f t="shared" si="221"/>
        <v>763</v>
      </c>
      <c r="HQ59" s="18">
        <f t="shared" si="252"/>
        <v>-31.5</v>
      </c>
      <c r="HR59" s="18">
        <f t="shared" si="215"/>
        <v>763.64995253060806</v>
      </c>
      <c r="HS59">
        <f t="shared" si="107"/>
        <v>1166.7150466159251</v>
      </c>
      <c r="HT59">
        <v>53</v>
      </c>
      <c r="HU59" s="22">
        <f t="shared" si="216"/>
        <v>0.70558655149936589</v>
      </c>
      <c r="HV59" s="18">
        <f t="shared" si="217"/>
        <v>0.44900139879400602</v>
      </c>
      <c r="HW59">
        <f t="shared" si="108"/>
        <v>-0.15144970546307909</v>
      </c>
      <c r="HX59">
        <f t="shared" si="109"/>
        <v>-0.34775230601767487</v>
      </c>
      <c r="IB59">
        <v>1359</v>
      </c>
      <c r="IC59">
        <v>555</v>
      </c>
      <c r="ID59">
        <v>1093</v>
      </c>
      <c r="IE59">
        <v>566</v>
      </c>
      <c r="IF59">
        <f t="shared" si="110"/>
        <v>1226</v>
      </c>
      <c r="IG59">
        <f t="shared" si="111"/>
        <v>560.5</v>
      </c>
      <c r="IH59">
        <f t="shared" si="112"/>
        <v>679.5</v>
      </c>
      <c r="II59">
        <f t="shared" si="113"/>
        <v>-23</v>
      </c>
      <c r="IJ59">
        <f t="shared" si="114"/>
        <v>679.88914537592086</v>
      </c>
      <c r="IL59">
        <v>53</v>
      </c>
      <c r="IM59">
        <f t="shared" si="218"/>
        <v>0.66135795055153879</v>
      </c>
      <c r="IN59">
        <f t="shared" si="219"/>
        <v>0.38147408566392643</v>
      </c>
      <c r="IO59">
        <f t="shared" si="115"/>
        <v>-0.17956342119124513</v>
      </c>
      <c r="IP59">
        <f t="shared" si="116"/>
        <v>-0.41853495924362133</v>
      </c>
    </row>
    <row r="60" spans="11:250" x14ac:dyDescent="0.25">
      <c r="K60" s="18">
        <v>1143</v>
      </c>
      <c r="L60" s="18">
        <v>579</v>
      </c>
      <c r="M60" s="18">
        <v>896</v>
      </c>
      <c r="N60" s="18">
        <v>577</v>
      </c>
      <c r="O60" s="18">
        <f t="shared" si="189"/>
        <v>1019.5</v>
      </c>
      <c r="P60" s="18">
        <f t="shared" si="190"/>
        <v>578</v>
      </c>
      <c r="Q60" s="18">
        <f t="shared" si="222"/>
        <v>243</v>
      </c>
      <c r="R60" s="18">
        <f t="shared" si="223"/>
        <v>-2.5</v>
      </c>
      <c r="S60" s="49">
        <f t="shared" si="42"/>
        <v>243.01285974203094</v>
      </c>
      <c r="T60" s="26">
        <f t="shared" si="191"/>
        <v>20.131957562921958</v>
      </c>
      <c r="U60" s="18">
        <f t="shared" si="192"/>
        <v>202.4477506112629</v>
      </c>
      <c r="V60" s="28">
        <v>54</v>
      </c>
      <c r="W60" s="22">
        <f t="shared" si="193"/>
        <v>0.19422922066268514</v>
      </c>
      <c r="X60" s="18">
        <f t="shared" si="194"/>
        <v>2.7356455284854822E-2</v>
      </c>
      <c r="Y60">
        <f t="shared" si="220"/>
        <v>-0.71168543242020099</v>
      </c>
      <c r="Z60">
        <f t="shared" si="44"/>
        <v>-1.5629401770528117</v>
      </c>
      <c r="AD60" s="18">
        <v>1106</v>
      </c>
      <c r="AE60" s="18">
        <v>572</v>
      </c>
      <c r="AF60" s="18">
        <v>826</v>
      </c>
      <c r="AG60" s="18">
        <v>575</v>
      </c>
      <c r="AH60" s="18">
        <f t="shared" si="45"/>
        <v>966</v>
      </c>
      <c r="AI60" s="18">
        <f t="shared" si="45"/>
        <v>573.5</v>
      </c>
      <c r="AJ60" s="18">
        <f t="shared" si="224"/>
        <v>303.5</v>
      </c>
      <c r="AK60" s="18">
        <f t="shared" si="225"/>
        <v>3</v>
      </c>
      <c r="AL60" s="18">
        <f t="shared" si="47"/>
        <v>303.51482665596421</v>
      </c>
      <c r="AM60" s="18">
        <f t="shared" si="48"/>
        <v>1123.4136593436988</v>
      </c>
      <c r="AN60" s="18">
        <f t="shared" si="226"/>
        <v>249.12737899841056</v>
      </c>
      <c r="AO60" s="28">
        <v>54</v>
      </c>
      <c r="AP60" s="22">
        <f t="shared" si="195"/>
        <v>0.16177022280596137</v>
      </c>
      <c r="AQ60" s="18">
        <f t="shared" si="196"/>
        <v>3.3368329103259743E-2</v>
      </c>
      <c r="AR60">
        <f t="shared" si="49"/>
        <v>-0.79110141635287901</v>
      </c>
      <c r="AS60">
        <f t="shared" si="49"/>
        <v>-1.4766655398061699</v>
      </c>
      <c r="AW60" s="18">
        <v>1275</v>
      </c>
      <c r="AX60" s="18">
        <v>580</v>
      </c>
      <c r="AY60" s="18">
        <v>904</v>
      </c>
      <c r="AZ60" s="18">
        <v>580</v>
      </c>
      <c r="BA60" s="18">
        <f t="shared" si="50"/>
        <v>1089.5</v>
      </c>
      <c r="BB60" s="18">
        <f t="shared" si="50"/>
        <v>580</v>
      </c>
      <c r="BC60" s="18">
        <f t="shared" si="227"/>
        <v>258</v>
      </c>
      <c r="BD60" s="18">
        <f t="shared" si="228"/>
        <v>-1</v>
      </c>
      <c r="BE60" s="18">
        <f t="shared" si="52"/>
        <v>258.00193797721755</v>
      </c>
      <c r="BF60" s="18">
        <f t="shared" si="53"/>
        <v>1234.2650647247535</v>
      </c>
      <c r="BG60" s="18">
        <f t="shared" si="229"/>
        <v>219.89173601386915</v>
      </c>
      <c r="BH60" s="28">
        <v>54</v>
      </c>
      <c r="BI60" s="22">
        <f t="shared" si="197"/>
        <v>0.14385369535556461</v>
      </c>
      <c r="BJ60" s="18">
        <f t="shared" si="198"/>
        <v>2.1633130547532724E-2</v>
      </c>
      <c r="BK60">
        <f t="shared" si="55"/>
        <v>-0.84207897734739878</v>
      </c>
      <c r="BL60">
        <f t="shared" si="55"/>
        <v>-1.6648806289131446</v>
      </c>
      <c r="BP60">
        <v>1122</v>
      </c>
      <c r="BQ60">
        <v>566</v>
      </c>
      <c r="BR60">
        <v>958</v>
      </c>
      <c r="BS60">
        <v>566</v>
      </c>
      <c r="BT60" s="18">
        <f t="shared" si="56"/>
        <v>1040</v>
      </c>
      <c r="BU60" s="18">
        <f t="shared" si="56"/>
        <v>566</v>
      </c>
      <c r="BV60" s="18">
        <f t="shared" si="230"/>
        <v>561.5</v>
      </c>
      <c r="BW60" s="18">
        <f t="shared" si="231"/>
        <v>-23.5</v>
      </c>
      <c r="BX60" s="18">
        <f t="shared" si="58"/>
        <v>561.99154797914889</v>
      </c>
      <c r="BY60" s="18">
        <f t="shared" si="59"/>
        <v>1184.0422289766527</v>
      </c>
      <c r="BZ60" s="18">
        <f t="shared" si="232"/>
        <v>424.78436764099297</v>
      </c>
      <c r="CA60" s="28">
        <v>54</v>
      </c>
      <c r="CB60" s="22">
        <f t="shared" si="199"/>
        <v>0.61991206454388859</v>
      </c>
      <c r="CC60" s="18">
        <f t="shared" si="200"/>
        <v>0.24996046163973004</v>
      </c>
      <c r="CD60">
        <f t="shared" si="61"/>
        <v>-0.20766991145637659</v>
      </c>
      <c r="CE60">
        <f t="shared" si="61"/>
        <v>-0.60212868192668789</v>
      </c>
      <c r="CI60">
        <v>1122</v>
      </c>
      <c r="CJ60">
        <v>566</v>
      </c>
      <c r="CK60">
        <v>934</v>
      </c>
      <c r="CL60">
        <v>569</v>
      </c>
      <c r="CM60" s="18">
        <f t="shared" si="62"/>
        <v>1028</v>
      </c>
      <c r="CN60" s="18">
        <f t="shared" si="62"/>
        <v>567.5</v>
      </c>
      <c r="CO60" s="18">
        <f t="shared" si="233"/>
        <v>495.5</v>
      </c>
      <c r="CP60" s="18">
        <f t="shared" si="234"/>
        <v>-20.5</v>
      </c>
      <c r="CQ60" s="18">
        <f t="shared" si="64"/>
        <v>495.92388528886164</v>
      </c>
      <c r="CR60" s="18">
        <f t="shared" si="65"/>
        <v>1174.2402863128143</v>
      </c>
      <c r="CS60" s="18">
        <f t="shared" si="235"/>
        <v>380.95581652911812</v>
      </c>
      <c r="CT60" s="28">
        <v>54</v>
      </c>
      <c r="CU60" s="22">
        <f t="shared" si="201"/>
        <v>0.52492787306813593</v>
      </c>
      <c r="CV60" s="18">
        <f t="shared" si="202"/>
        <v>0.18428856835251381</v>
      </c>
      <c r="CW60">
        <f t="shared" si="67"/>
        <v>-0.27990036608060109</v>
      </c>
      <c r="CX60">
        <f t="shared" si="67"/>
        <v>-0.73450160376845963</v>
      </c>
      <c r="DB60">
        <v>1331</v>
      </c>
      <c r="DC60">
        <v>559</v>
      </c>
      <c r="DD60">
        <v>1120</v>
      </c>
      <c r="DE60">
        <v>565</v>
      </c>
      <c r="DF60" s="18">
        <f t="shared" si="68"/>
        <v>1225.5</v>
      </c>
      <c r="DG60" s="18">
        <f t="shared" si="68"/>
        <v>562</v>
      </c>
      <c r="DH60" s="18">
        <f t="shared" si="236"/>
        <v>683.5</v>
      </c>
      <c r="DI60" s="18">
        <f t="shared" si="237"/>
        <v>-22.5</v>
      </c>
      <c r="DJ60" s="18">
        <f t="shared" si="70"/>
        <v>683.87023622906702</v>
      </c>
      <c r="DK60" s="18">
        <f t="shared" si="71"/>
        <v>1348.218917683623</v>
      </c>
      <c r="DL60" s="18">
        <f t="shared" si="238"/>
        <v>551.09643650522844</v>
      </c>
      <c r="DM60" s="28">
        <v>54</v>
      </c>
      <c r="DN60" s="22">
        <f t="shared" si="203"/>
        <v>0.47363000521387355</v>
      </c>
      <c r="DO60" s="18">
        <f t="shared" si="204"/>
        <v>0.22346417394332391</v>
      </c>
      <c r="DP60">
        <f t="shared" si="73"/>
        <v>-0.3245607921676652</v>
      </c>
      <c r="DQ60">
        <f t="shared" si="73"/>
        <v>-0.65079209358743639</v>
      </c>
      <c r="DU60">
        <v>1353</v>
      </c>
      <c r="DV60">
        <v>586</v>
      </c>
      <c r="DW60">
        <v>1167</v>
      </c>
      <c r="DX60">
        <v>591</v>
      </c>
      <c r="DY60" s="18">
        <f t="shared" si="74"/>
        <v>1260</v>
      </c>
      <c r="DZ60" s="18">
        <f t="shared" si="74"/>
        <v>588.5</v>
      </c>
      <c r="EA60" s="18">
        <f t="shared" si="239"/>
        <v>654.5</v>
      </c>
      <c r="EB60" s="18">
        <f t="shared" si="240"/>
        <v>-17.5</v>
      </c>
      <c r="EC60" s="18">
        <f t="shared" si="76"/>
        <v>654.73391541908074</v>
      </c>
      <c r="ED60" s="18">
        <f t="shared" si="77"/>
        <v>1390.6589265524456</v>
      </c>
      <c r="EE60" s="18">
        <f t="shared" si="241"/>
        <v>533.99898818716872</v>
      </c>
      <c r="EF60" s="28">
        <v>54</v>
      </c>
      <c r="EG60" s="22">
        <f t="shared" si="205"/>
        <v>1.1211105628368025</v>
      </c>
      <c r="EH60" s="18">
        <f t="shared" si="206"/>
        <v>0.53754452738851499</v>
      </c>
      <c r="EI60">
        <f t="shared" si="79"/>
        <v>4.9648444407785347E-2</v>
      </c>
      <c r="EJ60">
        <f t="shared" si="79"/>
        <v>-0.26958555522970784</v>
      </c>
      <c r="EN60">
        <v>1601</v>
      </c>
      <c r="EO60">
        <v>589</v>
      </c>
      <c r="EP60">
        <v>1373</v>
      </c>
      <c r="EQ60">
        <v>592</v>
      </c>
      <c r="ER60" s="18">
        <f t="shared" si="80"/>
        <v>1487</v>
      </c>
      <c r="ES60" s="18">
        <f t="shared" si="80"/>
        <v>590.5</v>
      </c>
      <c r="ET60" s="18">
        <f t="shared" si="242"/>
        <v>871</v>
      </c>
      <c r="EU60" s="18">
        <f t="shared" si="243"/>
        <v>-19</v>
      </c>
      <c r="EV60" s="18">
        <f t="shared" si="82"/>
        <v>871.20720841829586</v>
      </c>
      <c r="EW60" s="18">
        <f t="shared" si="83"/>
        <v>1599.9560150204129</v>
      </c>
      <c r="EX60" s="18">
        <f t="shared" si="244"/>
        <v>733.38446575284092</v>
      </c>
      <c r="EY60" s="28">
        <v>54</v>
      </c>
      <c r="EZ60" s="22">
        <f t="shared" si="207"/>
        <v>0.9125841889178008</v>
      </c>
      <c r="FA60" s="18">
        <f t="shared" si="208"/>
        <v>0.56406399425965592</v>
      </c>
      <c r="FB60">
        <f t="shared" si="85"/>
        <v>-3.9727059917112381E-2</v>
      </c>
      <c r="FC60">
        <f t="shared" si="85"/>
        <v>-0.2486716215889421</v>
      </c>
      <c r="FG60">
        <v>1648</v>
      </c>
      <c r="FH60">
        <v>583</v>
      </c>
      <c r="FI60">
        <v>1377</v>
      </c>
      <c r="FJ60">
        <v>594</v>
      </c>
      <c r="FK60" s="18">
        <f t="shared" si="86"/>
        <v>1512.5</v>
      </c>
      <c r="FL60" s="18">
        <f t="shared" si="86"/>
        <v>588.5</v>
      </c>
      <c r="FM60" s="18">
        <f t="shared" si="245"/>
        <v>900.5</v>
      </c>
      <c r="FN60" s="18">
        <f t="shared" si="246"/>
        <v>-22.5</v>
      </c>
      <c r="FO60" s="18">
        <f t="shared" si="88"/>
        <v>900.78104997829519</v>
      </c>
      <c r="FP60" s="18">
        <f t="shared" si="89"/>
        <v>1622.9567153809123</v>
      </c>
      <c r="FQ60" s="18">
        <f t="shared" si="247"/>
        <v>758.16483290282156</v>
      </c>
      <c r="FR60" s="28">
        <v>54</v>
      </c>
      <c r="FS60" s="22">
        <f t="shared" si="209"/>
        <v>0.82666130616433087</v>
      </c>
      <c r="FT60" s="18">
        <f t="shared" si="210"/>
        <v>0.54725540170465581</v>
      </c>
      <c r="FU60">
        <f t="shared" si="91"/>
        <v>-8.2672390075864827E-2</v>
      </c>
      <c r="FV60">
        <f t="shared" si="91"/>
        <v>-0.26180994301914984</v>
      </c>
      <c r="FZ60">
        <v>876</v>
      </c>
      <c r="GA60">
        <v>574</v>
      </c>
      <c r="GB60">
        <v>718</v>
      </c>
      <c r="GC60">
        <v>582</v>
      </c>
      <c r="GD60">
        <f t="shared" si="92"/>
        <v>797</v>
      </c>
      <c r="GE60">
        <f t="shared" si="92"/>
        <v>578</v>
      </c>
      <c r="GF60" s="18">
        <f t="shared" si="248"/>
        <v>571</v>
      </c>
      <c r="GG60" s="18">
        <f t="shared" si="249"/>
        <v>-24</v>
      </c>
      <c r="GH60" s="18">
        <f t="shared" si="94"/>
        <v>571.5041557154243</v>
      </c>
      <c r="GI60">
        <f t="shared" si="95"/>
        <v>984.52678988435855</v>
      </c>
      <c r="GJ60">
        <v>54</v>
      </c>
      <c r="GK60" s="22">
        <f t="shared" si="211"/>
        <v>0.7448935374767478</v>
      </c>
      <c r="GL60" s="18">
        <f t="shared" si="212"/>
        <v>0.31551123149646781</v>
      </c>
      <c r="GM60">
        <f t="shared" si="96"/>
        <v>-0.12790579354744386</v>
      </c>
      <c r="GN60">
        <f t="shared" si="97"/>
        <v>-0.50098517622929395</v>
      </c>
      <c r="GR60">
        <v>1100</v>
      </c>
      <c r="GS60">
        <v>566</v>
      </c>
      <c r="GT60">
        <v>960</v>
      </c>
      <c r="GU60">
        <v>572</v>
      </c>
      <c r="GV60">
        <f t="shared" si="98"/>
        <v>1030</v>
      </c>
      <c r="GW60">
        <f t="shared" si="98"/>
        <v>569</v>
      </c>
      <c r="GX60" s="18">
        <f t="shared" si="250"/>
        <v>785</v>
      </c>
      <c r="GY60" s="18">
        <f t="shared" si="251"/>
        <v>-35.5</v>
      </c>
      <c r="GZ60" s="18">
        <f t="shared" si="100"/>
        <v>785.80229701878579</v>
      </c>
      <c r="HA60">
        <f t="shared" si="101"/>
        <v>1176.7161934808239</v>
      </c>
      <c r="HB60">
        <v>54</v>
      </c>
      <c r="HC60" s="22">
        <f t="shared" si="213"/>
        <v>0.66882324786816039</v>
      </c>
      <c r="HD60" s="18">
        <f t="shared" si="214"/>
        <v>0.41735566926924955</v>
      </c>
      <c r="HE60">
        <f t="shared" si="102"/>
        <v>-0.174688639508359</v>
      </c>
      <c r="HF60">
        <f t="shared" si="103"/>
        <v>-0.37949368276024953</v>
      </c>
      <c r="HJ60">
        <v>1102</v>
      </c>
      <c r="HK60">
        <v>567</v>
      </c>
      <c r="HL60">
        <v>969</v>
      </c>
      <c r="HM60">
        <v>570</v>
      </c>
      <c r="HN60">
        <f t="shared" si="104"/>
        <v>1035.5</v>
      </c>
      <c r="HO60">
        <f t="shared" si="104"/>
        <v>568.5</v>
      </c>
      <c r="HP60" s="18">
        <f t="shared" si="221"/>
        <v>780.5</v>
      </c>
      <c r="HQ60" s="18">
        <f t="shared" si="252"/>
        <v>-33</v>
      </c>
      <c r="HR60" s="18">
        <f t="shared" si="215"/>
        <v>781.19731822376355</v>
      </c>
      <c r="HS60">
        <f t="shared" si="107"/>
        <v>1181.2927240950908</v>
      </c>
      <c r="HT60">
        <v>54</v>
      </c>
      <c r="HU60" s="22">
        <f t="shared" si="216"/>
        <v>0.7188995053012408</v>
      </c>
      <c r="HV60" s="18">
        <f t="shared" si="217"/>
        <v>0.45931868057378977</v>
      </c>
      <c r="HW60">
        <f t="shared" si="108"/>
        <v>-0.14333181524089958</v>
      </c>
      <c r="HX60">
        <f t="shared" si="109"/>
        <v>-0.3378858913877863</v>
      </c>
      <c r="IB60">
        <v>1374</v>
      </c>
      <c r="IC60">
        <v>555</v>
      </c>
      <c r="ID60">
        <v>1110</v>
      </c>
      <c r="IE60">
        <v>563</v>
      </c>
      <c r="IF60">
        <f t="shared" si="110"/>
        <v>1242</v>
      </c>
      <c r="IG60">
        <f t="shared" si="111"/>
        <v>559</v>
      </c>
      <c r="IH60">
        <f t="shared" si="112"/>
        <v>695.5</v>
      </c>
      <c r="II60">
        <f t="shared" si="113"/>
        <v>-24.5</v>
      </c>
      <c r="IJ60">
        <f t="shared" si="114"/>
        <v>695.93139029648603</v>
      </c>
      <c r="IL60">
        <v>54</v>
      </c>
      <c r="IM60">
        <f t="shared" si="218"/>
        <v>0.67383640244873766</v>
      </c>
      <c r="IN60">
        <f t="shared" si="219"/>
        <v>0.39047511289710229</v>
      </c>
      <c r="IO60">
        <f t="shared" si="115"/>
        <v>-0.17144553096906565</v>
      </c>
      <c r="IP60">
        <f t="shared" si="116"/>
        <v>-0.40840664085425726</v>
      </c>
    </row>
    <row r="61" spans="11:250" x14ac:dyDescent="0.25">
      <c r="K61" s="18">
        <v>1149</v>
      </c>
      <c r="L61" s="18">
        <v>579</v>
      </c>
      <c r="M61" s="18">
        <v>901</v>
      </c>
      <c r="N61" s="18">
        <v>577</v>
      </c>
      <c r="O61" s="18">
        <f t="shared" si="189"/>
        <v>1025</v>
      </c>
      <c r="P61" s="18">
        <f t="shared" si="190"/>
        <v>578</v>
      </c>
      <c r="Q61" s="18">
        <f t="shared" si="222"/>
        <v>248.5</v>
      </c>
      <c r="R61" s="18">
        <f t="shared" si="223"/>
        <v>-2.5</v>
      </c>
      <c r="S61" s="49">
        <f t="shared" si="42"/>
        <v>248.51257513453922</v>
      </c>
      <c r="T61" s="26">
        <f t="shared" si="191"/>
        <v>20.587571463386567</v>
      </c>
      <c r="U61" s="18">
        <f t="shared" si="192"/>
        <v>207.23542865490356</v>
      </c>
      <c r="V61" s="28">
        <v>55</v>
      </c>
      <c r="W61" s="22">
        <f t="shared" si="193"/>
        <v>0.19782605808236448</v>
      </c>
      <c r="X61" s="18">
        <f t="shared" si="194"/>
        <v>2.7975569509403653E-2</v>
      </c>
      <c r="Y61">
        <f t="shared" si="220"/>
        <v>-0.70371650274892572</v>
      </c>
      <c r="Z61">
        <f t="shared" si="44"/>
        <v>-1.5532210636101991</v>
      </c>
      <c r="AD61" s="18">
        <v>1113</v>
      </c>
      <c r="AE61" s="18">
        <v>576</v>
      </c>
      <c r="AF61" s="18">
        <v>835</v>
      </c>
      <c r="AG61" s="18">
        <v>573</v>
      </c>
      <c r="AH61" s="18">
        <f t="shared" si="45"/>
        <v>974</v>
      </c>
      <c r="AI61" s="18">
        <f t="shared" si="45"/>
        <v>574.5</v>
      </c>
      <c r="AJ61" s="18">
        <f t="shared" si="224"/>
        <v>311.5</v>
      </c>
      <c r="AK61" s="18">
        <f t="shared" si="225"/>
        <v>4</v>
      </c>
      <c r="AL61" s="18">
        <f t="shared" si="47"/>
        <v>311.52568112436575</v>
      </c>
      <c r="AM61" s="18">
        <f t="shared" si="48"/>
        <v>1130.8077864960076</v>
      </c>
      <c r="AN61" s="18">
        <f t="shared" si="226"/>
        <v>256.52150615071935</v>
      </c>
      <c r="AO61" s="28">
        <v>55</v>
      </c>
      <c r="AP61" s="22">
        <f t="shared" si="195"/>
        <v>0.16476596767273843</v>
      </c>
      <c r="AQ61" s="18">
        <f t="shared" si="196"/>
        <v>3.424904004329872E-2</v>
      </c>
      <c r="AR61">
        <f t="shared" si="49"/>
        <v>-0.78313248668160362</v>
      </c>
      <c r="AS61">
        <f t="shared" si="49"/>
        <v>-1.4653515967187327</v>
      </c>
      <c r="AW61" s="18">
        <v>1281</v>
      </c>
      <c r="AX61" s="18">
        <v>578</v>
      </c>
      <c r="AY61" s="18">
        <v>912</v>
      </c>
      <c r="AZ61" s="18">
        <v>580</v>
      </c>
      <c r="BA61" s="18">
        <f t="shared" si="50"/>
        <v>1096.5</v>
      </c>
      <c r="BB61" s="18">
        <f t="shared" si="50"/>
        <v>579</v>
      </c>
      <c r="BC61" s="18">
        <f t="shared" si="227"/>
        <v>265</v>
      </c>
      <c r="BD61" s="18">
        <f t="shared" si="228"/>
        <v>-2</v>
      </c>
      <c r="BE61" s="18">
        <f t="shared" si="52"/>
        <v>265.00754706234312</v>
      </c>
      <c r="BF61" s="18">
        <f t="shared" si="53"/>
        <v>1239.9811490502586</v>
      </c>
      <c r="BG61" s="18">
        <f t="shared" si="229"/>
        <v>225.60782033937426</v>
      </c>
      <c r="BH61" s="28">
        <v>55</v>
      </c>
      <c r="BI61" s="22">
        <f t="shared" si="197"/>
        <v>0.14651765267696393</v>
      </c>
      <c r="BJ61" s="18">
        <f t="shared" si="198"/>
        <v>2.2220541855725633E-2</v>
      </c>
      <c r="BK61">
        <f t="shared" si="55"/>
        <v>-0.83411004767612351</v>
      </c>
      <c r="BL61">
        <f t="shared" si="55"/>
        <v>-1.6532453548423895</v>
      </c>
      <c r="BP61">
        <v>1134</v>
      </c>
      <c r="BQ61">
        <v>566</v>
      </c>
      <c r="BR61">
        <v>969</v>
      </c>
      <c r="BS61">
        <v>565</v>
      </c>
      <c r="BT61" s="18">
        <f t="shared" si="56"/>
        <v>1051.5</v>
      </c>
      <c r="BU61" s="18">
        <f t="shared" si="56"/>
        <v>565.5</v>
      </c>
      <c r="BV61" s="18">
        <f t="shared" si="230"/>
        <v>573</v>
      </c>
      <c r="BW61" s="18">
        <f t="shared" si="231"/>
        <v>-24</v>
      </c>
      <c r="BX61" s="18">
        <f t="shared" si="58"/>
        <v>573.50239755383757</v>
      </c>
      <c r="BY61" s="18">
        <f t="shared" si="59"/>
        <v>1193.9189670995263</v>
      </c>
      <c r="BZ61" s="18">
        <f t="shared" si="232"/>
        <v>434.66110576386654</v>
      </c>
      <c r="CA61" s="28">
        <v>55</v>
      </c>
      <c r="CB61" s="22">
        <f t="shared" si="199"/>
        <v>0.63139191759099766</v>
      </c>
      <c r="CC61" s="18">
        <f t="shared" si="200"/>
        <v>0.25508021350059151</v>
      </c>
      <c r="CD61">
        <f t="shared" si="61"/>
        <v>-0.19970098178510123</v>
      </c>
      <c r="CE61">
        <f t="shared" si="61"/>
        <v>-0.59332322818278327</v>
      </c>
      <c r="CI61">
        <v>1133</v>
      </c>
      <c r="CJ61">
        <v>566</v>
      </c>
      <c r="CK61">
        <v>945</v>
      </c>
      <c r="CL61">
        <v>569</v>
      </c>
      <c r="CM61" s="18">
        <f t="shared" si="62"/>
        <v>1039</v>
      </c>
      <c r="CN61" s="18">
        <f t="shared" si="62"/>
        <v>567.5</v>
      </c>
      <c r="CO61" s="18">
        <f t="shared" si="233"/>
        <v>506.5</v>
      </c>
      <c r="CP61" s="18">
        <f t="shared" si="234"/>
        <v>-20.5</v>
      </c>
      <c r="CQ61" s="18">
        <f t="shared" si="64"/>
        <v>506.91468710227758</v>
      </c>
      <c r="CR61" s="18">
        <f t="shared" si="65"/>
        <v>1183.8822787760614</v>
      </c>
      <c r="CS61" s="18">
        <f t="shared" si="235"/>
        <v>390.59780899236523</v>
      </c>
      <c r="CT61" s="28">
        <v>55</v>
      </c>
      <c r="CU61" s="22">
        <f t="shared" si="201"/>
        <v>0.53464875960643476</v>
      </c>
      <c r="CV61" s="18">
        <f t="shared" si="202"/>
        <v>0.18837282239093514</v>
      </c>
      <c r="CW61">
        <f t="shared" si="67"/>
        <v>-0.27193143640932577</v>
      </c>
      <c r="CX61">
        <f t="shared" si="67"/>
        <v>-0.72498175513685748</v>
      </c>
      <c r="DB61">
        <v>1349</v>
      </c>
      <c r="DC61">
        <v>559</v>
      </c>
      <c r="DD61">
        <v>1134</v>
      </c>
      <c r="DE61">
        <v>566</v>
      </c>
      <c r="DF61" s="18">
        <f t="shared" si="68"/>
        <v>1241.5</v>
      </c>
      <c r="DG61" s="18">
        <f t="shared" si="68"/>
        <v>562.5</v>
      </c>
      <c r="DH61" s="18">
        <f t="shared" si="236"/>
        <v>699.5</v>
      </c>
      <c r="DI61" s="18">
        <f t="shared" si="237"/>
        <v>-22</v>
      </c>
      <c r="DJ61" s="18">
        <f t="shared" si="70"/>
        <v>699.84587588982765</v>
      </c>
      <c r="DK61" s="18">
        <f t="shared" si="71"/>
        <v>1362.985142985792</v>
      </c>
      <c r="DL61" s="18">
        <f t="shared" si="238"/>
        <v>565.86266180739744</v>
      </c>
      <c r="DM61" s="28">
        <v>55</v>
      </c>
      <c r="DN61" s="22">
        <f t="shared" si="203"/>
        <v>0.48240093123635264</v>
      </c>
      <c r="DO61" s="18">
        <f t="shared" si="204"/>
        <v>0.22868443786311859</v>
      </c>
      <c r="DP61">
        <f t="shared" si="73"/>
        <v>-0.31659186249638988</v>
      </c>
      <c r="DQ61">
        <f t="shared" si="73"/>
        <v>-0.64076338843274017</v>
      </c>
      <c r="DU61">
        <v>1369</v>
      </c>
      <c r="DV61">
        <v>586</v>
      </c>
      <c r="DW61">
        <v>1182</v>
      </c>
      <c r="DX61">
        <v>592</v>
      </c>
      <c r="DY61" s="18">
        <f t="shared" si="74"/>
        <v>1275.5</v>
      </c>
      <c r="DZ61" s="18">
        <f t="shared" si="74"/>
        <v>589</v>
      </c>
      <c r="EA61" s="18">
        <f t="shared" si="239"/>
        <v>670</v>
      </c>
      <c r="EB61" s="18">
        <f t="shared" si="240"/>
        <v>-17</v>
      </c>
      <c r="EC61" s="18">
        <f t="shared" si="76"/>
        <v>670.21563694082818</v>
      </c>
      <c r="ED61" s="18">
        <f t="shared" si="77"/>
        <v>1404.9274892320955</v>
      </c>
      <c r="EE61" s="18">
        <f t="shared" si="241"/>
        <v>548.26755086681862</v>
      </c>
      <c r="EF61" s="28">
        <v>55</v>
      </c>
      <c r="EG61" s="22">
        <f t="shared" si="205"/>
        <v>1.1418718695560026</v>
      </c>
      <c r="EH61" s="18">
        <f t="shared" si="206"/>
        <v>0.55025520951843265</v>
      </c>
      <c r="EI61">
        <f t="shared" si="79"/>
        <v>5.7617374079060694E-2</v>
      </c>
      <c r="EJ61">
        <f t="shared" si="79"/>
        <v>-0.25943583709010964</v>
      </c>
      <c r="EN61">
        <v>1622</v>
      </c>
      <c r="EO61">
        <v>588</v>
      </c>
      <c r="EP61">
        <v>1395</v>
      </c>
      <c r="EQ61">
        <v>593</v>
      </c>
      <c r="ER61" s="18">
        <f t="shared" si="80"/>
        <v>1508.5</v>
      </c>
      <c r="ES61" s="18">
        <f t="shared" si="80"/>
        <v>590.5</v>
      </c>
      <c r="ET61" s="18">
        <f t="shared" si="242"/>
        <v>892.5</v>
      </c>
      <c r="EU61" s="18">
        <f t="shared" si="243"/>
        <v>-19</v>
      </c>
      <c r="EV61" s="18">
        <f t="shared" si="82"/>
        <v>892.70221798761088</v>
      </c>
      <c r="EW61" s="18">
        <f t="shared" si="83"/>
        <v>1619.9575611725143</v>
      </c>
      <c r="EX61" s="18">
        <f t="shared" si="244"/>
        <v>753.38601190494228</v>
      </c>
      <c r="EY61" s="28">
        <v>55</v>
      </c>
      <c r="EZ61" s="22">
        <f t="shared" si="207"/>
        <v>0.92948389611998217</v>
      </c>
      <c r="FA61" s="18">
        <f t="shared" si="208"/>
        <v>0.57798096009414424</v>
      </c>
      <c r="FB61">
        <f t="shared" si="85"/>
        <v>-3.1758130245837103E-2</v>
      </c>
      <c r="FC61">
        <f t="shared" si="85"/>
        <v>-0.23808646791553584</v>
      </c>
      <c r="FG61">
        <v>1668</v>
      </c>
      <c r="FH61">
        <v>583</v>
      </c>
      <c r="FI61">
        <v>1400</v>
      </c>
      <c r="FJ61">
        <v>593</v>
      </c>
      <c r="FK61" s="18">
        <f t="shared" si="86"/>
        <v>1534</v>
      </c>
      <c r="FL61" s="18">
        <f t="shared" si="86"/>
        <v>588</v>
      </c>
      <c r="FM61" s="18">
        <f t="shared" si="245"/>
        <v>922</v>
      </c>
      <c r="FN61" s="18">
        <f t="shared" si="246"/>
        <v>-23</v>
      </c>
      <c r="FO61" s="18">
        <f t="shared" si="88"/>
        <v>922.28683173945399</v>
      </c>
      <c r="FP61" s="18">
        <f t="shared" si="89"/>
        <v>1642.8329190760696</v>
      </c>
      <c r="FQ61" s="18">
        <f t="shared" si="247"/>
        <v>778.04103659797886</v>
      </c>
      <c r="FR61" s="28">
        <v>55</v>
      </c>
      <c r="FS61" s="22">
        <f t="shared" si="209"/>
        <v>0.84196984887107762</v>
      </c>
      <c r="FT61" s="18">
        <f t="shared" si="210"/>
        <v>0.56032090218000352</v>
      </c>
      <c r="FU61">
        <f t="shared" si="91"/>
        <v>-7.4703460404589542E-2</v>
      </c>
      <c r="FV61">
        <f t="shared" si="91"/>
        <v>-0.25156317633286684</v>
      </c>
      <c r="FZ61">
        <v>892</v>
      </c>
      <c r="GA61">
        <v>572</v>
      </c>
      <c r="GB61">
        <v>732</v>
      </c>
      <c r="GC61">
        <v>580</v>
      </c>
      <c r="GD61">
        <f t="shared" si="92"/>
        <v>812</v>
      </c>
      <c r="GE61">
        <f t="shared" si="92"/>
        <v>576</v>
      </c>
      <c r="GF61" s="18">
        <f t="shared" si="248"/>
        <v>586</v>
      </c>
      <c r="GG61" s="18">
        <f t="shared" si="249"/>
        <v>-26</v>
      </c>
      <c r="GH61" s="18">
        <f t="shared" si="94"/>
        <v>586.57650822377809</v>
      </c>
      <c r="GI61">
        <f t="shared" si="95"/>
        <v>995.55009919139684</v>
      </c>
      <c r="GJ61">
        <v>55</v>
      </c>
      <c r="GK61" s="22">
        <f t="shared" si="211"/>
        <v>0.75868786224483575</v>
      </c>
      <c r="GL61" s="18">
        <f t="shared" si="212"/>
        <v>0.32383224973212094</v>
      </c>
      <c r="GM61">
        <f t="shared" si="96"/>
        <v>-0.1199368638761685</v>
      </c>
      <c r="GN61">
        <f t="shared" si="97"/>
        <v>-0.48967990300922754</v>
      </c>
      <c r="GR61">
        <v>1115</v>
      </c>
      <c r="GS61">
        <v>566</v>
      </c>
      <c r="GT61">
        <v>976</v>
      </c>
      <c r="GU61">
        <v>570</v>
      </c>
      <c r="GV61">
        <f t="shared" si="98"/>
        <v>1045.5</v>
      </c>
      <c r="GW61">
        <f t="shared" si="98"/>
        <v>568</v>
      </c>
      <c r="GX61" s="18">
        <f t="shared" si="250"/>
        <v>800.5</v>
      </c>
      <c r="GY61" s="18">
        <f t="shared" si="251"/>
        <v>-36.5</v>
      </c>
      <c r="GZ61" s="18">
        <f t="shared" si="100"/>
        <v>801.33170410261448</v>
      </c>
      <c r="HA61">
        <f t="shared" si="101"/>
        <v>1189.8295045929899</v>
      </c>
      <c r="HB61">
        <v>55</v>
      </c>
      <c r="HC61" s="22">
        <f t="shared" si="213"/>
        <v>0.68120886356942256</v>
      </c>
      <c r="HD61" s="18">
        <f t="shared" si="214"/>
        <v>0.4256036549412372</v>
      </c>
      <c r="HE61">
        <f t="shared" si="102"/>
        <v>-0.1667197098370837</v>
      </c>
      <c r="HF61">
        <f t="shared" si="103"/>
        <v>-0.37099465112185387</v>
      </c>
      <c r="HJ61">
        <v>1119</v>
      </c>
      <c r="HK61">
        <v>566</v>
      </c>
      <c r="HL61">
        <v>989</v>
      </c>
      <c r="HM61">
        <v>569</v>
      </c>
      <c r="HN61">
        <f t="shared" si="104"/>
        <v>1054</v>
      </c>
      <c r="HO61">
        <f t="shared" si="104"/>
        <v>567.5</v>
      </c>
      <c r="HP61" s="18">
        <f t="shared" si="221"/>
        <v>799</v>
      </c>
      <c r="HQ61" s="18">
        <f t="shared" si="252"/>
        <v>-34</v>
      </c>
      <c r="HR61" s="18">
        <f t="shared" si="215"/>
        <v>799.72307707105711</v>
      </c>
      <c r="HS61">
        <f t="shared" si="107"/>
        <v>1197.0681893693441</v>
      </c>
      <c r="HT61">
        <v>55</v>
      </c>
      <c r="HU61" s="22">
        <f t="shared" si="216"/>
        <v>0.73221245910311561</v>
      </c>
      <c r="HV61" s="18">
        <f t="shared" si="217"/>
        <v>0.4702112257885056</v>
      </c>
      <c r="HW61">
        <f t="shared" si="108"/>
        <v>-0.13536288556962425</v>
      </c>
      <c r="HX61">
        <f t="shared" si="109"/>
        <v>-0.32770700677252929</v>
      </c>
      <c r="IB61">
        <v>1388</v>
      </c>
      <c r="IC61">
        <v>556</v>
      </c>
      <c r="ID61">
        <v>1125</v>
      </c>
      <c r="IE61">
        <v>565</v>
      </c>
      <c r="IF61">
        <f t="shared" si="110"/>
        <v>1256.5</v>
      </c>
      <c r="IG61">
        <f t="shared" si="111"/>
        <v>560.5</v>
      </c>
      <c r="IH61">
        <f t="shared" si="112"/>
        <v>710</v>
      </c>
      <c r="II61">
        <f t="shared" si="113"/>
        <v>-23</v>
      </c>
      <c r="IJ61">
        <f t="shared" si="114"/>
        <v>710.37243752837151</v>
      </c>
      <c r="IL61">
        <v>55</v>
      </c>
      <c r="IM61">
        <f t="shared" si="218"/>
        <v>0.68631485434593653</v>
      </c>
      <c r="IN61">
        <f t="shared" si="219"/>
        <v>0.39857773569418653</v>
      </c>
      <c r="IO61">
        <f t="shared" si="115"/>
        <v>-0.16347660129779029</v>
      </c>
      <c r="IP61">
        <f t="shared" si="116"/>
        <v>-0.39948696437916581</v>
      </c>
    </row>
    <row r="62" spans="11:250" x14ac:dyDescent="0.25">
      <c r="K62" s="18">
        <v>1155</v>
      </c>
      <c r="L62" s="18">
        <v>579</v>
      </c>
      <c r="M62" s="18">
        <v>907</v>
      </c>
      <c r="N62" s="18">
        <v>575</v>
      </c>
      <c r="O62" s="18">
        <f t="shared" si="189"/>
        <v>1031</v>
      </c>
      <c r="P62" s="18">
        <f t="shared" si="190"/>
        <v>577</v>
      </c>
      <c r="Q62" s="18">
        <f t="shared" si="222"/>
        <v>254.5</v>
      </c>
      <c r="R62" s="18">
        <f t="shared" si="223"/>
        <v>-3.5</v>
      </c>
      <c r="S62" s="49">
        <f t="shared" si="42"/>
        <v>254.52406565981144</v>
      </c>
      <c r="T62" s="26">
        <f t="shared" si="191"/>
        <v>21.085582442201265</v>
      </c>
      <c r="U62" s="18">
        <f t="shared" si="192"/>
        <v>211.97672767943925</v>
      </c>
      <c r="V62" s="28">
        <v>56</v>
      </c>
      <c r="W62" s="22">
        <f t="shared" si="193"/>
        <v>0.20142289550204384</v>
      </c>
      <c r="X62" s="18">
        <f t="shared" si="194"/>
        <v>2.8652295308707082E-2</v>
      </c>
      <c r="Y62">
        <f t="shared" si="220"/>
        <v>-0.69589116523696914</v>
      </c>
      <c r="Z62">
        <f t="shared" si="44"/>
        <v>-1.5428405813762867</v>
      </c>
      <c r="AD62" s="18">
        <v>1121</v>
      </c>
      <c r="AE62" s="18">
        <v>575</v>
      </c>
      <c r="AF62" s="18">
        <v>844</v>
      </c>
      <c r="AG62" s="18">
        <v>572</v>
      </c>
      <c r="AH62" s="18">
        <f t="shared" si="45"/>
        <v>982.5</v>
      </c>
      <c r="AI62" s="18">
        <f t="shared" si="45"/>
        <v>573.5</v>
      </c>
      <c r="AJ62" s="18">
        <f t="shared" si="224"/>
        <v>320</v>
      </c>
      <c r="AK62" s="18">
        <f t="shared" si="225"/>
        <v>3</v>
      </c>
      <c r="AL62" s="18">
        <f t="shared" si="47"/>
        <v>320.01406219102307</v>
      </c>
      <c r="AM62" s="18">
        <f t="shared" si="48"/>
        <v>1137.6328493850729</v>
      </c>
      <c r="AN62" s="18">
        <f t="shared" si="226"/>
        <v>263.34656903978464</v>
      </c>
      <c r="AO62" s="28">
        <v>56</v>
      </c>
      <c r="AP62" s="22">
        <f t="shared" si="195"/>
        <v>0.16776171253951552</v>
      </c>
      <c r="AQ62" s="18">
        <f t="shared" si="196"/>
        <v>3.5182250114473131E-2</v>
      </c>
      <c r="AR62">
        <f t="shared" si="49"/>
        <v>-0.77530714916964705</v>
      </c>
      <c r="AS62">
        <f t="shared" si="49"/>
        <v>-1.4536763882711274</v>
      </c>
      <c r="AW62" s="18">
        <v>1288</v>
      </c>
      <c r="AX62" s="18">
        <v>578</v>
      </c>
      <c r="AY62" s="18">
        <v>917</v>
      </c>
      <c r="AZ62" s="18">
        <v>581</v>
      </c>
      <c r="BA62" s="18">
        <f t="shared" si="50"/>
        <v>1102.5</v>
      </c>
      <c r="BB62" s="18">
        <f t="shared" si="50"/>
        <v>579.5</v>
      </c>
      <c r="BC62" s="18">
        <f t="shared" si="227"/>
        <v>271</v>
      </c>
      <c r="BD62" s="18">
        <f t="shared" si="228"/>
        <v>-1.5</v>
      </c>
      <c r="BE62" s="18">
        <f t="shared" si="52"/>
        <v>271.00415125971779</v>
      </c>
      <c r="BF62" s="18">
        <f t="shared" si="53"/>
        <v>1245.5225810879544</v>
      </c>
      <c r="BG62" s="18">
        <f t="shared" si="229"/>
        <v>231.14925237707007</v>
      </c>
      <c r="BH62" s="28">
        <v>56</v>
      </c>
      <c r="BI62" s="22">
        <f t="shared" si="197"/>
        <v>0.1491816099983633</v>
      </c>
      <c r="BJ62" s="18">
        <f t="shared" si="198"/>
        <v>2.2723349402291985E-2</v>
      </c>
      <c r="BK62">
        <f t="shared" si="55"/>
        <v>-0.82628471016416682</v>
      </c>
      <c r="BL62">
        <f t="shared" si="55"/>
        <v>-1.6435276536070385</v>
      </c>
      <c r="BP62">
        <v>1145</v>
      </c>
      <c r="BQ62">
        <v>565</v>
      </c>
      <c r="BR62">
        <v>980</v>
      </c>
      <c r="BS62">
        <v>568</v>
      </c>
      <c r="BT62" s="18">
        <f t="shared" si="56"/>
        <v>1062.5</v>
      </c>
      <c r="BU62" s="18">
        <f t="shared" si="56"/>
        <v>566.5</v>
      </c>
      <c r="BV62" s="18">
        <f t="shared" si="230"/>
        <v>584</v>
      </c>
      <c r="BW62" s="18">
        <f t="shared" si="231"/>
        <v>-23</v>
      </c>
      <c r="BX62" s="18">
        <f t="shared" si="58"/>
        <v>584.45273547139811</v>
      </c>
      <c r="BY62" s="18">
        <f t="shared" si="59"/>
        <v>1204.0882442744801</v>
      </c>
      <c r="BZ62" s="18">
        <f t="shared" si="232"/>
        <v>444.83038293882032</v>
      </c>
      <c r="CA62" s="28">
        <v>56</v>
      </c>
      <c r="CB62" s="22">
        <f t="shared" si="199"/>
        <v>0.64287177063810674</v>
      </c>
      <c r="CC62" s="18">
        <f t="shared" si="200"/>
        <v>0.25995066312003318</v>
      </c>
      <c r="CD62">
        <f t="shared" si="61"/>
        <v>-0.19187564427314463</v>
      </c>
      <c r="CE62">
        <f t="shared" si="61"/>
        <v>-0.58510907036733606</v>
      </c>
      <c r="CI62">
        <v>1145</v>
      </c>
      <c r="CJ62">
        <v>566</v>
      </c>
      <c r="CK62">
        <v>954</v>
      </c>
      <c r="CL62">
        <v>570</v>
      </c>
      <c r="CM62" s="18">
        <f t="shared" si="62"/>
        <v>1049.5</v>
      </c>
      <c r="CN62" s="18">
        <f t="shared" si="62"/>
        <v>568</v>
      </c>
      <c r="CO62" s="18">
        <f t="shared" si="233"/>
        <v>517</v>
      </c>
      <c r="CP62" s="18">
        <f t="shared" si="234"/>
        <v>-20</v>
      </c>
      <c r="CQ62" s="18">
        <f t="shared" si="64"/>
        <v>517.38670257361662</v>
      </c>
      <c r="CR62" s="18">
        <f t="shared" si="65"/>
        <v>1193.3458216292543</v>
      </c>
      <c r="CS62" s="18">
        <f t="shared" si="235"/>
        <v>400.06135184555808</v>
      </c>
      <c r="CT62" s="28">
        <v>56</v>
      </c>
      <c r="CU62" s="22">
        <f t="shared" si="201"/>
        <v>0.5443696461447336</v>
      </c>
      <c r="CV62" s="18">
        <f t="shared" si="202"/>
        <v>0.19226429202211523</v>
      </c>
      <c r="CW62">
        <f t="shared" si="67"/>
        <v>-0.26410609889736919</v>
      </c>
      <c r="CX62">
        <f t="shared" si="67"/>
        <v>-0.71610136691983906</v>
      </c>
      <c r="DB62">
        <v>1367</v>
      </c>
      <c r="DC62">
        <v>559</v>
      </c>
      <c r="DD62">
        <v>1145</v>
      </c>
      <c r="DE62">
        <v>563</v>
      </c>
      <c r="DF62" s="18">
        <f t="shared" si="68"/>
        <v>1256</v>
      </c>
      <c r="DG62" s="18">
        <f t="shared" si="68"/>
        <v>561</v>
      </c>
      <c r="DH62" s="18">
        <f t="shared" si="236"/>
        <v>714</v>
      </c>
      <c r="DI62" s="18">
        <f t="shared" si="237"/>
        <v>-23.5</v>
      </c>
      <c r="DJ62" s="18">
        <f t="shared" si="70"/>
        <v>714.38662501477449</v>
      </c>
      <c r="DK62" s="18">
        <f t="shared" si="71"/>
        <v>1375.5933265322276</v>
      </c>
      <c r="DL62" s="18">
        <f t="shared" si="238"/>
        <v>578.47084535383306</v>
      </c>
      <c r="DM62" s="28">
        <v>56</v>
      </c>
      <c r="DN62" s="22">
        <f t="shared" si="203"/>
        <v>0.49117185725883183</v>
      </c>
      <c r="DO62" s="18">
        <f t="shared" si="204"/>
        <v>0.23343583121171721</v>
      </c>
      <c r="DP62">
        <f t="shared" si="73"/>
        <v>-0.3087665249844333</v>
      </c>
      <c r="DQ62">
        <f t="shared" si="73"/>
        <v>-0.63183248118191848</v>
      </c>
      <c r="DU62">
        <v>1384</v>
      </c>
      <c r="DV62">
        <v>586</v>
      </c>
      <c r="DW62">
        <v>1197</v>
      </c>
      <c r="DX62">
        <v>592</v>
      </c>
      <c r="DY62" s="18">
        <f t="shared" si="74"/>
        <v>1290.5</v>
      </c>
      <c r="DZ62" s="18">
        <f t="shared" si="74"/>
        <v>589</v>
      </c>
      <c r="EA62" s="18">
        <f t="shared" si="239"/>
        <v>685</v>
      </c>
      <c r="EB62" s="18">
        <f t="shared" si="240"/>
        <v>-17</v>
      </c>
      <c r="EC62" s="18">
        <f t="shared" si="76"/>
        <v>685.21091643376496</v>
      </c>
      <c r="ED62" s="18">
        <f t="shared" si="77"/>
        <v>1418.5595687175071</v>
      </c>
      <c r="EE62" s="18">
        <f t="shared" si="241"/>
        <v>561.89963035223025</v>
      </c>
      <c r="EF62" s="28">
        <v>56</v>
      </c>
      <c r="EG62" s="22">
        <f t="shared" si="205"/>
        <v>1.1626331762752027</v>
      </c>
      <c r="EH62" s="18">
        <f t="shared" si="206"/>
        <v>0.56256651681176262</v>
      </c>
      <c r="EI62">
        <f t="shared" si="79"/>
        <v>6.5442711591017277E-2</v>
      </c>
      <c r="EJ62">
        <f t="shared" si="79"/>
        <v>-0.24982612001409268</v>
      </c>
      <c r="EN62">
        <v>1644</v>
      </c>
      <c r="EO62">
        <v>586</v>
      </c>
      <c r="EP62">
        <v>1416</v>
      </c>
      <c r="EQ62">
        <v>593</v>
      </c>
      <c r="ER62" s="18">
        <f t="shared" si="80"/>
        <v>1530</v>
      </c>
      <c r="ES62" s="18">
        <f t="shared" si="80"/>
        <v>589.5</v>
      </c>
      <c r="ET62" s="18">
        <f t="shared" si="242"/>
        <v>914</v>
      </c>
      <c r="EU62" s="18">
        <f t="shared" si="243"/>
        <v>-20</v>
      </c>
      <c r="EV62" s="18">
        <f t="shared" si="82"/>
        <v>914.21879219364109</v>
      </c>
      <c r="EW62" s="18">
        <f t="shared" si="83"/>
        <v>1639.63723121915</v>
      </c>
      <c r="EX62" s="18">
        <f t="shared" si="244"/>
        <v>773.06568195157797</v>
      </c>
      <c r="EY62" s="28">
        <v>56</v>
      </c>
      <c r="EZ62" s="22">
        <f t="shared" si="207"/>
        <v>0.94638360332216376</v>
      </c>
      <c r="FA62" s="18">
        <f t="shared" si="208"/>
        <v>0.59191188797463345</v>
      </c>
      <c r="FB62">
        <f t="shared" si="85"/>
        <v>-2.3932792733880489E-2</v>
      </c>
      <c r="FC62">
        <f t="shared" si="85"/>
        <v>-0.22774293755823891</v>
      </c>
      <c r="FG62">
        <v>1688</v>
      </c>
      <c r="FH62">
        <v>583</v>
      </c>
      <c r="FI62">
        <v>1423</v>
      </c>
      <c r="FJ62">
        <v>593</v>
      </c>
      <c r="FK62" s="18">
        <f t="shared" si="86"/>
        <v>1555.5</v>
      </c>
      <c r="FL62" s="18">
        <f t="shared" si="86"/>
        <v>588</v>
      </c>
      <c r="FM62" s="18">
        <f t="shared" si="245"/>
        <v>943.5</v>
      </c>
      <c r="FN62" s="18">
        <f t="shared" si="246"/>
        <v>-23</v>
      </c>
      <c r="FO62" s="18">
        <f t="shared" si="88"/>
        <v>943.78029752691918</v>
      </c>
      <c r="FP62" s="18">
        <f t="shared" si="89"/>
        <v>1662.9264114806765</v>
      </c>
      <c r="FQ62" s="18">
        <f t="shared" si="247"/>
        <v>798.13452900258574</v>
      </c>
      <c r="FR62" s="28">
        <v>56</v>
      </c>
      <c r="FS62" s="22">
        <f t="shared" si="209"/>
        <v>0.85727839157782459</v>
      </c>
      <c r="FT62" s="18">
        <f t="shared" si="210"/>
        <v>0.57337892027866133</v>
      </c>
      <c r="FU62">
        <f t="shared" si="91"/>
        <v>-6.6878122892632924E-2</v>
      </c>
      <c r="FV62">
        <f t="shared" si="91"/>
        <v>-0.24155827751255346</v>
      </c>
      <c r="FZ62">
        <v>909</v>
      </c>
      <c r="GA62">
        <v>571</v>
      </c>
      <c r="GB62">
        <v>748</v>
      </c>
      <c r="GC62">
        <v>580</v>
      </c>
      <c r="GD62">
        <f t="shared" si="92"/>
        <v>828.5</v>
      </c>
      <c r="GE62">
        <f t="shared" si="92"/>
        <v>575.5</v>
      </c>
      <c r="GF62" s="18">
        <f t="shared" si="248"/>
        <v>602.5</v>
      </c>
      <c r="GG62" s="18">
        <f t="shared" si="249"/>
        <v>-26.5</v>
      </c>
      <c r="GH62" s="18">
        <f t="shared" si="94"/>
        <v>603.08249850248512</v>
      </c>
      <c r="GI62">
        <f t="shared" si="95"/>
        <v>1008.7678127299661</v>
      </c>
      <c r="GJ62">
        <v>56</v>
      </c>
      <c r="GK62" s="22">
        <f t="shared" si="211"/>
        <v>0.7724821870129237</v>
      </c>
      <c r="GL62" s="18">
        <f t="shared" si="212"/>
        <v>0.33294473871023572</v>
      </c>
      <c r="GM62">
        <f t="shared" si="96"/>
        <v>-0.11211152636421193</v>
      </c>
      <c r="GN62">
        <f t="shared" si="97"/>
        <v>-0.4776278435651472</v>
      </c>
      <c r="GR62">
        <v>1131</v>
      </c>
      <c r="GS62">
        <v>563</v>
      </c>
      <c r="GT62">
        <v>994</v>
      </c>
      <c r="GU62">
        <v>569</v>
      </c>
      <c r="GV62">
        <f t="shared" si="98"/>
        <v>1062.5</v>
      </c>
      <c r="GW62">
        <f t="shared" si="98"/>
        <v>566</v>
      </c>
      <c r="GX62" s="18">
        <f t="shared" si="250"/>
        <v>817.5</v>
      </c>
      <c r="GY62" s="18">
        <f t="shared" si="251"/>
        <v>-38.5</v>
      </c>
      <c r="GZ62" s="18">
        <f t="shared" si="100"/>
        <v>818.40607280249333</v>
      </c>
      <c r="HA62">
        <f t="shared" si="101"/>
        <v>1203.8530848903449</v>
      </c>
      <c r="HB62">
        <v>56</v>
      </c>
      <c r="HC62" s="22">
        <f t="shared" si="213"/>
        <v>0.69359447927068485</v>
      </c>
      <c r="HD62" s="18">
        <f t="shared" si="214"/>
        <v>0.43467220132131668</v>
      </c>
      <c r="HE62">
        <f t="shared" si="102"/>
        <v>-0.15889437232512707</v>
      </c>
      <c r="HF62">
        <f t="shared" si="103"/>
        <v>-0.3618381334433835</v>
      </c>
      <c r="HJ62">
        <v>1137</v>
      </c>
      <c r="HK62">
        <v>565</v>
      </c>
      <c r="HL62">
        <v>1008</v>
      </c>
      <c r="HM62">
        <v>569</v>
      </c>
      <c r="HN62">
        <f t="shared" si="104"/>
        <v>1072.5</v>
      </c>
      <c r="HO62">
        <f t="shared" si="104"/>
        <v>567</v>
      </c>
      <c r="HP62" s="18">
        <f t="shared" si="221"/>
        <v>817.5</v>
      </c>
      <c r="HQ62" s="18">
        <f t="shared" si="252"/>
        <v>-34.5</v>
      </c>
      <c r="HR62" s="18">
        <f t="shared" si="215"/>
        <v>818.2276578067989</v>
      </c>
      <c r="HS62">
        <f t="shared" si="107"/>
        <v>1213.1550807707974</v>
      </c>
      <c r="HT62">
        <v>56</v>
      </c>
      <c r="HU62" s="22">
        <f t="shared" si="216"/>
        <v>0.74552541290499041</v>
      </c>
      <c r="HV62" s="18">
        <f t="shared" si="217"/>
        <v>0.48109131896066054</v>
      </c>
      <c r="HW62">
        <f t="shared" si="108"/>
        <v>-0.1275375480576677</v>
      </c>
      <c r="HX62">
        <f t="shared" si="109"/>
        <v>-0.31777247964180727</v>
      </c>
      <c r="IB62">
        <v>1405</v>
      </c>
      <c r="IC62">
        <v>556</v>
      </c>
      <c r="ID62">
        <v>1143</v>
      </c>
      <c r="IE62">
        <v>566</v>
      </c>
      <c r="IF62">
        <f t="shared" si="110"/>
        <v>1274</v>
      </c>
      <c r="IG62">
        <f t="shared" si="111"/>
        <v>561</v>
      </c>
      <c r="IH62">
        <f t="shared" si="112"/>
        <v>727.5</v>
      </c>
      <c r="II62">
        <f t="shared" si="113"/>
        <v>-22.5</v>
      </c>
      <c r="IJ62">
        <f t="shared" si="114"/>
        <v>727.84785498069584</v>
      </c>
      <c r="IL62">
        <v>56</v>
      </c>
      <c r="IM62">
        <f t="shared" si="218"/>
        <v>0.6987933062431354</v>
      </c>
      <c r="IN62">
        <f t="shared" si="219"/>
        <v>0.40838289134281053</v>
      </c>
      <c r="IO62">
        <f t="shared" si="115"/>
        <v>-0.15565126378583372</v>
      </c>
      <c r="IP62">
        <f t="shared" si="116"/>
        <v>-0.38893246039278423</v>
      </c>
    </row>
    <row r="63" spans="11:250" x14ac:dyDescent="0.25">
      <c r="K63" s="18">
        <v>1162</v>
      </c>
      <c r="L63" s="18">
        <v>578</v>
      </c>
      <c r="M63" s="18">
        <v>915</v>
      </c>
      <c r="N63" s="18">
        <v>576</v>
      </c>
      <c r="O63" s="18">
        <f t="shared" si="189"/>
        <v>1038.5</v>
      </c>
      <c r="P63" s="18">
        <f t="shared" si="190"/>
        <v>577</v>
      </c>
      <c r="Q63" s="18">
        <f t="shared" si="222"/>
        <v>262</v>
      </c>
      <c r="R63" s="18">
        <f t="shared" si="223"/>
        <v>-3.5</v>
      </c>
      <c r="S63" s="49">
        <f t="shared" si="42"/>
        <v>262.02337681970289</v>
      </c>
      <c r="T63" s="26">
        <f t="shared" si="191"/>
        <v>21.706849210479902</v>
      </c>
      <c r="U63" s="18">
        <f t="shared" si="192"/>
        <v>218.52714314363459</v>
      </c>
      <c r="V63" s="28">
        <v>57</v>
      </c>
      <c r="W63" s="22">
        <f t="shared" si="193"/>
        <v>0.20501973292172318</v>
      </c>
      <c r="X63" s="18">
        <f t="shared" si="194"/>
        <v>2.9496508123743138E-2</v>
      </c>
      <c r="Y63">
        <f t="shared" si="220"/>
        <v>-0.68820433657067814</v>
      </c>
      <c r="Z63">
        <f t="shared" si="44"/>
        <v>-1.5302293939320111</v>
      </c>
      <c r="AD63" s="18">
        <v>1129</v>
      </c>
      <c r="AE63" s="18">
        <v>575</v>
      </c>
      <c r="AF63" s="18">
        <v>853</v>
      </c>
      <c r="AG63" s="18">
        <v>570</v>
      </c>
      <c r="AH63" s="18">
        <f t="shared" si="45"/>
        <v>991</v>
      </c>
      <c r="AI63" s="18">
        <f t="shared" si="45"/>
        <v>572.5</v>
      </c>
      <c r="AJ63" s="18">
        <f t="shared" si="224"/>
        <v>328.5</v>
      </c>
      <c r="AK63" s="18">
        <f t="shared" si="225"/>
        <v>2</v>
      </c>
      <c r="AL63" s="18">
        <f t="shared" si="47"/>
        <v>328.50608822364313</v>
      </c>
      <c r="AM63" s="18">
        <f t="shared" si="48"/>
        <v>1144.4812143499778</v>
      </c>
      <c r="AN63" s="18">
        <f t="shared" si="226"/>
        <v>270.19493400468957</v>
      </c>
      <c r="AO63" s="28">
        <v>57</v>
      </c>
      <c r="AP63" s="22">
        <f t="shared" si="195"/>
        <v>0.17075745740629256</v>
      </c>
      <c r="AQ63" s="18">
        <f t="shared" si="196"/>
        <v>3.6115860912113378E-2</v>
      </c>
      <c r="AR63">
        <f t="shared" si="49"/>
        <v>-0.76762032050335616</v>
      </c>
      <c r="AS63">
        <f t="shared" si="49"/>
        <v>-1.4423020281822327</v>
      </c>
      <c r="AW63" s="18">
        <v>1295</v>
      </c>
      <c r="AX63" s="18">
        <v>578</v>
      </c>
      <c r="AY63" s="18">
        <v>924</v>
      </c>
      <c r="AZ63" s="18">
        <v>580</v>
      </c>
      <c r="BA63" s="18">
        <f t="shared" si="50"/>
        <v>1109.5</v>
      </c>
      <c r="BB63" s="18">
        <f t="shared" si="50"/>
        <v>579</v>
      </c>
      <c r="BC63" s="18">
        <f t="shared" si="227"/>
        <v>278</v>
      </c>
      <c r="BD63" s="18">
        <f t="shared" si="228"/>
        <v>-2</v>
      </c>
      <c r="BE63" s="18">
        <f t="shared" si="52"/>
        <v>278.00719415151832</v>
      </c>
      <c r="BF63" s="18">
        <f t="shared" si="53"/>
        <v>1251.4916100397957</v>
      </c>
      <c r="BG63" s="18">
        <f t="shared" si="229"/>
        <v>237.11828132891128</v>
      </c>
      <c r="BH63" s="28">
        <v>57</v>
      </c>
      <c r="BI63" s="22">
        <f t="shared" si="197"/>
        <v>0.15184556731976262</v>
      </c>
      <c r="BJ63" s="18">
        <f t="shared" si="198"/>
        <v>2.3310545538476314E-2</v>
      </c>
      <c r="BK63">
        <f t="shared" si="55"/>
        <v>-0.81859788149787593</v>
      </c>
      <c r="BL63">
        <f t="shared" si="55"/>
        <v>-1.6324475625335835</v>
      </c>
      <c r="BP63">
        <v>1156</v>
      </c>
      <c r="BQ63">
        <v>565</v>
      </c>
      <c r="BR63">
        <v>994</v>
      </c>
      <c r="BS63">
        <v>567</v>
      </c>
      <c r="BT63" s="18">
        <f t="shared" si="56"/>
        <v>1075</v>
      </c>
      <c r="BU63" s="18">
        <f t="shared" si="56"/>
        <v>566</v>
      </c>
      <c r="BV63" s="18">
        <f t="shared" si="230"/>
        <v>596.5</v>
      </c>
      <c r="BW63" s="18">
        <f t="shared" si="231"/>
        <v>-23.5</v>
      </c>
      <c r="BX63" s="18">
        <f t="shared" si="58"/>
        <v>596.96272915484428</v>
      </c>
      <c r="BY63" s="18">
        <f t="shared" si="59"/>
        <v>1214.8995843278572</v>
      </c>
      <c r="BZ63" s="18">
        <f t="shared" si="232"/>
        <v>455.6417229921974</v>
      </c>
      <c r="CA63" s="28">
        <v>57</v>
      </c>
      <c r="CB63" s="22">
        <f t="shared" si="199"/>
        <v>0.65435162368521571</v>
      </c>
      <c r="CC63" s="18">
        <f t="shared" si="200"/>
        <v>0.26551481049461312</v>
      </c>
      <c r="CD63">
        <f t="shared" si="61"/>
        <v>-0.18418881560685371</v>
      </c>
      <c r="CE63">
        <f t="shared" si="61"/>
        <v>-0.57591124883227207</v>
      </c>
      <c r="CI63">
        <v>1156</v>
      </c>
      <c r="CJ63">
        <v>566</v>
      </c>
      <c r="CK63">
        <v>963</v>
      </c>
      <c r="CL63">
        <v>567</v>
      </c>
      <c r="CM63" s="18">
        <f t="shared" si="62"/>
        <v>1059.5</v>
      </c>
      <c r="CN63" s="18">
        <f t="shared" si="62"/>
        <v>566.5</v>
      </c>
      <c r="CO63" s="18">
        <f t="shared" si="233"/>
        <v>527</v>
      </c>
      <c r="CP63" s="18">
        <f t="shared" si="234"/>
        <v>-21.5</v>
      </c>
      <c r="CQ63" s="18">
        <f t="shared" si="64"/>
        <v>527.43838502710435</v>
      </c>
      <c r="CR63" s="18">
        <f t="shared" si="65"/>
        <v>1201.4418421213738</v>
      </c>
      <c r="CS63" s="18">
        <f t="shared" si="235"/>
        <v>408.15737233767766</v>
      </c>
      <c r="CT63" s="28">
        <v>57</v>
      </c>
      <c r="CU63" s="22">
        <f t="shared" si="201"/>
        <v>0.55409053268303232</v>
      </c>
      <c r="CV63" s="18">
        <f t="shared" si="202"/>
        <v>0.19599956314705483</v>
      </c>
      <c r="CW63">
        <f t="shared" si="67"/>
        <v>-0.25641927023107824</v>
      </c>
      <c r="CX63">
        <f t="shared" si="67"/>
        <v>-0.70774489661819195</v>
      </c>
      <c r="DB63">
        <v>1382</v>
      </c>
      <c r="DC63">
        <v>559</v>
      </c>
      <c r="DD63">
        <v>1161</v>
      </c>
      <c r="DE63">
        <v>563</v>
      </c>
      <c r="DF63" s="18">
        <f t="shared" si="68"/>
        <v>1271.5</v>
      </c>
      <c r="DG63" s="18">
        <f t="shared" si="68"/>
        <v>561</v>
      </c>
      <c r="DH63" s="18">
        <f t="shared" si="236"/>
        <v>729.5</v>
      </c>
      <c r="DI63" s="18">
        <f t="shared" si="237"/>
        <v>-23.5</v>
      </c>
      <c r="DJ63" s="18">
        <f t="shared" si="70"/>
        <v>729.87841453217402</v>
      </c>
      <c r="DK63" s="18">
        <f t="shared" si="71"/>
        <v>1389.7601411754476</v>
      </c>
      <c r="DL63" s="18">
        <f t="shared" si="238"/>
        <v>592.63765999705311</v>
      </c>
      <c r="DM63" s="28">
        <v>57</v>
      </c>
      <c r="DN63" s="22">
        <f t="shared" si="203"/>
        <v>0.49994278328131092</v>
      </c>
      <c r="DO63" s="18">
        <f t="shared" si="204"/>
        <v>0.23849799032321561</v>
      </c>
      <c r="DP63">
        <f t="shared" si="73"/>
        <v>-0.30107969631814235</v>
      </c>
      <c r="DQ63">
        <f t="shared" si="73"/>
        <v>-0.62251527614258884</v>
      </c>
      <c r="DU63">
        <v>1400</v>
      </c>
      <c r="DV63">
        <v>586</v>
      </c>
      <c r="DW63">
        <v>1215</v>
      </c>
      <c r="DX63">
        <v>593</v>
      </c>
      <c r="DY63" s="18">
        <f t="shared" si="74"/>
        <v>1307.5</v>
      </c>
      <c r="DZ63" s="18">
        <f t="shared" si="74"/>
        <v>589.5</v>
      </c>
      <c r="EA63" s="18">
        <f t="shared" si="239"/>
        <v>702</v>
      </c>
      <c r="EB63" s="18">
        <f t="shared" si="240"/>
        <v>-16.5</v>
      </c>
      <c r="EC63" s="18">
        <f t="shared" si="76"/>
        <v>702.19388348233281</v>
      </c>
      <c r="ED63" s="18">
        <f t="shared" si="77"/>
        <v>1434.2477122171051</v>
      </c>
      <c r="EE63" s="18">
        <f t="shared" si="241"/>
        <v>577.58777385182827</v>
      </c>
      <c r="EF63" s="28">
        <v>57</v>
      </c>
      <c r="EG63" s="22">
        <f t="shared" si="205"/>
        <v>1.1833944829944025</v>
      </c>
      <c r="EH63" s="18">
        <f t="shared" si="206"/>
        <v>0.57650973982310416</v>
      </c>
      <c r="EI63">
        <f t="shared" si="79"/>
        <v>7.3129540257308182E-2</v>
      </c>
      <c r="EJ63">
        <f t="shared" si="79"/>
        <v>-0.23919335113476825</v>
      </c>
      <c r="EN63">
        <v>1664</v>
      </c>
      <c r="EO63">
        <v>587</v>
      </c>
      <c r="EP63">
        <v>1437</v>
      </c>
      <c r="EQ63">
        <v>592</v>
      </c>
      <c r="ER63" s="18">
        <f t="shared" si="80"/>
        <v>1550.5</v>
      </c>
      <c r="ES63" s="18">
        <f t="shared" si="80"/>
        <v>589.5</v>
      </c>
      <c r="ET63" s="18">
        <f t="shared" si="242"/>
        <v>934.5</v>
      </c>
      <c r="EU63" s="18">
        <f t="shared" si="243"/>
        <v>-20</v>
      </c>
      <c r="EV63" s="18">
        <f t="shared" si="82"/>
        <v>934.71399369004848</v>
      </c>
      <c r="EW63" s="18">
        <f t="shared" si="83"/>
        <v>1658.782836901805</v>
      </c>
      <c r="EX63" s="18">
        <f t="shared" si="244"/>
        <v>792.21128763423303</v>
      </c>
      <c r="EY63" s="28">
        <v>57</v>
      </c>
      <c r="EZ63" s="22">
        <f t="shared" si="207"/>
        <v>0.96328331052434524</v>
      </c>
      <c r="FA63" s="18">
        <f t="shared" si="208"/>
        <v>0.60518152705419137</v>
      </c>
      <c r="FB63">
        <f t="shared" si="85"/>
        <v>-1.6245964067589515E-2</v>
      </c>
      <c r="FC63">
        <f t="shared" si="85"/>
        <v>-0.21811433712749087</v>
      </c>
      <c r="FG63">
        <v>1708</v>
      </c>
      <c r="FH63">
        <v>582</v>
      </c>
      <c r="FI63">
        <v>1445</v>
      </c>
      <c r="FJ63">
        <v>592</v>
      </c>
      <c r="FK63" s="18">
        <f t="shared" si="86"/>
        <v>1576.5</v>
      </c>
      <c r="FL63" s="18">
        <f t="shared" si="86"/>
        <v>587</v>
      </c>
      <c r="FM63" s="18">
        <f t="shared" si="245"/>
        <v>964.5</v>
      </c>
      <c r="FN63" s="18">
        <f t="shared" si="246"/>
        <v>-24</v>
      </c>
      <c r="FO63" s="18">
        <f t="shared" si="88"/>
        <v>964.79855410339417</v>
      </c>
      <c r="FP63" s="18">
        <f t="shared" si="89"/>
        <v>1682.2369779552464</v>
      </c>
      <c r="FQ63" s="18">
        <f t="shared" si="247"/>
        <v>817.44509547715563</v>
      </c>
      <c r="FR63" s="28">
        <v>57</v>
      </c>
      <c r="FS63" s="22">
        <f t="shared" si="209"/>
        <v>0.87258693428457135</v>
      </c>
      <c r="FT63" s="18">
        <f t="shared" si="210"/>
        <v>0.58614823247297043</v>
      </c>
      <c r="FU63">
        <f t="shared" si="91"/>
        <v>-5.9191294226341992E-2</v>
      </c>
      <c r="FV63">
        <f t="shared" si="91"/>
        <v>-0.23199254028874897</v>
      </c>
      <c r="FZ63">
        <v>926</v>
      </c>
      <c r="GA63">
        <v>571</v>
      </c>
      <c r="GB63">
        <v>764</v>
      </c>
      <c r="GC63">
        <v>579</v>
      </c>
      <c r="GD63">
        <f t="shared" si="92"/>
        <v>845</v>
      </c>
      <c r="GE63">
        <f t="shared" si="92"/>
        <v>575</v>
      </c>
      <c r="GF63" s="18">
        <f t="shared" si="248"/>
        <v>619</v>
      </c>
      <c r="GG63" s="18">
        <f t="shared" si="249"/>
        <v>-27</v>
      </c>
      <c r="GH63" s="18">
        <f t="shared" si="94"/>
        <v>619.58857316771105</v>
      </c>
      <c r="GI63">
        <f t="shared" si="95"/>
        <v>1022.0812100806863</v>
      </c>
      <c r="GJ63">
        <v>57</v>
      </c>
      <c r="GK63" s="22">
        <f t="shared" si="211"/>
        <v>0.78627651178101154</v>
      </c>
      <c r="GL63" s="18">
        <f t="shared" si="212"/>
        <v>0.34205727427575355</v>
      </c>
      <c r="GM63">
        <f t="shared" si="96"/>
        <v>-0.10442469769792098</v>
      </c>
      <c r="GN63">
        <f t="shared" si="97"/>
        <v>-0.46590116932588838</v>
      </c>
      <c r="GR63">
        <v>1145</v>
      </c>
      <c r="GS63">
        <v>563</v>
      </c>
      <c r="GT63">
        <v>1015</v>
      </c>
      <c r="GU63">
        <v>569</v>
      </c>
      <c r="GV63">
        <f t="shared" si="98"/>
        <v>1080</v>
      </c>
      <c r="GW63">
        <f t="shared" si="98"/>
        <v>566</v>
      </c>
      <c r="GX63" s="18">
        <f t="shared" si="250"/>
        <v>835</v>
      </c>
      <c r="GY63" s="18">
        <f t="shared" si="251"/>
        <v>-38.5</v>
      </c>
      <c r="GZ63" s="18">
        <f t="shared" si="100"/>
        <v>835.88710362105724</v>
      </c>
      <c r="HA63">
        <f t="shared" si="101"/>
        <v>1219.3260433534585</v>
      </c>
      <c r="HB63">
        <v>57</v>
      </c>
      <c r="HC63" s="22">
        <f t="shared" si="213"/>
        <v>0.70598009497194703</v>
      </c>
      <c r="HD63" s="18">
        <f t="shared" si="214"/>
        <v>0.44395673426869714</v>
      </c>
      <c r="HE63">
        <f t="shared" si="102"/>
        <v>-0.15120754365883612</v>
      </c>
      <c r="HF63">
        <f t="shared" si="103"/>
        <v>-0.35265935192124082</v>
      </c>
      <c r="HJ63">
        <v>1156</v>
      </c>
      <c r="HK63">
        <v>565</v>
      </c>
      <c r="HL63">
        <v>1025</v>
      </c>
      <c r="HM63">
        <v>569</v>
      </c>
      <c r="HN63">
        <f t="shared" si="104"/>
        <v>1090.5</v>
      </c>
      <c r="HO63">
        <f t="shared" si="104"/>
        <v>567</v>
      </c>
      <c r="HP63" s="18">
        <f t="shared" si="221"/>
        <v>835.5</v>
      </c>
      <c r="HQ63" s="18">
        <f t="shared" si="252"/>
        <v>-34.5</v>
      </c>
      <c r="HR63" s="18">
        <f t="shared" si="215"/>
        <v>836.21199465207383</v>
      </c>
      <c r="HS63">
        <f t="shared" si="107"/>
        <v>1229.0969245751126</v>
      </c>
      <c r="HT63">
        <v>57</v>
      </c>
      <c r="HU63" s="22">
        <f t="shared" si="216"/>
        <v>0.75883836670686522</v>
      </c>
      <c r="HV63" s="18">
        <f t="shared" si="217"/>
        <v>0.49166552560226617</v>
      </c>
      <c r="HW63">
        <f t="shared" si="108"/>
        <v>-0.11985071939137673</v>
      </c>
      <c r="HX63">
        <f t="shared" si="109"/>
        <v>-0.30833024232117084</v>
      </c>
      <c r="IB63">
        <v>1422</v>
      </c>
      <c r="IC63">
        <v>554</v>
      </c>
      <c r="ID63">
        <v>1163</v>
      </c>
      <c r="IE63">
        <v>565</v>
      </c>
      <c r="IF63">
        <f t="shared" si="110"/>
        <v>1292.5</v>
      </c>
      <c r="IG63">
        <f t="shared" si="111"/>
        <v>559.5</v>
      </c>
      <c r="IH63">
        <f t="shared" si="112"/>
        <v>746</v>
      </c>
      <c r="II63">
        <f t="shared" si="113"/>
        <v>-24</v>
      </c>
      <c r="IJ63">
        <f t="shared" si="114"/>
        <v>746.38595913910387</v>
      </c>
      <c r="IL63">
        <v>57</v>
      </c>
      <c r="IM63">
        <f t="shared" si="218"/>
        <v>0.71127175814033416</v>
      </c>
      <c r="IN63">
        <f t="shared" si="219"/>
        <v>0.41878430219319446</v>
      </c>
      <c r="IO63">
        <f t="shared" si="115"/>
        <v>-0.14796443511954277</v>
      </c>
      <c r="IP63">
        <f t="shared" si="116"/>
        <v>-0.37800960588203447</v>
      </c>
    </row>
    <row r="64" spans="11:250" x14ac:dyDescent="0.25">
      <c r="K64" s="18">
        <v>1168</v>
      </c>
      <c r="L64" s="18">
        <v>575</v>
      </c>
      <c r="M64" s="18">
        <v>923</v>
      </c>
      <c r="N64" s="18">
        <v>576</v>
      </c>
      <c r="O64" s="18">
        <f t="shared" si="189"/>
        <v>1045.5</v>
      </c>
      <c r="P64" s="18">
        <f t="shared" si="190"/>
        <v>575.5</v>
      </c>
      <c r="Q64" s="18">
        <f t="shared" si="222"/>
        <v>269</v>
      </c>
      <c r="R64" s="18">
        <f t="shared" si="223"/>
        <v>-5</v>
      </c>
      <c r="S64" s="49">
        <f t="shared" si="42"/>
        <v>269.04646438858845</v>
      </c>
      <c r="T64" s="26">
        <f t="shared" si="191"/>
        <v>22.288664103105663</v>
      </c>
      <c r="U64" s="18">
        <f t="shared" si="192"/>
        <v>223.92688519841829</v>
      </c>
      <c r="V64" s="28">
        <v>58</v>
      </c>
      <c r="W64" s="22">
        <f t="shared" si="193"/>
        <v>0.20861657034140255</v>
      </c>
      <c r="X64" s="18">
        <f t="shared" si="194"/>
        <v>3.0287111473885964E-2</v>
      </c>
      <c r="Y64">
        <f t="shared" si="220"/>
        <v>-0.68065119868023227</v>
      </c>
      <c r="Z64">
        <f t="shared" si="44"/>
        <v>-1.5187421439920246</v>
      </c>
      <c r="AD64" s="18">
        <v>1137</v>
      </c>
      <c r="AE64" s="18">
        <v>574</v>
      </c>
      <c r="AF64" s="18">
        <v>861</v>
      </c>
      <c r="AG64" s="18">
        <v>570</v>
      </c>
      <c r="AH64" s="18">
        <f t="shared" si="45"/>
        <v>999</v>
      </c>
      <c r="AI64" s="18">
        <f t="shared" si="45"/>
        <v>572</v>
      </c>
      <c r="AJ64" s="18">
        <f t="shared" si="224"/>
        <v>336.5</v>
      </c>
      <c r="AK64" s="18">
        <f t="shared" si="225"/>
        <v>1.5</v>
      </c>
      <c r="AL64" s="18">
        <f t="shared" si="47"/>
        <v>336.50334322261943</v>
      </c>
      <c r="AM64" s="18">
        <f t="shared" si="48"/>
        <v>1151.1667993822616</v>
      </c>
      <c r="AN64" s="18">
        <f t="shared" si="226"/>
        <v>276.8805190369734</v>
      </c>
      <c r="AO64" s="28">
        <v>58</v>
      </c>
      <c r="AP64" s="22">
        <f t="shared" si="195"/>
        <v>0.17375320227306965</v>
      </c>
      <c r="AQ64" s="18">
        <f t="shared" si="196"/>
        <v>3.6995076730558421E-2</v>
      </c>
      <c r="AR64">
        <f t="shared" si="49"/>
        <v>-0.76006718261291017</v>
      </c>
      <c r="AS64">
        <f t="shared" si="49"/>
        <v>-1.4318560675820993</v>
      </c>
      <c r="AW64" s="18">
        <v>1302</v>
      </c>
      <c r="AX64" s="18">
        <v>578</v>
      </c>
      <c r="AY64" s="18">
        <v>932</v>
      </c>
      <c r="AZ64" s="18">
        <v>580</v>
      </c>
      <c r="BA64" s="18">
        <f t="shared" si="50"/>
        <v>1117</v>
      </c>
      <c r="BB64" s="18">
        <f t="shared" si="50"/>
        <v>579</v>
      </c>
      <c r="BC64" s="18">
        <f t="shared" si="227"/>
        <v>285.5</v>
      </c>
      <c r="BD64" s="18">
        <f t="shared" si="228"/>
        <v>-2</v>
      </c>
      <c r="BE64" s="18">
        <f t="shared" si="52"/>
        <v>285.50700516799935</v>
      </c>
      <c r="BF64" s="18">
        <f t="shared" si="53"/>
        <v>1258.1454605887191</v>
      </c>
      <c r="BG64" s="18">
        <f t="shared" si="229"/>
        <v>243.77213187783468</v>
      </c>
      <c r="BH64" s="28">
        <v>58</v>
      </c>
      <c r="BI64" s="22">
        <f t="shared" si="197"/>
        <v>0.15450952464116197</v>
      </c>
      <c r="BJ64" s="18">
        <f t="shared" si="198"/>
        <v>2.3939395042760603E-2</v>
      </c>
      <c r="BK64">
        <f t="shared" si="55"/>
        <v>-0.81104474360743006</v>
      </c>
      <c r="BL64">
        <f t="shared" si="55"/>
        <v>-1.620886828570814</v>
      </c>
      <c r="BP64">
        <v>1167</v>
      </c>
      <c r="BQ64">
        <v>566</v>
      </c>
      <c r="BR64">
        <v>1007</v>
      </c>
      <c r="BS64">
        <v>566</v>
      </c>
      <c r="BT64" s="18">
        <f t="shared" si="56"/>
        <v>1087</v>
      </c>
      <c r="BU64" s="18">
        <f t="shared" si="56"/>
        <v>566</v>
      </c>
      <c r="BV64" s="18">
        <f t="shared" si="230"/>
        <v>608.5</v>
      </c>
      <c r="BW64" s="18">
        <f t="shared" si="231"/>
        <v>-23.5</v>
      </c>
      <c r="BX64" s="18">
        <f t="shared" si="58"/>
        <v>608.95361071267166</v>
      </c>
      <c r="BY64" s="18">
        <f t="shared" si="59"/>
        <v>1225.5304973765442</v>
      </c>
      <c r="BZ64" s="18">
        <f t="shared" si="232"/>
        <v>466.27263604088444</v>
      </c>
      <c r="CA64" s="28">
        <v>58</v>
      </c>
      <c r="CB64" s="22">
        <f t="shared" si="199"/>
        <v>0.66583147673232479</v>
      </c>
      <c r="CC64" s="18">
        <f t="shared" si="200"/>
        <v>0.27084806915382181</v>
      </c>
      <c r="CD64">
        <f t="shared" si="61"/>
        <v>-0.17663567771640779</v>
      </c>
      <c r="CE64">
        <f t="shared" si="61"/>
        <v>-0.5672742561034706</v>
      </c>
      <c r="CI64">
        <v>1167</v>
      </c>
      <c r="CJ64">
        <v>566</v>
      </c>
      <c r="CK64">
        <v>975</v>
      </c>
      <c r="CL64">
        <v>567</v>
      </c>
      <c r="CM64" s="18">
        <f t="shared" si="62"/>
        <v>1071</v>
      </c>
      <c r="CN64" s="18">
        <f t="shared" si="62"/>
        <v>566.5</v>
      </c>
      <c r="CO64" s="18">
        <f t="shared" si="233"/>
        <v>538.5</v>
      </c>
      <c r="CP64" s="18">
        <f t="shared" si="234"/>
        <v>-21.5</v>
      </c>
      <c r="CQ64" s="18">
        <f t="shared" si="64"/>
        <v>538.92903057823855</v>
      </c>
      <c r="CR64" s="18">
        <f t="shared" si="65"/>
        <v>1211.5953326090357</v>
      </c>
      <c r="CS64" s="18">
        <f t="shared" si="235"/>
        <v>418.31086282533954</v>
      </c>
      <c r="CT64" s="28">
        <v>58</v>
      </c>
      <c r="CU64" s="22">
        <f t="shared" si="201"/>
        <v>0.56381141922133116</v>
      </c>
      <c r="CV64" s="18">
        <f t="shared" si="202"/>
        <v>0.2002695623967003</v>
      </c>
      <c r="CW64">
        <f t="shared" si="67"/>
        <v>-0.24886613234063237</v>
      </c>
      <c r="CX64">
        <f t="shared" si="67"/>
        <v>-0.6983850511439097</v>
      </c>
      <c r="DB64">
        <v>1394</v>
      </c>
      <c r="DC64">
        <v>560</v>
      </c>
      <c r="DD64">
        <v>1176</v>
      </c>
      <c r="DE64">
        <v>563</v>
      </c>
      <c r="DF64" s="18">
        <f t="shared" si="68"/>
        <v>1285</v>
      </c>
      <c r="DG64" s="18">
        <f t="shared" si="68"/>
        <v>561.5</v>
      </c>
      <c r="DH64" s="18">
        <f t="shared" si="236"/>
        <v>743</v>
      </c>
      <c r="DI64" s="18">
        <f t="shared" si="237"/>
        <v>-23</v>
      </c>
      <c r="DJ64" s="18">
        <f t="shared" si="70"/>
        <v>743.35590399215903</v>
      </c>
      <c r="DK64" s="18">
        <f t="shared" si="71"/>
        <v>1402.322092102952</v>
      </c>
      <c r="DL64" s="18">
        <f t="shared" si="238"/>
        <v>605.19961092455742</v>
      </c>
      <c r="DM64" s="28">
        <v>58</v>
      </c>
      <c r="DN64" s="22">
        <f t="shared" si="203"/>
        <v>0.50871370930379012</v>
      </c>
      <c r="DO64" s="18">
        <f t="shared" si="204"/>
        <v>0.24290194869054044</v>
      </c>
      <c r="DP64">
        <f t="shared" si="73"/>
        <v>-0.29352655842769643</v>
      </c>
      <c r="DQ64">
        <f t="shared" si="73"/>
        <v>-0.6145690010361462</v>
      </c>
      <c r="DU64">
        <v>1416</v>
      </c>
      <c r="DV64">
        <v>586</v>
      </c>
      <c r="DW64">
        <v>1231</v>
      </c>
      <c r="DX64">
        <v>592</v>
      </c>
      <c r="DY64" s="18">
        <f t="shared" si="74"/>
        <v>1323.5</v>
      </c>
      <c r="DZ64" s="18">
        <f t="shared" si="74"/>
        <v>589</v>
      </c>
      <c r="EA64" s="18">
        <f t="shared" si="239"/>
        <v>718</v>
      </c>
      <c r="EB64" s="18">
        <f t="shared" si="240"/>
        <v>-17</v>
      </c>
      <c r="EC64" s="18">
        <f t="shared" si="76"/>
        <v>718.2012252843906</v>
      </c>
      <c r="ED64" s="18">
        <f t="shared" si="77"/>
        <v>1448.6453154585495</v>
      </c>
      <c r="EE64" s="18">
        <f t="shared" si="241"/>
        <v>591.98537709327263</v>
      </c>
      <c r="EF64" s="28">
        <v>58</v>
      </c>
      <c r="EG64" s="22">
        <f t="shared" si="205"/>
        <v>1.2041557897136028</v>
      </c>
      <c r="EH64" s="18">
        <f t="shared" si="206"/>
        <v>0.58965196261177089</v>
      </c>
      <c r="EI64">
        <f t="shared" si="79"/>
        <v>8.068267814775415E-2</v>
      </c>
      <c r="EJ64">
        <f t="shared" si="79"/>
        <v>-0.2294042516056275</v>
      </c>
      <c r="EN64">
        <v>1685</v>
      </c>
      <c r="EO64">
        <v>587</v>
      </c>
      <c r="EP64">
        <v>1457</v>
      </c>
      <c r="EQ64">
        <v>593</v>
      </c>
      <c r="ER64" s="18">
        <f t="shared" si="80"/>
        <v>1571</v>
      </c>
      <c r="ES64" s="18">
        <f t="shared" si="80"/>
        <v>590</v>
      </c>
      <c r="ET64" s="18">
        <f t="shared" si="242"/>
        <v>955</v>
      </c>
      <c r="EU64" s="18">
        <f t="shared" si="243"/>
        <v>-19.5</v>
      </c>
      <c r="EV64" s="18">
        <f t="shared" si="82"/>
        <v>955.19906302299103</v>
      </c>
      <c r="EW64" s="18">
        <f t="shared" si="83"/>
        <v>1678.136168491699</v>
      </c>
      <c r="EX64" s="18">
        <f t="shared" si="244"/>
        <v>811.564619224127</v>
      </c>
      <c r="EY64" s="28">
        <v>58</v>
      </c>
      <c r="EZ64" s="22">
        <f t="shared" si="207"/>
        <v>0.98018301772652672</v>
      </c>
      <c r="FA64" s="18">
        <f t="shared" si="208"/>
        <v>0.61844460605419627</v>
      </c>
      <c r="FB64">
        <f t="shared" si="85"/>
        <v>-8.6928261771436373E-3</v>
      </c>
      <c r="FC64">
        <f t="shared" si="85"/>
        <v>-0.20869919395299164</v>
      </c>
      <c r="FG64">
        <v>1728</v>
      </c>
      <c r="FH64">
        <v>582</v>
      </c>
      <c r="FI64">
        <v>1470</v>
      </c>
      <c r="FJ64">
        <v>592</v>
      </c>
      <c r="FK64" s="18">
        <f t="shared" si="86"/>
        <v>1599</v>
      </c>
      <c r="FL64" s="18">
        <f t="shared" si="86"/>
        <v>587</v>
      </c>
      <c r="FM64" s="18">
        <f t="shared" si="245"/>
        <v>987</v>
      </c>
      <c r="FN64" s="18">
        <f t="shared" si="246"/>
        <v>-24</v>
      </c>
      <c r="FO64" s="18">
        <f t="shared" si="88"/>
        <v>987.29175019342688</v>
      </c>
      <c r="FP64" s="18">
        <f t="shared" si="89"/>
        <v>1703.3408349476038</v>
      </c>
      <c r="FQ64" s="18">
        <f t="shared" si="247"/>
        <v>838.54895246951298</v>
      </c>
      <c r="FR64" s="28">
        <v>58</v>
      </c>
      <c r="FS64" s="22">
        <f t="shared" si="209"/>
        <v>0.88789547699131832</v>
      </c>
      <c r="FT64" s="18">
        <f t="shared" si="210"/>
        <v>0.59981362104011338</v>
      </c>
      <c r="FU64">
        <f t="shared" si="91"/>
        <v>-5.1638156335896059E-2</v>
      </c>
      <c r="FV64">
        <f t="shared" si="91"/>
        <v>-0.22198367616336878</v>
      </c>
      <c r="FZ64">
        <v>942</v>
      </c>
      <c r="GA64">
        <v>570</v>
      </c>
      <c r="GB64">
        <v>779</v>
      </c>
      <c r="GC64">
        <v>578</v>
      </c>
      <c r="GD64">
        <f t="shared" si="92"/>
        <v>860.5</v>
      </c>
      <c r="GE64">
        <f t="shared" si="92"/>
        <v>574</v>
      </c>
      <c r="GF64" s="18">
        <f t="shared" si="248"/>
        <v>634.5</v>
      </c>
      <c r="GG64" s="18">
        <f t="shared" si="249"/>
        <v>-28</v>
      </c>
      <c r="GH64" s="18">
        <f t="shared" si="94"/>
        <v>635.1175088123457</v>
      </c>
      <c r="GI64">
        <f t="shared" si="95"/>
        <v>1034.3772280942769</v>
      </c>
      <c r="GJ64">
        <v>58</v>
      </c>
      <c r="GK64" s="22">
        <f t="shared" si="211"/>
        <v>0.8000708365490995</v>
      </c>
      <c r="GL64" s="18">
        <f t="shared" si="212"/>
        <v>0.35063035910824214</v>
      </c>
      <c r="GM64">
        <f t="shared" si="96"/>
        <v>-9.6871559807475083E-2</v>
      </c>
      <c r="GN64">
        <f t="shared" si="97"/>
        <v>-0.45515048350072335</v>
      </c>
      <c r="GR64">
        <v>1168</v>
      </c>
      <c r="GS64">
        <v>562</v>
      </c>
      <c r="GT64">
        <v>1036</v>
      </c>
      <c r="GU64">
        <v>567</v>
      </c>
      <c r="GV64">
        <f t="shared" si="98"/>
        <v>1102</v>
      </c>
      <c r="GW64">
        <f t="shared" si="98"/>
        <v>564.5</v>
      </c>
      <c r="GX64" s="18">
        <f t="shared" si="250"/>
        <v>857</v>
      </c>
      <c r="GY64" s="18">
        <f t="shared" si="251"/>
        <v>-40</v>
      </c>
      <c r="GZ64" s="18">
        <f t="shared" si="100"/>
        <v>857.93298106553755</v>
      </c>
      <c r="HA64">
        <f t="shared" si="101"/>
        <v>1238.1697177689334</v>
      </c>
      <c r="HB64">
        <v>58</v>
      </c>
      <c r="HC64" s="22">
        <f t="shared" si="213"/>
        <v>0.71836571067320931</v>
      </c>
      <c r="HD64" s="18">
        <f t="shared" si="214"/>
        <v>0.45566575060827258</v>
      </c>
      <c r="HE64">
        <f t="shared" si="102"/>
        <v>-0.14365440576839023</v>
      </c>
      <c r="HF64">
        <f t="shared" si="103"/>
        <v>-0.34135361324512231</v>
      </c>
      <c r="HJ64">
        <v>1177</v>
      </c>
      <c r="HK64">
        <v>565</v>
      </c>
      <c r="HL64">
        <v>1047</v>
      </c>
      <c r="HM64">
        <v>568</v>
      </c>
      <c r="HN64">
        <f t="shared" si="104"/>
        <v>1112</v>
      </c>
      <c r="HO64">
        <f t="shared" si="104"/>
        <v>566.5</v>
      </c>
      <c r="HP64" s="18">
        <f t="shared" si="221"/>
        <v>857</v>
      </c>
      <c r="HQ64" s="18">
        <f t="shared" si="252"/>
        <v>-35</v>
      </c>
      <c r="HR64" s="18">
        <f t="shared" si="215"/>
        <v>857.71440468258436</v>
      </c>
      <c r="HS64">
        <f t="shared" si="107"/>
        <v>1247.9848757096377</v>
      </c>
      <c r="HT64">
        <v>58</v>
      </c>
      <c r="HU64" s="22">
        <f t="shared" si="216"/>
        <v>0.77215132050874014</v>
      </c>
      <c r="HV64" s="18">
        <f t="shared" si="217"/>
        <v>0.50430824514824102</v>
      </c>
      <c r="HW64">
        <f t="shared" si="108"/>
        <v>-0.1122975815009308</v>
      </c>
      <c r="HX64">
        <f t="shared" si="109"/>
        <v>-0.29730393131913108</v>
      </c>
      <c r="IB64">
        <v>1438</v>
      </c>
      <c r="IC64">
        <v>549</v>
      </c>
      <c r="ID64">
        <v>1182</v>
      </c>
      <c r="IE64">
        <v>563</v>
      </c>
      <c r="IF64">
        <f t="shared" si="110"/>
        <v>1310</v>
      </c>
      <c r="IG64">
        <f t="shared" si="111"/>
        <v>556</v>
      </c>
      <c r="IH64">
        <f t="shared" si="112"/>
        <v>763.5</v>
      </c>
      <c r="II64">
        <f t="shared" si="113"/>
        <v>-27.5</v>
      </c>
      <c r="IJ64">
        <f t="shared" si="114"/>
        <v>763.99509160726939</v>
      </c>
      <c r="IL64">
        <v>58</v>
      </c>
      <c r="IM64">
        <f t="shared" si="218"/>
        <v>0.72375021003753304</v>
      </c>
      <c r="IN64">
        <f t="shared" si="219"/>
        <v>0.42866448303343158</v>
      </c>
      <c r="IO64">
        <f t="shared" si="115"/>
        <v>-0.14041129722909687</v>
      </c>
      <c r="IP64">
        <f t="shared" si="116"/>
        <v>-0.36788249843848858</v>
      </c>
    </row>
    <row r="65" spans="11:250" x14ac:dyDescent="0.25">
      <c r="K65" s="18">
        <v>1176</v>
      </c>
      <c r="L65" s="18">
        <v>575</v>
      </c>
      <c r="M65" s="18">
        <v>931</v>
      </c>
      <c r="N65" s="18">
        <v>576</v>
      </c>
      <c r="O65" s="18">
        <f t="shared" si="189"/>
        <v>1053.5</v>
      </c>
      <c r="P65" s="18">
        <f t="shared" si="190"/>
        <v>575.5</v>
      </c>
      <c r="Q65" s="18">
        <f t="shared" si="222"/>
        <v>277</v>
      </c>
      <c r="R65" s="18">
        <f t="shared" si="223"/>
        <v>-5</v>
      </c>
      <c r="S65" s="49">
        <f t="shared" si="42"/>
        <v>277.04512267859906</v>
      </c>
      <c r="T65" s="26">
        <f t="shared" si="191"/>
        <v>22.951298374500794</v>
      </c>
      <c r="U65" s="18">
        <f t="shared" si="192"/>
        <v>230.94146630940816</v>
      </c>
      <c r="V65" s="28">
        <v>59</v>
      </c>
      <c r="W65" s="22">
        <f t="shared" si="193"/>
        <v>0.21221340776108188</v>
      </c>
      <c r="X65" s="18">
        <f t="shared" si="194"/>
        <v>3.1187536817967716E-2</v>
      </c>
      <c r="Y65">
        <f t="shared" si="220"/>
        <v>-0.67322718060102538</v>
      </c>
      <c r="Z65">
        <f t="shared" si="44"/>
        <v>-1.5060189243325501</v>
      </c>
      <c r="AD65" s="18">
        <v>1145</v>
      </c>
      <c r="AE65" s="18">
        <v>573</v>
      </c>
      <c r="AF65" s="18">
        <v>871</v>
      </c>
      <c r="AG65" s="18">
        <v>572</v>
      </c>
      <c r="AH65" s="18">
        <f t="shared" si="45"/>
        <v>1008</v>
      </c>
      <c r="AI65" s="18">
        <f t="shared" si="45"/>
        <v>572.5</v>
      </c>
      <c r="AJ65" s="18">
        <f t="shared" si="224"/>
        <v>345.5</v>
      </c>
      <c r="AK65" s="18">
        <f t="shared" si="225"/>
        <v>2</v>
      </c>
      <c r="AL65" s="18">
        <f t="shared" si="47"/>
        <v>345.50578866351862</v>
      </c>
      <c r="AM65" s="18">
        <f t="shared" si="48"/>
        <v>1159.2326125502163</v>
      </c>
      <c r="AN65" s="18">
        <f t="shared" si="226"/>
        <v>284.94633220492813</v>
      </c>
      <c r="AO65" s="28">
        <v>59</v>
      </c>
      <c r="AP65" s="22">
        <f t="shared" si="195"/>
        <v>0.17674894713984668</v>
      </c>
      <c r="AQ65" s="18">
        <f t="shared" si="196"/>
        <v>3.79848028850127E-2</v>
      </c>
      <c r="AR65">
        <f t="shared" si="49"/>
        <v>-0.75264316453370328</v>
      </c>
      <c r="AS65">
        <f t="shared" si="49"/>
        <v>-1.4203901229433451</v>
      </c>
      <c r="AW65" s="18">
        <v>1308</v>
      </c>
      <c r="AX65" s="18">
        <v>579</v>
      </c>
      <c r="AY65" s="18">
        <v>938</v>
      </c>
      <c r="AZ65" s="18">
        <v>580</v>
      </c>
      <c r="BA65" s="18">
        <f t="shared" si="50"/>
        <v>1123</v>
      </c>
      <c r="BB65" s="18">
        <f t="shared" si="50"/>
        <v>579.5</v>
      </c>
      <c r="BC65" s="18">
        <f t="shared" si="227"/>
        <v>291.5</v>
      </c>
      <c r="BD65" s="18">
        <f t="shared" si="228"/>
        <v>-1.5</v>
      </c>
      <c r="BE65" s="18">
        <f t="shared" si="52"/>
        <v>291.50385932265118</v>
      </c>
      <c r="BF65" s="18">
        <f t="shared" si="53"/>
        <v>1263.7045738621032</v>
      </c>
      <c r="BG65" s="18">
        <f t="shared" si="229"/>
        <v>249.33124515121881</v>
      </c>
      <c r="BH65" s="28">
        <v>59</v>
      </c>
      <c r="BI65" s="22">
        <f t="shared" si="197"/>
        <v>0.15717348196256131</v>
      </c>
      <c r="BJ65" s="18">
        <f t="shared" si="198"/>
        <v>2.4442223547923043E-2</v>
      </c>
      <c r="BK65">
        <f t="shared" si="55"/>
        <v>-0.80362072552822306</v>
      </c>
      <c r="BL65">
        <f t="shared" si="55"/>
        <v>-1.6118592881730425</v>
      </c>
      <c r="BP65">
        <v>1178</v>
      </c>
      <c r="BQ65">
        <v>566</v>
      </c>
      <c r="BR65">
        <v>1020</v>
      </c>
      <c r="BS65">
        <v>565</v>
      </c>
      <c r="BT65" s="18">
        <f t="shared" si="56"/>
        <v>1099</v>
      </c>
      <c r="BU65" s="18">
        <f t="shared" si="56"/>
        <v>565.5</v>
      </c>
      <c r="BV65" s="18">
        <f t="shared" si="230"/>
        <v>620.5</v>
      </c>
      <c r="BW65" s="18">
        <f t="shared" si="231"/>
        <v>-24</v>
      </c>
      <c r="BX65" s="18">
        <f t="shared" si="58"/>
        <v>620.96396835887344</v>
      </c>
      <c r="BY65" s="18">
        <f t="shared" si="59"/>
        <v>1235.9576246781278</v>
      </c>
      <c r="BZ65" s="18">
        <f t="shared" si="232"/>
        <v>476.69976334246803</v>
      </c>
      <c r="CA65" s="28">
        <v>59</v>
      </c>
      <c r="CB65" s="22">
        <f t="shared" si="199"/>
        <v>0.67731132977943387</v>
      </c>
      <c r="CC65" s="18">
        <f t="shared" si="200"/>
        <v>0.27618999031348707</v>
      </c>
      <c r="CD65">
        <f t="shared" si="61"/>
        <v>-0.16921165963720086</v>
      </c>
      <c r="CE65">
        <f t="shared" si="61"/>
        <v>-0.5587920651867575</v>
      </c>
      <c r="CI65">
        <v>1177</v>
      </c>
      <c r="CJ65">
        <v>565</v>
      </c>
      <c r="CK65">
        <v>985</v>
      </c>
      <c r="CL65">
        <v>567</v>
      </c>
      <c r="CM65" s="18">
        <f t="shared" si="62"/>
        <v>1081</v>
      </c>
      <c r="CN65" s="18">
        <f t="shared" si="62"/>
        <v>566</v>
      </c>
      <c r="CO65" s="18">
        <f t="shared" si="233"/>
        <v>548.5</v>
      </c>
      <c r="CP65" s="18">
        <f t="shared" si="234"/>
        <v>-22</v>
      </c>
      <c r="CQ65" s="18">
        <f t="shared" si="64"/>
        <v>548.94102597637936</v>
      </c>
      <c r="CR65" s="18">
        <f t="shared" si="65"/>
        <v>1220.2118668493599</v>
      </c>
      <c r="CS65" s="18">
        <f t="shared" si="235"/>
        <v>426.92739706566374</v>
      </c>
      <c r="CT65" s="28">
        <v>59</v>
      </c>
      <c r="CU65" s="22">
        <f t="shared" si="201"/>
        <v>0.57353230575962999</v>
      </c>
      <c r="CV65" s="18">
        <f t="shared" si="202"/>
        <v>0.20399008555158044</v>
      </c>
      <c r="CW65">
        <f t="shared" si="67"/>
        <v>-0.24144211426142545</v>
      </c>
      <c r="CX65">
        <f t="shared" si="67"/>
        <v>-0.69039093990191658</v>
      </c>
      <c r="DB65">
        <v>1407</v>
      </c>
      <c r="DC65">
        <v>558</v>
      </c>
      <c r="DD65">
        <v>1191</v>
      </c>
      <c r="DE65">
        <v>563</v>
      </c>
      <c r="DF65" s="18">
        <f t="shared" si="68"/>
        <v>1299</v>
      </c>
      <c r="DG65" s="18">
        <f t="shared" si="68"/>
        <v>560.5</v>
      </c>
      <c r="DH65" s="18">
        <f t="shared" si="236"/>
        <v>757</v>
      </c>
      <c r="DI65" s="18">
        <f t="shared" si="237"/>
        <v>-24</v>
      </c>
      <c r="DJ65" s="18">
        <f t="shared" si="70"/>
        <v>757.38035358728439</v>
      </c>
      <c r="DK65" s="18">
        <f t="shared" si="71"/>
        <v>1414.7654399228163</v>
      </c>
      <c r="DL65" s="18">
        <f t="shared" si="238"/>
        <v>617.64295874442178</v>
      </c>
      <c r="DM65" s="28">
        <v>59</v>
      </c>
      <c r="DN65" s="22">
        <f t="shared" si="203"/>
        <v>0.5174846353262692</v>
      </c>
      <c r="DO65" s="18">
        <f t="shared" si="204"/>
        <v>0.24748463393952197</v>
      </c>
      <c r="DP65">
        <f t="shared" si="73"/>
        <v>-0.28610254034848953</v>
      </c>
      <c r="DQ65">
        <f t="shared" si="73"/>
        <v>-0.60645176078068297</v>
      </c>
      <c r="DU65">
        <v>1431</v>
      </c>
      <c r="DV65">
        <v>586</v>
      </c>
      <c r="DW65">
        <v>1249</v>
      </c>
      <c r="DX65">
        <v>593</v>
      </c>
      <c r="DY65" s="18">
        <f t="shared" si="74"/>
        <v>1340</v>
      </c>
      <c r="DZ65" s="18">
        <f t="shared" si="74"/>
        <v>589.5</v>
      </c>
      <c r="EA65" s="18">
        <f t="shared" si="239"/>
        <v>734.5</v>
      </c>
      <c r="EB65" s="18">
        <f t="shared" si="240"/>
        <v>-16.5</v>
      </c>
      <c r="EC65" s="18">
        <f t="shared" si="76"/>
        <v>734.68530678107345</v>
      </c>
      <c r="ED65" s="18">
        <f t="shared" si="77"/>
        <v>1463.9365594177912</v>
      </c>
      <c r="EE65" s="18">
        <f t="shared" si="241"/>
        <v>607.27662105251432</v>
      </c>
      <c r="EF65" s="28">
        <v>59</v>
      </c>
      <c r="EG65" s="22">
        <f t="shared" si="205"/>
        <v>1.2249170964328027</v>
      </c>
      <c r="EH65" s="18">
        <f t="shared" si="206"/>
        <v>0.60318559450236331</v>
      </c>
      <c r="EI65">
        <f t="shared" si="79"/>
        <v>8.810669622696099E-2</v>
      </c>
      <c r="EJ65">
        <f t="shared" si="79"/>
        <v>-0.21954903899312131</v>
      </c>
      <c r="EN65">
        <v>1710</v>
      </c>
      <c r="EO65">
        <v>587</v>
      </c>
      <c r="EP65">
        <v>1478</v>
      </c>
      <c r="EQ65">
        <v>593</v>
      </c>
      <c r="ER65" s="18">
        <f t="shared" si="80"/>
        <v>1594</v>
      </c>
      <c r="ES65" s="18">
        <f t="shared" si="80"/>
        <v>590</v>
      </c>
      <c r="ET65" s="18">
        <f t="shared" si="242"/>
        <v>978</v>
      </c>
      <c r="EU65" s="18">
        <f t="shared" si="243"/>
        <v>-19.5</v>
      </c>
      <c r="EV65" s="18">
        <f t="shared" si="82"/>
        <v>978.19438252322834</v>
      </c>
      <c r="EW65" s="18">
        <f t="shared" si="83"/>
        <v>1699.6870300146436</v>
      </c>
      <c r="EX65" s="18">
        <f t="shared" si="244"/>
        <v>833.11548074707162</v>
      </c>
      <c r="EY65" s="28">
        <v>59</v>
      </c>
      <c r="EZ65" s="22">
        <f t="shared" si="207"/>
        <v>0.9970827249287082</v>
      </c>
      <c r="FA65" s="18">
        <f t="shared" si="208"/>
        <v>0.63333294908125837</v>
      </c>
      <c r="FB65">
        <f t="shared" si="85"/>
        <v>-1.2688080979367359E-3</v>
      </c>
      <c r="FC65">
        <f t="shared" si="85"/>
        <v>-0.19836791725936997</v>
      </c>
      <c r="FG65">
        <v>1749</v>
      </c>
      <c r="FH65">
        <v>587</v>
      </c>
      <c r="FI65">
        <v>1492</v>
      </c>
      <c r="FJ65">
        <v>591</v>
      </c>
      <c r="FK65" s="18">
        <f t="shared" si="86"/>
        <v>1620.5</v>
      </c>
      <c r="FL65" s="18">
        <f t="shared" si="86"/>
        <v>589</v>
      </c>
      <c r="FM65" s="18">
        <f t="shared" si="245"/>
        <v>1008.5</v>
      </c>
      <c r="FN65" s="18">
        <f t="shared" si="246"/>
        <v>-22</v>
      </c>
      <c r="FO65" s="18">
        <f t="shared" si="88"/>
        <v>1008.7399317960998</v>
      </c>
      <c r="FP65" s="18">
        <f t="shared" si="89"/>
        <v>1724.2219259712481</v>
      </c>
      <c r="FQ65" s="18">
        <f t="shared" si="247"/>
        <v>859.43004349315731</v>
      </c>
      <c r="FR65" s="28">
        <v>59</v>
      </c>
      <c r="FS65" s="22">
        <f t="shared" si="209"/>
        <v>0.90320401969806507</v>
      </c>
      <c r="FT65" s="18">
        <f t="shared" si="210"/>
        <v>0.61284412744240502</v>
      </c>
      <c r="FU65">
        <f t="shared" si="91"/>
        <v>-4.4214138256689205E-2</v>
      </c>
      <c r="FV65">
        <f t="shared" si="91"/>
        <v>-0.21264997115814863</v>
      </c>
      <c r="FZ65">
        <v>956</v>
      </c>
      <c r="GA65">
        <v>570</v>
      </c>
      <c r="GB65">
        <v>799</v>
      </c>
      <c r="GC65">
        <v>577</v>
      </c>
      <c r="GD65">
        <f t="shared" si="92"/>
        <v>877.5</v>
      </c>
      <c r="GE65">
        <f t="shared" si="92"/>
        <v>573.5</v>
      </c>
      <c r="GF65" s="18">
        <f t="shared" si="248"/>
        <v>651.5</v>
      </c>
      <c r="GG65" s="18">
        <f t="shared" si="249"/>
        <v>-28.5</v>
      </c>
      <c r="GH65" s="18">
        <f t="shared" si="94"/>
        <v>652.12307120665503</v>
      </c>
      <c r="GI65">
        <f t="shared" si="95"/>
        <v>1048.2883668151621</v>
      </c>
      <c r="GJ65">
        <v>59</v>
      </c>
      <c r="GK65" s="22">
        <f t="shared" si="211"/>
        <v>0.81386516131718734</v>
      </c>
      <c r="GL65" s="18">
        <f t="shared" si="212"/>
        <v>0.36001864767913089</v>
      </c>
      <c r="GM65">
        <f t="shared" si="96"/>
        <v>-8.9447541728268229E-2</v>
      </c>
      <c r="GN65">
        <f t="shared" si="97"/>
        <v>-0.44367500374825614</v>
      </c>
      <c r="GR65">
        <v>1188</v>
      </c>
      <c r="GS65">
        <v>564</v>
      </c>
      <c r="GT65">
        <v>1056</v>
      </c>
      <c r="GU65">
        <v>567</v>
      </c>
      <c r="GV65">
        <f t="shared" si="98"/>
        <v>1122</v>
      </c>
      <c r="GW65">
        <f t="shared" si="98"/>
        <v>565.5</v>
      </c>
      <c r="GX65" s="18">
        <f t="shared" si="250"/>
        <v>877</v>
      </c>
      <c r="GY65" s="18">
        <f t="shared" si="251"/>
        <v>-39</v>
      </c>
      <c r="GZ65" s="18">
        <f t="shared" si="100"/>
        <v>877.86673248278407</v>
      </c>
      <c r="HA65">
        <f t="shared" si="101"/>
        <v>1256.4530432929039</v>
      </c>
      <c r="HB65">
        <v>59</v>
      </c>
      <c r="HC65" s="22">
        <f t="shared" si="213"/>
        <v>0.73075132637447149</v>
      </c>
      <c r="HD65" s="18">
        <f t="shared" si="214"/>
        <v>0.46625297362270585</v>
      </c>
      <c r="HE65">
        <f t="shared" si="102"/>
        <v>-0.13623038768918333</v>
      </c>
      <c r="HF65">
        <f t="shared" si="103"/>
        <v>-0.33137838537346676</v>
      </c>
      <c r="HJ65">
        <v>1196</v>
      </c>
      <c r="HK65">
        <v>563</v>
      </c>
      <c r="HL65">
        <v>1064</v>
      </c>
      <c r="HM65">
        <v>569</v>
      </c>
      <c r="HN65">
        <f t="shared" si="104"/>
        <v>1130</v>
      </c>
      <c r="HO65">
        <f t="shared" si="104"/>
        <v>566</v>
      </c>
      <c r="HP65" s="18">
        <f t="shared" si="221"/>
        <v>875</v>
      </c>
      <c r="HQ65" s="18">
        <f t="shared" si="252"/>
        <v>-35.5</v>
      </c>
      <c r="HR65" s="18">
        <f t="shared" si="215"/>
        <v>875.71984675465706</v>
      </c>
      <c r="HS65">
        <f t="shared" si="107"/>
        <v>1263.8259373822013</v>
      </c>
      <c r="HT65">
        <v>59</v>
      </c>
      <c r="HU65" s="22">
        <f t="shared" si="216"/>
        <v>0.78546427431061483</v>
      </c>
      <c r="HV65" s="18">
        <f t="shared" si="217"/>
        <v>0.51489486097853676</v>
      </c>
      <c r="HW65">
        <f t="shared" si="108"/>
        <v>-0.10487356342172396</v>
      </c>
      <c r="HX65">
        <f t="shared" si="109"/>
        <v>-0.28828144272277806</v>
      </c>
      <c r="IB65">
        <v>1452</v>
      </c>
      <c r="IC65">
        <v>548</v>
      </c>
      <c r="ID65">
        <v>1197</v>
      </c>
      <c r="IE65">
        <v>560</v>
      </c>
      <c r="IF65">
        <f t="shared" si="110"/>
        <v>1324.5</v>
      </c>
      <c r="IG65">
        <f t="shared" si="111"/>
        <v>554</v>
      </c>
      <c r="IH65">
        <f t="shared" si="112"/>
        <v>778</v>
      </c>
      <c r="II65">
        <f t="shared" si="113"/>
        <v>-29.5</v>
      </c>
      <c r="IJ65">
        <f t="shared" si="114"/>
        <v>778.55908574751084</v>
      </c>
      <c r="IL65">
        <v>59</v>
      </c>
      <c r="IM65">
        <f t="shared" si="218"/>
        <v>0.73622866193473191</v>
      </c>
      <c r="IN65">
        <f t="shared" si="219"/>
        <v>0.4368360892225428</v>
      </c>
      <c r="IO65">
        <f t="shared" si="115"/>
        <v>-0.13298727914988995</v>
      </c>
      <c r="IP65">
        <f t="shared" si="116"/>
        <v>-0.35968148957355361</v>
      </c>
    </row>
    <row r="66" spans="11:250" x14ac:dyDescent="0.25">
      <c r="K66" s="18">
        <v>1183</v>
      </c>
      <c r="L66" s="18">
        <v>578</v>
      </c>
      <c r="M66" s="18">
        <v>938</v>
      </c>
      <c r="N66" s="18">
        <v>576</v>
      </c>
      <c r="O66" s="18">
        <f t="shared" si="189"/>
        <v>1060.5</v>
      </c>
      <c r="P66" s="18">
        <f t="shared" si="190"/>
        <v>577</v>
      </c>
      <c r="Q66" s="18">
        <f t="shared" si="222"/>
        <v>284</v>
      </c>
      <c r="R66" s="18">
        <f t="shared" si="223"/>
        <v>-3.5</v>
      </c>
      <c r="S66" s="49">
        <f t="shared" si="42"/>
        <v>284.02156608257764</v>
      </c>
      <c r="T66" s="26">
        <f t="shared" si="191"/>
        <v>23.529249116276834</v>
      </c>
      <c r="U66" s="18">
        <f t="shared" si="192"/>
        <v>237.80544938108744</v>
      </c>
      <c r="V66" s="28">
        <v>60</v>
      </c>
      <c r="W66" s="22">
        <f t="shared" si="193"/>
        <v>0.21581024518076125</v>
      </c>
      <c r="X66" s="18">
        <f t="shared" si="194"/>
        <v>3.1972889338944821E-2</v>
      </c>
      <c r="Y66">
        <f t="shared" si="220"/>
        <v>-0.66592794185952597</v>
      </c>
      <c r="Z66">
        <f t="shared" si="44"/>
        <v>-1.495218115456177</v>
      </c>
      <c r="AD66" s="18">
        <v>1154</v>
      </c>
      <c r="AE66" s="18">
        <v>573</v>
      </c>
      <c r="AF66" s="18">
        <v>879</v>
      </c>
      <c r="AG66" s="18">
        <v>574</v>
      </c>
      <c r="AH66" s="18">
        <f t="shared" si="45"/>
        <v>1016.5</v>
      </c>
      <c r="AI66" s="18">
        <f t="shared" si="45"/>
        <v>573.5</v>
      </c>
      <c r="AJ66" s="18">
        <f t="shared" si="224"/>
        <v>354</v>
      </c>
      <c r="AK66" s="18">
        <f t="shared" si="225"/>
        <v>3</v>
      </c>
      <c r="AL66" s="18">
        <f t="shared" si="47"/>
        <v>354.01271163617838</v>
      </c>
      <c r="AM66" s="18">
        <f t="shared" si="48"/>
        <v>1167.1223157835686</v>
      </c>
      <c r="AN66" s="18">
        <f t="shared" si="226"/>
        <v>292.83603543828042</v>
      </c>
      <c r="AO66" s="28">
        <v>60</v>
      </c>
      <c r="AP66" s="22">
        <f t="shared" si="195"/>
        <v>0.17974469200662377</v>
      </c>
      <c r="AQ66" s="18">
        <f t="shared" si="196"/>
        <v>3.8920051447777479E-2</v>
      </c>
      <c r="AR66">
        <f t="shared" si="49"/>
        <v>-0.74534392579220377</v>
      </c>
      <c r="AS66">
        <f t="shared" si="49"/>
        <v>-1.4098265943165558</v>
      </c>
      <c r="AW66" s="18">
        <v>1315</v>
      </c>
      <c r="AX66" s="18">
        <v>579</v>
      </c>
      <c r="AY66" s="18">
        <v>945</v>
      </c>
      <c r="AZ66" s="18">
        <v>580</v>
      </c>
      <c r="BA66" s="18">
        <f t="shared" si="50"/>
        <v>1130</v>
      </c>
      <c r="BB66" s="18">
        <f t="shared" si="50"/>
        <v>579.5</v>
      </c>
      <c r="BC66" s="18">
        <f t="shared" si="227"/>
        <v>298.5</v>
      </c>
      <c r="BD66" s="18">
        <f t="shared" si="228"/>
        <v>-1.5</v>
      </c>
      <c r="BE66" s="18">
        <f t="shared" si="52"/>
        <v>298.50376882042877</v>
      </c>
      <c r="BF66" s="18">
        <f t="shared" si="53"/>
        <v>1269.9292303116738</v>
      </c>
      <c r="BG66" s="18">
        <f t="shared" si="229"/>
        <v>255.55590160078941</v>
      </c>
      <c r="BH66" s="28">
        <v>60</v>
      </c>
      <c r="BI66" s="22">
        <f t="shared" si="197"/>
        <v>0.15983743928396066</v>
      </c>
      <c r="BJ66" s="18">
        <f t="shared" si="198"/>
        <v>2.5029156953050056E-2</v>
      </c>
      <c r="BK66">
        <f t="shared" si="55"/>
        <v>-0.79632148678672365</v>
      </c>
      <c r="BL66">
        <f t="shared" si="55"/>
        <v>-1.6015537783104501</v>
      </c>
      <c r="BP66">
        <v>1189</v>
      </c>
      <c r="BQ66">
        <v>563</v>
      </c>
      <c r="BR66">
        <v>1032</v>
      </c>
      <c r="BS66">
        <v>566</v>
      </c>
      <c r="BT66" s="18">
        <f t="shared" si="56"/>
        <v>1110.5</v>
      </c>
      <c r="BU66" s="18">
        <f t="shared" si="56"/>
        <v>564.5</v>
      </c>
      <c r="BV66" s="18">
        <f t="shared" si="230"/>
        <v>632</v>
      </c>
      <c r="BW66" s="18">
        <f t="shared" si="231"/>
        <v>-25</v>
      </c>
      <c r="BX66" s="18">
        <f t="shared" si="58"/>
        <v>632.49426874873734</v>
      </c>
      <c r="BY66" s="18">
        <f t="shared" si="59"/>
        <v>1245.7409441774</v>
      </c>
      <c r="BZ66" s="18">
        <f t="shared" si="232"/>
        <v>486.48308284174027</v>
      </c>
      <c r="CA66" s="28">
        <v>60</v>
      </c>
      <c r="CB66" s="22">
        <f t="shared" si="199"/>
        <v>0.68879118282654295</v>
      </c>
      <c r="CC66" s="18">
        <f t="shared" si="200"/>
        <v>0.28131839343388781</v>
      </c>
      <c r="CD66">
        <f t="shared" si="61"/>
        <v>-0.1619124208957014</v>
      </c>
      <c r="CE66">
        <f t="shared" si="61"/>
        <v>-0.55080187144059367</v>
      </c>
      <c r="CI66">
        <v>1189</v>
      </c>
      <c r="CJ66">
        <v>565</v>
      </c>
      <c r="CK66">
        <v>997</v>
      </c>
      <c r="CL66">
        <v>566</v>
      </c>
      <c r="CM66" s="18">
        <f t="shared" si="62"/>
        <v>1093</v>
      </c>
      <c r="CN66" s="18">
        <f t="shared" si="62"/>
        <v>565.5</v>
      </c>
      <c r="CO66" s="18">
        <f t="shared" si="233"/>
        <v>560.5</v>
      </c>
      <c r="CP66" s="18">
        <f t="shared" si="234"/>
        <v>-22.5</v>
      </c>
      <c r="CQ66" s="18">
        <f t="shared" si="64"/>
        <v>560.95142392189359</v>
      </c>
      <c r="CR66" s="18">
        <f t="shared" si="65"/>
        <v>1230.6255523106938</v>
      </c>
      <c r="CS66" s="18">
        <f t="shared" si="235"/>
        <v>437.34108252699764</v>
      </c>
      <c r="CT66" s="28">
        <v>60</v>
      </c>
      <c r="CU66" s="22">
        <f t="shared" si="201"/>
        <v>0.58325319229792882</v>
      </c>
      <c r="CV66" s="18">
        <f t="shared" si="202"/>
        <v>0.20845322819983897</v>
      </c>
      <c r="CW66">
        <f t="shared" si="67"/>
        <v>-0.23414287551992599</v>
      </c>
      <c r="CX66">
        <f t="shared" si="67"/>
        <v>-0.68099137480719418</v>
      </c>
      <c r="DB66">
        <v>1421</v>
      </c>
      <c r="DC66">
        <v>558</v>
      </c>
      <c r="DD66">
        <v>1207</v>
      </c>
      <c r="DE66">
        <v>563</v>
      </c>
      <c r="DF66" s="18">
        <f t="shared" si="68"/>
        <v>1314</v>
      </c>
      <c r="DG66" s="18">
        <f t="shared" si="68"/>
        <v>560.5</v>
      </c>
      <c r="DH66" s="18">
        <f t="shared" si="236"/>
        <v>772</v>
      </c>
      <c r="DI66" s="18">
        <f t="shared" si="237"/>
        <v>-24</v>
      </c>
      <c r="DJ66" s="18">
        <f t="shared" si="70"/>
        <v>772.37296690135395</v>
      </c>
      <c r="DK66" s="18">
        <f t="shared" si="71"/>
        <v>1428.5504016309681</v>
      </c>
      <c r="DL66" s="18">
        <f t="shared" si="238"/>
        <v>631.42792045257352</v>
      </c>
      <c r="DM66" s="28">
        <v>60</v>
      </c>
      <c r="DN66" s="22">
        <f t="shared" si="203"/>
        <v>0.5262555613487484</v>
      </c>
      <c r="DO66" s="18">
        <f t="shared" si="204"/>
        <v>0.25238368023806274</v>
      </c>
      <c r="DP66">
        <f t="shared" si="73"/>
        <v>-0.27880330160699007</v>
      </c>
      <c r="DQ66">
        <f t="shared" si="73"/>
        <v>-0.59793873109074336</v>
      </c>
      <c r="DU66">
        <v>1447</v>
      </c>
      <c r="DV66">
        <v>586</v>
      </c>
      <c r="DW66">
        <v>1266</v>
      </c>
      <c r="DX66">
        <v>593</v>
      </c>
      <c r="DY66" s="18">
        <f t="shared" si="74"/>
        <v>1356.5</v>
      </c>
      <c r="DZ66" s="18">
        <f t="shared" si="74"/>
        <v>589.5</v>
      </c>
      <c r="EA66" s="18">
        <f t="shared" si="239"/>
        <v>751</v>
      </c>
      <c r="EB66" s="18">
        <f t="shared" si="240"/>
        <v>-16.5</v>
      </c>
      <c r="EC66" s="18">
        <f t="shared" si="76"/>
        <v>751.18123645362709</v>
      </c>
      <c r="ED66" s="18">
        <f t="shared" si="77"/>
        <v>1479.0545966934419</v>
      </c>
      <c r="EE66" s="18">
        <f t="shared" si="241"/>
        <v>622.39465832816506</v>
      </c>
      <c r="EF66" s="28">
        <v>60</v>
      </c>
      <c r="EG66" s="22">
        <f t="shared" si="205"/>
        <v>1.2456784031520027</v>
      </c>
      <c r="EH66" s="18">
        <f t="shared" si="206"/>
        <v>0.61672895388980431</v>
      </c>
      <c r="EI66">
        <f t="shared" si="79"/>
        <v>9.5405934968460435E-2</v>
      </c>
      <c r="EJ66">
        <f t="shared" si="79"/>
        <v>-0.2099056620497842</v>
      </c>
      <c r="EN66">
        <v>1730</v>
      </c>
      <c r="EO66">
        <v>586</v>
      </c>
      <c r="EP66">
        <v>1498</v>
      </c>
      <c r="EQ66">
        <v>589</v>
      </c>
      <c r="ER66" s="18">
        <f t="shared" si="80"/>
        <v>1614</v>
      </c>
      <c r="ES66" s="18">
        <f t="shared" si="80"/>
        <v>587.5</v>
      </c>
      <c r="ET66" s="18">
        <f t="shared" si="242"/>
        <v>998</v>
      </c>
      <c r="EU66" s="18">
        <f t="shared" si="243"/>
        <v>-22</v>
      </c>
      <c r="EV66" s="18">
        <f t="shared" si="82"/>
        <v>998.24245551869808</v>
      </c>
      <c r="EW66" s="18">
        <f t="shared" si="83"/>
        <v>1717.600724848473</v>
      </c>
      <c r="EX66" s="18">
        <f t="shared" si="244"/>
        <v>851.02917558090098</v>
      </c>
      <c r="EY66" s="28">
        <v>60</v>
      </c>
      <c r="EZ66" s="22">
        <f t="shared" si="207"/>
        <v>1.0139824321308897</v>
      </c>
      <c r="FA66" s="18">
        <f t="shared" si="208"/>
        <v>0.64631309435756368</v>
      </c>
      <c r="FB66">
        <f t="shared" si="85"/>
        <v>6.0304306435626995E-3</v>
      </c>
      <c r="FC66">
        <f t="shared" si="85"/>
        <v>-0.18955704514552157</v>
      </c>
      <c r="FG66">
        <v>1770</v>
      </c>
      <c r="FH66">
        <v>584</v>
      </c>
      <c r="FI66">
        <v>1515</v>
      </c>
      <c r="FJ66">
        <v>590</v>
      </c>
      <c r="FK66" s="18">
        <f t="shared" si="86"/>
        <v>1642.5</v>
      </c>
      <c r="FL66" s="18">
        <f t="shared" si="86"/>
        <v>587</v>
      </c>
      <c r="FM66" s="18">
        <f t="shared" si="245"/>
        <v>1030.5</v>
      </c>
      <c r="FN66" s="18">
        <f t="shared" si="246"/>
        <v>-24</v>
      </c>
      <c r="FO66" s="18">
        <f t="shared" si="88"/>
        <v>1030.7794380952698</v>
      </c>
      <c r="FP66" s="18">
        <f t="shared" si="89"/>
        <v>1744.2405940695223</v>
      </c>
      <c r="FQ66" s="18">
        <f t="shared" si="247"/>
        <v>879.44871159143156</v>
      </c>
      <c r="FR66" s="28">
        <v>60</v>
      </c>
      <c r="FS66" s="22">
        <f t="shared" si="209"/>
        <v>0.91851256240481205</v>
      </c>
      <c r="FT66" s="18">
        <f t="shared" si="210"/>
        <v>0.62623388389145018</v>
      </c>
      <c r="FU66">
        <f t="shared" si="91"/>
        <v>-3.6914899515189711E-2</v>
      </c>
      <c r="FV66">
        <f t="shared" si="91"/>
        <v>-0.20326343753519438</v>
      </c>
      <c r="FZ66">
        <v>971</v>
      </c>
      <c r="GA66">
        <v>571</v>
      </c>
      <c r="GB66">
        <v>821</v>
      </c>
      <c r="GC66">
        <v>576</v>
      </c>
      <c r="GD66">
        <f t="shared" si="92"/>
        <v>896</v>
      </c>
      <c r="GE66">
        <f t="shared" si="92"/>
        <v>573.5</v>
      </c>
      <c r="GF66" s="18">
        <f t="shared" si="248"/>
        <v>670</v>
      </c>
      <c r="GG66" s="18">
        <f t="shared" si="249"/>
        <v>-28.5</v>
      </c>
      <c r="GH66" s="18">
        <f t="shared" si="94"/>
        <v>670.60588276572696</v>
      </c>
      <c r="GI66">
        <f t="shared" si="95"/>
        <v>1063.8224710918641</v>
      </c>
      <c r="GJ66">
        <v>60</v>
      </c>
      <c r="GK66" s="22">
        <f t="shared" si="211"/>
        <v>0.82765948608527529</v>
      </c>
      <c r="GL66" s="18">
        <f t="shared" si="212"/>
        <v>0.3702224836061328</v>
      </c>
      <c r="GM66">
        <f t="shared" si="96"/>
        <v>-8.214830298676877E-2</v>
      </c>
      <c r="GN66">
        <f t="shared" si="97"/>
        <v>-0.43153721008454199</v>
      </c>
      <c r="GR66">
        <v>1209</v>
      </c>
      <c r="GS66">
        <v>563</v>
      </c>
      <c r="GT66">
        <v>1075</v>
      </c>
      <c r="GU66">
        <v>565</v>
      </c>
      <c r="GV66">
        <f t="shared" si="98"/>
        <v>1142</v>
      </c>
      <c r="GW66">
        <f t="shared" si="98"/>
        <v>564</v>
      </c>
      <c r="GX66" s="18">
        <f t="shared" si="250"/>
        <v>897</v>
      </c>
      <c r="GY66" s="18">
        <f t="shared" si="251"/>
        <v>-40.5</v>
      </c>
      <c r="GZ66" s="18">
        <f t="shared" si="100"/>
        <v>897.91383216876659</v>
      </c>
      <c r="HA66">
        <f t="shared" si="101"/>
        <v>1273.6797085609867</v>
      </c>
      <c r="HB66">
        <v>60</v>
      </c>
      <c r="HC66" s="22">
        <f t="shared" si="213"/>
        <v>0.74313694207573366</v>
      </c>
      <c r="HD66" s="18">
        <f t="shared" si="214"/>
        <v>0.47690039822058855</v>
      </c>
      <c r="HE66">
        <f t="shared" si="102"/>
        <v>-0.12893114894768393</v>
      </c>
      <c r="HF66">
        <f t="shared" si="103"/>
        <v>-0.3215723149221153</v>
      </c>
      <c r="HJ66">
        <v>1216</v>
      </c>
      <c r="HK66">
        <v>562</v>
      </c>
      <c r="HL66">
        <v>1080</v>
      </c>
      <c r="HM66">
        <v>568</v>
      </c>
      <c r="HN66">
        <f t="shared" si="104"/>
        <v>1148</v>
      </c>
      <c r="HO66">
        <f t="shared" si="104"/>
        <v>565</v>
      </c>
      <c r="HP66" s="18">
        <f t="shared" si="221"/>
        <v>893</v>
      </c>
      <c r="HQ66" s="18">
        <f t="shared" si="252"/>
        <v>-36.5</v>
      </c>
      <c r="HR66" s="18">
        <f t="shared" si="215"/>
        <v>893.74562935994265</v>
      </c>
      <c r="HS66">
        <f t="shared" si="107"/>
        <v>1279.5034192998469</v>
      </c>
      <c r="HT66">
        <v>60</v>
      </c>
      <c r="HU66" s="22">
        <f t="shared" si="216"/>
        <v>0.79877722811248975</v>
      </c>
      <c r="HV66" s="18">
        <f t="shared" si="217"/>
        <v>0.52549343638250168</v>
      </c>
      <c r="HW66">
        <f t="shared" si="108"/>
        <v>-9.7574324680224478E-2</v>
      </c>
      <c r="HX66">
        <f t="shared" si="109"/>
        <v>-0.27943270410893206</v>
      </c>
      <c r="IB66">
        <v>1467</v>
      </c>
      <c r="IC66">
        <v>546</v>
      </c>
      <c r="ID66">
        <v>1214</v>
      </c>
      <c r="IE66">
        <v>559</v>
      </c>
      <c r="IF66">
        <f t="shared" si="110"/>
        <v>1340.5</v>
      </c>
      <c r="IG66">
        <f t="shared" si="111"/>
        <v>552.5</v>
      </c>
      <c r="IH66">
        <f t="shared" si="112"/>
        <v>794</v>
      </c>
      <c r="II66">
        <f t="shared" si="113"/>
        <v>-31</v>
      </c>
      <c r="IJ66">
        <f t="shared" si="114"/>
        <v>794.60493328445932</v>
      </c>
      <c r="IL66">
        <v>60</v>
      </c>
      <c r="IM66">
        <f t="shared" si="218"/>
        <v>0.74870711383193078</v>
      </c>
      <c r="IN66">
        <f t="shared" si="219"/>
        <v>0.44583913782170204</v>
      </c>
      <c r="IO66">
        <f t="shared" si="115"/>
        <v>-0.12568804040839049</v>
      </c>
      <c r="IP66">
        <f t="shared" si="116"/>
        <v>-0.35082180980390915</v>
      </c>
    </row>
    <row r="67" spans="11:250" x14ac:dyDescent="0.25">
      <c r="K67" s="18">
        <v>1190</v>
      </c>
      <c r="L67" s="18">
        <v>575</v>
      </c>
      <c r="M67" s="18">
        <v>946</v>
      </c>
      <c r="N67" s="18">
        <v>576</v>
      </c>
      <c r="O67" s="18">
        <f t="shared" si="189"/>
        <v>1068</v>
      </c>
      <c r="P67" s="18">
        <f t="shared" si="190"/>
        <v>575.5</v>
      </c>
      <c r="Q67" s="18">
        <f t="shared" si="222"/>
        <v>291.5</v>
      </c>
      <c r="R67" s="18">
        <f t="shared" si="223"/>
        <v>-5</v>
      </c>
      <c r="S67" s="49">
        <f t="shared" si="42"/>
        <v>291.54287849302716</v>
      </c>
      <c r="T67" s="26">
        <f t="shared" si="191"/>
        <v>24.152338538068694</v>
      </c>
      <c r="U67" s="18">
        <f t="shared" si="192"/>
        <v>243.68647967106756</v>
      </c>
      <c r="V67" s="28">
        <v>61</v>
      </c>
      <c r="W67" s="22">
        <f t="shared" si="193"/>
        <v>0.21940708260044059</v>
      </c>
      <c r="X67" s="18">
        <f t="shared" si="194"/>
        <v>3.2819578879812357E-2</v>
      </c>
      <c r="Y67">
        <f t="shared" si="220"/>
        <v>-0.65874935723240258</v>
      </c>
      <c r="Z67">
        <f t="shared" si="44"/>
        <v>-1.483866995840728</v>
      </c>
      <c r="AD67" s="18">
        <v>1162</v>
      </c>
      <c r="AE67" s="18">
        <v>573</v>
      </c>
      <c r="AF67" s="18">
        <v>887</v>
      </c>
      <c r="AG67" s="18">
        <v>572</v>
      </c>
      <c r="AH67" s="18">
        <f t="shared" si="45"/>
        <v>1024.5</v>
      </c>
      <c r="AI67" s="18">
        <f t="shared" si="45"/>
        <v>572.5</v>
      </c>
      <c r="AJ67" s="18">
        <f t="shared" si="224"/>
        <v>362</v>
      </c>
      <c r="AK67" s="18">
        <f t="shared" si="225"/>
        <v>2</v>
      </c>
      <c r="AL67" s="18">
        <f t="shared" si="47"/>
        <v>362.00552481971874</v>
      </c>
      <c r="AM67" s="18">
        <f t="shared" si="48"/>
        <v>1173.6083247830172</v>
      </c>
      <c r="AN67" s="18">
        <f t="shared" si="226"/>
        <v>299.32204443772901</v>
      </c>
      <c r="AO67" s="28">
        <v>61</v>
      </c>
      <c r="AP67" s="22">
        <f t="shared" si="195"/>
        <v>0.1827404368734008</v>
      </c>
      <c r="AQ67" s="18">
        <f t="shared" si="196"/>
        <v>3.9798778934364364E-2</v>
      </c>
      <c r="AR67">
        <f t="shared" si="49"/>
        <v>-0.73816534116508048</v>
      </c>
      <c r="AS67">
        <f t="shared" si="49"/>
        <v>-1.4001302523032622</v>
      </c>
      <c r="AW67" s="18">
        <v>1320</v>
      </c>
      <c r="AX67" s="18">
        <v>579</v>
      </c>
      <c r="AY67" s="18">
        <v>953</v>
      </c>
      <c r="AZ67" s="18">
        <v>579</v>
      </c>
      <c r="BA67" s="18">
        <f t="shared" si="50"/>
        <v>1136.5</v>
      </c>
      <c r="BB67" s="18">
        <f t="shared" si="50"/>
        <v>579</v>
      </c>
      <c r="BC67" s="18">
        <f t="shared" si="227"/>
        <v>305</v>
      </c>
      <c r="BD67" s="18">
        <f t="shared" si="228"/>
        <v>-2</v>
      </c>
      <c r="BE67" s="18">
        <f t="shared" si="52"/>
        <v>305.00655730656024</v>
      </c>
      <c r="BF67" s="18">
        <f t="shared" si="53"/>
        <v>1275.4894158714137</v>
      </c>
      <c r="BG67" s="18">
        <f t="shared" si="229"/>
        <v>261.11608716052933</v>
      </c>
      <c r="BH67" s="28">
        <v>61</v>
      </c>
      <c r="BI67" s="22">
        <f t="shared" si="197"/>
        <v>0.16250139660536</v>
      </c>
      <c r="BJ67" s="18">
        <f t="shared" si="198"/>
        <v>2.5574407400959082E-2</v>
      </c>
      <c r="BK67">
        <f t="shared" si="55"/>
        <v>-0.78914290215960026</v>
      </c>
      <c r="BL67">
        <f t="shared" si="55"/>
        <v>-1.5921944207819869</v>
      </c>
      <c r="BP67">
        <v>1200</v>
      </c>
      <c r="BQ67">
        <v>565</v>
      </c>
      <c r="BR67">
        <v>1043</v>
      </c>
      <c r="BS67">
        <v>566</v>
      </c>
      <c r="BT67" s="18">
        <f t="shared" si="56"/>
        <v>1121.5</v>
      </c>
      <c r="BU67" s="18">
        <f t="shared" si="56"/>
        <v>565.5</v>
      </c>
      <c r="BV67" s="18">
        <f t="shared" si="230"/>
        <v>643</v>
      </c>
      <c r="BW67" s="18">
        <f t="shared" si="231"/>
        <v>-24</v>
      </c>
      <c r="BX67" s="18">
        <f t="shared" si="58"/>
        <v>643.44774457604558</v>
      </c>
      <c r="BY67" s="18">
        <f t="shared" si="59"/>
        <v>1256.0065684541621</v>
      </c>
      <c r="BZ67" s="18">
        <f t="shared" si="232"/>
        <v>496.74870711850235</v>
      </c>
      <c r="CA67" s="28">
        <v>61</v>
      </c>
      <c r="CB67" s="22">
        <f t="shared" si="199"/>
        <v>0.70027103587365191</v>
      </c>
      <c r="CC67" s="18">
        <f t="shared" si="200"/>
        <v>0.28619023872088351</v>
      </c>
      <c r="CD67">
        <f t="shared" si="61"/>
        <v>-0.15473383626857806</v>
      </c>
      <c r="CE67">
        <f t="shared" si="61"/>
        <v>-0.54334518309179647</v>
      </c>
      <c r="CI67">
        <v>1200</v>
      </c>
      <c r="CJ67">
        <v>565</v>
      </c>
      <c r="CK67">
        <v>1010</v>
      </c>
      <c r="CL67">
        <v>564</v>
      </c>
      <c r="CM67" s="18">
        <f t="shared" si="62"/>
        <v>1105</v>
      </c>
      <c r="CN67" s="18">
        <f t="shared" si="62"/>
        <v>564.5</v>
      </c>
      <c r="CO67" s="18">
        <f t="shared" si="233"/>
        <v>572.5</v>
      </c>
      <c r="CP67" s="18">
        <f t="shared" si="234"/>
        <v>-23.5</v>
      </c>
      <c r="CQ67" s="18">
        <f t="shared" si="64"/>
        <v>572.98211141361128</v>
      </c>
      <c r="CR67" s="18">
        <f t="shared" si="65"/>
        <v>1240.8405417296776</v>
      </c>
      <c r="CS67" s="18">
        <f t="shared" si="235"/>
        <v>447.55607194598144</v>
      </c>
      <c r="CT67" s="28">
        <v>61</v>
      </c>
      <c r="CU67" s="22">
        <f t="shared" si="201"/>
        <v>0.59297407883622755</v>
      </c>
      <c r="CV67" s="18">
        <f t="shared" si="202"/>
        <v>0.21292391057653823</v>
      </c>
      <c r="CW67">
        <f t="shared" si="67"/>
        <v>-0.22696429089280265</v>
      </c>
      <c r="CX67">
        <f t="shared" si="67"/>
        <v>-0.67177556614095291</v>
      </c>
      <c r="DB67">
        <v>1435</v>
      </c>
      <c r="DC67">
        <v>557</v>
      </c>
      <c r="DD67">
        <v>1225</v>
      </c>
      <c r="DE67">
        <v>563</v>
      </c>
      <c r="DF67" s="18">
        <f t="shared" si="68"/>
        <v>1330</v>
      </c>
      <c r="DG67" s="18">
        <f t="shared" si="68"/>
        <v>560</v>
      </c>
      <c r="DH67" s="18">
        <f t="shared" si="236"/>
        <v>788</v>
      </c>
      <c r="DI67" s="18">
        <f t="shared" si="237"/>
        <v>-24.5</v>
      </c>
      <c r="DJ67" s="18">
        <f t="shared" si="70"/>
        <v>788.38077728975611</v>
      </c>
      <c r="DK67" s="18">
        <f t="shared" si="71"/>
        <v>1443.0869689661813</v>
      </c>
      <c r="DL67" s="18">
        <f t="shared" si="238"/>
        <v>645.96448778778677</v>
      </c>
      <c r="DM67" s="28">
        <v>61</v>
      </c>
      <c r="DN67" s="22">
        <f t="shared" si="203"/>
        <v>0.53502648737122749</v>
      </c>
      <c r="DO67" s="18">
        <f t="shared" si="204"/>
        <v>0.25761445639350794</v>
      </c>
      <c r="DP67">
        <f t="shared" si="73"/>
        <v>-0.27162471697986668</v>
      </c>
      <c r="DQ67">
        <f t="shared" si="73"/>
        <v>-0.58902976958952846</v>
      </c>
      <c r="DU67">
        <v>1462</v>
      </c>
      <c r="DV67">
        <v>586</v>
      </c>
      <c r="DW67">
        <v>1282</v>
      </c>
      <c r="DX67">
        <v>593</v>
      </c>
      <c r="DY67" s="18">
        <f t="shared" si="74"/>
        <v>1372</v>
      </c>
      <c r="DZ67" s="18">
        <f t="shared" si="74"/>
        <v>589.5</v>
      </c>
      <c r="EA67" s="18">
        <f t="shared" si="239"/>
        <v>766.5</v>
      </c>
      <c r="EB67" s="18">
        <f t="shared" si="240"/>
        <v>-16.5</v>
      </c>
      <c r="EC67" s="18">
        <f t="shared" si="76"/>
        <v>766.67757238620197</v>
      </c>
      <c r="ED67" s="18">
        <f t="shared" si="77"/>
        <v>1493.2830441681176</v>
      </c>
      <c r="EE67" s="18">
        <f t="shared" si="241"/>
        <v>636.62310580284077</v>
      </c>
      <c r="EF67" s="28">
        <v>61</v>
      </c>
      <c r="EG67" s="22">
        <f t="shared" si="205"/>
        <v>1.2664397098712028</v>
      </c>
      <c r="EH67" s="18">
        <f t="shared" si="206"/>
        <v>0.62945163462919729</v>
      </c>
      <c r="EI67">
        <f t="shared" si="79"/>
        <v>0.10258451959558385</v>
      </c>
      <c r="EJ67">
        <f t="shared" si="79"/>
        <v>-0.20103763429418189</v>
      </c>
      <c r="EN67">
        <v>1752</v>
      </c>
      <c r="EO67">
        <v>586</v>
      </c>
      <c r="EP67">
        <v>1520</v>
      </c>
      <c r="EQ67">
        <v>589</v>
      </c>
      <c r="ER67" s="18">
        <f t="shared" si="80"/>
        <v>1636</v>
      </c>
      <c r="ES67" s="18">
        <f t="shared" si="80"/>
        <v>587.5</v>
      </c>
      <c r="ET67" s="18">
        <f t="shared" si="242"/>
        <v>1020</v>
      </c>
      <c r="EU67" s="18">
        <f t="shared" si="243"/>
        <v>-22</v>
      </c>
      <c r="EV67" s="18">
        <f t="shared" si="82"/>
        <v>1020.2372273152946</v>
      </c>
      <c r="EW67" s="18">
        <f t="shared" si="83"/>
        <v>1738.29003621375</v>
      </c>
      <c r="EX67" s="18">
        <f t="shared" si="244"/>
        <v>871.71848694617802</v>
      </c>
      <c r="EY67" s="28">
        <v>61</v>
      </c>
      <c r="EZ67" s="22">
        <f t="shared" si="207"/>
        <v>1.0308821393330712</v>
      </c>
      <c r="FA67" s="18">
        <f t="shared" si="208"/>
        <v>0.66055363175502413</v>
      </c>
      <c r="FB67">
        <f t="shared" si="85"/>
        <v>1.3209015270686094E-2</v>
      </c>
      <c r="FC67">
        <f t="shared" si="85"/>
        <v>-0.18009191532473989</v>
      </c>
      <c r="FG67">
        <v>1790</v>
      </c>
      <c r="FH67">
        <v>586</v>
      </c>
      <c r="FI67">
        <v>1537</v>
      </c>
      <c r="FJ67">
        <v>590</v>
      </c>
      <c r="FK67" s="18">
        <f t="shared" si="86"/>
        <v>1663.5</v>
      </c>
      <c r="FL67" s="18">
        <f t="shared" si="86"/>
        <v>588</v>
      </c>
      <c r="FM67" s="18">
        <f t="shared" si="245"/>
        <v>1051.5</v>
      </c>
      <c r="FN67" s="18">
        <f t="shared" si="246"/>
        <v>-23</v>
      </c>
      <c r="FO67" s="18">
        <f t="shared" si="88"/>
        <v>1051.7515153304985</v>
      </c>
      <c r="FP67" s="18">
        <f t="shared" si="89"/>
        <v>1764.362845335392</v>
      </c>
      <c r="FQ67" s="18">
        <f t="shared" si="247"/>
        <v>899.5709628573012</v>
      </c>
      <c r="FR67" s="28">
        <v>61</v>
      </c>
      <c r="FS67" s="22">
        <f t="shared" si="209"/>
        <v>0.9338211051115588</v>
      </c>
      <c r="FT67" s="18">
        <f t="shared" si="210"/>
        <v>0.63897514055112647</v>
      </c>
      <c r="FU67">
        <f t="shared" si="91"/>
        <v>-2.973631488806636E-2</v>
      </c>
      <c r="FV67">
        <f t="shared" si="91"/>
        <v>-0.19451603782201091</v>
      </c>
      <c r="FZ67">
        <v>984</v>
      </c>
      <c r="GA67">
        <v>570</v>
      </c>
      <c r="GB67">
        <v>840</v>
      </c>
      <c r="GC67">
        <v>574</v>
      </c>
      <c r="GD67">
        <f t="shared" si="92"/>
        <v>912</v>
      </c>
      <c r="GE67">
        <f t="shared" si="92"/>
        <v>572</v>
      </c>
      <c r="GF67" s="18">
        <f t="shared" si="248"/>
        <v>686</v>
      </c>
      <c r="GG67" s="18">
        <f t="shared" si="249"/>
        <v>-30</v>
      </c>
      <c r="GH67" s="18">
        <f t="shared" si="94"/>
        <v>686.65566334226071</v>
      </c>
      <c r="GI67">
        <f t="shared" si="95"/>
        <v>1076.5351828899973</v>
      </c>
      <c r="GJ67">
        <v>61</v>
      </c>
      <c r="GK67" s="22">
        <f t="shared" si="211"/>
        <v>0.84145381085336324</v>
      </c>
      <c r="GL67" s="18">
        <f t="shared" si="212"/>
        <v>0.37908311214978901</v>
      </c>
      <c r="GM67">
        <f t="shared" si="96"/>
        <v>-7.4969718359645346E-2</v>
      </c>
      <c r="GN67">
        <f t="shared" si="97"/>
        <v>-0.42126556261530645</v>
      </c>
      <c r="GR67">
        <v>1227</v>
      </c>
      <c r="GS67">
        <v>562</v>
      </c>
      <c r="GT67">
        <v>1091</v>
      </c>
      <c r="GU67">
        <v>566</v>
      </c>
      <c r="GV67">
        <f t="shared" si="98"/>
        <v>1159</v>
      </c>
      <c r="GW67">
        <f t="shared" si="98"/>
        <v>564</v>
      </c>
      <c r="GX67" s="18">
        <f t="shared" si="250"/>
        <v>914</v>
      </c>
      <c r="GY67" s="18">
        <f t="shared" si="251"/>
        <v>-40.5</v>
      </c>
      <c r="GZ67" s="18">
        <f t="shared" si="100"/>
        <v>914.89685210956975</v>
      </c>
      <c r="HA67">
        <f t="shared" si="101"/>
        <v>1288.9441415360093</v>
      </c>
      <c r="HB67">
        <v>61</v>
      </c>
      <c r="HC67" s="22">
        <f t="shared" si="213"/>
        <v>0.75552255777699595</v>
      </c>
      <c r="HD67" s="18">
        <f t="shared" si="214"/>
        <v>0.48592042740667973</v>
      </c>
      <c r="HE67">
        <f t="shared" si="102"/>
        <v>-0.12175256432056049</v>
      </c>
      <c r="HF67">
        <f t="shared" si="103"/>
        <v>-0.31343484342819539</v>
      </c>
      <c r="HJ67">
        <v>1236</v>
      </c>
      <c r="HK67">
        <v>560</v>
      </c>
      <c r="HL67">
        <v>1096</v>
      </c>
      <c r="HM67">
        <v>568</v>
      </c>
      <c r="HN67">
        <f t="shared" si="104"/>
        <v>1166</v>
      </c>
      <c r="HO67">
        <f t="shared" si="104"/>
        <v>564</v>
      </c>
      <c r="HP67" s="18">
        <f t="shared" si="221"/>
        <v>911</v>
      </c>
      <c r="HQ67" s="18">
        <f t="shared" si="252"/>
        <v>-37.5</v>
      </c>
      <c r="HR67" s="18">
        <f t="shared" si="215"/>
        <v>911.77149001271141</v>
      </c>
      <c r="HS67">
        <f t="shared" si="107"/>
        <v>1295.2420623188548</v>
      </c>
      <c r="HT67">
        <v>61</v>
      </c>
      <c r="HU67" s="22">
        <f t="shared" si="216"/>
        <v>0.81209018191436455</v>
      </c>
      <c r="HV67" s="18">
        <f t="shared" si="217"/>
        <v>0.53609205767585477</v>
      </c>
      <c r="HW67">
        <f t="shared" si="108"/>
        <v>-9.0395740053101095E-2</v>
      </c>
      <c r="HX67">
        <f t="shared" si="109"/>
        <v>-0.2707606268972465</v>
      </c>
      <c r="IB67">
        <v>1481</v>
      </c>
      <c r="IC67">
        <v>547</v>
      </c>
      <c r="ID67">
        <v>1231</v>
      </c>
      <c r="IE67">
        <v>555</v>
      </c>
      <c r="IF67">
        <f t="shared" si="110"/>
        <v>1356</v>
      </c>
      <c r="IG67">
        <f t="shared" si="111"/>
        <v>551</v>
      </c>
      <c r="IH67">
        <f t="shared" si="112"/>
        <v>809.5</v>
      </c>
      <c r="II67">
        <f t="shared" si="113"/>
        <v>-32.5</v>
      </c>
      <c r="IJ67">
        <f t="shared" si="114"/>
        <v>810.15214620464963</v>
      </c>
      <c r="IL67">
        <v>61</v>
      </c>
      <c r="IM67">
        <f t="shared" si="218"/>
        <v>0.76118556572912954</v>
      </c>
      <c r="IN67">
        <f t="shared" si="219"/>
        <v>0.45456241112837126</v>
      </c>
      <c r="IO67">
        <f t="shared" si="115"/>
        <v>-0.11850945578126715</v>
      </c>
      <c r="IP67">
        <f t="shared" si="116"/>
        <v>-0.34240647999352225</v>
      </c>
    </row>
    <row r="68" spans="11:250" x14ac:dyDescent="0.25">
      <c r="K68" s="18">
        <v>1197</v>
      </c>
      <c r="L68" s="18">
        <v>577</v>
      </c>
      <c r="M68" s="18">
        <v>953</v>
      </c>
      <c r="N68" s="18">
        <v>576</v>
      </c>
      <c r="O68" s="18">
        <f t="shared" si="189"/>
        <v>1075</v>
      </c>
      <c r="P68" s="18">
        <f t="shared" si="190"/>
        <v>576.5</v>
      </c>
      <c r="Q68" s="18">
        <f t="shared" si="222"/>
        <v>298.5</v>
      </c>
      <c r="R68" s="18">
        <f t="shared" si="223"/>
        <v>-4</v>
      </c>
      <c r="S68" s="49">
        <f t="shared" si="42"/>
        <v>298.52679946698254</v>
      </c>
      <c r="T68" s="26">
        <f t="shared" si="191"/>
        <v>24.730908745504312</v>
      </c>
      <c r="U68" s="18">
        <f t="shared" si="192"/>
        <v>250.32556910764686</v>
      </c>
      <c r="V68" s="28">
        <v>62</v>
      </c>
      <c r="W68" s="22">
        <f t="shared" si="193"/>
        <v>0.22300392002011993</v>
      </c>
      <c r="X68" s="18">
        <f t="shared" si="194"/>
        <v>3.3605773166154991E-2</v>
      </c>
      <c r="Y68">
        <f t="shared" si="220"/>
        <v>-0.65168750274491571</v>
      </c>
      <c r="Z68">
        <f t="shared" si="44"/>
        <v>-1.4735861083592585</v>
      </c>
      <c r="AD68" s="18">
        <v>1170</v>
      </c>
      <c r="AE68" s="18">
        <v>574</v>
      </c>
      <c r="AF68" s="18">
        <v>891</v>
      </c>
      <c r="AG68" s="18">
        <v>573</v>
      </c>
      <c r="AH68" s="18">
        <f t="shared" si="45"/>
        <v>1030.5</v>
      </c>
      <c r="AI68" s="18">
        <f t="shared" si="45"/>
        <v>573.5</v>
      </c>
      <c r="AJ68" s="18">
        <f t="shared" si="224"/>
        <v>368</v>
      </c>
      <c r="AK68" s="18">
        <f t="shared" si="225"/>
        <v>3</v>
      </c>
      <c r="AL68" s="18">
        <f t="shared" si="47"/>
        <v>368.01222805771005</v>
      </c>
      <c r="AM68" s="18">
        <f t="shared" si="48"/>
        <v>1179.3356180494168</v>
      </c>
      <c r="AN68" s="18">
        <f t="shared" si="226"/>
        <v>305.04933770412856</v>
      </c>
      <c r="AO68" s="28">
        <v>62</v>
      </c>
      <c r="AP68" s="22">
        <f t="shared" si="195"/>
        <v>0.18573618174017786</v>
      </c>
      <c r="AQ68" s="18">
        <f t="shared" si="196"/>
        <v>4.0459154088617048E-2</v>
      </c>
      <c r="AR68">
        <f t="shared" si="49"/>
        <v>-0.73110348667759362</v>
      </c>
      <c r="AS68">
        <f t="shared" si="49"/>
        <v>-1.3929832016068915</v>
      </c>
      <c r="AW68" s="18">
        <v>1327</v>
      </c>
      <c r="AX68" s="18">
        <v>579</v>
      </c>
      <c r="AY68" s="18">
        <v>961</v>
      </c>
      <c r="AZ68" s="18">
        <v>578</v>
      </c>
      <c r="BA68" s="18">
        <f t="shared" si="50"/>
        <v>1144</v>
      </c>
      <c r="BB68" s="18">
        <f t="shared" si="50"/>
        <v>578.5</v>
      </c>
      <c r="BC68" s="18">
        <f t="shared" si="227"/>
        <v>312.5</v>
      </c>
      <c r="BD68" s="18">
        <f t="shared" si="228"/>
        <v>-2.5</v>
      </c>
      <c r="BE68" s="18">
        <f t="shared" si="52"/>
        <v>312.50999984000509</v>
      </c>
      <c r="BF68" s="18">
        <f t="shared" si="53"/>
        <v>1281.9509546000579</v>
      </c>
      <c r="BG68" s="18">
        <f t="shared" si="229"/>
        <v>267.57762588917353</v>
      </c>
      <c r="BH68" s="28">
        <v>62</v>
      </c>
      <c r="BI68" s="22">
        <f t="shared" si="197"/>
        <v>0.16516535392675932</v>
      </c>
      <c r="BJ68" s="18">
        <f t="shared" si="198"/>
        <v>2.6203561403268384E-2</v>
      </c>
      <c r="BK68">
        <f t="shared" si="55"/>
        <v>-0.78208104767211351</v>
      </c>
      <c r="BL68">
        <f t="shared" si="55"/>
        <v>-1.5816396784255065</v>
      </c>
      <c r="BP68" s="10">
        <v>1213</v>
      </c>
      <c r="BQ68" s="10">
        <v>565</v>
      </c>
      <c r="BR68" s="10">
        <v>1055</v>
      </c>
      <c r="BS68" s="10">
        <v>565</v>
      </c>
      <c r="BT68" s="11">
        <f t="shared" si="56"/>
        <v>1134</v>
      </c>
      <c r="BU68" s="11">
        <f t="shared" si="56"/>
        <v>565</v>
      </c>
      <c r="BV68" s="11">
        <f t="shared" si="230"/>
        <v>655.5</v>
      </c>
      <c r="BW68" s="11">
        <f t="shared" si="231"/>
        <v>-24.5</v>
      </c>
      <c r="BX68" s="11">
        <f t="shared" si="58"/>
        <v>655.95769680673766</v>
      </c>
      <c r="BY68" s="11">
        <f t="shared" si="59"/>
        <v>1266.9573789200645</v>
      </c>
      <c r="BZ68" s="11">
        <f t="shared" si="232"/>
        <v>507.6995175844047</v>
      </c>
      <c r="CA68" s="28">
        <v>62</v>
      </c>
      <c r="CB68" s="38">
        <f t="shared" si="199"/>
        <v>0.71175088892076088</v>
      </c>
      <c r="CC68" s="11">
        <f t="shared" si="200"/>
        <v>0.29175436765826523</v>
      </c>
      <c r="CD68" s="10">
        <f t="shared" si="61"/>
        <v>-0.14767198178109125</v>
      </c>
      <c r="CE68" s="10">
        <f t="shared" si="61"/>
        <v>-0.53498263370355148</v>
      </c>
      <c r="CI68">
        <v>1212</v>
      </c>
      <c r="CJ68">
        <v>561</v>
      </c>
      <c r="CK68">
        <v>1022</v>
      </c>
      <c r="CL68">
        <v>562</v>
      </c>
      <c r="CM68" s="18">
        <f t="shared" si="62"/>
        <v>1117</v>
      </c>
      <c r="CN68" s="18">
        <f t="shared" si="62"/>
        <v>561.5</v>
      </c>
      <c r="CO68" s="18">
        <f t="shared" si="233"/>
        <v>584.5</v>
      </c>
      <c r="CP68" s="18">
        <f t="shared" si="234"/>
        <v>-26.5</v>
      </c>
      <c r="CQ68" s="18">
        <f t="shared" si="64"/>
        <v>585.10041873169087</v>
      </c>
      <c r="CR68" s="18">
        <f t="shared" si="65"/>
        <v>1250.1884857892428</v>
      </c>
      <c r="CS68" s="18">
        <f t="shared" si="235"/>
        <v>456.90401600554662</v>
      </c>
      <c r="CT68" s="28">
        <v>62</v>
      </c>
      <c r="CU68" s="22">
        <f t="shared" si="201"/>
        <v>0.60269496537452638</v>
      </c>
      <c r="CV68" s="18">
        <f t="shared" si="202"/>
        <v>0.21742715305537924</v>
      </c>
      <c r="CW68">
        <f t="shared" si="67"/>
        <v>-0.21990243640531579</v>
      </c>
      <c r="CX68">
        <f t="shared" si="67"/>
        <v>-0.66268622066486627</v>
      </c>
      <c r="DB68">
        <v>1449</v>
      </c>
      <c r="DC68">
        <v>554</v>
      </c>
      <c r="DD68">
        <v>1239</v>
      </c>
      <c r="DE68">
        <v>556</v>
      </c>
      <c r="DF68" s="18">
        <f t="shared" si="68"/>
        <v>1344</v>
      </c>
      <c r="DG68" s="18">
        <f t="shared" si="68"/>
        <v>555</v>
      </c>
      <c r="DH68" s="18">
        <f t="shared" si="236"/>
        <v>802</v>
      </c>
      <c r="DI68" s="18">
        <f t="shared" si="237"/>
        <v>-29.5</v>
      </c>
      <c r="DJ68" s="18">
        <f t="shared" si="70"/>
        <v>802.54236648291658</v>
      </c>
      <c r="DK68" s="18">
        <f t="shared" si="71"/>
        <v>1454.0842479031262</v>
      </c>
      <c r="DL68" s="18">
        <f t="shared" si="238"/>
        <v>656.96176672473166</v>
      </c>
      <c r="DM68" s="28">
        <v>62</v>
      </c>
      <c r="DN68" s="22">
        <f t="shared" si="203"/>
        <v>0.54379741339370657</v>
      </c>
      <c r="DO68" s="18">
        <f t="shared" si="204"/>
        <v>0.26224195392611627</v>
      </c>
      <c r="DP68">
        <f t="shared" si="73"/>
        <v>-0.26456286249237987</v>
      </c>
      <c r="DQ68">
        <f t="shared" si="73"/>
        <v>-0.58129782789739781</v>
      </c>
      <c r="DU68">
        <v>1477</v>
      </c>
      <c r="DV68">
        <v>584</v>
      </c>
      <c r="DW68">
        <v>1299</v>
      </c>
      <c r="DX68">
        <v>592</v>
      </c>
      <c r="DY68" s="18">
        <f t="shared" si="74"/>
        <v>1388</v>
      </c>
      <c r="DZ68" s="18">
        <f t="shared" si="74"/>
        <v>588</v>
      </c>
      <c r="EA68" s="18">
        <f t="shared" si="239"/>
        <v>782.5</v>
      </c>
      <c r="EB68" s="18">
        <f t="shared" si="240"/>
        <v>-18</v>
      </c>
      <c r="EC68" s="18">
        <f t="shared" si="76"/>
        <v>782.70700137407744</v>
      </c>
      <c r="ED68" s="18">
        <f t="shared" si="77"/>
        <v>1507.4110255666833</v>
      </c>
      <c r="EE68" s="18">
        <f t="shared" si="241"/>
        <v>650.75108720140645</v>
      </c>
      <c r="EF68" s="28">
        <v>62</v>
      </c>
      <c r="EG68" s="22">
        <f t="shared" si="205"/>
        <v>1.2872010165904029</v>
      </c>
      <c r="EH68" s="18">
        <f t="shared" si="206"/>
        <v>0.64261199126671764</v>
      </c>
      <c r="EI68">
        <f t="shared" si="79"/>
        <v>0.10964637408307069</v>
      </c>
      <c r="EJ68">
        <f t="shared" si="79"/>
        <v>-0.19205117468805277</v>
      </c>
      <c r="EN68">
        <v>1773</v>
      </c>
      <c r="EO68">
        <v>586</v>
      </c>
      <c r="EP68">
        <v>1540</v>
      </c>
      <c r="EQ68">
        <v>589</v>
      </c>
      <c r="ER68" s="18">
        <f t="shared" si="80"/>
        <v>1656.5</v>
      </c>
      <c r="ES68" s="18">
        <f t="shared" si="80"/>
        <v>587.5</v>
      </c>
      <c r="ET68" s="18">
        <f t="shared" si="242"/>
        <v>1040.5</v>
      </c>
      <c r="EU68" s="18">
        <f t="shared" si="243"/>
        <v>-22</v>
      </c>
      <c r="EV68" s="18">
        <f t="shared" si="82"/>
        <v>1040.7325545018759</v>
      </c>
      <c r="EW68" s="18">
        <f t="shared" si="83"/>
        <v>1757.5973657240158</v>
      </c>
      <c r="EX68" s="18">
        <f t="shared" si="244"/>
        <v>891.02581645644386</v>
      </c>
      <c r="EY68" s="28">
        <v>62</v>
      </c>
      <c r="EZ68" s="22">
        <f t="shared" si="207"/>
        <v>1.0477818465352526</v>
      </c>
      <c r="FA68" s="18">
        <f t="shared" si="208"/>
        <v>0.6738233522128132</v>
      </c>
      <c r="FB68">
        <f t="shared" si="85"/>
        <v>2.0270869758172931E-2</v>
      </c>
      <c r="FC68">
        <f t="shared" si="85"/>
        <v>-0.17145394206159861</v>
      </c>
      <c r="FG68">
        <v>1813</v>
      </c>
      <c r="FH68">
        <v>585</v>
      </c>
      <c r="FI68">
        <v>1560</v>
      </c>
      <c r="FJ68">
        <v>590</v>
      </c>
      <c r="FK68" s="18">
        <f t="shared" si="86"/>
        <v>1686.5</v>
      </c>
      <c r="FL68" s="18">
        <f t="shared" si="86"/>
        <v>587.5</v>
      </c>
      <c r="FM68" s="18">
        <f t="shared" si="245"/>
        <v>1074.5</v>
      </c>
      <c r="FN68" s="18">
        <f t="shared" si="246"/>
        <v>-23.5</v>
      </c>
      <c r="FO68" s="18">
        <f t="shared" si="88"/>
        <v>1074.7569492680659</v>
      </c>
      <c r="FP68" s="18">
        <f t="shared" si="89"/>
        <v>1785.8999132090241</v>
      </c>
      <c r="FQ68" s="18">
        <f t="shared" si="247"/>
        <v>921.10803073093336</v>
      </c>
      <c r="FR68" s="28">
        <v>62</v>
      </c>
      <c r="FS68" s="22">
        <f t="shared" si="209"/>
        <v>0.94912964781830567</v>
      </c>
      <c r="FT68" s="18">
        <f t="shared" si="210"/>
        <v>0.65295173119010219</v>
      </c>
      <c r="FU68">
        <f t="shared" si="91"/>
        <v>-2.2674460400579521E-2</v>
      </c>
      <c r="FV68">
        <f t="shared" si="91"/>
        <v>-0.18511892232767885</v>
      </c>
      <c r="FZ68">
        <v>999</v>
      </c>
      <c r="GA68">
        <v>568</v>
      </c>
      <c r="GB68">
        <v>857</v>
      </c>
      <c r="GC68">
        <v>573</v>
      </c>
      <c r="GD68">
        <f t="shared" si="92"/>
        <v>928</v>
      </c>
      <c r="GE68">
        <f t="shared" si="92"/>
        <v>570.5</v>
      </c>
      <c r="GF68" s="18">
        <f t="shared" si="248"/>
        <v>702</v>
      </c>
      <c r="GG68" s="18">
        <f t="shared" si="249"/>
        <v>-31.5</v>
      </c>
      <c r="GH68" s="18">
        <f t="shared" si="94"/>
        <v>702.70637538021526</v>
      </c>
      <c r="GI68">
        <f t="shared" si="95"/>
        <v>1089.3366100521914</v>
      </c>
      <c r="GJ68">
        <v>62</v>
      </c>
      <c r="GK68" s="22">
        <f t="shared" si="211"/>
        <v>0.85524813562145108</v>
      </c>
      <c r="GL68" s="18">
        <f t="shared" si="212"/>
        <v>0.38794425492687129</v>
      </c>
      <c r="GM68">
        <f t="shared" si="96"/>
        <v>-6.7907863872158553E-2</v>
      </c>
      <c r="GN68">
        <f t="shared" si="97"/>
        <v>-0.41123067522270973</v>
      </c>
      <c r="GR68">
        <v>1243</v>
      </c>
      <c r="GS68">
        <v>561</v>
      </c>
      <c r="GT68">
        <v>1107</v>
      </c>
      <c r="GU68">
        <v>565</v>
      </c>
      <c r="GV68">
        <f t="shared" si="98"/>
        <v>1175</v>
      </c>
      <c r="GW68">
        <f t="shared" si="98"/>
        <v>563</v>
      </c>
      <c r="GX68" s="18">
        <f t="shared" si="250"/>
        <v>930</v>
      </c>
      <c r="GY68" s="18">
        <f t="shared" si="251"/>
        <v>-41.5</v>
      </c>
      <c r="GZ68" s="18">
        <f t="shared" si="100"/>
        <v>930.92548036886387</v>
      </c>
      <c r="HA68">
        <f t="shared" si="101"/>
        <v>1302.9174954693026</v>
      </c>
      <c r="HB68">
        <v>62</v>
      </c>
      <c r="HC68" s="22">
        <f t="shared" si="213"/>
        <v>0.76790817347825813</v>
      </c>
      <c r="HD68" s="18">
        <f t="shared" si="214"/>
        <v>0.49443355965381769</v>
      </c>
      <c r="HE68">
        <f t="shared" si="102"/>
        <v>-0.11469070983307368</v>
      </c>
      <c r="HF68">
        <f t="shared" si="103"/>
        <v>-0.30589205920195611</v>
      </c>
      <c r="HJ68">
        <v>1255</v>
      </c>
      <c r="HK68">
        <v>559</v>
      </c>
      <c r="HL68">
        <v>1116</v>
      </c>
      <c r="HM68">
        <v>566</v>
      </c>
      <c r="HN68">
        <f t="shared" si="104"/>
        <v>1185.5</v>
      </c>
      <c r="HO68">
        <f t="shared" si="104"/>
        <v>562.5</v>
      </c>
      <c r="HP68" s="18">
        <f t="shared" si="221"/>
        <v>930.5</v>
      </c>
      <c r="HQ68" s="18">
        <f t="shared" si="252"/>
        <v>-39</v>
      </c>
      <c r="HR68" s="18">
        <f t="shared" si="215"/>
        <v>931.3169439025578</v>
      </c>
      <c r="HS68">
        <f t="shared" si="107"/>
        <v>1312.1800562422827</v>
      </c>
      <c r="HT68">
        <v>62</v>
      </c>
      <c r="HU68" s="22">
        <f t="shared" si="216"/>
        <v>0.82540313571623936</v>
      </c>
      <c r="HV68" s="18">
        <f t="shared" si="217"/>
        <v>0.54758415049603082</v>
      </c>
      <c r="HW68">
        <f t="shared" si="108"/>
        <v>-8.333388556561426E-2</v>
      </c>
      <c r="HX68">
        <f t="shared" si="109"/>
        <v>-0.26154913075669456</v>
      </c>
      <c r="IB68">
        <v>1494</v>
      </c>
      <c r="IC68">
        <v>547</v>
      </c>
      <c r="ID68">
        <v>1249</v>
      </c>
      <c r="IE68">
        <v>555</v>
      </c>
      <c r="IF68">
        <f t="shared" si="110"/>
        <v>1371.5</v>
      </c>
      <c r="IG68">
        <f t="shared" si="111"/>
        <v>551</v>
      </c>
      <c r="IH68">
        <f t="shared" si="112"/>
        <v>825</v>
      </c>
      <c r="II68">
        <f t="shared" si="113"/>
        <v>-32.5</v>
      </c>
      <c r="IJ68">
        <f t="shared" si="114"/>
        <v>825.6399033477004</v>
      </c>
      <c r="IL68">
        <v>62</v>
      </c>
      <c r="IM68">
        <f t="shared" si="218"/>
        <v>0.77366401762632842</v>
      </c>
      <c r="IN68">
        <f t="shared" si="219"/>
        <v>0.46325232482285078</v>
      </c>
      <c r="IO68">
        <f t="shared" si="115"/>
        <v>-0.11144760129378029</v>
      </c>
      <c r="IP68">
        <f t="shared" si="116"/>
        <v>-0.33418239250512094</v>
      </c>
    </row>
    <row r="69" spans="11:250" x14ac:dyDescent="0.25">
      <c r="K69" s="18">
        <v>1204</v>
      </c>
      <c r="L69" s="18">
        <v>577</v>
      </c>
      <c r="M69" s="18">
        <v>957</v>
      </c>
      <c r="N69" s="18">
        <v>580</v>
      </c>
      <c r="O69" s="18">
        <f t="shared" si="189"/>
        <v>1080.5</v>
      </c>
      <c r="P69" s="18">
        <f t="shared" si="190"/>
        <v>578.5</v>
      </c>
      <c r="Q69" s="18">
        <f t="shared" si="222"/>
        <v>304</v>
      </c>
      <c r="R69" s="18">
        <f t="shared" si="223"/>
        <v>-2</v>
      </c>
      <c r="S69" s="49">
        <f t="shared" si="42"/>
        <v>304.00657887618155</v>
      </c>
      <c r="T69" s="26">
        <f t="shared" si="191"/>
        <v>25.184871085757731</v>
      </c>
      <c r="U69" s="18">
        <f t="shared" si="192"/>
        <v>256.11807085472503</v>
      </c>
      <c r="V69" s="28">
        <v>63</v>
      </c>
      <c r="W69" s="22">
        <f t="shared" si="193"/>
        <v>0.22660075743979932</v>
      </c>
      <c r="X69" s="18">
        <f t="shared" si="194"/>
        <v>3.4222643156235986E-2</v>
      </c>
      <c r="Y69">
        <f t="shared" si="220"/>
        <v>-0.64473864278958781</v>
      </c>
      <c r="Z69">
        <f t="shared" si="44"/>
        <v>-1.4656864511409702</v>
      </c>
      <c r="AD69" s="18">
        <v>1180</v>
      </c>
      <c r="AE69" s="18">
        <v>573</v>
      </c>
      <c r="AF69" s="18">
        <v>899</v>
      </c>
      <c r="AG69" s="18">
        <v>573</v>
      </c>
      <c r="AH69" s="18">
        <f t="shared" si="45"/>
        <v>1039.5</v>
      </c>
      <c r="AI69" s="18">
        <f t="shared" si="45"/>
        <v>573</v>
      </c>
      <c r="AJ69" s="18">
        <f t="shared" si="224"/>
        <v>377</v>
      </c>
      <c r="AK69" s="18">
        <f t="shared" si="225"/>
        <v>2.5</v>
      </c>
      <c r="AL69" s="18">
        <f t="shared" si="47"/>
        <v>377.00828903354369</v>
      </c>
      <c r="AM69" s="18">
        <f t="shared" si="48"/>
        <v>1186.9664064328022</v>
      </c>
      <c r="AN69" s="18">
        <f t="shared" si="226"/>
        <v>312.68012608751394</v>
      </c>
      <c r="AO69" s="28">
        <v>63</v>
      </c>
      <c r="AP69" s="22">
        <f t="shared" si="195"/>
        <v>0.18873192660695495</v>
      </c>
      <c r="AQ69" s="18">
        <f t="shared" si="196"/>
        <v>4.1448178336894931E-2</v>
      </c>
      <c r="AR69">
        <f t="shared" si="49"/>
        <v>-0.72415462672226572</v>
      </c>
      <c r="AS69">
        <f t="shared" si="49"/>
        <v>-1.3824945521009109</v>
      </c>
      <c r="AW69" s="18">
        <v>1333</v>
      </c>
      <c r="AX69" s="18">
        <v>579</v>
      </c>
      <c r="AY69" s="18">
        <v>968</v>
      </c>
      <c r="AZ69" s="18">
        <v>580</v>
      </c>
      <c r="BA69" s="18">
        <f t="shared" si="50"/>
        <v>1150.5</v>
      </c>
      <c r="BB69" s="18">
        <f t="shared" si="50"/>
        <v>579.5</v>
      </c>
      <c r="BC69" s="18">
        <f t="shared" si="227"/>
        <v>319</v>
      </c>
      <c r="BD69" s="18">
        <f t="shared" si="228"/>
        <v>-1.5</v>
      </c>
      <c r="BE69" s="18">
        <f t="shared" si="52"/>
        <v>319.00352662627415</v>
      </c>
      <c r="BF69" s="18">
        <f t="shared" si="53"/>
        <v>1288.204370431959</v>
      </c>
      <c r="BG69" s="18">
        <f t="shared" si="229"/>
        <v>273.8310417210746</v>
      </c>
      <c r="BH69" s="28">
        <v>63</v>
      </c>
      <c r="BI69" s="22">
        <f t="shared" si="197"/>
        <v>0.1678293112481587</v>
      </c>
      <c r="BJ69" s="18">
        <f t="shared" si="198"/>
        <v>2.6748035269560284E-2</v>
      </c>
      <c r="BK69">
        <f t="shared" si="55"/>
        <v>-0.7751321877167856</v>
      </c>
      <c r="BL69">
        <f t="shared" si="55"/>
        <v>-1.5727081128175349</v>
      </c>
      <c r="BP69">
        <v>1224</v>
      </c>
      <c r="BQ69">
        <v>565</v>
      </c>
      <c r="BR69">
        <v>1065</v>
      </c>
      <c r="BS69">
        <v>565</v>
      </c>
      <c r="BT69" s="18">
        <f t="shared" si="56"/>
        <v>1144.5</v>
      </c>
      <c r="BU69" s="18">
        <f t="shared" si="56"/>
        <v>565</v>
      </c>
      <c r="BV69" s="18">
        <f t="shared" si="230"/>
        <v>666</v>
      </c>
      <c r="BW69" s="18">
        <f t="shared" si="231"/>
        <v>-24.5</v>
      </c>
      <c r="BX69" s="18">
        <f t="shared" si="58"/>
        <v>666.45048578270234</v>
      </c>
      <c r="BY69" s="18">
        <f t="shared" si="59"/>
        <v>1276.3640742358741</v>
      </c>
      <c r="BZ69" s="18">
        <f t="shared" si="232"/>
        <v>517.10621290021436</v>
      </c>
      <c r="CA69" s="28">
        <v>63</v>
      </c>
      <c r="CB69" s="22">
        <f t="shared" si="199"/>
        <v>0.72323074196787007</v>
      </c>
      <c r="CC69" s="18">
        <f t="shared" si="200"/>
        <v>0.2964213104010015</v>
      </c>
      <c r="CD69">
        <f t="shared" si="61"/>
        <v>-0.14072312182576335</v>
      </c>
      <c r="CE69">
        <f t="shared" si="61"/>
        <v>-0.52809057715400154</v>
      </c>
      <c r="CI69">
        <v>1217</v>
      </c>
      <c r="CJ69">
        <v>560</v>
      </c>
      <c r="CK69">
        <v>1034</v>
      </c>
      <c r="CL69">
        <v>560</v>
      </c>
      <c r="CM69" s="18">
        <f t="shared" si="62"/>
        <v>1125.5</v>
      </c>
      <c r="CN69" s="18">
        <f t="shared" si="62"/>
        <v>560</v>
      </c>
      <c r="CO69" s="18">
        <f t="shared" si="233"/>
        <v>593</v>
      </c>
      <c r="CP69" s="18">
        <f t="shared" si="234"/>
        <v>-28</v>
      </c>
      <c r="CQ69" s="18">
        <f t="shared" si="64"/>
        <v>593.66067749178069</v>
      </c>
      <c r="CR69" s="18">
        <f t="shared" si="65"/>
        <v>1257.1198232467739</v>
      </c>
      <c r="CS69" s="18">
        <f t="shared" si="235"/>
        <v>463.83535346307769</v>
      </c>
      <c r="CT69" s="28">
        <v>63</v>
      </c>
      <c r="CU69" s="22">
        <f t="shared" si="201"/>
        <v>0.61241585191282522</v>
      </c>
      <c r="CV69" s="18">
        <f t="shared" si="202"/>
        <v>0.22060820135416229</v>
      </c>
      <c r="CW69">
        <f t="shared" si="67"/>
        <v>-0.21295357644998794</v>
      </c>
      <c r="CX69">
        <f t="shared" si="67"/>
        <v>-0.6563783462174555</v>
      </c>
      <c r="DB69">
        <v>1461</v>
      </c>
      <c r="DC69">
        <v>553</v>
      </c>
      <c r="DD69">
        <v>1259</v>
      </c>
      <c r="DE69">
        <v>555</v>
      </c>
      <c r="DF69" s="18">
        <f t="shared" si="68"/>
        <v>1360</v>
      </c>
      <c r="DG69" s="18">
        <f t="shared" si="68"/>
        <v>554</v>
      </c>
      <c r="DH69" s="18">
        <f t="shared" si="236"/>
        <v>818</v>
      </c>
      <c r="DI69" s="18">
        <f t="shared" si="237"/>
        <v>-30.5</v>
      </c>
      <c r="DJ69" s="18">
        <f t="shared" si="70"/>
        <v>818.56841497824723</v>
      </c>
      <c r="DK69" s="18">
        <f t="shared" si="71"/>
        <v>1468.5080864605411</v>
      </c>
      <c r="DL69" s="18">
        <f t="shared" si="238"/>
        <v>671.38560528214657</v>
      </c>
      <c r="DM69" s="28">
        <v>63</v>
      </c>
      <c r="DN69" s="22">
        <f t="shared" si="203"/>
        <v>0.55256833941618577</v>
      </c>
      <c r="DO69" s="18">
        <f t="shared" si="204"/>
        <v>0.26747868963833576</v>
      </c>
      <c r="DP69">
        <f t="shared" si="73"/>
        <v>-0.25761400253705202</v>
      </c>
      <c r="DQ69">
        <f t="shared" si="73"/>
        <v>-0.57271081304890592</v>
      </c>
      <c r="DU69">
        <v>1492</v>
      </c>
      <c r="DV69">
        <v>582</v>
      </c>
      <c r="DW69">
        <v>1314</v>
      </c>
      <c r="DX69">
        <v>588</v>
      </c>
      <c r="DY69" s="18">
        <f t="shared" si="74"/>
        <v>1403</v>
      </c>
      <c r="DZ69" s="18">
        <f t="shared" si="74"/>
        <v>585</v>
      </c>
      <c r="EA69" s="18">
        <f t="shared" si="239"/>
        <v>797.5</v>
      </c>
      <c r="EB69" s="18">
        <f t="shared" si="240"/>
        <v>-21</v>
      </c>
      <c r="EC69" s="18">
        <f t="shared" si="76"/>
        <v>797.77644111618133</v>
      </c>
      <c r="ED69" s="18">
        <f t="shared" si="77"/>
        <v>1520.0769717353132</v>
      </c>
      <c r="EE69" s="18">
        <f t="shared" si="241"/>
        <v>663.41703337003639</v>
      </c>
      <c r="EF69" s="28">
        <v>63</v>
      </c>
      <c r="EG69" s="22">
        <f t="shared" si="205"/>
        <v>1.3079623233096029</v>
      </c>
      <c r="EH69" s="18">
        <f t="shared" si="206"/>
        <v>0.65498418502881117</v>
      </c>
      <c r="EI69">
        <f t="shared" si="79"/>
        <v>0.11659523403839854</v>
      </c>
      <c r="EJ69">
        <f t="shared" si="79"/>
        <v>-0.1837691861725502</v>
      </c>
      <c r="EN69">
        <v>1794</v>
      </c>
      <c r="EO69">
        <v>582</v>
      </c>
      <c r="EP69">
        <v>1563</v>
      </c>
      <c r="EQ69">
        <v>589</v>
      </c>
      <c r="ER69" s="18">
        <f t="shared" si="80"/>
        <v>1678.5</v>
      </c>
      <c r="ES69" s="18">
        <f t="shared" si="80"/>
        <v>585.5</v>
      </c>
      <c r="ET69" s="18">
        <f t="shared" si="242"/>
        <v>1062.5</v>
      </c>
      <c r="EU69" s="18">
        <f t="shared" si="243"/>
        <v>-24</v>
      </c>
      <c r="EV69" s="18">
        <f t="shared" si="82"/>
        <v>1062.7710242568717</v>
      </c>
      <c r="EW69" s="18">
        <f t="shared" si="83"/>
        <v>1777.6874022167115</v>
      </c>
      <c r="EX69" s="18">
        <f t="shared" si="244"/>
        <v>911.11585294913948</v>
      </c>
      <c r="EY69" s="28">
        <v>63</v>
      </c>
      <c r="EZ69" s="22">
        <f t="shared" si="207"/>
        <v>1.0646815537374343</v>
      </c>
      <c r="FA69" s="18">
        <f t="shared" si="208"/>
        <v>0.68809218189793786</v>
      </c>
      <c r="FB69">
        <f t="shared" si="85"/>
        <v>2.7219729713500847E-2</v>
      </c>
      <c r="FC69">
        <f t="shared" si="85"/>
        <v>-0.16235337657865259</v>
      </c>
      <c r="FG69">
        <v>1833</v>
      </c>
      <c r="FH69">
        <v>586</v>
      </c>
      <c r="FI69">
        <v>1582</v>
      </c>
      <c r="FJ69">
        <v>590</v>
      </c>
      <c r="FK69" s="18">
        <f t="shared" si="86"/>
        <v>1707.5</v>
      </c>
      <c r="FL69" s="18">
        <f t="shared" si="86"/>
        <v>588</v>
      </c>
      <c r="FM69" s="18">
        <f t="shared" si="245"/>
        <v>1095.5</v>
      </c>
      <c r="FN69" s="18">
        <f t="shared" si="246"/>
        <v>-23</v>
      </c>
      <c r="FO69" s="18">
        <f t="shared" si="88"/>
        <v>1095.7414156633854</v>
      </c>
      <c r="FP69" s="18">
        <f t="shared" si="89"/>
        <v>1805.9070435656427</v>
      </c>
      <c r="FQ69" s="18">
        <f t="shared" si="247"/>
        <v>941.11516108755188</v>
      </c>
      <c r="FR69" s="28">
        <v>63</v>
      </c>
      <c r="FS69" s="22">
        <f t="shared" si="209"/>
        <v>0.96443819052505264</v>
      </c>
      <c r="FT69" s="18">
        <f t="shared" si="210"/>
        <v>0.66570051468971636</v>
      </c>
      <c r="FU69">
        <f t="shared" si="91"/>
        <v>-1.572560044525164E-2</v>
      </c>
      <c r="FV69">
        <f t="shared" si="91"/>
        <v>-0.1767211072712265</v>
      </c>
      <c r="FZ69">
        <v>1012</v>
      </c>
      <c r="GA69">
        <v>568</v>
      </c>
      <c r="GB69">
        <v>873</v>
      </c>
      <c r="GC69">
        <v>573</v>
      </c>
      <c r="GD69">
        <f t="shared" si="92"/>
        <v>942.5</v>
      </c>
      <c r="GE69">
        <f t="shared" si="92"/>
        <v>570.5</v>
      </c>
      <c r="GF69" s="18">
        <f t="shared" si="248"/>
        <v>716.5</v>
      </c>
      <c r="GG69" s="18">
        <f t="shared" si="249"/>
        <v>-31.5</v>
      </c>
      <c r="GH69" s="18">
        <f t="shared" si="94"/>
        <v>717.19209421186451</v>
      </c>
      <c r="GI69">
        <f t="shared" si="95"/>
        <v>1101.7152535932323</v>
      </c>
      <c r="GJ69">
        <v>63</v>
      </c>
      <c r="GK69" s="22">
        <f t="shared" si="211"/>
        <v>0.86904246038953914</v>
      </c>
      <c r="GL69" s="18">
        <f t="shared" si="212"/>
        <v>0.39594140935169586</v>
      </c>
      <c r="GM69">
        <f t="shared" si="96"/>
        <v>-6.0959003916830651E-2</v>
      </c>
      <c r="GN69">
        <f t="shared" si="97"/>
        <v>-0.40236907538219446</v>
      </c>
      <c r="GR69">
        <v>1262</v>
      </c>
      <c r="GS69">
        <v>560</v>
      </c>
      <c r="GT69">
        <v>1123</v>
      </c>
      <c r="GU69">
        <v>564</v>
      </c>
      <c r="GV69">
        <f t="shared" si="98"/>
        <v>1192.5</v>
      </c>
      <c r="GW69">
        <f t="shared" si="98"/>
        <v>562</v>
      </c>
      <c r="GX69" s="18">
        <f t="shared" si="250"/>
        <v>947.5</v>
      </c>
      <c r="GY69" s="18">
        <f t="shared" si="251"/>
        <v>-42.5</v>
      </c>
      <c r="GZ69" s="18">
        <f t="shared" si="100"/>
        <v>948.45268727543817</v>
      </c>
      <c r="HA69">
        <f t="shared" si="101"/>
        <v>1318.2944473826778</v>
      </c>
      <c r="HB69">
        <v>63</v>
      </c>
      <c r="HC69" s="22">
        <f t="shared" si="213"/>
        <v>0.78029378917952041</v>
      </c>
      <c r="HD69" s="18">
        <f t="shared" si="214"/>
        <v>0.50374261766582185</v>
      </c>
      <c r="HE69">
        <f t="shared" si="102"/>
        <v>-0.10774184987774582</v>
      </c>
      <c r="HF69">
        <f t="shared" si="103"/>
        <v>-0.29779130537786092</v>
      </c>
      <c r="HJ69">
        <v>1272</v>
      </c>
      <c r="HK69">
        <v>558</v>
      </c>
      <c r="HL69">
        <v>1136</v>
      </c>
      <c r="HM69">
        <v>565</v>
      </c>
      <c r="HN69">
        <f t="shared" si="104"/>
        <v>1204</v>
      </c>
      <c r="HO69">
        <f t="shared" si="104"/>
        <v>561.5</v>
      </c>
      <c r="HP69" s="18">
        <f t="shared" si="221"/>
        <v>949</v>
      </c>
      <c r="HQ69" s="18">
        <f t="shared" si="252"/>
        <v>-40</v>
      </c>
      <c r="HR69" s="18">
        <f t="shared" si="215"/>
        <v>949.84261854267208</v>
      </c>
      <c r="HS69">
        <f t="shared" si="107"/>
        <v>1328.4947308890614</v>
      </c>
      <c r="HT69">
        <v>63</v>
      </c>
      <c r="HU69" s="22">
        <f t="shared" si="216"/>
        <v>0.83871608951811427</v>
      </c>
      <c r="HV69" s="18">
        <f t="shared" si="217"/>
        <v>0.55847664619965698</v>
      </c>
      <c r="HW69">
        <f t="shared" si="108"/>
        <v>-7.6385025610286386E-2</v>
      </c>
      <c r="HX69">
        <f t="shared" si="109"/>
        <v>-0.25299498304735202</v>
      </c>
      <c r="IB69">
        <v>1510</v>
      </c>
      <c r="IC69">
        <v>547</v>
      </c>
      <c r="ID69">
        <v>1269</v>
      </c>
      <c r="IE69">
        <v>555</v>
      </c>
      <c r="IF69">
        <f t="shared" si="110"/>
        <v>1389.5</v>
      </c>
      <c r="IG69">
        <f t="shared" si="111"/>
        <v>551</v>
      </c>
      <c r="IH69">
        <f t="shared" si="112"/>
        <v>843</v>
      </c>
      <c r="II69">
        <f t="shared" si="113"/>
        <v>-32.5</v>
      </c>
      <c r="IJ69">
        <f t="shared" si="114"/>
        <v>843.62625018428628</v>
      </c>
      <c r="IL69">
        <v>63</v>
      </c>
      <c r="IM69">
        <f t="shared" si="218"/>
        <v>0.78614246952352729</v>
      </c>
      <c r="IN69">
        <f t="shared" si="219"/>
        <v>0.47334415414618425</v>
      </c>
      <c r="IO69">
        <f t="shared" si="115"/>
        <v>-0.10449874133845244</v>
      </c>
      <c r="IP69">
        <f t="shared" si="116"/>
        <v>-0.32482298209943283</v>
      </c>
    </row>
    <row r="70" spans="11:250" x14ac:dyDescent="0.25">
      <c r="K70" s="18">
        <v>1212</v>
      </c>
      <c r="L70" s="18">
        <v>577</v>
      </c>
      <c r="M70" s="18">
        <v>961</v>
      </c>
      <c r="N70" s="18">
        <v>578</v>
      </c>
      <c r="O70" s="18">
        <f t="shared" ref="O70:O101" si="253">(K70+M70)/2</f>
        <v>1086.5</v>
      </c>
      <c r="P70" s="18">
        <f t="shared" ref="P70:P101" si="254">(L70+N70)/2</f>
        <v>577.5</v>
      </c>
      <c r="Q70" s="18">
        <f t="shared" si="222"/>
        <v>310</v>
      </c>
      <c r="R70" s="18">
        <f t="shared" si="223"/>
        <v>-3</v>
      </c>
      <c r="S70" s="49">
        <f t="shared" si="42"/>
        <v>310.01451578918045</v>
      </c>
      <c r="T70" s="26">
        <f>S70*($I$6/$J$6)</f>
        <v>25.68258767203881</v>
      </c>
      <c r="U70" s="18">
        <f t="shared" si="192"/>
        <v>260.94123972343016</v>
      </c>
      <c r="V70" s="28">
        <v>64</v>
      </c>
      <c r="W70" s="22">
        <f t="shared" ref="W70:W101" si="255">(V70*(1/60))/$L$4</f>
        <v>0.23019759485947866</v>
      </c>
      <c r="X70" s="18">
        <f t="shared" ref="X70:X101" si="256">(S70*(I$6/J$6)+I$4)/$M$4</f>
        <v>3.4898968918128402E-2</v>
      </c>
      <c r="Y70">
        <f t="shared" si="220"/>
        <v>-0.63789921825928242</v>
      </c>
      <c r="Z70">
        <f t="shared" si="44"/>
        <v>-1.4571874039801362</v>
      </c>
      <c r="AD70" s="18">
        <v>1190</v>
      </c>
      <c r="AE70" s="18">
        <v>574</v>
      </c>
      <c r="AF70" s="18">
        <v>908</v>
      </c>
      <c r="AG70" s="18">
        <v>573</v>
      </c>
      <c r="AH70" s="18">
        <f t="shared" si="45"/>
        <v>1049</v>
      </c>
      <c r="AI70" s="18">
        <f t="shared" si="45"/>
        <v>573.5</v>
      </c>
      <c r="AJ70" s="18">
        <f t="shared" si="224"/>
        <v>386.5</v>
      </c>
      <c r="AK70" s="18">
        <f t="shared" si="225"/>
        <v>3</v>
      </c>
      <c r="AL70" s="18">
        <f t="shared" si="47"/>
        <v>386.51164277418604</v>
      </c>
      <c r="AM70" s="18">
        <f t="shared" si="48"/>
        <v>1195.5347130050218</v>
      </c>
      <c r="AN70" s="18">
        <f t="shared" si="226"/>
        <v>321.24843265973357</v>
      </c>
      <c r="AO70" s="28">
        <v>64</v>
      </c>
      <c r="AP70" s="22">
        <f t="shared" ref="AP70:AP101" si="257">(AO70*(1/60))/AE$4</f>
        <v>0.19172767147373201</v>
      </c>
      <c r="AQ70" s="18">
        <f t="shared" ref="AQ70:AQ101" si="258">((AL70*(AB$6/AC$6))+AB$4)/AF$4</f>
        <v>4.2492974199740532E-2</v>
      </c>
      <c r="AR70">
        <f t="shared" si="49"/>
        <v>-0.71731520219196032</v>
      </c>
      <c r="AS70">
        <f t="shared" si="49"/>
        <v>-1.3716828703854145</v>
      </c>
      <c r="AW70" s="18">
        <v>1338</v>
      </c>
      <c r="AX70" s="18">
        <v>578</v>
      </c>
      <c r="AY70" s="18">
        <v>976</v>
      </c>
      <c r="AZ70" s="18">
        <v>580</v>
      </c>
      <c r="BA70" s="18">
        <f t="shared" si="50"/>
        <v>1157</v>
      </c>
      <c r="BB70" s="18">
        <f t="shared" si="50"/>
        <v>579</v>
      </c>
      <c r="BC70" s="18">
        <f t="shared" si="227"/>
        <v>325.5</v>
      </c>
      <c r="BD70" s="18">
        <f t="shared" si="228"/>
        <v>-2</v>
      </c>
      <c r="BE70" s="18">
        <f t="shared" si="52"/>
        <v>325.50614433524908</v>
      </c>
      <c r="BF70" s="18">
        <f t="shared" si="53"/>
        <v>1293.789009073736</v>
      </c>
      <c r="BG70" s="18">
        <f t="shared" si="229"/>
        <v>279.41568036285162</v>
      </c>
      <c r="BH70" s="28">
        <v>64</v>
      </c>
      <c r="BI70" s="22">
        <f t="shared" ref="BI70:BI101" si="259">(BH70*(1/60))/$AX$4</f>
        <v>0.17049326856955804</v>
      </c>
      <c r="BJ70" s="18">
        <f t="shared" ref="BJ70:BJ101" si="260">((BE70*(AU$6/AV$6))+AU$4)/$AY$4</f>
        <v>2.7293271398024462E-2</v>
      </c>
      <c r="BK70">
        <f t="shared" si="55"/>
        <v>-0.7682927631864801</v>
      </c>
      <c r="BL70">
        <f t="shared" si="55"/>
        <v>-1.5639444062516685</v>
      </c>
      <c r="BP70">
        <v>1235</v>
      </c>
      <c r="BQ70">
        <v>565</v>
      </c>
      <c r="BR70">
        <v>1079</v>
      </c>
      <c r="BS70">
        <v>565</v>
      </c>
      <c r="BT70" s="18">
        <f t="shared" si="56"/>
        <v>1157</v>
      </c>
      <c r="BU70" s="18">
        <f t="shared" si="56"/>
        <v>565</v>
      </c>
      <c r="BV70" s="18">
        <f t="shared" si="230"/>
        <v>678.5</v>
      </c>
      <c r="BW70" s="18">
        <f t="shared" si="231"/>
        <v>-24.5</v>
      </c>
      <c r="BX70" s="18">
        <f t="shared" si="58"/>
        <v>678.94219194273091</v>
      </c>
      <c r="BY70" s="18">
        <f t="shared" si="59"/>
        <v>1287.5845603299226</v>
      </c>
      <c r="BZ70" s="18">
        <f t="shared" si="232"/>
        <v>528.32669899426287</v>
      </c>
      <c r="CA70" s="28">
        <v>64</v>
      </c>
      <c r="CB70" s="22">
        <f t="shared" ref="CB70:CB101" si="261">(CA70*(1/60))/$BQ$4</f>
        <v>0.73471059501497904</v>
      </c>
      <c r="CC70" s="18">
        <f t="shared" ref="CC70:CC101" si="262">((BX70*(BN$6/BO$6))+BN$4)/$BR$4</f>
        <v>0.3019773239205224</v>
      </c>
      <c r="CD70">
        <f t="shared" si="61"/>
        <v>-0.13388369729545793</v>
      </c>
      <c r="CE70">
        <f t="shared" si="61"/>
        <v>-0.52002566785720583</v>
      </c>
      <c r="CI70">
        <v>1229</v>
      </c>
      <c r="CJ70">
        <v>560</v>
      </c>
      <c r="CK70">
        <v>1047</v>
      </c>
      <c r="CL70">
        <v>560</v>
      </c>
      <c r="CM70" s="18">
        <f t="shared" si="62"/>
        <v>1138</v>
      </c>
      <c r="CN70" s="18">
        <f t="shared" si="62"/>
        <v>560</v>
      </c>
      <c r="CO70" s="18">
        <f t="shared" si="233"/>
        <v>605.5</v>
      </c>
      <c r="CP70" s="18">
        <f t="shared" si="234"/>
        <v>-28</v>
      </c>
      <c r="CQ70" s="18">
        <f t="shared" si="64"/>
        <v>606.14705311500109</v>
      </c>
      <c r="CR70" s="18">
        <f t="shared" si="65"/>
        <v>1268.3233026322587</v>
      </c>
      <c r="CS70" s="18">
        <f t="shared" si="235"/>
        <v>475.03883284856249</v>
      </c>
      <c r="CT70" s="28">
        <v>64</v>
      </c>
      <c r="CU70" s="22">
        <f t="shared" ref="CU70:CU101" si="263">(CT70*(1/60))/$CJ$4</f>
        <v>0.62213673845112405</v>
      </c>
      <c r="CV70" s="18">
        <f t="shared" ref="CV70:CV101" si="264">((CQ70*(CG$6/CH$6))+CG$4)/$CK$4</f>
        <v>0.22524822042921591</v>
      </c>
      <c r="CW70">
        <f t="shared" si="67"/>
        <v>-0.20611415191968246</v>
      </c>
      <c r="CX70">
        <f t="shared" si="67"/>
        <v>-0.64733863147353721</v>
      </c>
      <c r="DB70">
        <v>1473</v>
      </c>
      <c r="DC70">
        <v>552</v>
      </c>
      <c r="DD70">
        <v>1278</v>
      </c>
      <c r="DE70">
        <v>555</v>
      </c>
      <c r="DF70" s="18">
        <f t="shared" si="68"/>
        <v>1375.5</v>
      </c>
      <c r="DG70" s="18">
        <f t="shared" si="68"/>
        <v>553.5</v>
      </c>
      <c r="DH70" s="18">
        <f t="shared" si="236"/>
        <v>833.5</v>
      </c>
      <c r="DI70" s="18">
        <f t="shared" si="237"/>
        <v>-31</v>
      </c>
      <c r="DJ70" s="18">
        <f t="shared" si="70"/>
        <v>834.07628547993136</v>
      </c>
      <c r="DK70" s="18">
        <f t="shared" si="71"/>
        <v>1482.6875935273756</v>
      </c>
      <c r="DL70" s="18">
        <f t="shared" si="238"/>
        <v>685.56511234898107</v>
      </c>
      <c r="DM70" s="28">
        <v>64</v>
      </c>
      <c r="DN70" s="22">
        <f t="shared" ref="DN70:DN89" si="265">(DM70*(1/60))/$DC$4</f>
        <v>0.56133926543866497</v>
      </c>
      <c r="DO70" s="18">
        <f t="shared" ref="DO70:DO89" si="266">((DJ70*(CZ$6/DA$6))+CZ$4)/$DD$4</f>
        <v>0.27254610343658459</v>
      </c>
      <c r="DP70">
        <f t="shared" si="73"/>
        <v>-0.25077457800674652</v>
      </c>
      <c r="DQ70">
        <f t="shared" si="73"/>
        <v>-0.56456002265513106</v>
      </c>
      <c r="DU70">
        <v>1508</v>
      </c>
      <c r="DV70">
        <v>582</v>
      </c>
      <c r="DW70">
        <v>1330</v>
      </c>
      <c r="DX70">
        <v>587</v>
      </c>
      <c r="DY70" s="18">
        <f t="shared" si="74"/>
        <v>1419</v>
      </c>
      <c r="DZ70" s="18">
        <f t="shared" si="74"/>
        <v>584.5</v>
      </c>
      <c r="EA70" s="18">
        <f t="shared" si="239"/>
        <v>813.5</v>
      </c>
      <c r="EB70" s="18">
        <f t="shared" si="240"/>
        <v>-21.5</v>
      </c>
      <c r="EC70" s="18">
        <f t="shared" si="76"/>
        <v>813.7840622671348</v>
      </c>
      <c r="ED70" s="18">
        <f t="shared" si="77"/>
        <v>1534.6664947147312</v>
      </c>
      <c r="EE70" s="18">
        <f t="shared" si="241"/>
        <v>678.0065563494544</v>
      </c>
      <c r="EF70" s="28">
        <v>64</v>
      </c>
      <c r="EG70" s="22">
        <f t="shared" ref="EG70:EG84" si="267">(EF70*(1/60))/$DV$4</f>
        <v>1.328723630028803</v>
      </c>
      <c r="EH70" s="18">
        <f t="shared" ref="EH70:EH84" si="268">((EC70*(DS$6/DT$6))+DS$4)/$DW$4</f>
        <v>0.66812663716632703</v>
      </c>
      <c r="EI70">
        <f t="shared" si="79"/>
        <v>0.123434658568704</v>
      </c>
      <c r="EJ70">
        <f t="shared" si="79"/>
        <v>-0.17514121325791471</v>
      </c>
      <c r="EN70">
        <v>1814</v>
      </c>
      <c r="EO70">
        <v>584</v>
      </c>
      <c r="EP70">
        <v>1584</v>
      </c>
      <c r="EQ70">
        <v>589</v>
      </c>
      <c r="ER70" s="18">
        <f t="shared" si="80"/>
        <v>1699</v>
      </c>
      <c r="ES70" s="18">
        <f t="shared" si="80"/>
        <v>586.5</v>
      </c>
      <c r="ET70" s="18">
        <f t="shared" si="242"/>
        <v>1083</v>
      </c>
      <c r="EU70" s="18">
        <f t="shared" si="243"/>
        <v>-23</v>
      </c>
      <c r="EV70" s="18">
        <f t="shared" si="82"/>
        <v>1083.2442014615172</v>
      </c>
      <c r="EW70" s="18">
        <f t="shared" si="83"/>
        <v>1797.382332727236</v>
      </c>
      <c r="EX70" s="18">
        <f t="shared" si="244"/>
        <v>930.81078345966398</v>
      </c>
      <c r="EY70" s="28">
        <v>64</v>
      </c>
      <c r="EZ70" s="22">
        <f>(EY70*(1/60))/$EO$4</f>
        <v>1.0815812609396156</v>
      </c>
      <c r="FA70" s="18">
        <f t="shared" si="208"/>
        <v>0.70134756132736675</v>
      </c>
      <c r="FB70">
        <f t="shared" si="85"/>
        <v>3.4059154243806213E-2</v>
      </c>
      <c r="FC70">
        <f t="shared" si="85"/>
        <v>-0.15406670876749545</v>
      </c>
      <c r="FG70">
        <v>1800</v>
      </c>
      <c r="FH70">
        <v>586</v>
      </c>
      <c r="FI70">
        <v>1604</v>
      </c>
      <c r="FK70" s="18"/>
      <c r="FL70" s="18"/>
      <c r="FP70" s="18"/>
      <c r="FQ70" s="18"/>
      <c r="FR70" s="18"/>
      <c r="FS70" s="22"/>
      <c r="FT70" s="18"/>
      <c r="FZ70">
        <v>1027</v>
      </c>
      <c r="GA70">
        <v>568</v>
      </c>
      <c r="GB70">
        <v>889</v>
      </c>
      <c r="GC70">
        <v>571</v>
      </c>
      <c r="GD70">
        <f t="shared" si="92"/>
        <v>958</v>
      </c>
      <c r="GE70">
        <f t="shared" si="92"/>
        <v>569.5</v>
      </c>
      <c r="GF70" s="18">
        <f t="shared" si="248"/>
        <v>732</v>
      </c>
      <c r="GG70" s="18">
        <f t="shared" si="249"/>
        <v>-32.5</v>
      </c>
      <c r="GH70" s="18">
        <f t="shared" si="94"/>
        <v>732.72112703265213</v>
      </c>
      <c r="GI70">
        <f t="shared" si="95"/>
        <v>1114.4928218701098</v>
      </c>
      <c r="GJ70">
        <v>64</v>
      </c>
      <c r="GK70" s="22">
        <f t="shared" ref="GK70:GK101" si="269">(GJ70*(1/60))/$GA$4</f>
        <v>0.88283678515762698</v>
      </c>
      <c r="GL70" s="18">
        <f t="shared" ref="GL70:GL101" si="270">((GH70*($FX$6/$FY$6))+FX$4)/$GB$4</f>
        <v>0.40451454783238167</v>
      </c>
      <c r="GM70">
        <f t="shared" si="96"/>
        <v>-5.4119579386525223E-2</v>
      </c>
      <c r="GN70">
        <f t="shared" si="97"/>
        <v>-0.3930658549423996</v>
      </c>
      <c r="GR70">
        <v>1283</v>
      </c>
      <c r="GS70">
        <v>560</v>
      </c>
      <c r="GT70">
        <v>1142</v>
      </c>
      <c r="GU70">
        <v>564</v>
      </c>
      <c r="GV70">
        <f t="shared" si="98"/>
        <v>1212.5</v>
      </c>
      <c r="GW70">
        <f t="shared" si="98"/>
        <v>562</v>
      </c>
      <c r="GX70" s="18">
        <f t="shared" si="250"/>
        <v>967.5</v>
      </c>
      <c r="GY70" s="18">
        <f t="shared" si="251"/>
        <v>-42.5</v>
      </c>
      <c r="GZ70" s="18">
        <f t="shared" si="100"/>
        <v>968.43301265497962</v>
      </c>
      <c r="HA70">
        <f t="shared" si="101"/>
        <v>1336.4132033169981</v>
      </c>
      <c r="HB70">
        <v>64</v>
      </c>
      <c r="HC70" s="22">
        <f t="shared" ref="HC70:HC101" si="271">(HB70*(1/60))/$GS$4</f>
        <v>0.79267940488078259</v>
      </c>
      <c r="HD70" s="18">
        <f t="shared" ref="HD70:HD102" si="272">((GZ70*(GP$6/GQ$6))+GP$4)/$GT$4</f>
        <v>0.51435457706404752</v>
      </c>
      <c r="HE70">
        <f t="shared" si="102"/>
        <v>-0.10090242534744037</v>
      </c>
      <c r="HF70">
        <f t="shared" si="103"/>
        <v>-0.28873739117531649</v>
      </c>
      <c r="HJ70">
        <v>1292</v>
      </c>
      <c r="HK70">
        <v>558</v>
      </c>
      <c r="HL70">
        <v>1157</v>
      </c>
      <c r="HM70">
        <v>563</v>
      </c>
      <c r="HN70">
        <f t="shared" si="104"/>
        <v>1224.5</v>
      </c>
      <c r="HO70">
        <f t="shared" si="104"/>
        <v>560.5</v>
      </c>
      <c r="HP70" s="18">
        <f t="shared" si="221"/>
        <v>969.5</v>
      </c>
      <c r="HQ70" s="18">
        <f t="shared" si="252"/>
        <v>-41</v>
      </c>
      <c r="HR70" s="18">
        <f t="shared" ref="HR70:HR101" si="273">(HP70^2+HQ70^2)^(1/2)</f>
        <v>970.36655445249141</v>
      </c>
      <c r="HS70">
        <f t="shared" si="107"/>
        <v>1346.6850040005643</v>
      </c>
      <c r="HT70">
        <v>64</v>
      </c>
      <c r="HU70" s="22">
        <f t="shared" ref="HU70:HU101" si="274">(HT70*(1/60))/$HK$4</f>
        <v>0.85202904331998908</v>
      </c>
      <c r="HV70" s="18">
        <f t="shared" ref="HV70:HV103" si="275">((HR70*(HH$6/HI$6))+HH$4)/$HL$4</f>
        <v>0.57054405470499314</v>
      </c>
      <c r="HW70">
        <f t="shared" si="108"/>
        <v>-6.9545601079980937E-2</v>
      </c>
      <c r="HX70">
        <f t="shared" si="109"/>
        <v>-0.24371081579161646</v>
      </c>
      <c r="IB70">
        <v>1526</v>
      </c>
      <c r="IC70">
        <v>548</v>
      </c>
      <c r="ID70">
        <v>1284</v>
      </c>
      <c r="IE70">
        <v>552</v>
      </c>
      <c r="IF70">
        <f t="shared" si="110"/>
        <v>1405</v>
      </c>
      <c r="IG70">
        <f t="shared" si="111"/>
        <v>550</v>
      </c>
      <c r="IH70">
        <f t="shared" si="112"/>
        <v>858.5</v>
      </c>
      <c r="II70">
        <f t="shared" si="113"/>
        <v>-33.5</v>
      </c>
      <c r="IJ70">
        <f t="shared" si="114"/>
        <v>859.15336232828656</v>
      </c>
      <c r="IL70">
        <v>64</v>
      </c>
      <c r="IM70">
        <f t="shared" ref="IM70:IM87" si="276">(IL70*(1/60))/$IC$4</f>
        <v>0.79862092142072616</v>
      </c>
      <c r="IN70">
        <f t="shared" ref="IN70:IN87" si="277">((IJ70*$HZ$6/$IA$6)+$HZ$4)/$ID$4</f>
        <v>0.48205614925364954</v>
      </c>
      <c r="IO70">
        <f t="shared" si="115"/>
        <v>-9.7659316808146962E-2</v>
      </c>
      <c r="IP70">
        <f t="shared" si="116"/>
        <v>-0.31690237277612204</v>
      </c>
    </row>
    <row r="71" spans="11:250" x14ac:dyDescent="0.25">
      <c r="K71" s="18">
        <v>1218</v>
      </c>
      <c r="L71" s="18">
        <v>577</v>
      </c>
      <c r="M71" s="18">
        <v>968</v>
      </c>
      <c r="N71" s="18">
        <v>577</v>
      </c>
      <c r="O71" s="18">
        <f t="shared" si="253"/>
        <v>1093</v>
      </c>
      <c r="P71" s="18">
        <f t="shared" si="254"/>
        <v>577</v>
      </c>
      <c r="Q71" s="18">
        <f t="shared" si="222"/>
        <v>316.5</v>
      </c>
      <c r="R71" s="18">
        <f t="shared" si="223"/>
        <v>-3.5</v>
      </c>
      <c r="S71" s="49">
        <f t="shared" ref="S71:S119" si="278">(Q71^2+R71^2)^(1/2)</f>
        <v>316.51935169907068</v>
      </c>
      <c r="T71" s="26">
        <f t="shared" ref="T71:T119" si="279">S71*($I$6/$J$6)</f>
        <v>26.221468950299951</v>
      </c>
      <c r="U71" s="18">
        <f t="shared" si="192"/>
        <v>266.45110405911089</v>
      </c>
      <c r="V71" s="28">
        <v>65</v>
      </c>
      <c r="W71" s="22">
        <f t="shared" si="255"/>
        <v>0.233794432279158</v>
      </c>
      <c r="X71" s="18">
        <f t="shared" si="256"/>
        <v>3.563123161769554E-2</v>
      </c>
      <c r="Y71">
        <f t="shared" ref="Y71:Y102" si="280">LOG10(W71)</f>
        <v>-0.63116583560031403</v>
      </c>
      <c r="Z71">
        <f t="shared" ref="Z71:Z119" si="281">LOG10(X71)</f>
        <v>-1.4481691657061118</v>
      </c>
      <c r="AD71" s="18">
        <v>1200</v>
      </c>
      <c r="AE71" s="18">
        <v>574</v>
      </c>
      <c r="AF71" s="18">
        <v>918</v>
      </c>
      <c r="AG71" s="18">
        <v>573</v>
      </c>
      <c r="AH71" s="18">
        <f t="shared" ref="AH71:AI109" si="282">(AD71+AF71)/2</f>
        <v>1059</v>
      </c>
      <c r="AI71" s="18">
        <f t="shared" si="282"/>
        <v>573.5</v>
      </c>
      <c r="AJ71" s="18">
        <f t="shared" si="224"/>
        <v>396.5</v>
      </c>
      <c r="AK71" s="18">
        <f t="shared" si="225"/>
        <v>3</v>
      </c>
      <c r="AL71" s="18">
        <f t="shared" ref="AL71:AL109" si="283">(AJ71^2+AK71^2)^(1/2)</f>
        <v>396.5113491440062</v>
      </c>
      <c r="AM71" s="18">
        <f t="shared" ref="AM71:AM109" si="284">(AI71^2+AH71^2)^(1/2)</f>
        <v>1204.3185832660724</v>
      </c>
      <c r="AN71" s="18">
        <f t="shared" si="226"/>
        <v>330.03230292078422</v>
      </c>
      <c r="AO71" s="28">
        <v>65</v>
      </c>
      <c r="AP71" s="22">
        <f t="shared" si="257"/>
        <v>0.19472341634050905</v>
      </c>
      <c r="AQ71" s="18">
        <f t="shared" si="258"/>
        <v>4.3592338921920451E-2</v>
      </c>
      <c r="AR71">
        <f t="shared" ref="AR71:AS109" si="285">LOG10(AP71)</f>
        <v>-0.71058181953299193</v>
      </c>
      <c r="AS71">
        <f t="shared" si="285"/>
        <v>-1.3605898285360531</v>
      </c>
      <c r="AW71" s="18">
        <v>1345</v>
      </c>
      <c r="AX71" s="18">
        <v>578</v>
      </c>
      <c r="AY71" s="18">
        <v>984</v>
      </c>
      <c r="AZ71" s="18">
        <v>581</v>
      </c>
      <c r="BA71" s="18">
        <f t="shared" ref="BA71:BB108" si="286">(AW71+AY71)/2</f>
        <v>1164.5</v>
      </c>
      <c r="BB71" s="18">
        <f t="shared" si="286"/>
        <v>579.5</v>
      </c>
      <c r="BC71" s="18">
        <f t="shared" si="227"/>
        <v>333</v>
      </c>
      <c r="BD71" s="18">
        <f t="shared" si="228"/>
        <v>-1.5</v>
      </c>
      <c r="BE71" s="18">
        <f t="shared" ref="BE71:BE108" si="287">(BC71^2+BD71^2)^(1/2)</f>
        <v>333.00337836124123</v>
      </c>
      <c r="BF71" s="18">
        <f t="shared" ref="BF71:BF108" si="288">(BB71^2+BA71^2)^(1/2)</f>
        <v>1300.7230681432538</v>
      </c>
      <c r="BG71" s="18">
        <f t="shared" si="229"/>
        <v>286.34973943236946</v>
      </c>
      <c r="BH71" s="28">
        <v>65</v>
      </c>
      <c r="BI71" s="22">
        <f t="shared" si="259"/>
        <v>0.17315722589095736</v>
      </c>
      <c r="BJ71" s="18">
        <f t="shared" si="260"/>
        <v>2.7921904824971876E-2</v>
      </c>
      <c r="BK71">
        <f t="shared" ref="BK71:BL108" si="289">LOG10(BI71)</f>
        <v>-0.76155938052751171</v>
      </c>
      <c r="BL71">
        <f t="shared" si="289"/>
        <v>-1.5540549575834008</v>
      </c>
      <c r="BP71">
        <v>1248</v>
      </c>
      <c r="BQ71">
        <v>565</v>
      </c>
      <c r="BR71">
        <v>1088</v>
      </c>
      <c r="BS71">
        <v>561</v>
      </c>
      <c r="BT71" s="18">
        <f t="shared" ref="BT71:BU118" si="290">(BP71+BR71)/2</f>
        <v>1168</v>
      </c>
      <c r="BU71" s="18">
        <f t="shared" si="290"/>
        <v>563</v>
      </c>
      <c r="BV71" s="18">
        <f t="shared" si="230"/>
        <v>689.5</v>
      </c>
      <c r="BW71" s="18">
        <f t="shared" si="231"/>
        <v>-26.5</v>
      </c>
      <c r="BX71" s="18">
        <f t="shared" ref="BX71:BX118" si="291">(BV71^2+BW71^2)^(1/2)</f>
        <v>690.00905791156106</v>
      </c>
      <c r="BY71" s="18">
        <f t="shared" ref="BY71:BY118" si="292">(BU71^2+BT71^2)^(1/2)</f>
        <v>1296.6082677509039</v>
      </c>
      <c r="BZ71" s="18">
        <f t="shared" si="232"/>
        <v>537.35040641524415</v>
      </c>
      <c r="CA71" s="28">
        <v>65</v>
      </c>
      <c r="CB71" s="22">
        <f t="shared" si="261"/>
        <v>0.74619044806208812</v>
      </c>
      <c r="CC71" s="18">
        <f t="shared" si="262"/>
        <v>0.30689960244307485</v>
      </c>
      <c r="CD71">
        <f t="shared" ref="CD71:CE118" si="293">LOG10(CB71)</f>
        <v>-0.12715031463648951</v>
      </c>
      <c r="CE71">
        <f t="shared" si="293"/>
        <v>-0.51300367415172465</v>
      </c>
      <c r="CI71">
        <v>1236</v>
      </c>
      <c r="CJ71">
        <v>560</v>
      </c>
      <c r="CK71">
        <v>1059</v>
      </c>
      <c r="CL71">
        <v>561</v>
      </c>
      <c r="CM71" s="18">
        <f t="shared" ref="CM71:CN118" si="294">(CI71+CK71)/2</f>
        <v>1147.5</v>
      </c>
      <c r="CN71" s="18">
        <f t="shared" si="294"/>
        <v>560.5</v>
      </c>
      <c r="CO71" s="18">
        <f t="shared" si="233"/>
        <v>615</v>
      </c>
      <c r="CP71" s="18">
        <f t="shared" si="234"/>
        <v>-27.5</v>
      </c>
      <c r="CQ71" s="18">
        <f t="shared" ref="CQ71:CQ118" si="295">(CO71^2+CP71^2)^(1/2)</f>
        <v>615.61453036782689</v>
      </c>
      <c r="CR71" s="18">
        <f t="shared" ref="CR71:CR118" si="296">(CN71^2+CM71^2)^(1/2)</f>
        <v>1277.073412141996</v>
      </c>
      <c r="CS71" s="18">
        <f t="shared" si="235"/>
        <v>483.78894235829978</v>
      </c>
      <c r="CT71" s="28">
        <v>65</v>
      </c>
      <c r="CU71" s="22">
        <f t="shared" si="263"/>
        <v>0.63185762498942288</v>
      </c>
      <c r="CV71" s="18">
        <f t="shared" si="264"/>
        <v>0.22876639707000626</v>
      </c>
      <c r="CW71">
        <f t="shared" ref="CW71:CX118" si="297">LOG10(CU71)</f>
        <v>-0.19938076926071405</v>
      </c>
      <c r="CX71">
        <f t="shared" si="297"/>
        <v>-0.64060776763612037</v>
      </c>
      <c r="DB71">
        <v>1488</v>
      </c>
      <c r="DC71">
        <v>552</v>
      </c>
      <c r="DD71">
        <v>1293</v>
      </c>
      <c r="DE71">
        <v>557</v>
      </c>
      <c r="DF71" s="18">
        <f t="shared" ref="DF71:DG89" si="298">(DB71+DD71)/2</f>
        <v>1390.5</v>
      </c>
      <c r="DG71" s="18">
        <f t="shared" si="298"/>
        <v>554.5</v>
      </c>
      <c r="DH71" s="18">
        <f t="shared" si="236"/>
        <v>848.5</v>
      </c>
      <c r="DI71" s="18">
        <f t="shared" si="237"/>
        <v>-30</v>
      </c>
      <c r="DJ71" s="18">
        <f t="shared" ref="DJ71:DJ89" si="299">(DH71^2+DI71^2)^(1/2)</f>
        <v>849.03018203123963</v>
      </c>
      <c r="DK71" s="18">
        <f t="shared" ref="DK71:DK89" si="300">(DG71^2+DF71^2)^(1/2)</f>
        <v>1496.9838008475576</v>
      </c>
      <c r="DL71" s="18">
        <f t="shared" si="238"/>
        <v>699.86131966916309</v>
      </c>
      <c r="DM71" s="28">
        <v>65</v>
      </c>
      <c r="DN71" s="22">
        <f t="shared" si="265"/>
        <v>0.57011019146114406</v>
      </c>
      <c r="DO71" s="18">
        <f t="shared" si="266"/>
        <v>0.27743249849085438</v>
      </c>
      <c r="DP71">
        <f t="shared" ref="DP71:DQ89" si="301">LOG10(DN71)</f>
        <v>-0.24404119534777816</v>
      </c>
      <c r="DQ71">
        <f t="shared" si="301"/>
        <v>-0.5568426669521257</v>
      </c>
      <c r="DU71">
        <v>1524</v>
      </c>
      <c r="DV71">
        <v>582</v>
      </c>
      <c r="DW71">
        <v>1345</v>
      </c>
      <c r="DX71">
        <v>587</v>
      </c>
      <c r="DY71" s="18">
        <f t="shared" ref="DY71:DZ84" si="302">(DU71+DW71)/2</f>
        <v>1434.5</v>
      </c>
      <c r="DZ71" s="18">
        <f t="shared" si="302"/>
        <v>584.5</v>
      </c>
      <c r="EA71" s="18">
        <f t="shared" si="239"/>
        <v>829</v>
      </c>
      <c r="EB71" s="18">
        <f t="shared" si="240"/>
        <v>-21.5</v>
      </c>
      <c r="EC71" s="18">
        <f t="shared" ref="EC71:EC84" si="303">(EA71^2+EB71^2)^(1/2)</f>
        <v>829.27875289313909</v>
      </c>
      <c r="ED71" s="18">
        <f t="shared" ref="ED71:ED84" si="304">(DZ71^2+DY71^2)^(1/2)</f>
        <v>1549.0095222431655</v>
      </c>
      <c r="EE71" s="18">
        <f t="shared" si="241"/>
        <v>692.34958387788868</v>
      </c>
      <c r="EF71" s="28">
        <v>65</v>
      </c>
      <c r="EG71" s="22">
        <f t="shared" si="267"/>
        <v>1.3494849367480029</v>
      </c>
      <c r="EH71" s="18">
        <f t="shared" si="268"/>
        <v>0.68084796708896522</v>
      </c>
      <c r="EI71">
        <f t="shared" ref="EI71:EJ84" si="305">LOG10(EG71)</f>
        <v>0.13016804122767234</v>
      </c>
      <c r="EJ71">
        <f t="shared" si="305"/>
        <v>-0.1669498549384347</v>
      </c>
      <c r="ER71" s="18"/>
      <c r="ES71" s="18"/>
      <c r="EW71" s="18"/>
      <c r="EX71" s="18"/>
      <c r="EY71" s="18"/>
      <c r="EZ71" s="22"/>
      <c r="FA71" s="18"/>
      <c r="FK71" s="18"/>
      <c r="FL71" s="18"/>
      <c r="FP71" s="18"/>
      <c r="FQ71" s="18"/>
      <c r="FR71" s="18"/>
      <c r="FS71" s="18"/>
      <c r="FT71" s="18"/>
      <c r="FZ71">
        <v>1045</v>
      </c>
      <c r="GA71">
        <v>567</v>
      </c>
      <c r="GB71">
        <v>907</v>
      </c>
      <c r="GC71">
        <v>570</v>
      </c>
      <c r="GD71">
        <f t="shared" ref="GD71:GE115" si="306">AVERAGE(FZ71,GB71)</f>
        <v>976</v>
      </c>
      <c r="GE71">
        <f t="shared" si="306"/>
        <v>568.5</v>
      </c>
      <c r="GF71" s="18">
        <f t="shared" si="248"/>
        <v>750</v>
      </c>
      <c r="GG71" s="18">
        <f t="shared" si="249"/>
        <v>-33.5</v>
      </c>
      <c r="GH71" s="18">
        <f t="shared" ref="GH71:GH115" si="307">(GF71^2+GG71^2)^(1/2)</f>
        <v>750.74779386955242</v>
      </c>
      <c r="GI71">
        <f t="shared" ref="GI71:GI115" si="308">SQRT(GD71^2+GE71^2)</f>
        <v>1129.499114652154</v>
      </c>
      <c r="GJ71">
        <v>65</v>
      </c>
      <c r="GK71" s="22">
        <f t="shared" si="269"/>
        <v>0.89663110992571493</v>
      </c>
      <c r="GL71" s="18">
        <f t="shared" si="270"/>
        <v>0.41446655919854059</v>
      </c>
      <c r="GM71">
        <f t="shared" ref="GM71:GM115" si="309">LOG10(GK71)</f>
        <v>-4.7386196727556805E-2</v>
      </c>
      <c r="GN71">
        <f t="shared" ref="GN71:GN115" si="310">LOG(GL71)</f>
        <v>-0.38251050429687122</v>
      </c>
      <c r="GR71">
        <v>1303</v>
      </c>
      <c r="GS71">
        <v>559</v>
      </c>
      <c r="GT71">
        <v>1164</v>
      </c>
      <c r="GU71">
        <v>561</v>
      </c>
      <c r="GV71">
        <f t="shared" ref="GV71:GW102" si="311">AVERAGE(GR71,GT71)</f>
        <v>1233.5</v>
      </c>
      <c r="GW71">
        <f t="shared" si="311"/>
        <v>560</v>
      </c>
      <c r="GX71" s="18">
        <f t="shared" si="250"/>
        <v>988.5</v>
      </c>
      <c r="GY71" s="18">
        <f t="shared" si="251"/>
        <v>-44.5</v>
      </c>
      <c r="GZ71" s="18">
        <f t="shared" ref="GZ71:GZ102" si="312">(GX71^2+GY71^2)^(1/2)</f>
        <v>989.50113693719425</v>
      </c>
      <c r="HA71">
        <f t="shared" ref="HA71:HA102" si="313">SQRT(GV71^2+GW71^2)</f>
        <v>1354.6668409612748</v>
      </c>
      <c r="HB71">
        <v>65</v>
      </c>
      <c r="HC71" s="22">
        <f t="shared" si="271"/>
        <v>0.80506502058204477</v>
      </c>
      <c r="HD71" s="18">
        <f t="shared" si="272"/>
        <v>0.52554428870450764</v>
      </c>
      <c r="HE71">
        <f t="shared" ref="HE71:HE102" si="314">LOG10(HC71)</f>
        <v>-9.4169042688471996E-2</v>
      </c>
      <c r="HF71">
        <f t="shared" ref="HF71:HF102" si="315">LOG(HD71)</f>
        <v>-0.27939067919901828</v>
      </c>
      <c r="HJ71">
        <v>1311</v>
      </c>
      <c r="HK71">
        <v>557</v>
      </c>
      <c r="HL71">
        <v>1177</v>
      </c>
      <c r="HM71">
        <v>562</v>
      </c>
      <c r="HN71">
        <f t="shared" ref="HN71:HO103" si="316">AVERAGE(HJ71,HL71)</f>
        <v>1244</v>
      </c>
      <c r="HO71">
        <f t="shared" si="316"/>
        <v>559.5</v>
      </c>
      <c r="HP71" s="18">
        <f t="shared" ref="HP71:HP103" si="317">HN71-HN$6</f>
        <v>989</v>
      </c>
      <c r="HQ71" s="18">
        <f t="shared" si="252"/>
        <v>-42</v>
      </c>
      <c r="HR71" s="18">
        <f t="shared" si="273"/>
        <v>989.89140818576664</v>
      </c>
      <c r="HS71">
        <f t="shared" ref="HS71:HS103" si="318">SQRT(HN71^2+HO71^2)</f>
        <v>1364.0294168382147</v>
      </c>
      <c r="HT71">
        <v>65</v>
      </c>
      <c r="HU71" s="22">
        <f t="shared" si="274"/>
        <v>0.86534199712186388</v>
      </c>
      <c r="HV71" s="18">
        <f t="shared" si="275"/>
        <v>0.58202403530138758</v>
      </c>
      <c r="HW71">
        <f t="shared" ref="HW71:HW103" si="319">LOG10(HU71)</f>
        <v>-6.2812218421012547E-2</v>
      </c>
      <c r="HX71">
        <f t="shared" ref="HX71:HX103" si="320">LOG(HV71)</f>
        <v>-0.23505908032738274</v>
      </c>
      <c r="IB71">
        <v>1541</v>
      </c>
      <c r="IC71">
        <v>548</v>
      </c>
      <c r="ID71">
        <v>1299</v>
      </c>
      <c r="IE71">
        <v>552</v>
      </c>
      <c r="IF71">
        <f t="shared" ref="IF71:IF87" si="321">AVERAGE(IB71,ID71)</f>
        <v>1420</v>
      </c>
      <c r="IG71">
        <f t="shared" ref="IG71:IG87" si="322">AVERAGE(IC71,IE71)</f>
        <v>550</v>
      </c>
      <c r="IH71">
        <f t="shared" ref="IH71:IH87" si="323">IF71-$IF$6</f>
        <v>873.5</v>
      </c>
      <c r="II71">
        <f t="shared" ref="II71:II87" si="324">IG71-$IG$6</f>
        <v>-33.5</v>
      </c>
      <c r="IJ71">
        <f t="shared" ref="IJ71:IJ87" si="325">SQRT(IH71^2+II71^2)</f>
        <v>874.14215091139499</v>
      </c>
      <c r="IL71">
        <v>65</v>
      </c>
      <c r="IM71">
        <f t="shared" si="276"/>
        <v>0.81109937331792492</v>
      </c>
      <c r="IN71">
        <f t="shared" si="277"/>
        <v>0.49046610028587218</v>
      </c>
      <c r="IO71">
        <f t="shared" ref="IO71:IO87" si="326">LOG(IM71)</f>
        <v>-9.0925934149178614E-2</v>
      </c>
      <c r="IP71">
        <f t="shared" ref="IP71:IP87" si="327">LOG(IN71)</f>
        <v>-0.3093910045277854</v>
      </c>
    </row>
    <row r="72" spans="11:250" x14ac:dyDescent="0.25">
      <c r="K72" s="18">
        <v>1225</v>
      </c>
      <c r="L72" s="18">
        <v>577</v>
      </c>
      <c r="M72" s="18">
        <v>973</v>
      </c>
      <c r="N72" s="18">
        <v>578</v>
      </c>
      <c r="O72" s="18">
        <f t="shared" si="253"/>
        <v>1099</v>
      </c>
      <c r="P72" s="18">
        <f t="shared" si="254"/>
        <v>577.5</v>
      </c>
      <c r="Q72" s="18">
        <f t="shared" si="222"/>
        <v>322.5</v>
      </c>
      <c r="R72" s="18">
        <f t="shared" si="223"/>
        <v>-3</v>
      </c>
      <c r="S72" s="49">
        <f t="shared" si="278"/>
        <v>322.51395318652493</v>
      </c>
      <c r="T72" s="26">
        <f t="shared" si="279"/>
        <v>26.71808078755074</v>
      </c>
      <c r="U72" s="18">
        <f t="shared" ref="U72:U119" si="328">SQRT(O72^2+P72^2)-SQRT($O$6^2+$P$6^2)</f>
        <v>271.99279851470249</v>
      </c>
      <c r="V72" s="28">
        <v>66</v>
      </c>
      <c r="W72" s="22">
        <f t="shared" si="255"/>
        <v>0.23739126969883739</v>
      </c>
      <c r="X72" s="18">
        <f t="shared" si="256"/>
        <v>3.6306056183424903E-2</v>
      </c>
      <c r="Y72">
        <f t="shared" si="280"/>
        <v>-0.62453525670130083</v>
      </c>
      <c r="Z72">
        <f t="shared" si="281"/>
        <v>-1.4400209246150548</v>
      </c>
      <c r="AD72" s="18">
        <v>1211</v>
      </c>
      <c r="AE72" s="18">
        <v>574</v>
      </c>
      <c r="AF72" s="18">
        <v>929</v>
      </c>
      <c r="AG72" s="18">
        <v>572</v>
      </c>
      <c r="AH72" s="18">
        <f t="shared" si="282"/>
        <v>1070</v>
      </c>
      <c r="AI72" s="18">
        <f t="shared" si="282"/>
        <v>573</v>
      </c>
      <c r="AJ72" s="18">
        <f t="shared" si="224"/>
        <v>407.5</v>
      </c>
      <c r="AK72" s="18">
        <f t="shared" si="225"/>
        <v>2.5</v>
      </c>
      <c r="AL72" s="18">
        <f t="shared" si="283"/>
        <v>407.50766863949934</v>
      </c>
      <c r="AM72" s="18">
        <f t="shared" si="284"/>
        <v>1213.7664519997247</v>
      </c>
      <c r="AN72" s="18">
        <f t="shared" si="226"/>
        <v>339.4801716544365</v>
      </c>
      <c r="AO72" s="28">
        <v>66</v>
      </c>
      <c r="AP72" s="22">
        <f t="shared" si="257"/>
        <v>0.19771916120728614</v>
      </c>
      <c r="AQ72" s="18">
        <f t="shared" si="258"/>
        <v>4.4801270992531034E-2</v>
      </c>
      <c r="AR72">
        <f t="shared" si="285"/>
        <v>-0.70395124063397885</v>
      </c>
      <c r="AS72">
        <f t="shared" si="285"/>
        <v>-1.348709665081925</v>
      </c>
      <c r="AW72" s="18">
        <v>1353</v>
      </c>
      <c r="AX72" s="18">
        <v>577</v>
      </c>
      <c r="AY72" s="18">
        <v>992</v>
      </c>
      <c r="AZ72" s="18">
        <v>581</v>
      </c>
      <c r="BA72" s="18">
        <f t="shared" si="286"/>
        <v>1172.5</v>
      </c>
      <c r="BB72" s="18">
        <f t="shared" si="286"/>
        <v>579</v>
      </c>
      <c r="BC72" s="18">
        <f t="shared" si="227"/>
        <v>341</v>
      </c>
      <c r="BD72" s="18">
        <f t="shared" si="228"/>
        <v>-2</v>
      </c>
      <c r="BE72" s="18">
        <f t="shared" si="287"/>
        <v>341.0058650522011</v>
      </c>
      <c r="BF72" s="18">
        <f t="shared" si="288"/>
        <v>1307.6686315729992</v>
      </c>
      <c r="BG72" s="18">
        <f t="shared" si="229"/>
        <v>293.2953028621148</v>
      </c>
      <c r="BH72" s="28">
        <v>66</v>
      </c>
      <c r="BI72" s="22">
        <f t="shared" si="259"/>
        <v>0.17582118321235674</v>
      </c>
      <c r="BJ72" s="18">
        <f t="shared" si="260"/>
        <v>2.85929030378059E-2</v>
      </c>
      <c r="BK72">
        <f t="shared" si="289"/>
        <v>-0.75492880162849862</v>
      </c>
      <c r="BL72">
        <f t="shared" si="289"/>
        <v>-1.5437417484792084</v>
      </c>
      <c r="BP72">
        <v>1260</v>
      </c>
      <c r="BQ72">
        <v>565</v>
      </c>
      <c r="BR72">
        <v>1098</v>
      </c>
      <c r="BS72">
        <v>564</v>
      </c>
      <c r="BT72" s="18">
        <f t="shared" si="290"/>
        <v>1179</v>
      </c>
      <c r="BU72" s="18">
        <f t="shared" si="290"/>
        <v>564.5</v>
      </c>
      <c r="BV72" s="18">
        <f t="shared" si="230"/>
        <v>700.5</v>
      </c>
      <c r="BW72" s="18">
        <f t="shared" si="231"/>
        <v>-25</v>
      </c>
      <c r="BX72" s="18">
        <f t="shared" si="291"/>
        <v>700.94596796044129</v>
      </c>
      <c r="BY72" s="18">
        <f t="shared" si="292"/>
        <v>1307.1729992621481</v>
      </c>
      <c r="BZ72" s="18">
        <f t="shared" si="232"/>
        <v>547.91513792648834</v>
      </c>
      <c r="CA72" s="28">
        <v>66</v>
      </c>
      <c r="CB72" s="22">
        <f t="shared" si="261"/>
        <v>0.75767030110919731</v>
      </c>
      <c r="CC72" s="18">
        <f t="shared" si="262"/>
        <v>0.31176407966619452</v>
      </c>
      <c r="CD72">
        <f t="shared" si="293"/>
        <v>-0.12051973573747633</v>
      </c>
      <c r="CE72">
        <f t="shared" si="293"/>
        <v>-0.50617392411001672</v>
      </c>
      <c r="CI72">
        <v>1248</v>
      </c>
      <c r="CJ72">
        <v>560</v>
      </c>
      <c r="CK72">
        <v>1070</v>
      </c>
      <c r="CL72">
        <v>561</v>
      </c>
      <c r="CM72" s="18">
        <f t="shared" si="294"/>
        <v>1159</v>
      </c>
      <c r="CN72" s="18">
        <f t="shared" si="294"/>
        <v>560.5</v>
      </c>
      <c r="CO72" s="18">
        <f t="shared" si="233"/>
        <v>626.5</v>
      </c>
      <c r="CP72" s="18">
        <f t="shared" si="234"/>
        <v>-27.5</v>
      </c>
      <c r="CQ72" s="18">
        <f t="shared" si="295"/>
        <v>627.10326103441685</v>
      </c>
      <c r="CR72" s="18">
        <f t="shared" si="296"/>
        <v>1287.4165021468382</v>
      </c>
      <c r="CS72" s="18">
        <f t="shared" si="235"/>
        <v>494.132032363142</v>
      </c>
      <c r="CT72" s="28">
        <v>66</v>
      </c>
      <c r="CU72" s="22">
        <f t="shared" si="263"/>
        <v>0.64157851152772172</v>
      </c>
      <c r="CV72" s="18">
        <f t="shared" si="264"/>
        <v>0.23303568473599606</v>
      </c>
      <c r="CW72">
        <f t="shared" si="297"/>
        <v>-0.19275019036170093</v>
      </c>
      <c r="CX72">
        <f t="shared" si="297"/>
        <v>-0.63257757040191609</v>
      </c>
      <c r="DB72">
        <v>1503</v>
      </c>
      <c r="DC72">
        <v>552</v>
      </c>
      <c r="DD72">
        <v>1306</v>
      </c>
      <c r="DE72">
        <v>557</v>
      </c>
      <c r="DF72" s="18">
        <f t="shared" si="298"/>
        <v>1404.5</v>
      </c>
      <c r="DG72" s="18">
        <f t="shared" si="298"/>
        <v>554.5</v>
      </c>
      <c r="DH72" s="18">
        <f t="shared" si="236"/>
        <v>862.5</v>
      </c>
      <c r="DI72" s="18">
        <f t="shared" si="237"/>
        <v>-30</v>
      </c>
      <c r="DJ72" s="18">
        <f t="shared" si="299"/>
        <v>863.02158142192479</v>
      </c>
      <c r="DK72" s="18">
        <f t="shared" si="300"/>
        <v>1509.9968543013592</v>
      </c>
      <c r="DL72" s="18">
        <f t="shared" si="238"/>
        <v>712.8743731229647</v>
      </c>
      <c r="DM72" s="28">
        <v>66</v>
      </c>
      <c r="DN72" s="22">
        <f t="shared" si="265"/>
        <v>0.57888111748362325</v>
      </c>
      <c r="DO72" s="18">
        <f t="shared" si="266"/>
        <v>0.28200438412282874</v>
      </c>
      <c r="DP72">
        <f t="shared" si="301"/>
        <v>-0.23741061644876499</v>
      </c>
      <c r="DQ72">
        <f t="shared" si="301"/>
        <v>-0.54974413995882199</v>
      </c>
      <c r="DU72">
        <v>1541</v>
      </c>
      <c r="DV72">
        <v>582</v>
      </c>
      <c r="DW72">
        <v>1363</v>
      </c>
      <c r="DX72">
        <v>585</v>
      </c>
      <c r="DY72" s="18">
        <f t="shared" si="302"/>
        <v>1452</v>
      </c>
      <c r="DZ72" s="18">
        <f t="shared" si="302"/>
        <v>583.5</v>
      </c>
      <c r="EA72" s="18">
        <f t="shared" si="239"/>
        <v>846.5</v>
      </c>
      <c r="EB72" s="18">
        <f t="shared" si="240"/>
        <v>-22.5</v>
      </c>
      <c r="EC72" s="18">
        <f t="shared" si="303"/>
        <v>846.79897260211646</v>
      </c>
      <c r="ED72" s="18">
        <f t="shared" si="304"/>
        <v>1564.856622825235</v>
      </c>
      <c r="EE72" s="18">
        <f t="shared" si="241"/>
        <v>708.19668445995819</v>
      </c>
      <c r="EF72" s="28">
        <v>66</v>
      </c>
      <c r="EG72" s="22">
        <f t="shared" si="267"/>
        <v>1.3702462434672031</v>
      </c>
      <c r="EH72" s="18">
        <f t="shared" si="268"/>
        <v>0.69523228108494473</v>
      </c>
      <c r="EI72">
        <f t="shared" si="305"/>
        <v>0.13679862012668553</v>
      </c>
      <c r="EJ72">
        <f t="shared" si="305"/>
        <v>-0.15787007089256161</v>
      </c>
      <c r="ER72" s="18"/>
      <c r="ES72" s="18"/>
      <c r="EW72" s="18"/>
      <c r="EX72" s="18"/>
      <c r="EY72" s="18"/>
      <c r="EZ72" s="18"/>
      <c r="FA72" s="18"/>
      <c r="FK72" s="18"/>
      <c r="FL72" s="18"/>
      <c r="FP72" s="18"/>
      <c r="FQ72" s="18"/>
      <c r="FR72" s="18"/>
      <c r="FS72" s="18"/>
      <c r="FT72" s="18"/>
      <c r="FZ72">
        <v>1063</v>
      </c>
      <c r="GA72">
        <v>567</v>
      </c>
      <c r="GB72">
        <v>924</v>
      </c>
      <c r="GC72">
        <v>570</v>
      </c>
      <c r="GD72">
        <f t="shared" si="306"/>
        <v>993.5</v>
      </c>
      <c r="GE72">
        <f t="shared" si="306"/>
        <v>568.5</v>
      </c>
      <c r="GF72" s="18">
        <f t="shared" si="248"/>
        <v>767.5</v>
      </c>
      <c r="GG72" s="18">
        <f t="shared" si="249"/>
        <v>-33.5</v>
      </c>
      <c r="GH72" s="18">
        <f t="shared" si="307"/>
        <v>768.23075960286826</v>
      </c>
      <c r="GI72">
        <f t="shared" si="308"/>
        <v>1144.6547514425474</v>
      </c>
      <c r="GJ72">
        <v>66</v>
      </c>
      <c r="GK72" s="22">
        <f t="shared" si="269"/>
        <v>0.91042543469380299</v>
      </c>
      <c r="GL72" s="18">
        <f t="shared" si="270"/>
        <v>0.42411840860954597</v>
      </c>
      <c r="GM72">
        <f t="shared" si="309"/>
        <v>-4.0755617828543637E-2</v>
      </c>
      <c r="GN72">
        <f t="shared" si="310"/>
        <v>-0.37251287683517614</v>
      </c>
      <c r="GR72">
        <v>1322</v>
      </c>
      <c r="GS72">
        <v>558</v>
      </c>
      <c r="GT72">
        <v>1187</v>
      </c>
      <c r="GU72">
        <v>560</v>
      </c>
      <c r="GV72">
        <f t="shared" si="311"/>
        <v>1254.5</v>
      </c>
      <c r="GW72">
        <f t="shared" si="311"/>
        <v>559</v>
      </c>
      <c r="GX72" s="18">
        <f t="shared" si="250"/>
        <v>1009.5</v>
      </c>
      <c r="GY72" s="18">
        <f t="shared" si="251"/>
        <v>-45.5</v>
      </c>
      <c r="GZ72" s="18">
        <f t="shared" si="312"/>
        <v>1010.5248636228602</v>
      </c>
      <c r="HA72">
        <f t="shared" si="313"/>
        <v>1373.4086245542512</v>
      </c>
      <c r="HB72">
        <v>66</v>
      </c>
      <c r="HC72" s="22">
        <f t="shared" si="271"/>
        <v>0.81745063628330716</v>
      </c>
      <c r="HD72" s="18">
        <f t="shared" si="272"/>
        <v>0.53671041987352885</v>
      </c>
      <c r="HE72">
        <f t="shared" si="314"/>
        <v>-8.7538463789458815E-2</v>
      </c>
      <c r="HF72">
        <f t="shared" si="315"/>
        <v>-0.27025997309446698</v>
      </c>
      <c r="HJ72">
        <v>1327</v>
      </c>
      <c r="HK72">
        <v>556</v>
      </c>
      <c r="HL72">
        <v>1197</v>
      </c>
      <c r="HM72">
        <v>561</v>
      </c>
      <c r="HN72">
        <f t="shared" si="316"/>
        <v>1262</v>
      </c>
      <c r="HO72">
        <f t="shared" si="316"/>
        <v>558.5</v>
      </c>
      <c r="HP72" s="18">
        <f t="shared" si="317"/>
        <v>1007</v>
      </c>
      <c r="HQ72" s="18">
        <f t="shared" si="252"/>
        <v>-43</v>
      </c>
      <c r="HR72" s="18">
        <f t="shared" si="273"/>
        <v>1007.9176553667467</v>
      </c>
      <c r="HS72">
        <f t="shared" si="318"/>
        <v>1380.0602341926965</v>
      </c>
      <c r="HT72">
        <v>66</v>
      </c>
      <c r="HU72" s="22">
        <f t="shared" si="274"/>
        <v>0.8786549509237388</v>
      </c>
      <c r="HV72" s="18">
        <f t="shared" si="275"/>
        <v>0.59262288386078976</v>
      </c>
      <c r="HW72">
        <f t="shared" si="319"/>
        <v>-5.6181639521999401E-2</v>
      </c>
      <c r="HX72">
        <f t="shared" si="320"/>
        <v>-0.22722158244999227</v>
      </c>
      <c r="IB72">
        <v>1559</v>
      </c>
      <c r="IC72">
        <v>548</v>
      </c>
      <c r="ID72">
        <v>1316</v>
      </c>
      <c r="IE72">
        <v>552</v>
      </c>
      <c r="IF72">
        <f t="shared" si="321"/>
        <v>1437.5</v>
      </c>
      <c r="IG72">
        <f t="shared" si="322"/>
        <v>550</v>
      </c>
      <c r="IH72">
        <f t="shared" si="323"/>
        <v>891</v>
      </c>
      <c r="II72">
        <f t="shared" si="324"/>
        <v>-33.5</v>
      </c>
      <c r="IJ72">
        <f t="shared" si="325"/>
        <v>891.62954751398854</v>
      </c>
      <c r="IL72">
        <v>66</v>
      </c>
      <c r="IM72">
        <f t="shared" si="276"/>
        <v>0.8235778252151239</v>
      </c>
      <c r="IN72">
        <f t="shared" si="277"/>
        <v>0.50027797722932354</v>
      </c>
      <c r="IO72">
        <f t="shared" si="326"/>
        <v>-8.4295355250165432E-2</v>
      </c>
      <c r="IP72">
        <f t="shared" si="327"/>
        <v>-0.3007886148025688</v>
      </c>
    </row>
    <row r="73" spans="11:250" x14ac:dyDescent="0.25">
      <c r="K73" s="18">
        <v>1231</v>
      </c>
      <c r="L73" s="18">
        <v>577</v>
      </c>
      <c r="M73" s="18">
        <v>983</v>
      </c>
      <c r="N73" s="18">
        <v>578</v>
      </c>
      <c r="O73" s="18">
        <f t="shared" si="253"/>
        <v>1107</v>
      </c>
      <c r="P73" s="18">
        <f t="shared" si="254"/>
        <v>577.5</v>
      </c>
      <c r="Q73" s="18">
        <f t="shared" si="222"/>
        <v>330.5</v>
      </c>
      <c r="R73" s="18">
        <f t="shared" si="223"/>
        <v>-3</v>
      </c>
      <c r="S73" s="49">
        <f t="shared" si="278"/>
        <v>330.51361545328206</v>
      </c>
      <c r="T73" s="26">
        <f t="shared" si="279"/>
        <v>27.380798231570051</v>
      </c>
      <c r="U73" s="18">
        <f t="shared" si="328"/>
        <v>279.08013451908721</v>
      </c>
      <c r="V73" s="28">
        <v>67</v>
      </c>
      <c r="W73" s="22">
        <f t="shared" si="255"/>
        <v>0.24098810711851673</v>
      </c>
      <c r="X73" s="18">
        <f t="shared" si="256"/>
        <v>3.7206594547225046E-2</v>
      </c>
      <c r="Y73">
        <f t="shared" si="280"/>
        <v>-0.61800438954234316</v>
      </c>
      <c r="Z73">
        <f t="shared" si="281"/>
        <v>-1.4293800783533701</v>
      </c>
      <c r="AD73" s="18">
        <v>1218</v>
      </c>
      <c r="AE73" s="18">
        <v>574</v>
      </c>
      <c r="AF73" s="18">
        <v>939</v>
      </c>
      <c r="AG73" s="18">
        <v>572</v>
      </c>
      <c r="AH73" s="18">
        <f t="shared" si="282"/>
        <v>1078.5</v>
      </c>
      <c r="AI73" s="18">
        <f t="shared" si="282"/>
        <v>573</v>
      </c>
      <c r="AJ73" s="18">
        <f t="shared" si="224"/>
        <v>416</v>
      </c>
      <c r="AK73" s="18">
        <f t="shared" si="225"/>
        <v>2.5</v>
      </c>
      <c r="AL73" s="18">
        <f t="shared" si="283"/>
        <v>416.00751195140697</v>
      </c>
      <c r="AM73" s="18">
        <f t="shared" si="284"/>
        <v>1221.26624861248</v>
      </c>
      <c r="AN73" s="18">
        <f t="shared" si="226"/>
        <v>346.97996826719179</v>
      </c>
      <c r="AO73" s="28">
        <v>67</v>
      </c>
      <c r="AP73" s="22">
        <f t="shared" si="257"/>
        <v>0.2007149060740632</v>
      </c>
      <c r="AQ73" s="18">
        <f t="shared" si="258"/>
        <v>4.5735741219513938E-2</v>
      </c>
      <c r="AR73">
        <f t="shared" si="285"/>
        <v>-0.69742037347502106</v>
      </c>
      <c r="AS73">
        <f t="shared" si="285"/>
        <v>-1.3397442780977691</v>
      </c>
      <c r="AW73" s="18">
        <v>1359</v>
      </c>
      <c r="AX73" s="18">
        <v>581</v>
      </c>
      <c r="AY73" s="18">
        <v>996</v>
      </c>
      <c r="AZ73" s="18">
        <v>582</v>
      </c>
      <c r="BA73" s="18">
        <f t="shared" si="286"/>
        <v>1177.5</v>
      </c>
      <c r="BB73" s="18">
        <f t="shared" si="286"/>
        <v>581.5</v>
      </c>
      <c r="BC73" s="18">
        <f t="shared" si="227"/>
        <v>346</v>
      </c>
      <c r="BD73" s="18">
        <f t="shared" si="228"/>
        <v>0.5</v>
      </c>
      <c r="BE73" s="18">
        <f t="shared" si="287"/>
        <v>346.00036127148769</v>
      </c>
      <c r="BF73" s="18">
        <f t="shared" si="288"/>
        <v>1313.2587330758552</v>
      </c>
      <c r="BG73" s="18">
        <f t="shared" si="229"/>
        <v>298.88540436497078</v>
      </c>
      <c r="BH73" s="28">
        <v>67</v>
      </c>
      <c r="BI73" s="22">
        <f t="shared" si="259"/>
        <v>0.17848514053375608</v>
      </c>
      <c r="BJ73" s="18">
        <f t="shared" si="260"/>
        <v>2.9011685119747187E-2</v>
      </c>
      <c r="BK73">
        <f t="shared" si="289"/>
        <v>-0.74839793446954084</v>
      </c>
      <c r="BL73">
        <f t="shared" si="289"/>
        <v>-1.5374270448287379</v>
      </c>
      <c r="BP73">
        <v>1271</v>
      </c>
      <c r="BQ73">
        <v>565</v>
      </c>
      <c r="BR73">
        <v>1109</v>
      </c>
      <c r="BS73">
        <v>563</v>
      </c>
      <c r="BT73" s="18">
        <f t="shared" si="290"/>
        <v>1190</v>
      </c>
      <c r="BU73" s="18">
        <f t="shared" si="290"/>
        <v>564</v>
      </c>
      <c r="BV73" s="18">
        <f t="shared" si="230"/>
        <v>711.5</v>
      </c>
      <c r="BW73" s="18">
        <f t="shared" si="231"/>
        <v>-25.5</v>
      </c>
      <c r="BX73" s="18">
        <f t="shared" si="291"/>
        <v>711.95681048782728</v>
      </c>
      <c r="BY73" s="18">
        <f t="shared" si="292"/>
        <v>1316.888757640523</v>
      </c>
      <c r="BZ73" s="18">
        <f t="shared" si="232"/>
        <v>557.6308963048632</v>
      </c>
      <c r="CA73" s="28">
        <v>67</v>
      </c>
      <c r="CB73" s="22">
        <f t="shared" si="261"/>
        <v>0.76915015415630628</v>
      </c>
      <c r="CC73" s="18">
        <f t="shared" si="262"/>
        <v>0.3166614402956997</v>
      </c>
      <c r="CD73">
        <f t="shared" si="293"/>
        <v>-0.11398886857851862</v>
      </c>
      <c r="CE73">
        <f t="shared" si="293"/>
        <v>-0.49940481722913732</v>
      </c>
      <c r="CI73">
        <v>1262</v>
      </c>
      <c r="CJ73">
        <v>560</v>
      </c>
      <c r="CK73">
        <v>1081</v>
      </c>
      <c r="CL73">
        <v>561</v>
      </c>
      <c r="CM73" s="18">
        <f t="shared" si="294"/>
        <v>1171.5</v>
      </c>
      <c r="CN73" s="18">
        <f t="shared" si="294"/>
        <v>560.5</v>
      </c>
      <c r="CO73" s="18">
        <f t="shared" si="233"/>
        <v>639</v>
      </c>
      <c r="CP73" s="18">
        <f t="shared" si="234"/>
        <v>-27.5</v>
      </c>
      <c r="CQ73" s="18">
        <f t="shared" si="295"/>
        <v>639.59147117515568</v>
      </c>
      <c r="CR73" s="18">
        <f t="shared" si="296"/>
        <v>1298.6810616929779</v>
      </c>
      <c r="CS73" s="18">
        <f t="shared" si="235"/>
        <v>505.39659190928171</v>
      </c>
      <c r="CT73" s="28">
        <v>67</v>
      </c>
      <c r="CU73" s="22">
        <f t="shared" si="263"/>
        <v>0.65129939806602055</v>
      </c>
      <c r="CV73" s="18">
        <f t="shared" si="264"/>
        <v>0.23767638552979142</v>
      </c>
      <c r="CW73">
        <f t="shared" si="297"/>
        <v>-0.18621932320274318</v>
      </c>
      <c r="CX73">
        <f t="shared" si="297"/>
        <v>-0.62401396569952239</v>
      </c>
      <c r="DB73" s="10">
        <v>1519</v>
      </c>
      <c r="DC73" s="10">
        <v>553</v>
      </c>
      <c r="DD73" s="10">
        <v>1318</v>
      </c>
      <c r="DE73" s="10">
        <v>558</v>
      </c>
      <c r="DF73" s="11">
        <f t="shared" si="298"/>
        <v>1418.5</v>
      </c>
      <c r="DG73" s="11">
        <f t="shared" si="298"/>
        <v>555.5</v>
      </c>
      <c r="DH73" s="11">
        <f t="shared" si="236"/>
        <v>876.5</v>
      </c>
      <c r="DI73" s="11">
        <f t="shared" si="237"/>
        <v>-29</v>
      </c>
      <c r="DJ73" s="11">
        <f t="shared" si="299"/>
        <v>876.97961777911348</v>
      </c>
      <c r="DK73" s="11">
        <f t="shared" si="300"/>
        <v>1523.3917749548209</v>
      </c>
      <c r="DL73" s="11">
        <f t="shared" si="238"/>
        <v>726.26929377642637</v>
      </c>
      <c r="DM73" s="28">
        <v>67</v>
      </c>
      <c r="DN73" s="38">
        <f t="shared" si="265"/>
        <v>0.58765204350610234</v>
      </c>
      <c r="DO73" s="11">
        <f t="shared" si="266"/>
        <v>0.28656536791652215</v>
      </c>
      <c r="DP73" s="10">
        <f t="shared" si="301"/>
        <v>-0.23087974928980728</v>
      </c>
      <c r="DQ73" s="10">
        <f t="shared" si="301"/>
        <v>-0.5427762962539413</v>
      </c>
      <c r="DU73">
        <v>1557</v>
      </c>
      <c r="DV73">
        <v>582</v>
      </c>
      <c r="DW73">
        <v>1378</v>
      </c>
      <c r="DX73">
        <v>585</v>
      </c>
      <c r="DY73" s="18">
        <f t="shared" si="302"/>
        <v>1467.5</v>
      </c>
      <c r="DZ73" s="18">
        <f t="shared" si="302"/>
        <v>583.5</v>
      </c>
      <c r="EA73" s="18">
        <f t="shared" si="239"/>
        <v>862</v>
      </c>
      <c r="EB73" s="18">
        <f t="shared" si="240"/>
        <v>-22.5</v>
      </c>
      <c r="EC73" s="18">
        <f t="shared" si="303"/>
        <v>862.29359849183618</v>
      </c>
      <c r="ED73" s="18">
        <f t="shared" si="304"/>
        <v>1579.2493470000234</v>
      </c>
      <c r="EE73" s="18">
        <f t="shared" si="241"/>
        <v>722.58940863474652</v>
      </c>
      <c r="EF73" s="28">
        <v>67</v>
      </c>
      <c r="EG73" s="22">
        <f t="shared" si="267"/>
        <v>1.3910075501864032</v>
      </c>
      <c r="EH73" s="18">
        <f t="shared" si="268"/>
        <v>0.70795355785830383</v>
      </c>
      <c r="EI73">
        <f t="shared" si="305"/>
        <v>0.14332948728564329</v>
      </c>
      <c r="EJ73">
        <f t="shared" si="305"/>
        <v>-0.14999523133200957</v>
      </c>
      <c r="ER73" s="18"/>
      <c r="ES73" s="18"/>
      <c r="EW73" s="18"/>
      <c r="EX73" s="18"/>
      <c r="EY73" s="18"/>
      <c r="EZ73" s="18"/>
      <c r="FA73" s="18"/>
      <c r="FK73" s="18"/>
      <c r="FL73" s="18"/>
      <c r="FP73" s="18"/>
      <c r="FQ73" s="18"/>
      <c r="FR73" s="18"/>
      <c r="FS73" s="18"/>
      <c r="FT73" s="18"/>
      <c r="FZ73">
        <v>1081</v>
      </c>
      <c r="GA73">
        <v>566</v>
      </c>
      <c r="GB73">
        <v>939</v>
      </c>
      <c r="GC73">
        <v>568</v>
      </c>
      <c r="GD73">
        <f t="shared" si="306"/>
        <v>1010</v>
      </c>
      <c r="GE73">
        <f t="shared" si="306"/>
        <v>567</v>
      </c>
      <c r="GF73" s="18">
        <f t="shared" si="248"/>
        <v>784</v>
      </c>
      <c r="GG73" s="18">
        <f t="shared" si="249"/>
        <v>-35</v>
      </c>
      <c r="GH73" s="18">
        <f t="shared" si="307"/>
        <v>784.78086113258394</v>
      </c>
      <c r="GI73">
        <f t="shared" si="308"/>
        <v>1158.2698303935917</v>
      </c>
      <c r="GJ73">
        <v>67</v>
      </c>
      <c r="GK73" s="22">
        <f t="shared" si="269"/>
        <v>0.92421975946189083</v>
      </c>
      <c r="GL73" s="18">
        <f t="shared" si="270"/>
        <v>0.43325525015796029</v>
      </c>
      <c r="GM73">
        <f t="shared" si="309"/>
        <v>-3.422475066958592E-2</v>
      </c>
      <c r="GN73">
        <f t="shared" si="310"/>
        <v>-0.36325616583085768</v>
      </c>
      <c r="GR73">
        <v>1340</v>
      </c>
      <c r="GS73">
        <v>558</v>
      </c>
      <c r="GT73">
        <v>1206</v>
      </c>
      <c r="GU73">
        <v>560</v>
      </c>
      <c r="GV73">
        <f t="shared" si="311"/>
        <v>1273</v>
      </c>
      <c r="GW73">
        <f t="shared" si="311"/>
        <v>559</v>
      </c>
      <c r="GX73" s="18">
        <f t="shared" si="250"/>
        <v>1028</v>
      </c>
      <c r="GY73" s="18">
        <f t="shared" si="251"/>
        <v>-45.5</v>
      </c>
      <c r="GZ73" s="18">
        <f t="shared" si="312"/>
        <v>1029.00643826946</v>
      </c>
      <c r="HA73">
        <f t="shared" si="313"/>
        <v>1390.3272995953148</v>
      </c>
      <c r="HB73">
        <v>67</v>
      </c>
      <c r="HC73" s="22">
        <f t="shared" si="271"/>
        <v>0.82983625198456934</v>
      </c>
      <c r="HD73" s="18">
        <f t="shared" si="272"/>
        <v>0.54652636210867456</v>
      </c>
      <c r="HE73">
        <f t="shared" si="314"/>
        <v>-8.1007596630501083E-2</v>
      </c>
      <c r="HF73">
        <f t="shared" si="315"/>
        <v>-0.26238888468920857</v>
      </c>
      <c r="HJ73">
        <v>1342</v>
      </c>
      <c r="HK73">
        <v>557</v>
      </c>
      <c r="HL73">
        <v>1217</v>
      </c>
      <c r="HM73">
        <v>561</v>
      </c>
      <c r="HN73">
        <f t="shared" si="316"/>
        <v>1279.5</v>
      </c>
      <c r="HO73">
        <f t="shared" si="316"/>
        <v>559</v>
      </c>
      <c r="HP73" s="18">
        <f t="shared" si="317"/>
        <v>1024.5</v>
      </c>
      <c r="HQ73" s="18">
        <f t="shared" si="252"/>
        <v>-42.5</v>
      </c>
      <c r="HR73" s="18">
        <f t="shared" si="273"/>
        <v>1025.3811486466873</v>
      </c>
      <c r="HS73">
        <f t="shared" si="318"/>
        <v>1396.2812216742013</v>
      </c>
      <c r="HT73">
        <v>67</v>
      </c>
      <c r="HU73" s="22">
        <f t="shared" si="274"/>
        <v>0.8919679047256136</v>
      </c>
      <c r="HV73" s="18">
        <f t="shared" si="275"/>
        <v>0.602890851382478</v>
      </c>
      <c r="HW73">
        <f t="shared" si="319"/>
        <v>-4.9650772363041655E-2</v>
      </c>
      <c r="HX73">
        <f t="shared" si="320"/>
        <v>-0.2197613063224936</v>
      </c>
      <c r="IB73">
        <v>1579</v>
      </c>
      <c r="IC73">
        <v>545</v>
      </c>
      <c r="ID73">
        <v>1333</v>
      </c>
      <c r="IE73">
        <v>552</v>
      </c>
      <c r="IF73">
        <f t="shared" si="321"/>
        <v>1456</v>
      </c>
      <c r="IG73">
        <f t="shared" si="322"/>
        <v>548.5</v>
      </c>
      <c r="IH73">
        <f t="shared" si="323"/>
        <v>909.5</v>
      </c>
      <c r="II73">
        <f t="shared" si="324"/>
        <v>-35</v>
      </c>
      <c r="IJ73">
        <f t="shared" si="325"/>
        <v>910.17319780358287</v>
      </c>
      <c r="IL73">
        <v>67</v>
      </c>
      <c r="IM73">
        <f t="shared" si="276"/>
        <v>0.83605627711232267</v>
      </c>
      <c r="IN73">
        <f t="shared" si="277"/>
        <v>0.51068249991836179</v>
      </c>
      <c r="IO73">
        <f t="shared" si="326"/>
        <v>-7.7764488091207715E-2</v>
      </c>
      <c r="IP73">
        <f t="shared" si="327"/>
        <v>-0.29184902430445325</v>
      </c>
    </row>
    <row r="74" spans="11:250" x14ac:dyDescent="0.25">
      <c r="K74" s="18">
        <v>1241</v>
      </c>
      <c r="L74" s="18">
        <v>575</v>
      </c>
      <c r="M74" s="18">
        <v>991</v>
      </c>
      <c r="N74" s="18">
        <v>577</v>
      </c>
      <c r="O74" s="18">
        <f t="shared" si="253"/>
        <v>1116</v>
      </c>
      <c r="P74" s="18">
        <f t="shared" si="254"/>
        <v>576</v>
      </c>
      <c r="Q74" s="18">
        <f t="shared" si="222"/>
        <v>339.5</v>
      </c>
      <c r="R74" s="18">
        <f t="shared" si="223"/>
        <v>-4.5</v>
      </c>
      <c r="S74" s="49">
        <f t="shared" si="278"/>
        <v>339.52982195972123</v>
      </c>
      <c r="T74" s="26">
        <f t="shared" si="279"/>
        <v>28.127729430844276</v>
      </c>
      <c r="U74" s="18">
        <f t="shared" si="328"/>
        <v>286.37781466963304</v>
      </c>
      <c r="V74" s="28">
        <v>68</v>
      </c>
      <c r="W74" s="22">
        <f t="shared" si="255"/>
        <v>0.24458494453819607</v>
      </c>
      <c r="X74" s="18">
        <f t="shared" si="256"/>
        <v>3.8221567377857348E-2</v>
      </c>
      <c r="Y74">
        <f t="shared" si="280"/>
        <v>-0.61157027953693333</v>
      </c>
      <c r="Z74">
        <f t="shared" si="281"/>
        <v>-1.4176915075060903</v>
      </c>
      <c r="AD74" s="18">
        <v>1225</v>
      </c>
      <c r="AE74" s="18">
        <v>573</v>
      </c>
      <c r="AF74" s="18">
        <v>949</v>
      </c>
      <c r="AG74" s="18">
        <v>574</v>
      </c>
      <c r="AH74" s="18">
        <f t="shared" si="282"/>
        <v>1087</v>
      </c>
      <c r="AI74" s="18">
        <f t="shared" si="282"/>
        <v>573.5</v>
      </c>
      <c r="AJ74" s="18">
        <f t="shared" si="224"/>
        <v>424.5</v>
      </c>
      <c r="AK74" s="18">
        <f t="shared" si="225"/>
        <v>3</v>
      </c>
      <c r="AL74" s="18">
        <f t="shared" si="283"/>
        <v>424.51060057435552</v>
      </c>
      <c r="AM74" s="18">
        <f t="shared" si="284"/>
        <v>1229.0123066918411</v>
      </c>
      <c r="AN74" s="18">
        <f t="shared" si="226"/>
        <v>354.72602634655289</v>
      </c>
      <c r="AO74" s="28">
        <v>68</v>
      </c>
      <c r="AP74" s="22">
        <f t="shared" si="257"/>
        <v>0.20371065094084026</v>
      </c>
      <c r="AQ74" s="18">
        <f t="shared" si="258"/>
        <v>4.6670568235020318E-2</v>
      </c>
      <c r="AR74">
        <f t="shared" si="285"/>
        <v>-0.69098626346961112</v>
      </c>
      <c r="AS74">
        <f t="shared" si="285"/>
        <v>-1.3309569113532969</v>
      </c>
      <c r="AW74" s="18">
        <v>1365</v>
      </c>
      <c r="AX74" s="18">
        <v>579</v>
      </c>
      <c r="AY74" s="18">
        <v>1001</v>
      </c>
      <c r="AZ74" s="18">
        <v>581</v>
      </c>
      <c r="BA74" s="18">
        <f t="shared" si="286"/>
        <v>1183</v>
      </c>
      <c r="BB74" s="18">
        <f t="shared" si="286"/>
        <v>580</v>
      </c>
      <c r="BC74" s="18">
        <f t="shared" si="227"/>
        <v>351.5</v>
      </c>
      <c r="BD74" s="18">
        <f t="shared" si="228"/>
        <v>-1</v>
      </c>
      <c r="BE74" s="18">
        <f t="shared" si="287"/>
        <v>351.5014224722284</v>
      </c>
      <c r="BF74" s="18">
        <f t="shared" si="288"/>
        <v>1317.5314038003041</v>
      </c>
      <c r="BG74" s="18">
        <f t="shared" si="229"/>
        <v>303.15807508941975</v>
      </c>
      <c r="BH74" s="28">
        <v>68</v>
      </c>
      <c r="BI74" s="22">
        <f t="shared" si="259"/>
        <v>0.18114909785515543</v>
      </c>
      <c r="BJ74" s="18">
        <f t="shared" si="260"/>
        <v>2.9472942023624004E-2</v>
      </c>
      <c r="BK74">
        <f t="shared" si="289"/>
        <v>-0.74196382446413089</v>
      </c>
      <c r="BL74">
        <f t="shared" si="289"/>
        <v>-1.5305765102019098</v>
      </c>
      <c r="BP74">
        <v>1282</v>
      </c>
      <c r="BQ74">
        <v>565</v>
      </c>
      <c r="BR74">
        <v>1122</v>
      </c>
      <c r="BS74">
        <v>562</v>
      </c>
      <c r="BT74" s="18">
        <f t="shared" si="290"/>
        <v>1202</v>
      </c>
      <c r="BU74" s="18">
        <f t="shared" si="290"/>
        <v>563.5</v>
      </c>
      <c r="BV74" s="18">
        <f t="shared" si="230"/>
        <v>723.5</v>
      </c>
      <c r="BW74" s="18">
        <f t="shared" si="231"/>
        <v>-26</v>
      </c>
      <c r="BX74" s="18">
        <f t="shared" si="291"/>
        <v>723.96702272962682</v>
      </c>
      <c r="BY74" s="18">
        <f t="shared" si="292"/>
        <v>1327.5301314847811</v>
      </c>
      <c r="BZ74" s="18">
        <f t="shared" si="232"/>
        <v>568.27227014912137</v>
      </c>
      <c r="CA74" s="28">
        <v>68</v>
      </c>
      <c r="CB74" s="22">
        <f t="shared" si="261"/>
        <v>0.78063000720341524</v>
      </c>
      <c r="CC74" s="18">
        <f t="shared" si="262"/>
        <v>0.32200329678294837</v>
      </c>
      <c r="CD74">
        <f t="shared" si="293"/>
        <v>-0.10755475857310877</v>
      </c>
      <c r="CE74">
        <f t="shared" si="293"/>
        <v>-0.49213968182183065</v>
      </c>
      <c r="CI74">
        <v>1271</v>
      </c>
      <c r="CJ74">
        <v>560</v>
      </c>
      <c r="CK74">
        <v>1091</v>
      </c>
      <c r="CL74">
        <v>561</v>
      </c>
      <c r="CM74" s="18">
        <f t="shared" si="294"/>
        <v>1181</v>
      </c>
      <c r="CN74" s="18">
        <f t="shared" si="294"/>
        <v>560.5</v>
      </c>
      <c r="CO74" s="18">
        <f t="shared" si="233"/>
        <v>648.5</v>
      </c>
      <c r="CP74" s="18">
        <f t="shared" si="234"/>
        <v>-27.5</v>
      </c>
      <c r="CQ74" s="18">
        <f t="shared" si="295"/>
        <v>649.08281443895896</v>
      </c>
      <c r="CR74" s="18">
        <f t="shared" si="296"/>
        <v>1307.2571476186313</v>
      </c>
      <c r="CS74" s="18">
        <f t="shared" si="235"/>
        <v>513.9726778349351</v>
      </c>
      <c r="CT74" s="28">
        <v>68</v>
      </c>
      <c r="CU74" s="22">
        <f t="shared" si="263"/>
        <v>0.66102028460431927</v>
      </c>
      <c r="CV74" s="18">
        <f t="shared" si="264"/>
        <v>0.24120343093678923</v>
      </c>
      <c r="CW74">
        <f t="shared" si="297"/>
        <v>-0.17978521319733334</v>
      </c>
      <c r="CX74">
        <f t="shared" si="297"/>
        <v>-0.61761651897667091</v>
      </c>
      <c r="DB74">
        <v>1534</v>
      </c>
      <c r="DC74">
        <v>553</v>
      </c>
      <c r="DD74">
        <v>1332</v>
      </c>
      <c r="DE74">
        <v>559</v>
      </c>
      <c r="DF74" s="18">
        <f t="shared" si="298"/>
        <v>1433</v>
      </c>
      <c r="DG74" s="18">
        <f t="shared" si="298"/>
        <v>556</v>
      </c>
      <c r="DH74" s="18">
        <f t="shared" si="236"/>
        <v>891</v>
      </c>
      <c r="DI74" s="18">
        <f t="shared" si="237"/>
        <v>-28.5</v>
      </c>
      <c r="DJ74" s="18">
        <f t="shared" si="299"/>
        <v>891.45569155174508</v>
      </c>
      <c r="DK74" s="18">
        <f t="shared" si="300"/>
        <v>1537.0832768591297</v>
      </c>
      <c r="DL74" s="18">
        <f t="shared" si="238"/>
        <v>739.96079568073515</v>
      </c>
      <c r="DM74" s="28">
        <v>68</v>
      </c>
      <c r="DN74" s="22">
        <f t="shared" si="265"/>
        <v>0.59642296952858143</v>
      </c>
      <c r="DO74" s="18">
        <f t="shared" si="266"/>
        <v>0.29129562768828998</v>
      </c>
      <c r="DP74">
        <f t="shared" si="301"/>
        <v>-0.22444563928439742</v>
      </c>
      <c r="DQ74">
        <f t="shared" si="301"/>
        <v>-0.53566603403041602</v>
      </c>
      <c r="DU74">
        <v>1573</v>
      </c>
      <c r="DV74">
        <v>582</v>
      </c>
      <c r="DW74">
        <v>1394</v>
      </c>
      <c r="DX74">
        <v>585</v>
      </c>
      <c r="DY74" s="18">
        <f t="shared" si="302"/>
        <v>1483.5</v>
      </c>
      <c r="DZ74" s="18">
        <f t="shared" si="302"/>
        <v>583.5</v>
      </c>
      <c r="EA74" s="18">
        <f t="shared" si="239"/>
        <v>878</v>
      </c>
      <c r="EB74" s="18">
        <f t="shared" si="240"/>
        <v>-22.5</v>
      </c>
      <c r="EC74" s="18">
        <f t="shared" si="303"/>
        <v>878.28824994986701</v>
      </c>
      <c r="ED74" s="18">
        <f t="shared" si="304"/>
        <v>1594.1281316130144</v>
      </c>
      <c r="EE74" s="18">
        <f t="shared" si="241"/>
        <v>737.46819324773753</v>
      </c>
      <c r="EF74" s="28">
        <v>68</v>
      </c>
      <c r="EG74" s="22">
        <f t="shared" si="267"/>
        <v>1.4117688569056031</v>
      </c>
      <c r="EH74" s="18">
        <f t="shared" si="268"/>
        <v>0.72108536171979754</v>
      </c>
      <c r="EI74">
        <f t="shared" si="305"/>
        <v>0.14976359729105312</v>
      </c>
      <c r="EJ74">
        <f t="shared" si="305"/>
        <v>-0.14201332067655206</v>
      </c>
      <c r="ER74" s="18"/>
      <c r="ES74" s="18"/>
      <c r="EW74" s="18"/>
      <c r="EX74" s="18"/>
      <c r="EY74" s="18"/>
      <c r="FA74" s="18"/>
      <c r="FK74" s="18"/>
      <c r="FL74" s="18"/>
      <c r="FP74" s="18"/>
      <c r="FQ74" s="18"/>
      <c r="FR74" s="18"/>
      <c r="FT74" s="18"/>
      <c r="FZ74">
        <v>1100</v>
      </c>
      <c r="GA74">
        <v>566</v>
      </c>
      <c r="GB74">
        <v>954</v>
      </c>
      <c r="GC74">
        <v>568</v>
      </c>
      <c r="GD74">
        <f t="shared" si="306"/>
        <v>1027</v>
      </c>
      <c r="GE74">
        <f t="shared" si="306"/>
        <v>567</v>
      </c>
      <c r="GF74" s="18">
        <f t="shared" si="248"/>
        <v>801</v>
      </c>
      <c r="GG74" s="18">
        <f t="shared" si="249"/>
        <v>-35</v>
      </c>
      <c r="GH74" s="18">
        <f t="shared" si="307"/>
        <v>801.76430451847875</v>
      </c>
      <c r="GI74">
        <f t="shared" si="308"/>
        <v>1173.1231819378561</v>
      </c>
      <c r="GJ74">
        <v>68</v>
      </c>
      <c r="GK74" s="22">
        <f t="shared" si="269"/>
        <v>0.93801408422997867</v>
      </c>
      <c r="GL74" s="18">
        <f t="shared" si="270"/>
        <v>0.44263132745179262</v>
      </c>
      <c r="GM74">
        <f t="shared" si="309"/>
        <v>-2.779064066417607E-2</v>
      </c>
      <c r="GN74">
        <f t="shared" si="310"/>
        <v>-0.35395785191356893</v>
      </c>
      <c r="GR74">
        <v>1352</v>
      </c>
      <c r="GS74">
        <v>557</v>
      </c>
      <c r="GT74">
        <v>1224</v>
      </c>
      <c r="GU74">
        <v>558</v>
      </c>
      <c r="GV74">
        <f t="shared" si="311"/>
        <v>1288</v>
      </c>
      <c r="GW74">
        <f t="shared" si="311"/>
        <v>557.5</v>
      </c>
      <c r="GX74" s="18">
        <f t="shared" si="250"/>
        <v>1043</v>
      </c>
      <c r="GY74" s="18">
        <f t="shared" si="251"/>
        <v>-47</v>
      </c>
      <c r="GZ74" s="18">
        <f t="shared" si="312"/>
        <v>1044.0584274838261</v>
      </c>
      <c r="HA74">
        <f t="shared" si="313"/>
        <v>1403.477912188147</v>
      </c>
      <c r="HB74">
        <v>68</v>
      </c>
      <c r="HC74" s="22">
        <f t="shared" si="271"/>
        <v>0.84222186768583152</v>
      </c>
      <c r="HD74" s="18">
        <f t="shared" si="272"/>
        <v>0.55452078138719851</v>
      </c>
      <c r="HE74">
        <f t="shared" si="314"/>
        <v>-7.4573486625091223E-2</v>
      </c>
      <c r="HF74">
        <f t="shared" si="315"/>
        <v>-0.25608217345951334</v>
      </c>
      <c r="HJ74">
        <v>1360</v>
      </c>
      <c r="HK74">
        <v>555</v>
      </c>
      <c r="HL74">
        <v>1235</v>
      </c>
      <c r="HM74">
        <v>557</v>
      </c>
      <c r="HN74">
        <f t="shared" si="316"/>
        <v>1297.5</v>
      </c>
      <c r="HO74">
        <f t="shared" si="316"/>
        <v>556</v>
      </c>
      <c r="HP74" s="18">
        <f t="shared" si="317"/>
        <v>1042.5</v>
      </c>
      <c r="HQ74" s="18">
        <f t="shared" si="252"/>
        <v>-45.5</v>
      </c>
      <c r="HR74" s="18">
        <f t="shared" si="273"/>
        <v>1043.4924532549337</v>
      </c>
      <c r="HS74">
        <f t="shared" si="318"/>
        <v>1411.6098079851954</v>
      </c>
      <c r="HT74">
        <v>68</v>
      </c>
      <c r="HU74" s="22">
        <f t="shared" si="274"/>
        <v>0.90528085852748841</v>
      </c>
      <c r="HV74" s="18">
        <f t="shared" si="275"/>
        <v>0.61353971094979531</v>
      </c>
      <c r="HW74">
        <f t="shared" si="319"/>
        <v>-4.3216662357631781E-2</v>
      </c>
      <c r="HX74">
        <f t="shared" si="320"/>
        <v>-0.21215732260571488</v>
      </c>
      <c r="IB74">
        <v>1596</v>
      </c>
      <c r="IC74">
        <v>545</v>
      </c>
      <c r="ID74">
        <v>1349</v>
      </c>
      <c r="IE74">
        <v>552</v>
      </c>
      <c r="IF74">
        <f t="shared" si="321"/>
        <v>1472.5</v>
      </c>
      <c r="IG74">
        <f t="shared" si="322"/>
        <v>548.5</v>
      </c>
      <c r="IH74">
        <f t="shared" si="323"/>
        <v>926</v>
      </c>
      <c r="II74">
        <f t="shared" si="324"/>
        <v>-35</v>
      </c>
      <c r="IJ74">
        <f t="shared" si="325"/>
        <v>926.66121101511533</v>
      </c>
      <c r="IL74">
        <v>68</v>
      </c>
      <c r="IM74">
        <f t="shared" si="276"/>
        <v>0.84853472900952154</v>
      </c>
      <c r="IN74">
        <f t="shared" si="277"/>
        <v>0.51993364005945997</v>
      </c>
      <c r="IO74">
        <f t="shared" si="326"/>
        <v>-7.1330378085797827E-2</v>
      </c>
      <c r="IP74">
        <f t="shared" si="327"/>
        <v>-0.28405208250957181</v>
      </c>
    </row>
    <row r="75" spans="11:250" x14ac:dyDescent="0.25">
      <c r="K75" s="18">
        <v>1246</v>
      </c>
      <c r="L75" s="18">
        <v>577</v>
      </c>
      <c r="M75" s="18">
        <v>1000</v>
      </c>
      <c r="N75" s="18">
        <v>577</v>
      </c>
      <c r="O75" s="18">
        <f t="shared" si="253"/>
        <v>1123</v>
      </c>
      <c r="P75" s="18">
        <f t="shared" si="254"/>
        <v>577</v>
      </c>
      <c r="Q75" s="18">
        <f t="shared" si="222"/>
        <v>346.5</v>
      </c>
      <c r="R75" s="18">
        <f t="shared" si="223"/>
        <v>-3.5</v>
      </c>
      <c r="S75" s="49">
        <f t="shared" si="278"/>
        <v>346.51767631680781</v>
      </c>
      <c r="T75" s="26">
        <f t="shared" si="279"/>
        <v>28.706625492238246</v>
      </c>
      <c r="U75" s="18">
        <f t="shared" si="328"/>
        <v>293.05893718825689</v>
      </c>
      <c r="V75" s="28">
        <v>69</v>
      </c>
      <c r="W75" s="22">
        <f t="shared" si="255"/>
        <v>0.24818178195787541</v>
      </c>
      <c r="X75" s="18">
        <f t="shared" si="256"/>
        <v>3.9008204453194209E-2</v>
      </c>
      <c r="Y75">
        <f t="shared" si="280"/>
        <v>-0.60523010150591428</v>
      </c>
      <c r="Z75">
        <f t="shared" si="281"/>
        <v>-1.4088440397937323</v>
      </c>
      <c r="AD75" s="18">
        <v>1236</v>
      </c>
      <c r="AE75" s="18">
        <v>574</v>
      </c>
      <c r="AF75" s="18">
        <v>959</v>
      </c>
      <c r="AG75" s="18">
        <v>572</v>
      </c>
      <c r="AH75" s="18">
        <f t="shared" si="282"/>
        <v>1097.5</v>
      </c>
      <c r="AI75" s="18">
        <f t="shared" si="282"/>
        <v>573</v>
      </c>
      <c r="AJ75" s="18">
        <f t="shared" si="224"/>
        <v>435</v>
      </c>
      <c r="AK75" s="18">
        <f t="shared" si="225"/>
        <v>2.5</v>
      </c>
      <c r="AL75" s="18">
        <f t="shared" si="283"/>
        <v>435.00718384872681</v>
      </c>
      <c r="AM75" s="18">
        <f t="shared" si="284"/>
        <v>1238.0772391090952</v>
      </c>
      <c r="AN75" s="18">
        <f t="shared" si="226"/>
        <v>363.790958763807</v>
      </c>
      <c r="AO75" s="28">
        <v>69</v>
      </c>
      <c r="AP75" s="22">
        <f t="shared" si="257"/>
        <v>0.20670639580761729</v>
      </c>
      <c r="AQ75" s="18">
        <f t="shared" si="258"/>
        <v>4.7824559455212037E-2</v>
      </c>
      <c r="AR75">
        <f t="shared" si="285"/>
        <v>-0.68464608543859218</v>
      </c>
      <c r="AS75">
        <f t="shared" si="285"/>
        <v>-1.320349021866305</v>
      </c>
      <c r="AW75" s="18">
        <v>1373</v>
      </c>
      <c r="AX75" s="18">
        <v>579</v>
      </c>
      <c r="AY75" s="18">
        <v>1009</v>
      </c>
      <c r="AZ75" s="18">
        <v>580</v>
      </c>
      <c r="BA75" s="18">
        <f t="shared" si="286"/>
        <v>1191</v>
      </c>
      <c r="BB75" s="18">
        <f t="shared" si="286"/>
        <v>579.5</v>
      </c>
      <c r="BC75" s="18">
        <f t="shared" si="227"/>
        <v>359.5</v>
      </c>
      <c r="BD75" s="18">
        <f t="shared" si="228"/>
        <v>-1.5</v>
      </c>
      <c r="BE75" s="18">
        <f t="shared" si="287"/>
        <v>359.50312933269441</v>
      </c>
      <c r="BF75" s="18">
        <f t="shared" si="288"/>
        <v>1324.50037750089</v>
      </c>
      <c r="BG75" s="18">
        <f t="shared" si="229"/>
        <v>310.12704879000557</v>
      </c>
      <c r="BH75" s="28">
        <v>69</v>
      </c>
      <c r="BI75" s="22">
        <f t="shared" si="259"/>
        <v>0.18381305517655475</v>
      </c>
      <c r="BJ75" s="18">
        <f t="shared" si="260"/>
        <v>3.0143874848674472E-2</v>
      </c>
      <c r="BK75">
        <f t="shared" si="289"/>
        <v>-0.73562364643311196</v>
      </c>
      <c r="BL75">
        <f t="shared" si="289"/>
        <v>-1.5208009219871008</v>
      </c>
      <c r="BP75">
        <v>1293</v>
      </c>
      <c r="BQ75">
        <v>565</v>
      </c>
      <c r="BR75">
        <v>1135</v>
      </c>
      <c r="BS75">
        <v>561</v>
      </c>
      <c r="BT75" s="18">
        <f t="shared" si="290"/>
        <v>1214</v>
      </c>
      <c r="BU75" s="18">
        <f t="shared" si="290"/>
        <v>563</v>
      </c>
      <c r="BV75" s="18">
        <f t="shared" si="230"/>
        <v>735.5</v>
      </c>
      <c r="BW75" s="18">
        <f t="shared" si="231"/>
        <v>-26.5</v>
      </c>
      <c r="BX75" s="18">
        <f t="shared" si="291"/>
        <v>735.9772414959582</v>
      </c>
      <c r="BY75" s="18">
        <f t="shared" si="292"/>
        <v>1338.1946794095395</v>
      </c>
      <c r="BZ75" s="18">
        <f t="shared" si="232"/>
        <v>578.93681807387975</v>
      </c>
      <c r="CA75" s="28">
        <v>69</v>
      </c>
      <c r="CB75" s="22">
        <f t="shared" si="261"/>
        <v>0.79210986025052432</v>
      </c>
      <c r="CC75" s="18">
        <f t="shared" si="262"/>
        <v>0.32734515617215348</v>
      </c>
      <c r="CD75">
        <f t="shared" si="293"/>
        <v>-0.10121458054208976</v>
      </c>
      <c r="CE75">
        <f t="shared" si="293"/>
        <v>-0.48499408108464265</v>
      </c>
      <c r="CI75">
        <v>1285</v>
      </c>
      <c r="CJ75">
        <v>559</v>
      </c>
      <c r="CK75">
        <v>1104</v>
      </c>
      <c r="CL75">
        <v>560</v>
      </c>
      <c r="CM75" s="18">
        <f t="shared" si="294"/>
        <v>1194.5</v>
      </c>
      <c r="CN75" s="18">
        <f t="shared" si="294"/>
        <v>559.5</v>
      </c>
      <c r="CO75" s="18">
        <f t="shared" si="233"/>
        <v>662</v>
      </c>
      <c r="CP75" s="18">
        <f t="shared" si="234"/>
        <v>-28.5</v>
      </c>
      <c r="CQ75" s="18">
        <f t="shared" si="295"/>
        <v>662.61319787640809</v>
      </c>
      <c r="CR75" s="18">
        <f t="shared" si="296"/>
        <v>1319.0415080656105</v>
      </c>
      <c r="CS75" s="18">
        <f t="shared" si="235"/>
        <v>525.75703828191433</v>
      </c>
      <c r="CT75" s="28">
        <v>69</v>
      </c>
      <c r="CU75" s="22">
        <f t="shared" si="263"/>
        <v>0.67074117114261811</v>
      </c>
      <c r="CV75" s="18">
        <f t="shared" si="264"/>
        <v>0.24623141016286679</v>
      </c>
      <c r="CW75">
        <f t="shared" si="297"/>
        <v>-0.17344503516631432</v>
      </c>
      <c r="CX75">
        <f t="shared" si="297"/>
        <v>-0.60865654770727096</v>
      </c>
      <c r="DB75">
        <v>1551</v>
      </c>
      <c r="DC75">
        <v>552</v>
      </c>
      <c r="DD75">
        <v>1348</v>
      </c>
      <c r="DE75">
        <v>559</v>
      </c>
      <c r="DF75" s="18">
        <f t="shared" si="298"/>
        <v>1449.5</v>
      </c>
      <c r="DG75" s="18">
        <f t="shared" si="298"/>
        <v>555.5</v>
      </c>
      <c r="DH75" s="18">
        <f t="shared" si="236"/>
        <v>907.5</v>
      </c>
      <c r="DI75" s="18">
        <f t="shared" si="237"/>
        <v>-29</v>
      </c>
      <c r="DJ75" s="18">
        <f t="shared" si="299"/>
        <v>907.96324264807106</v>
      </c>
      <c r="DK75" s="18">
        <f t="shared" si="300"/>
        <v>1552.2984571273657</v>
      </c>
      <c r="DL75" s="18">
        <f t="shared" si="238"/>
        <v>755.1759759489712</v>
      </c>
      <c r="DM75" s="28">
        <v>69</v>
      </c>
      <c r="DN75" s="22">
        <f t="shared" si="265"/>
        <v>0.60519389555106062</v>
      </c>
      <c r="DO75" s="18">
        <f t="shared" si="266"/>
        <v>0.29668970111647192</v>
      </c>
      <c r="DP75">
        <f t="shared" si="301"/>
        <v>-0.2181054612533784</v>
      </c>
      <c r="DQ75">
        <f t="shared" si="301"/>
        <v>-0.52769752893059851</v>
      </c>
      <c r="DU75">
        <v>1588</v>
      </c>
      <c r="DV75">
        <v>582</v>
      </c>
      <c r="DW75">
        <v>1409</v>
      </c>
      <c r="DX75">
        <v>584</v>
      </c>
      <c r="DY75" s="18">
        <f t="shared" si="302"/>
        <v>1498.5</v>
      </c>
      <c r="DZ75" s="18">
        <f t="shared" si="302"/>
        <v>583</v>
      </c>
      <c r="EA75" s="18">
        <f t="shared" si="239"/>
        <v>893</v>
      </c>
      <c r="EB75" s="18">
        <f t="shared" si="240"/>
        <v>-23</v>
      </c>
      <c r="EC75" s="18">
        <f t="shared" si="303"/>
        <v>893.2961435044931</v>
      </c>
      <c r="ED75" s="18">
        <f t="shared" si="304"/>
        <v>1607.9151874399347</v>
      </c>
      <c r="EE75" s="18">
        <f t="shared" si="241"/>
        <v>751.25524907465785</v>
      </c>
      <c r="EF75" s="28">
        <v>69</v>
      </c>
      <c r="EG75" s="22">
        <f t="shared" si="267"/>
        <v>1.4325301636248031</v>
      </c>
      <c r="EH75" s="18">
        <f t="shared" si="268"/>
        <v>0.73340702531157109</v>
      </c>
      <c r="EI75">
        <f t="shared" si="305"/>
        <v>0.15610377532207212</v>
      </c>
      <c r="EJ75">
        <f t="shared" si="305"/>
        <v>-0.13465493424528804</v>
      </c>
      <c r="FZ75">
        <v>1116</v>
      </c>
      <c r="GA75">
        <v>565</v>
      </c>
      <c r="GB75">
        <v>969</v>
      </c>
      <c r="GC75">
        <v>567</v>
      </c>
      <c r="GD75">
        <f t="shared" si="306"/>
        <v>1042.5</v>
      </c>
      <c r="GE75">
        <f t="shared" si="306"/>
        <v>566</v>
      </c>
      <c r="GF75" s="18">
        <f t="shared" si="248"/>
        <v>816.5</v>
      </c>
      <c r="GG75" s="18">
        <f t="shared" si="249"/>
        <v>-36</v>
      </c>
      <c r="GH75" s="18">
        <f t="shared" si="307"/>
        <v>817.29324602617385</v>
      </c>
      <c r="GI75">
        <f t="shared" si="308"/>
        <v>1186.2386985763026</v>
      </c>
      <c r="GJ75">
        <v>69</v>
      </c>
      <c r="GK75" s="22">
        <f t="shared" si="269"/>
        <v>0.95180840899806662</v>
      </c>
      <c r="GL75" s="18">
        <f t="shared" si="270"/>
        <v>0.45120441552111051</v>
      </c>
      <c r="GM75">
        <f t="shared" si="309"/>
        <v>-2.1450462633157062E-2</v>
      </c>
      <c r="GN75">
        <f t="shared" si="310"/>
        <v>-0.34562665896471872</v>
      </c>
      <c r="GR75">
        <v>1367</v>
      </c>
      <c r="GS75">
        <v>556</v>
      </c>
      <c r="GT75">
        <v>1240</v>
      </c>
      <c r="GU75">
        <v>556</v>
      </c>
      <c r="GV75">
        <f t="shared" si="311"/>
        <v>1303.5</v>
      </c>
      <c r="GW75">
        <f t="shared" si="311"/>
        <v>556</v>
      </c>
      <c r="GX75" s="18">
        <f t="shared" si="250"/>
        <v>1058.5</v>
      </c>
      <c r="GY75" s="18">
        <f t="shared" si="251"/>
        <v>-48.5</v>
      </c>
      <c r="GZ75" s="18">
        <f t="shared" si="312"/>
        <v>1059.6105416614162</v>
      </c>
      <c r="HA75">
        <f t="shared" si="313"/>
        <v>1417.1267586211193</v>
      </c>
      <c r="HB75">
        <v>69</v>
      </c>
      <c r="HC75" s="22">
        <f t="shared" si="271"/>
        <v>0.85460748338709369</v>
      </c>
      <c r="HD75" s="18">
        <f t="shared" si="272"/>
        <v>0.56278082726103318</v>
      </c>
      <c r="HE75">
        <f t="shared" si="314"/>
        <v>-6.8233308594072256E-2</v>
      </c>
      <c r="HF75">
        <f t="shared" si="315"/>
        <v>-0.24966070646929195</v>
      </c>
      <c r="HJ75">
        <v>1381</v>
      </c>
      <c r="HK75">
        <v>554</v>
      </c>
      <c r="HL75">
        <v>1255</v>
      </c>
      <c r="HM75">
        <v>557</v>
      </c>
      <c r="HN75">
        <f t="shared" si="316"/>
        <v>1318</v>
      </c>
      <c r="HO75">
        <f t="shared" si="316"/>
        <v>555.5</v>
      </c>
      <c r="HP75" s="18">
        <f t="shared" si="317"/>
        <v>1063</v>
      </c>
      <c r="HQ75" s="18">
        <f t="shared" si="252"/>
        <v>-46</v>
      </c>
      <c r="HR75" s="18">
        <f t="shared" si="273"/>
        <v>1063.994830814511</v>
      </c>
      <c r="HS75">
        <f t="shared" si="318"/>
        <v>1430.2811786498485</v>
      </c>
      <c r="HT75">
        <v>69</v>
      </c>
      <c r="HU75" s="22">
        <f t="shared" si="274"/>
        <v>0.9185938123293631</v>
      </c>
      <c r="HV75" s="18">
        <f t="shared" si="275"/>
        <v>0.62559444384455587</v>
      </c>
      <c r="HW75">
        <f t="shared" si="319"/>
        <v>-3.6876484326612849E-2</v>
      </c>
      <c r="HX75">
        <f t="shared" si="320"/>
        <v>-0.20370711707475156</v>
      </c>
      <c r="IB75">
        <v>1610</v>
      </c>
      <c r="IC75">
        <v>543</v>
      </c>
      <c r="ID75">
        <v>1364</v>
      </c>
      <c r="IE75">
        <v>555</v>
      </c>
      <c r="IF75">
        <f t="shared" si="321"/>
        <v>1487</v>
      </c>
      <c r="IG75">
        <f t="shared" si="322"/>
        <v>549</v>
      </c>
      <c r="IH75">
        <f t="shared" si="323"/>
        <v>940.5</v>
      </c>
      <c r="II75">
        <f t="shared" si="324"/>
        <v>-34.5</v>
      </c>
      <c r="IJ75">
        <f t="shared" si="325"/>
        <v>941.13256239490511</v>
      </c>
      <c r="IL75">
        <v>69</v>
      </c>
      <c r="IM75">
        <f t="shared" si="276"/>
        <v>0.8610131809067203</v>
      </c>
      <c r="IN75">
        <f t="shared" si="277"/>
        <v>0.52805326599182323</v>
      </c>
      <c r="IO75">
        <f t="shared" si="326"/>
        <v>-6.499020005477886E-2</v>
      </c>
      <c r="IP75">
        <f t="shared" si="327"/>
        <v>-0.27732226693676371</v>
      </c>
    </row>
    <row r="76" spans="11:250" x14ac:dyDescent="0.25">
      <c r="K76" s="18">
        <v>1254</v>
      </c>
      <c r="L76" s="18">
        <v>579</v>
      </c>
      <c r="M76" s="18">
        <v>1010</v>
      </c>
      <c r="N76" s="18">
        <v>577</v>
      </c>
      <c r="O76" s="18">
        <f t="shared" si="253"/>
        <v>1132</v>
      </c>
      <c r="P76" s="18">
        <f t="shared" si="254"/>
        <v>578</v>
      </c>
      <c r="Q76" s="18">
        <f t="shared" si="222"/>
        <v>355.5</v>
      </c>
      <c r="R76" s="18">
        <f t="shared" si="223"/>
        <v>-2.5</v>
      </c>
      <c r="S76" s="49">
        <f t="shared" si="278"/>
        <v>355.50879032732792</v>
      </c>
      <c r="T76" s="26">
        <f t="shared" si="279"/>
        <v>29.451477949409988</v>
      </c>
      <c r="U76" s="18">
        <f t="shared" si="328"/>
        <v>301.52519653451179</v>
      </c>
      <c r="V76" s="28">
        <v>70</v>
      </c>
      <c r="W76" s="22">
        <f t="shared" si="255"/>
        <v>0.2517786193775548</v>
      </c>
      <c r="X76" s="18">
        <f t="shared" si="256"/>
        <v>4.0020352570174222E-2</v>
      </c>
      <c r="Y76">
        <f t="shared" si="280"/>
        <v>-0.59898115222891268</v>
      </c>
      <c r="Z76">
        <f t="shared" si="281"/>
        <v>-1.3977190896476666</v>
      </c>
      <c r="AD76" s="18">
        <v>1247</v>
      </c>
      <c r="AE76" s="18">
        <v>574</v>
      </c>
      <c r="AF76" s="18">
        <v>969</v>
      </c>
      <c r="AG76" s="18">
        <v>572</v>
      </c>
      <c r="AH76" s="18">
        <f t="shared" si="282"/>
        <v>1108</v>
      </c>
      <c r="AI76" s="18">
        <f t="shared" si="282"/>
        <v>573</v>
      </c>
      <c r="AJ76" s="18">
        <f t="shared" si="224"/>
        <v>445.5</v>
      </c>
      <c r="AK76" s="18">
        <f t="shared" si="225"/>
        <v>2.5</v>
      </c>
      <c r="AL76" s="18">
        <f t="shared" si="283"/>
        <v>445.50701453512494</v>
      </c>
      <c r="AM76" s="18">
        <f t="shared" si="284"/>
        <v>1247.3944845156243</v>
      </c>
      <c r="AN76" s="18">
        <f t="shared" si="226"/>
        <v>373.10820417033608</v>
      </c>
      <c r="AO76" s="28">
        <v>70</v>
      </c>
      <c r="AP76" s="22">
        <f t="shared" si="257"/>
        <v>0.20970214067439438</v>
      </c>
      <c r="AQ76" s="18">
        <f t="shared" si="258"/>
        <v>4.8978907694908987E-2</v>
      </c>
      <c r="AR76">
        <f t="shared" si="285"/>
        <v>-0.6783971361615907</v>
      </c>
      <c r="AS76">
        <f t="shared" si="285"/>
        <v>-1.3099909045392604</v>
      </c>
      <c r="AW76" s="18">
        <v>1380</v>
      </c>
      <c r="AX76" s="18">
        <v>579</v>
      </c>
      <c r="AY76" s="18">
        <v>1015</v>
      </c>
      <c r="AZ76" s="18">
        <v>579</v>
      </c>
      <c r="BA76" s="18">
        <f t="shared" si="286"/>
        <v>1197.5</v>
      </c>
      <c r="BB76" s="18">
        <f t="shared" si="286"/>
        <v>579</v>
      </c>
      <c r="BC76" s="18">
        <f t="shared" si="227"/>
        <v>366</v>
      </c>
      <c r="BD76" s="18">
        <f t="shared" si="228"/>
        <v>-2</v>
      </c>
      <c r="BE76" s="18">
        <f t="shared" si="287"/>
        <v>366.00546444008182</v>
      </c>
      <c r="BF76" s="18">
        <f t="shared" si="288"/>
        <v>1330.1305387066338</v>
      </c>
      <c r="BG76" s="18">
        <f t="shared" si="229"/>
        <v>315.75720999574946</v>
      </c>
      <c r="BH76" s="28">
        <v>70</v>
      </c>
      <c r="BI76" s="22">
        <f t="shared" si="259"/>
        <v>0.18647701249795412</v>
      </c>
      <c r="BJ76" s="18">
        <f t="shared" si="260"/>
        <v>3.0689087281359138E-2</v>
      </c>
      <c r="BK76">
        <f t="shared" si="289"/>
        <v>-0.72937469715611036</v>
      </c>
      <c r="BL76">
        <f t="shared" si="289"/>
        <v>-1.5130160276504081</v>
      </c>
      <c r="BP76">
        <v>1305</v>
      </c>
      <c r="BQ76">
        <v>562</v>
      </c>
      <c r="BR76">
        <v>1148</v>
      </c>
      <c r="BS76">
        <v>561</v>
      </c>
      <c r="BT76" s="18">
        <f t="shared" si="290"/>
        <v>1226.5</v>
      </c>
      <c r="BU76" s="18">
        <f t="shared" si="290"/>
        <v>561.5</v>
      </c>
      <c r="BV76" s="18">
        <f t="shared" si="230"/>
        <v>748</v>
      </c>
      <c r="BW76" s="18">
        <f t="shared" si="231"/>
        <v>-28</v>
      </c>
      <c r="BX76" s="18">
        <f t="shared" si="291"/>
        <v>748.52388071457017</v>
      </c>
      <c r="BY76" s="18">
        <f t="shared" si="292"/>
        <v>1348.9197529875526</v>
      </c>
      <c r="BZ76" s="18">
        <f t="shared" si="232"/>
        <v>589.6618916518928</v>
      </c>
      <c r="CA76" s="28">
        <v>70</v>
      </c>
      <c r="CB76" s="22">
        <f t="shared" si="261"/>
        <v>0.8035897132976334</v>
      </c>
      <c r="CC76" s="18">
        <f t="shared" si="262"/>
        <v>0.33292560260838311</v>
      </c>
      <c r="CD76">
        <f t="shared" si="293"/>
        <v>-9.4965631265088224E-2</v>
      </c>
      <c r="CE76">
        <f t="shared" si="293"/>
        <v>-0.47765280549219613</v>
      </c>
      <c r="CI76">
        <v>1295</v>
      </c>
      <c r="CJ76">
        <v>559</v>
      </c>
      <c r="CK76">
        <v>1115</v>
      </c>
      <c r="CL76">
        <v>558</v>
      </c>
      <c r="CM76" s="18">
        <f t="shared" si="294"/>
        <v>1205</v>
      </c>
      <c r="CN76" s="18">
        <f t="shared" si="294"/>
        <v>558.5</v>
      </c>
      <c r="CO76" s="18">
        <f t="shared" si="233"/>
        <v>672.5</v>
      </c>
      <c r="CP76" s="18">
        <f t="shared" si="234"/>
        <v>-29.5</v>
      </c>
      <c r="CQ76" s="18">
        <f t="shared" si="295"/>
        <v>673.14671506291995</v>
      </c>
      <c r="CR76" s="18">
        <f t="shared" si="296"/>
        <v>1328.1367587714753</v>
      </c>
      <c r="CS76" s="18">
        <f t="shared" si="235"/>
        <v>534.85228898777916</v>
      </c>
      <c r="CT76" s="28">
        <v>70</v>
      </c>
      <c r="CU76" s="22">
        <f t="shared" si="263"/>
        <v>0.68046205768091694</v>
      </c>
      <c r="CV76" s="18">
        <f t="shared" si="264"/>
        <v>0.25014573423477182</v>
      </c>
      <c r="CW76">
        <f t="shared" si="297"/>
        <v>-0.16719608588931281</v>
      </c>
      <c r="CX76">
        <f t="shared" si="297"/>
        <v>-0.60180689879334792</v>
      </c>
      <c r="DB76">
        <v>1568</v>
      </c>
      <c r="DC76">
        <v>551</v>
      </c>
      <c r="DD76">
        <v>1360</v>
      </c>
      <c r="DE76">
        <v>545</v>
      </c>
      <c r="DF76" s="18">
        <f t="shared" si="298"/>
        <v>1464</v>
      </c>
      <c r="DG76" s="18">
        <f t="shared" si="298"/>
        <v>548</v>
      </c>
      <c r="DH76" s="18">
        <f t="shared" si="236"/>
        <v>922</v>
      </c>
      <c r="DI76" s="18">
        <f t="shared" si="237"/>
        <v>-36.5</v>
      </c>
      <c r="DJ76" s="18">
        <f t="shared" si="299"/>
        <v>922.7221954629681</v>
      </c>
      <c r="DK76" s="18">
        <f t="shared" si="300"/>
        <v>1563.2018423735306</v>
      </c>
      <c r="DL76" s="18">
        <f t="shared" si="238"/>
        <v>766.07936119513602</v>
      </c>
      <c r="DM76" s="28">
        <v>70</v>
      </c>
      <c r="DN76" s="22">
        <f t="shared" si="265"/>
        <v>0.61396482157353982</v>
      </c>
      <c r="DO76" s="18">
        <f t="shared" si="266"/>
        <v>0.30151239557563647</v>
      </c>
      <c r="DP76">
        <f t="shared" si="301"/>
        <v>-0.21185651197637684</v>
      </c>
      <c r="DQ76">
        <f t="shared" si="301"/>
        <v>-0.52069482873298578</v>
      </c>
      <c r="DU76">
        <v>1604</v>
      </c>
      <c r="DV76">
        <v>580</v>
      </c>
      <c r="DW76">
        <v>1426</v>
      </c>
      <c r="DX76">
        <v>585</v>
      </c>
      <c r="DY76" s="18">
        <f t="shared" si="302"/>
        <v>1515</v>
      </c>
      <c r="DZ76" s="18">
        <f t="shared" si="302"/>
        <v>582.5</v>
      </c>
      <c r="EA76" s="18">
        <f t="shared" si="239"/>
        <v>909.5</v>
      </c>
      <c r="EB76" s="18">
        <f t="shared" si="240"/>
        <v>-23.5</v>
      </c>
      <c r="EC76" s="18">
        <f t="shared" si="303"/>
        <v>909.80355022389313</v>
      </c>
      <c r="ED76" s="18">
        <f t="shared" si="304"/>
        <v>1623.1239170192769</v>
      </c>
      <c r="EE76" s="18">
        <f t="shared" si="241"/>
        <v>766.46397865400002</v>
      </c>
      <c r="EF76" s="28">
        <v>70</v>
      </c>
      <c r="EG76" s="22">
        <f t="shared" si="267"/>
        <v>1.4532914703440034</v>
      </c>
      <c r="EH76" s="18">
        <f t="shared" si="268"/>
        <v>0.74695980749440671</v>
      </c>
      <c r="EI76">
        <f t="shared" si="305"/>
        <v>0.16235272459907371</v>
      </c>
      <c r="EJ76">
        <f t="shared" si="305"/>
        <v>-0.12670276612704476</v>
      </c>
      <c r="FZ76">
        <v>1134</v>
      </c>
      <c r="GA76">
        <v>564</v>
      </c>
      <c r="GB76">
        <v>984</v>
      </c>
      <c r="GC76">
        <v>567</v>
      </c>
      <c r="GD76">
        <f t="shared" si="306"/>
        <v>1059</v>
      </c>
      <c r="GE76">
        <f t="shared" si="306"/>
        <v>565.5</v>
      </c>
      <c r="GF76" s="18">
        <f t="shared" si="248"/>
        <v>833</v>
      </c>
      <c r="GG76" s="18">
        <f t="shared" si="249"/>
        <v>-36.5</v>
      </c>
      <c r="GH76" s="18">
        <f t="shared" si="307"/>
        <v>833.79928639931086</v>
      </c>
      <c r="GI76">
        <f t="shared" si="308"/>
        <v>1200.5295706478871</v>
      </c>
      <c r="GJ76">
        <v>70</v>
      </c>
      <c r="GK76" s="22">
        <f t="shared" si="269"/>
        <v>0.96560273376615458</v>
      </c>
      <c r="GL76" s="18">
        <f t="shared" si="270"/>
        <v>0.46031693215493896</v>
      </c>
      <c r="GM76">
        <f t="shared" si="309"/>
        <v>-1.5201513356155534E-2</v>
      </c>
      <c r="GN76">
        <f t="shared" si="310"/>
        <v>-0.33694304985899148</v>
      </c>
      <c r="GR76">
        <v>1388</v>
      </c>
      <c r="GS76">
        <v>555</v>
      </c>
      <c r="GT76">
        <v>1261</v>
      </c>
      <c r="GU76">
        <v>555</v>
      </c>
      <c r="GV76">
        <f t="shared" si="311"/>
        <v>1324.5</v>
      </c>
      <c r="GW76">
        <f t="shared" si="311"/>
        <v>555</v>
      </c>
      <c r="GX76" s="18">
        <f t="shared" si="250"/>
        <v>1079.5</v>
      </c>
      <c r="GY76" s="18">
        <f t="shared" si="251"/>
        <v>-49.5</v>
      </c>
      <c r="GZ76" s="18">
        <f t="shared" si="312"/>
        <v>1080.6343044712212</v>
      </c>
      <c r="HA76">
        <f t="shared" si="313"/>
        <v>1436.0798202049912</v>
      </c>
      <c r="HB76">
        <v>70</v>
      </c>
      <c r="HC76" s="22">
        <f t="shared" si="271"/>
        <v>0.86699309908835609</v>
      </c>
      <c r="HD76" s="18">
        <f t="shared" si="272"/>
        <v>0.57394697761632341</v>
      </c>
      <c r="HE76">
        <f t="shared" si="314"/>
        <v>-6.198435931707065E-2</v>
      </c>
      <c r="HF76">
        <f t="shared" si="315"/>
        <v>-0.24112822675232434</v>
      </c>
      <c r="HJ76">
        <v>1400</v>
      </c>
      <c r="HK76">
        <v>555</v>
      </c>
      <c r="HL76">
        <v>1275</v>
      </c>
      <c r="HM76">
        <v>557</v>
      </c>
      <c r="HN76">
        <f t="shared" si="316"/>
        <v>1337.5</v>
      </c>
      <c r="HO76">
        <f t="shared" si="316"/>
        <v>556</v>
      </c>
      <c r="HP76" s="18">
        <f t="shared" si="317"/>
        <v>1082.5</v>
      </c>
      <c r="HQ76" s="18">
        <f t="shared" si="252"/>
        <v>-45.5</v>
      </c>
      <c r="HR76" s="18">
        <f t="shared" si="273"/>
        <v>1083.4558135890913</v>
      </c>
      <c r="HS76">
        <f t="shared" si="318"/>
        <v>1448.4620291882006</v>
      </c>
      <c r="HT76">
        <v>70</v>
      </c>
      <c r="HU76" s="22">
        <f t="shared" si="274"/>
        <v>0.93190676613123813</v>
      </c>
      <c r="HV76" s="18">
        <f t="shared" si="275"/>
        <v>0.6370368703892525</v>
      </c>
      <c r="HW76">
        <f t="shared" si="319"/>
        <v>-3.062753504961124E-2</v>
      </c>
      <c r="HX76">
        <f t="shared" si="320"/>
        <v>-0.19583543086213684</v>
      </c>
      <c r="IB76">
        <v>1626</v>
      </c>
      <c r="IC76">
        <v>544</v>
      </c>
      <c r="ID76">
        <v>1381</v>
      </c>
      <c r="IE76">
        <v>546</v>
      </c>
      <c r="IF76">
        <f t="shared" si="321"/>
        <v>1503.5</v>
      </c>
      <c r="IG76">
        <f t="shared" si="322"/>
        <v>545</v>
      </c>
      <c r="IH76">
        <f t="shared" si="323"/>
        <v>957</v>
      </c>
      <c r="II76">
        <f t="shared" si="324"/>
        <v>-38.5</v>
      </c>
      <c r="IJ76">
        <f t="shared" si="325"/>
        <v>957.77411219973987</v>
      </c>
      <c r="IL76">
        <v>70</v>
      </c>
      <c r="IM76">
        <f t="shared" si="276"/>
        <v>0.87349163280391928</v>
      </c>
      <c r="IN76">
        <f t="shared" si="277"/>
        <v>0.53739055287014226</v>
      </c>
      <c r="IO76">
        <f t="shared" si="326"/>
        <v>-5.8741250777777282E-2</v>
      </c>
      <c r="IP76">
        <f t="shared" si="327"/>
        <v>-0.26970997257428692</v>
      </c>
    </row>
    <row r="77" spans="11:250" x14ac:dyDescent="0.25">
      <c r="K77" s="18">
        <v>1260</v>
      </c>
      <c r="L77" s="18">
        <v>579</v>
      </c>
      <c r="M77" s="18">
        <v>1017</v>
      </c>
      <c r="N77" s="18">
        <v>577</v>
      </c>
      <c r="O77" s="18">
        <f t="shared" si="253"/>
        <v>1138.5</v>
      </c>
      <c r="P77" s="18">
        <f t="shared" si="254"/>
        <v>578</v>
      </c>
      <c r="Q77" s="18">
        <f t="shared" si="222"/>
        <v>362</v>
      </c>
      <c r="R77" s="18">
        <f t="shared" si="223"/>
        <v>-2.5</v>
      </c>
      <c r="S77" s="49">
        <f t="shared" si="278"/>
        <v>362.00863249375698</v>
      </c>
      <c r="T77" s="26">
        <f t="shared" si="279"/>
        <v>29.989945530093365</v>
      </c>
      <c r="U77" s="18">
        <f t="shared" si="328"/>
        <v>307.31764037884125</v>
      </c>
      <c r="V77" s="28">
        <v>71</v>
      </c>
      <c r="W77" s="22">
        <f t="shared" si="255"/>
        <v>0.25537545679723417</v>
      </c>
      <c r="X77" s="18">
        <f t="shared" si="256"/>
        <v>4.0752053113813295E-2</v>
      </c>
      <c r="Y77">
        <f t="shared" si="280"/>
        <v>-0.59282084352409425</v>
      </c>
      <c r="Z77">
        <f t="shared" si="281"/>
        <v>-1.389850506346376</v>
      </c>
      <c r="AD77" s="18">
        <v>1256</v>
      </c>
      <c r="AE77" s="18">
        <v>574</v>
      </c>
      <c r="AF77" s="18">
        <v>979</v>
      </c>
      <c r="AG77" s="18">
        <v>573</v>
      </c>
      <c r="AH77" s="18">
        <f t="shared" si="282"/>
        <v>1117.5</v>
      </c>
      <c r="AI77" s="18">
        <f t="shared" si="282"/>
        <v>573.5</v>
      </c>
      <c r="AJ77" s="18">
        <f t="shared" si="224"/>
        <v>455</v>
      </c>
      <c r="AK77" s="18">
        <f t="shared" si="225"/>
        <v>3</v>
      </c>
      <c r="AL77" s="18">
        <f t="shared" si="283"/>
        <v>455.00989000240423</v>
      </c>
      <c r="AM77" s="18">
        <f t="shared" si="284"/>
        <v>1256.0686685050305</v>
      </c>
      <c r="AN77" s="18">
        <f t="shared" si="226"/>
        <v>381.78238815974225</v>
      </c>
      <c r="AO77" s="28">
        <v>71</v>
      </c>
      <c r="AP77" s="22">
        <f t="shared" si="257"/>
        <v>0.21269788554117144</v>
      </c>
      <c r="AQ77" s="18">
        <f t="shared" si="258"/>
        <v>5.0023650976524343E-2</v>
      </c>
      <c r="AR77">
        <f t="shared" si="285"/>
        <v>-0.67223682745677216</v>
      </c>
      <c r="AS77">
        <f t="shared" si="285"/>
        <v>-1.3008246144628894</v>
      </c>
      <c r="AW77" s="18">
        <v>1387</v>
      </c>
      <c r="AX77" s="18">
        <v>580</v>
      </c>
      <c r="AY77" s="18">
        <v>1026</v>
      </c>
      <c r="AZ77" s="18">
        <v>580</v>
      </c>
      <c r="BA77" s="18">
        <f t="shared" si="286"/>
        <v>1206.5</v>
      </c>
      <c r="BB77" s="18">
        <f t="shared" si="286"/>
        <v>580</v>
      </c>
      <c r="BC77" s="18">
        <f t="shared" si="227"/>
        <v>375</v>
      </c>
      <c r="BD77" s="18">
        <f t="shared" si="228"/>
        <v>-1</v>
      </c>
      <c r="BE77" s="18">
        <f t="shared" si="287"/>
        <v>375.00133333096295</v>
      </c>
      <c r="BF77" s="18">
        <f t="shared" si="288"/>
        <v>1338.6718231142388</v>
      </c>
      <c r="BG77" s="18">
        <f t="shared" si="229"/>
        <v>324.29849440335443</v>
      </c>
      <c r="BH77" s="28">
        <v>71</v>
      </c>
      <c r="BI77" s="22">
        <f t="shared" si="259"/>
        <v>0.18914096981935347</v>
      </c>
      <c r="BJ77" s="18">
        <f t="shared" si="260"/>
        <v>3.1443379313545752E-2</v>
      </c>
      <c r="BK77">
        <f t="shared" si="289"/>
        <v>-0.72321438845129193</v>
      </c>
      <c r="BL77">
        <f t="shared" si="289"/>
        <v>-1.5024707852039363</v>
      </c>
      <c r="BP77">
        <v>1314</v>
      </c>
      <c r="BQ77">
        <v>561</v>
      </c>
      <c r="BR77">
        <v>1160</v>
      </c>
      <c r="BS77">
        <v>559</v>
      </c>
      <c r="BT77" s="18">
        <f t="shared" si="290"/>
        <v>1237</v>
      </c>
      <c r="BU77" s="18">
        <f t="shared" si="290"/>
        <v>560</v>
      </c>
      <c r="BV77" s="18">
        <f t="shared" si="230"/>
        <v>758.5</v>
      </c>
      <c r="BW77" s="18">
        <f t="shared" si="231"/>
        <v>-29.5</v>
      </c>
      <c r="BX77" s="18">
        <f t="shared" si="291"/>
        <v>759.0734483566132</v>
      </c>
      <c r="BY77" s="18">
        <f t="shared" si="292"/>
        <v>1357.8545577490986</v>
      </c>
      <c r="BZ77" s="18">
        <f t="shared" si="232"/>
        <v>598.59669641343885</v>
      </c>
      <c r="CA77" s="28">
        <v>71</v>
      </c>
      <c r="CB77" s="22">
        <f t="shared" si="261"/>
        <v>0.81506956634474248</v>
      </c>
      <c r="CC77" s="18">
        <f t="shared" si="262"/>
        <v>0.33761779915010492</v>
      </c>
      <c r="CD77">
        <f t="shared" si="293"/>
        <v>-8.8805322560269753E-2</v>
      </c>
      <c r="CE77">
        <f t="shared" si="293"/>
        <v>-0.47157466551526428</v>
      </c>
      <c r="CI77">
        <v>1307</v>
      </c>
      <c r="CJ77">
        <v>559</v>
      </c>
      <c r="CK77">
        <v>1124</v>
      </c>
      <c r="CL77">
        <v>557</v>
      </c>
      <c r="CM77" s="18">
        <f t="shared" si="294"/>
        <v>1215.5</v>
      </c>
      <c r="CN77" s="18">
        <f t="shared" si="294"/>
        <v>558</v>
      </c>
      <c r="CO77" s="18">
        <f t="shared" si="233"/>
        <v>683</v>
      </c>
      <c r="CP77" s="18">
        <f t="shared" si="234"/>
        <v>-30</v>
      </c>
      <c r="CQ77" s="18">
        <f t="shared" si="295"/>
        <v>683.6585405010311</v>
      </c>
      <c r="CR77" s="18">
        <f t="shared" si="296"/>
        <v>1337.4618686153262</v>
      </c>
      <c r="CS77" s="18">
        <f t="shared" si="235"/>
        <v>544.17739883163006</v>
      </c>
      <c r="CT77" s="28">
        <v>71</v>
      </c>
      <c r="CU77" s="22">
        <f t="shared" si="263"/>
        <v>0.69018294421921578</v>
      </c>
      <c r="CV77" s="18">
        <f t="shared" si="264"/>
        <v>0.25405199751070312</v>
      </c>
      <c r="CW77">
        <f t="shared" si="297"/>
        <v>-0.16103577718449433</v>
      </c>
      <c r="CX77">
        <f t="shared" si="297"/>
        <v>-0.59507738605395921</v>
      </c>
      <c r="DB77">
        <v>1586</v>
      </c>
      <c r="DC77">
        <v>551</v>
      </c>
      <c r="DD77">
        <v>1373</v>
      </c>
      <c r="DE77">
        <v>544</v>
      </c>
      <c r="DF77" s="18">
        <f t="shared" si="298"/>
        <v>1479.5</v>
      </c>
      <c r="DG77" s="18">
        <f t="shared" si="298"/>
        <v>547.5</v>
      </c>
      <c r="DH77" s="18">
        <f t="shared" si="236"/>
        <v>937.5</v>
      </c>
      <c r="DI77" s="18">
        <f t="shared" si="237"/>
        <v>-37</v>
      </c>
      <c r="DJ77" s="18">
        <f t="shared" si="299"/>
        <v>938.2298492373817</v>
      </c>
      <c r="DK77" s="18">
        <f t="shared" si="300"/>
        <v>1577.5539610422206</v>
      </c>
      <c r="DL77" s="18">
        <f t="shared" si="238"/>
        <v>780.4314798638261</v>
      </c>
      <c r="DM77" s="28">
        <v>71</v>
      </c>
      <c r="DN77" s="22">
        <f t="shared" si="265"/>
        <v>0.62273574759601891</v>
      </c>
      <c r="DO77" s="18">
        <f t="shared" si="266"/>
        <v>0.30657973855521548</v>
      </c>
      <c r="DP77">
        <f t="shared" si="301"/>
        <v>-0.20569620327155841</v>
      </c>
      <c r="DQ77">
        <f t="shared" si="301"/>
        <v>-0.51345655047456695</v>
      </c>
      <c r="DU77">
        <v>1619</v>
      </c>
      <c r="DV77">
        <v>580</v>
      </c>
      <c r="DW77">
        <v>1441</v>
      </c>
      <c r="DX77">
        <v>584</v>
      </c>
      <c r="DY77" s="18">
        <f t="shared" si="302"/>
        <v>1530</v>
      </c>
      <c r="DZ77" s="18">
        <f t="shared" si="302"/>
        <v>582</v>
      </c>
      <c r="EA77" s="18">
        <f t="shared" si="239"/>
        <v>924.5</v>
      </c>
      <c r="EB77" s="18">
        <f t="shared" si="240"/>
        <v>-24</v>
      </c>
      <c r="EC77" s="18">
        <f t="shared" si="303"/>
        <v>924.81146727319515</v>
      </c>
      <c r="ED77" s="18">
        <f t="shared" si="304"/>
        <v>1636.9557110685678</v>
      </c>
      <c r="EE77" s="18">
        <f t="shared" si="241"/>
        <v>780.29577270329094</v>
      </c>
      <c r="EF77" s="28">
        <v>71</v>
      </c>
      <c r="EG77" s="22">
        <f t="shared" si="267"/>
        <v>1.4740527770632033</v>
      </c>
      <c r="EH77" s="18">
        <f t="shared" si="268"/>
        <v>0.75928149037559556</v>
      </c>
      <c r="EI77">
        <f t="shared" si="305"/>
        <v>0.16851303330389211</v>
      </c>
      <c r="EJ77">
        <f t="shared" si="305"/>
        <v>-0.11959718714397487</v>
      </c>
      <c r="FZ77">
        <v>1151</v>
      </c>
      <c r="GA77">
        <v>562</v>
      </c>
      <c r="GB77">
        <v>998</v>
      </c>
      <c r="GC77">
        <v>567</v>
      </c>
      <c r="GD77">
        <f t="shared" si="306"/>
        <v>1074.5</v>
      </c>
      <c r="GE77">
        <f t="shared" si="306"/>
        <v>564.5</v>
      </c>
      <c r="GF77" s="18">
        <f t="shared" si="248"/>
        <v>848.5</v>
      </c>
      <c r="GG77" s="18">
        <f t="shared" si="249"/>
        <v>-37.5</v>
      </c>
      <c r="GH77" s="18">
        <f t="shared" si="307"/>
        <v>849.32826398277837</v>
      </c>
      <c r="GI77">
        <f t="shared" si="308"/>
        <v>1213.75883106983</v>
      </c>
      <c r="GJ77">
        <v>71</v>
      </c>
      <c r="GK77" s="22">
        <f t="shared" si="269"/>
        <v>0.97939705853424253</v>
      </c>
      <c r="GL77" s="18">
        <f t="shared" si="270"/>
        <v>0.46889004014066732</v>
      </c>
      <c r="GM77">
        <f t="shared" si="309"/>
        <v>-9.0412046513370647E-3</v>
      </c>
      <c r="GN77">
        <f t="shared" si="310"/>
        <v>-0.32892899216600935</v>
      </c>
      <c r="GR77">
        <v>1410</v>
      </c>
      <c r="GS77">
        <v>555</v>
      </c>
      <c r="GT77">
        <v>1282</v>
      </c>
      <c r="GU77">
        <v>554</v>
      </c>
      <c r="GV77">
        <f t="shared" si="311"/>
        <v>1346</v>
      </c>
      <c r="GW77">
        <f t="shared" si="311"/>
        <v>554.5</v>
      </c>
      <c r="GX77" s="18">
        <f t="shared" si="250"/>
        <v>1101</v>
      </c>
      <c r="GY77" s="18">
        <f t="shared" si="251"/>
        <v>-50</v>
      </c>
      <c r="GZ77" s="18">
        <f t="shared" si="312"/>
        <v>1102.1347467528642</v>
      </c>
      <c r="HA77">
        <f t="shared" si="313"/>
        <v>1455.7425081380293</v>
      </c>
      <c r="HB77">
        <v>71</v>
      </c>
      <c r="HC77" s="22">
        <f t="shared" si="271"/>
        <v>0.87937871478961827</v>
      </c>
      <c r="HD77" s="18">
        <f t="shared" si="272"/>
        <v>0.58536630218699892</v>
      </c>
      <c r="HE77">
        <f t="shared" si="314"/>
        <v>-5.5824050612252221E-2</v>
      </c>
      <c r="HF77">
        <f t="shared" si="315"/>
        <v>-0.23257228223613685</v>
      </c>
      <c r="HJ77">
        <v>1420</v>
      </c>
      <c r="HK77">
        <v>554</v>
      </c>
      <c r="HL77">
        <v>1292</v>
      </c>
      <c r="HM77">
        <v>558</v>
      </c>
      <c r="HN77">
        <f t="shared" si="316"/>
        <v>1356</v>
      </c>
      <c r="HO77">
        <f t="shared" si="316"/>
        <v>556</v>
      </c>
      <c r="HP77" s="18">
        <f t="shared" si="317"/>
        <v>1101</v>
      </c>
      <c r="HQ77" s="18">
        <f t="shared" si="252"/>
        <v>-45.5</v>
      </c>
      <c r="HR77" s="18">
        <f t="shared" si="273"/>
        <v>1101.9397669564339</v>
      </c>
      <c r="HS77">
        <f t="shared" si="318"/>
        <v>1465.5620082412072</v>
      </c>
      <c r="HT77">
        <v>71</v>
      </c>
      <c r="HU77" s="22">
        <f t="shared" si="274"/>
        <v>0.94521971993311293</v>
      </c>
      <c r="HV77" s="18">
        <f t="shared" si="275"/>
        <v>0.64790483533795384</v>
      </c>
      <c r="HW77">
        <f t="shared" si="319"/>
        <v>-2.4467226344792797E-2</v>
      </c>
      <c r="HX77">
        <f t="shared" si="320"/>
        <v>-0.1884887788866606</v>
      </c>
      <c r="IB77">
        <v>1644</v>
      </c>
      <c r="IC77">
        <v>543</v>
      </c>
      <c r="ID77">
        <v>1395</v>
      </c>
      <c r="IE77">
        <v>545</v>
      </c>
      <c r="IF77">
        <f t="shared" si="321"/>
        <v>1519.5</v>
      </c>
      <c r="IG77">
        <f t="shared" si="322"/>
        <v>544</v>
      </c>
      <c r="IH77">
        <f t="shared" si="323"/>
        <v>973</v>
      </c>
      <c r="II77">
        <f t="shared" si="324"/>
        <v>-39.5</v>
      </c>
      <c r="IJ77">
        <f t="shared" si="325"/>
        <v>973.80144280032778</v>
      </c>
      <c r="IL77">
        <v>71</v>
      </c>
      <c r="IM77">
        <f t="shared" si="276"/>
        <v>0.88597008470111804</v>
      </c>
      <c r="IN77">
        <f t="shared" si="277"/>
        <v>0.54638321193533768</v>
      </c>
      <c r="IO77">
        <f t="shared" si="326"/>
        <v>-5.2580942072958867E-2</v>
      </c>
      <c r="IP77">
        <f t="shared" si="327"/>
        <v>-0.2625026531695947</v>
      </c>
    </row>
    <row r="78" spans="11:250" x14ac:dyDescent="0.25">
      <c r="K78" s="18">
        <v>1264</v>
      </c>
      <c r="L78" s="18">
        <v>577</v>
      </c>
      <c r="M78" s="18">
        <v>1026</v>
      </c>
      <c r="N78" s="18">
        <v>577</v>
      </c>
      <c r="O78" s="18">
        <f t="shared" si="253"/>
        <v>1145</v>
      </c>
      <c r="P78" s="18">
        <f t="shared" si="254"/>
        <v>577</v>
      </c>
      <c r="Q78" s="18">
        <f t="shared" si="222"/>
        <v>368.5</v>
      </c>
      <c r="R78" s="18">
        <f t="shared" si="223"/>
        <v>-3.5</v>
      </c>
      <c r="S78" s="49">
        <f t="shared" si="278"/>
        <v>368.51662106341962</v>
      </c>
      <c r="T78" s="26">
        <f t="shared" si="279"/>
        <v>30.529087984708777</v>
      </c>
      <c r="U78" s="18">
        <f t="shared" si="328"/>
        <v>312.66653534904356</v>
      </c>
      <c r="V78" s="28">
        <v>72</v>
      </c>
      <c r="W78" s="22">
        <f t="shared" si="255"/>
        <v>0.25897229421691348</v>
      </c>
      <c r="X78" s="18">
        <f t="shared" si="256"/>
        <v>4.1484670714747318E-2</v>
      </c>
      <c r="Y78">
        <f t="shared" si="280"/>
        <v>-0.5867466958119012</v>
      </c>
      <c r="Z78">
        <f t="shared" si="281"/>
        <v>-1.3821123527785215</v>
      </c>
      <c r="AD78" s="18">
        <v>1265</v>
      </c>
      <c r="AE78" s="18">
        <v>574</v>
      </c>
      <c r="AF78" s="18">
        <v>988</v>
      </c>
      <c r="AG78" s="18">
        <v>573</v>
      </c>
      <c r="AH78" s="18">
        <f t="shared" si="282"/>
        <v>1126.5</v>
      </c>
      <c r="AI78" s="18">
        <f t="shared" si="282"/>
        <v>573.5</v>
      </c>
      <c r="AJ78" s="18">
        <f t="shared" si="224"/>
        <v>464</v>
      </c>
      <c r="AK78" s="18">
        <f t="shared" si="225"/>
        <v>3</v>
      </c>
      <c r="AL78" s="18">
        <f t="shared" si="283"/>
        <v>464.00969817451016</v>
      </c>
      <c r="AM78" s="18">
        <f t="shared" si="284"/>
        <v>1264.0824735752014</v>
      </c>
      <c r="AN78" s="18">
        <f t="shared" si="226"/>
        <v>389.79619322991323</v>
      </c>
      <c r="AO78" s="28">
        <v>72</v>
      </c>
      <c r="AP78" s="22">
        <f t="shared" si="257"/>
        <v>0.21569363040794851</v>
      </c>
      <c r="AQ78" s="18">
        <f t="shared" si="258"/>
        <v>5.1013087190437664E-2</v>
      </c>
      <c r="AR78">
        <f t="shared" si="285"/>
        <v>-0.66616267974457899</v>
      </c>
      <c r="AS78">
        <f t="shared" si="285"/>
        <v>-1.2923183932066811</v>
      </c>
      <c r="AW78" s="18">
        <v>1394</v>
      </c>
      <c r="AX78" s="18">
        <v>579</v>
      </c>
      <c r="AY78" s="18">
        <v>1032</v>
      </c>
      <c r="AZ78" s="18">
        <v>579</v>
      </c>
      <c r="BA78" s="18">
        <f t="shared" si="286"/>
        <v>1213</v>
      </c>
      <c r="BB78" s="18">
        <f t="shared" si="286"/>
        <v>579</v>
      </c>
      <c r="BC78" s="18">
        <f t="shared" si="227"/>
        <v>381.5</v>
      </c>
      <c r="BD78" s="18">
        <f t="shared" si="228"/>
        <v>-2</v>
      </c>
      <c r="BE78" s="18">
        <f t="shared" si="287"/>
        <v>381.50524242793836</v>
      </c>
      <c r="BF78" s="18">
        <f t="shared" si="288"/>
        <v>1344.1019306585345</v>
      </c>
      <c r="BG78" s="18">
        <f t="shared" si="229"/>
        <v>329.72860194765008</v>
      </c>
      <c r="BH78" s="28">
        <v>72</v>
      </c>
      <c r="BI78" s="22">
        <f t="shared" si="259"/>
        <v>0.19180492714075278</v>
      </c>
      <c r="BJ78" s="18">
        <f t="shared" si="260"/>
        <v>3.1988723723232235E-2</v>
      </c>
      <c r="BK78">
        <f t="shared" si="289"/>
        <v>-0.71714024073909888</v>
      </c>
      <c r="BL78">
        <f t="shared" si="289"/>
        <v>-1.4950030869247934</v>
      </c>
      <c r="BP78">
        <v>1325</v>
      </c>
      <c r="BQ78">
        <v>562</v>
      </c>
      <c r="BR78">
        <v>1169</v>
      </c>
      <c r="BS78">
        <v>557</v>
      </c>
      <c r="BT78" s="18">
        <f t="shared" si="290"/>
        <v>1247</v>
      </c>
      <c r="BU78" s="18">
        <f t="shared" si="290"/>
        <v>559.5</v>
      </c>
      <c r="BV78" s="18">
        <f t="shared" si="230"/>
        <v>768.5</v>
      </c>
      <c r="BW78" s="18">
        <f t="shared" si="231"/>
        <v>-30</v>
      </c>
      <c r="BX78" s="18">
        <f t="shared" si="291"/>
        <v>769.08533336685082</v>
      </c>
      <c r="BY78" s="18">
        <f t="shared" si="292"/>
        <v>1366.7659821637353</v>
      </c>
      <c r="BZ78" s="18">
        <f t="shared" si="232"/>
        <v>607.50812082807556</v>
      </c>
      <c r="CA78" s="28">
        <v>72</v>
      </c>
      <c r="CB78" s="22">
        <f t="shared" si="261"/>
        <v>0.82654941939185145</v>
      </c>
      <c r="CC78" s="18">
        <f t="shared" si="262"/>
        <v>0.34207084725739734</v>
      </c>
      <c r="CD78">
        <f t="shared" si="293"/>
        <v>-8.2731174848076627E-2</v>
      </c>
      <c r="CE78">
        <f t="shared" si="293"/>
        <v>-0.46588393667356465</v>
      </c>
      <c r="CI78">
        <v>1319</v>
      </c>
      <c r="CJ78">
        <v>559</v>
      </c>
      <c r="CK78">
        <v>1134</v>
      </c>
      <c r="CL78">
        <v>555</v>
      </c>
      <c r="CM78" s="18">
        <f t="shared" si="294"/>
        <v>1226.5</v>
      </c>
      <c r="CN78" s="18">
        <f t="shared" si="294"/>
        <v>557</v>
      </c>
      <c r="CO78" s="18">
        <f t="shared" si="233"/>
        <v>694</v>
      </c>
      <c r="CP78" s="18">
        <f t="shared" si="234"/>
        <v>-31</v>
      </c>
      <c r="CQ78" s="18">
        <f t="shared" si="295"/>
        <v>694.69201809147057</v>
      </c>
      <c r="CR78" s="18">
        <f t="shared" si="296"/>
        <v>1347.0528014892363</v>
      </c>
      <c r="CS78" s="18">
        <f t="shared" si="235"/>
        <v>553.76833170554016</v>
      </c>
      <c r="CT78" s="28">
        <v>72</v>
      </c>
      <c r="CU78" s="22">
        <f t="shared" si="263"/>
        <v>0.6999038307575145</v>
      </c>
      <c r="CV78" s="18">
        <f t="shared" si="264"/>
        <v>0.25815211014776085</v>
      </c>
      <c r="CW78">
        <f t="shared" si="297"/>
        <v>-0.15496162947230122</v>
      </c>
      <c r="CX78">
        <f t="shared" si="297"/>
        <v>-0.5881243206582728</v>
      </c>
      <c r="DB78">
        <v>1601</v>
      </c>
      <c r="DC78">
        <v>551</v>
      </c>
      <c r="DD78">
        <v>1387</v>
      </c>
      <c r="DE78">
        <v>544</v>
      </c>
      <c r="DF78" s="18">
        <f t="shared" si="298"/>
        <v>1494</v>
      </c>
      <c r="DG78" s="18">
        <f t="shared" si="298"/>
        <v>547.5</v>
      </c>
      <c r="DH78" s="18">
        <f t="shared" si="236"/>
        <v>952</v>
      </c>
      <c r="DI78" s="18">
        <f t="shared" si="237"/>
        <v>-37</v>
      </c>
      <c r="DJ78" s="18">
        <f t="shared" si="299"/>
        <v>952.71874128726995</v>
      </c>
      <c r="DK78" s="18">
        <f t="shared" si="300"/>
        <v>1591.1606612784267</v>
      </c>
      <c r="DL78" s="18">
        <f t="shared" si="238"/>
        <v>794.03818010003215</v>
      </c>
      <c r="DM78" s="28">
        <v>72</v>
      </c>
      <c r="DN78" s="22">
        <f t="shared" si="265"/>
        <v>0.63150667361849799</v>
      </c>
      <c r="DO78" s="18">
        <f t="shared" si="266"/>
        <v>0.31131418687853418</v>
      </c>
      <c r="DP78">
        <f t="shared" si="301"/>
        <v>-0.1996220555593653</v>
      </c>
      <c r="DQ78">
        <f t="shared" si="301"/>
        <v>-0.50680108766097021</v>
      </c>
      <c r="DU78">
        <v>1635</v>
      </c>
      <c r="DV78">
        <v>579</v>
      </c>
      <c r="DW78">
        <v>1457</v>
      </c>
      <c r="DX78">
        <v>584</v>
      </c>
      <c r="DY78" s="18">
        <f t="shared" si="302"/>
        <v>1546</v>
      </c>
      <c r="DZ78" s="18">
        <f t="shared" si="302"/>
        <v>581.5</v>
      </c>
      <c r="EA78" s="18">
        <f t="shared" si="239"/>
        <v>940.5</v>
      </c>
      <c r="EB78" s="18">
        <f t="shared" si="240"/>
        <v>-24.5</v>
      </c>
      <c r="EC78" s="18">
        <f t="shared" si="303"/>
        <v>940.81905805526708</v>
      </c>
      <c r="ED78" s="18">
        <f t="shared" si="304"/>
        <v>1651.7440025621404</v>
      </c>
      <c r="EE78" s="18">
        <f t="shared" si="241"/>
        <v>795.08406419686355</v>
      </c>
      <c r="EF78" s="28">
        <v>72</v>
      </c>
      <c r="EG78" s="22">
        <f t="shared" si="267"/>
        <v>1.4948140837824033</v>
      </c>
      <c r="EH78" s="18">
        <f t="shared" si="268"/>
        <v>0.7724239175798896</v>
      </c>
      <c r="EI78">
        <f t="shared" si="305"/>
        <v>0.17458718101608528</v>
      </c>
      <c r="EJ78">
        <f t="shared" si="305"/>
        <v>-0.11214428705195484</v>
      </c>
      <c r="FZ78">
        <v>1168</v>
      </c>
      <c r="GA78">
        <v>561</v>
      </c>
      <c r="GB78">
        <v>1015</v>
      </c>
      <c r="GC78">
        <v>566</v>
      </c>
      <c r="GD78">
        <f t="shared" si="306"/>
        <v>1091.5</v>
      </c>
      <c r="GE78">
        <f t="shared" si="306"/>
        <v>563.5</v>
      </c>
      <c r="GF78" s="18">
        <f t="shared" si="248"/>
        <v>865.5</v>
      </c>
      <c r="GG78" s="18">
        <f t="shared" si="249"/>
        <v>-38.5</v>
      </c>
      <c r="GH78" s="18">
        <f t="shared" si="307"/>
        <v>866.35587376089279</v>
      </c>
      <c r="GI78">
        <f t="shared" si="308"/>
        <v>1228.3747392388041</v>
      </c>
      <c r="GJ78">
        <v>72</v>
      </c>
      <c r="GK78" s="22">
        <f t="shared" si="269"/>
        <v>0.99319138330233037</v>
      </c>
      <c r="GL78" s="18">
        <f t="shared" si="270"/>
        <v>0.47829050044669763</v>
      </c>
      <c r="GM78">
        <f t="shared" si="309"/>
        <v>-2.9670569391439272E-3</v>
      </c>
      <c r="GN78">
        <f t="shared" si="310"/>
        <v>-0.32030824476999648</v>
      </c>
      <c r="GR78">
        <v>1431</v>
      </c>
      <c r="GS78">
        <v>556</v>
      </c>
      <c r="GT78">
        <v>1302</v>
      </c>
      <c r="GU78">
        <v>555</v>
      </c>
      <c r="GV78">
        <f t="shared" si="311"/>
        <v>1366.5</v>
      </c>
      <c r="GW78">
        <f t="shared" si="311"/>
        <v>555.5</v>
      </c>
      <c r="GX78" s="18">
        <f t="shared" si="250"/>
        <v>1121.5</v>
      </c>
      <c r="GY78" s="18">
        <f t="shared" si="251"/>
        <v>-49</v>
      </c>
      <c r="GZ78" s="18">
        <f t="shared" si="312"/>
        <v>1122.5699310065274</v>
      </c>
      <c r="HA78">
        <f t="shared" si="313"/>
        <v>1475.094064797225</v>
      </c>
      <c r="HB78">
        <v>72</v>
      </c>
      <c r="HC78" s="22">
        <f t="shared" si="271"/>
        <v>0.89176433049088044</v>
      </c>
      <c r="HD78" s="18">
        <f t="shared" si="272"/>
        <v>0.59621984643494119</v>
      </c>
      <c r="HE78">
        <f t="shared" si="314"/>
        <v>-4.9749902900059075E-2</v>
      </c>
      <c r="HF78">
        <f t="shared" si="315"/>
        <v>-0.22459357165507415</v>
      </c>
      <c r="HJ78">
        <v>1440</v>
      </c>
      <c r="HK78">
        <v>553</v>
      </c>
      <c r="HL78">
        <v>1309</v>
      </c>
      <c r="HM78">
        <v>556</v>
      </c>
      <c r="HN78">
        <f t="shared" si="316"/>
        <v>1374.5</v>
      </c>
      <c r="HO78">
        <f t="shared" si="316"/>
        <v>554.5</v>
      </c>
      <c r="HP78" s="18">
        <f t="shared" si="317"/>
        <v>1119.5</v>
      </c>
      <c r="HQ78" s="18">
        <f t="shared" si="252"/>
        <v>-47</v>
      </c>
      <c r="HR78" s="18">
        <f t="shared" si="273"/>
        <v>1120.486166804392</v>
      </c>
      <c r="HS78">
        <f t="shared" si="318"/>
        <v>1482.133765892944</v>
      </c>
      <c r="HT78">
        <v>72</v>
      </c>
      <c r="HU78" s="22">
        <f t="shared" si="274"/>
        <v>0.95853267373498763</v>
      </c>
      <c r="HV78" s="18">
        <f t="shared" si="275"/>
        <v>0.65880951679145316</v>
      </c>
      <c r="HW78">
        <f t="shared" si="319"/>
        <v>-1.8393078632599685E-2</v>
      </c>
      <c r="HX78">
        <f t="shared" si="320"/>
        <v>-0.18124013588333784</v>
      </c>
      <c r="IB78">
        <v>1661</v>
      </c>
      <c r="IC78">
        <v>543</v>
      </c>
      <c r="ID78">
        <v>1412</v>
      </c>
      <c r="IE78">
        <v>545</v>
      </c>
      <c r="IF78">
        <f t="shared" si="321"/>
        <v>1536.5</v>
      </c>
      <c r="IG78">
        <f t="shared" si="322"/>
        <v>544</v>
      </c>
      <c r="IH78">
        <f t="shared" si="323"/>
        <v>990</v>
      </c>
      <c r="II78">
        <f t="shared" si="324"/>
        <v>-39.5</v>
      </c>
      <c r="IJ78">
        <f t="shared" si="325"/>
        <v>990.78769168778035</v>
      </c>
      <c r="IL78">
        <v>72</v>
      </c>
      <c r="IM78">
        <f t="shared" si="276"/>
        <v>0.89844853659831692</v>
      </c>
      <c r="IN78">
        <f t="shared" si="277"/>
        <v>0.55591390353009473</v>
      </c>
      <c r="IO78">
        <f t="shared" si="326"/>
        <v>-4.6506794360765685E-2</v>
      </c>
      <c r="IP78">
        <f t="shared" si="327"/>
        <v>-0.25499246402423942</v>
      </c>
    </row>
    <row r="79" spans="11:250" x14ac:dyDescent="0.25">
      <c r="K79" s="18">
        <v>1271</v>
      </c>
      <c r="L79" s="18">
        <v>578</v>
      </c>
      <c r="M79" s="18">
        <v>1033</v>
      </c>
      <c r="N79" s="18">
        <v>577</v>
      </c>
      <c r="O79" s="18">
        <f t="shared" si="253"/>
        <v>1152</v>
      </c>
      <c r="P79" s="18">
        <f t="shared" si="254"/>
        <v>577.5</v>
      </c>
      <c r="Q79" s="18">
        <f t="shared" ref="Q79:Q110" si="329">O79-O$6</f>
        <v>375.5</v>
      </c>
      <c r="R79" s="18">
        <f t="shared" ref="R79:R110" si="330">P79-P$6</f>
        <v>-3</v>
      </c>
      <c r="S79" s="49">
        <f t="shared" si="278"/>
        <v>375.51198383007699</v>
      </c>
      <c r="T79" s="26">
        <f t="shared" si="279"/>
        <v>31.108606066612296</v>
      </c>
      <c r="U79" s="18">
        <f t="shared" si="328"/>
        <v>319.14551344916833</v>
      </c>
      <c r="V79" s="28">
        <v>73</v>
      </c>
      <c r="W79" s="22">
        <f t="shared" si="255"/>
        <v>0.26256913163659285</v>
      </c>
      <c r="X79" s="18">
        <f t="shared" si="256"/>
        <v>4.2272153027125961E-2</v>
      </c>
      <c r="Y79">
        <f t="shared" si="280"/>
        <v>-0.58075633212271371</v>
      </c>
      <c r="Z79">
        <f t="shared" si="281"/>
        <v>-1.3739456318968477</v>
      </c>
      <c r="AD79" s="18">
        <v>1273</v>
      </c>
      <c r="AE79" s="18">
        <v>573</v>
      </c>
      <c r="AF79" s="18">
        <v>997</v>
      </c>
      <c r="AG79" s="18">
        <v>574</v>
      </c>
      <c r="AH79" s="18">
        <f t="shared" si="282"/>
        <v>1135</v>
      </c>
      <c r="AI79" s="18">
        <f t="shared" si="282"/>
        <v>573.5</v>
      </c>
      <c r="AJ79" s="18">
        <f t="shared" ref="AJ79:AJ109" si="331">AH79-AH$6</f>
        <v>472.5</v>
      </c>
      <c r="AK79" s="18">
        <f t="shared" ref="AK79:AK109" si="332">AI79-AI$6</f>
        <v>3</v>
      </c>
      <c r="AL79" s="18">
        <f t="shared" si="283"/>
        <v>472.50952371354379</v>
      </c>
      <c r="AM79" s="18">
        <f t="shared" si="284"/>
        <v>1271.6631826077219</v>
      </c>
      <c r="AN79" s="18">
        <f t="shared" ref="AN79:AN109" si="333">AM79-AM$6</f>
        <v>397.37690226243365</v>
      </c>
      <c r="AO79" s="28">
        <v>73</v>
      </c>
      <c r="AP79" s="22">
        <f t="shared" si="257"/>
        <v>0.21868937527472554</v>
      </c>
      <c r="AQ79" s="18">
        <f t="shared" si="258"/>
        <v>5.1947555463476125E-2</v>
      </c>
      <c r="AR79">
        <f t="shared" si="285"/>
        <v>-0.66017231605539162</v>
      </c>
      <c r="AS79">
        <f t="shared" si="285"/>
        <v>-1.2844348845592033</v>
      </c>
      <c r="AW79" s="18">
        <v>1402</v>
      </c>
      <c r="AX79" s="18">
        <v>579</v>
      </c>
      <c r="AY79" s="18">
        <v>1039</v>
      </c>
      <c r="AZ79" s="18">
        <v>579</v>
      </c>
      <c r="BA79" s="18">
        <f t="shared" si="286"/>
        <v>1220.5</v>
      </c>
      <c r="BB79" s="18">
        <f t="shared" si="286"/>
        <v>579</v>
      </c>
      <c r="BC79" s="18">
        <f t="shared" ref="BC79:BC108" si="334">BA79-BA$6</f>
        <v>389</v>
      </c>
      <c r="BD79" s="18">
        <f t="shared" ref="BD79:BD108" si="335">BB79-BB$6</f>
        <v>-2</v>
      </c>
      <c r="BE79" s="18">
        <f t="shared" si="287"/>
        <v>389.00514135419854</v>
      </c>
      <c r="BF79" s="18">
        <f t="shared" si="288"/>
        <v>1350.8742539555633</v>
      </c>
      <c r="BG79" s="18">
        <f t="shared" ref="BG79:BG108" si="336">BF79-BF$6</f>
        <v>336.50092524467891</v>
      </c>
      <c r="BH79" s="28">
        <v>73</v>
      </c>
      <c r="BI79" s="22">
        <f t="shared" si="259"/>
        <v>0.19446888446215213</v>
      </c>
      <c r="BJ79" s="18">
        <f t="shared" si="260"/>
        <v>3.2617580598638396E-2</v>
      </c>
      <c r="BK79">
        <f t="shared" si="289"/>
        <v>-0.71114987704991139</v>
      </c>
      <c r="BL79">
        <f t="shared" si="289"/>
        <v>-1.486548255792028</v>
      </c>
      <c r="BP79">
        <v>1336</v>
      </c>
      <c r="BQ79">
        <v>560</v>
      </c>
      <c r="BR79">
        <v>1181</v>
      </c>
      <c r="BS79">
        <v>555</v>
      </c>
      <c r="BT79" s="18">
        <f t="shared" si="290"/>
        <v>1258.5</v>
      </c>
      <c r="BU79" s="18">
        <f t="shared" si="290"/>
        <v>557.5</v>
      </c>
      <c r="BV79" s="18">
        <f t="shared" ref="BV79:BV110" si="337">BT79-BT$6</f>
        <v>780</v>
      </c>
      <c r="BW79" s="18">
        <f t="shared" ref="BW79:BW110" si="338">BU79-BU$6</f>
        <v>-32</v>
      </c>
      <c r="BX79" s="18">
        <f t="shared" si="291"/>
        <v>780.65613428704955</v>
      </c>
      <c r="BY79" s="18">
        <f t="shared" si="292"/>
        <v>1376.4550483034309</v>
      </c>
      <c r="BZ79" s="18">
        <f t="shared" ref="BZ79:BZ110" si="339">BY79-BY$6</f>
        <v>617.19718696777113</v>
      </c>
      <c r="CA79" s="28">
        <v>73</v>
      </c>
      <c r="CB79" s="22">
        <f t="shared" si="261"/>
        <v>0.83802927243896042</v>
      </c>
      <c r="CC79" s="18">
        <f t="shared" si="262"/>
        <v>0.34721726404952596</v>
      </c>
      <c r="CD79">
        <f t="shared" si="293"/>
        <v>-7.6740811158889227E-2</v>
      </c>
      <c r="CE79">
        <f t="shared" si="293"/>
        <v>-0.45939868932779054</v>
      </c>
      <c r="CI79">
        <v>1330</v>
      </c>
      <c r="CJ79">
        <v>558</v>
      </c>
      <c r="CK79">
        <v>1145</v>
      </c>
      <c r="CL79">
        <v>555</v>
      </c>
      <c r="CM79" s="18">
        <f t="shared" si="294"/>
        <v>1237.5</v>
      </c>
      <c r="CN79" s="18">
        <f t="shared" si="294"/>
        <v>556.5</v>
      </c>
      <c r="CO79" s="18">
        <f t="shared" ref="CO79:CO110" si="340">CM79-CM$6</f>
        <v>705</v>
      </c>
      <c r="CP79" s="18">
        <f t="shared" ref="CP79:CP110" si="341">CN79-CN$6</f>
        <v>-31.5</v>
      </c>
      <c r="CQ79" s="18">
        <f t="shared" si="295"/>
        <v>705.703372529847</v>
      </c>
      <c r="CR79" s="18">
        <f t="shared" si="296"/>
        <v>1356.8708486808905</v>
      </c>
      <c r="CS79" s="18">
        <f t="shared" ref="CS79:CS110" si="342">CR79-CR$6</f>
        <v>563.58637889719432</v>
      </c>
      <c r="CT79" s="28">
        <v>73</v>
      </c>
      <c r="CU79" s="22">
        <f t="shared" si="263"/>
        <v>0.70962471729581333</v>
      </c>
      <c r="CV79" s="18">
        <f t="shared" si="264"/>
        <v>0.26224400167641448</v>
      </c>
      <c r="CW79">
        <f t="shared" si="297"/>
        <v>-0.14897126578311376</v>
      </c>
      <c r="CX79">
        <f t="shared" si="297"/>
        <v>-0.58129443666586778</v>
      </c>
      <c r="DB79">
        <v>1616</v>
      </c>
      <c r="DC79">
        <v>552</v>
      </c>
      <c r="DD79">
        <v>1401</v>
      </c>
      <c r="DE79">
        <v>544</v>
      </c>
      <c r="DF79" s="18">
        <f t="shared" si="298"/>
        <v>1508.5</v>
      </c>
      <c r="DG79" s="18">
        <f t="shared" si="298"/>
        <v>548</v>
      </c>
      <c r="DH79" s="18">
        <f t="shared" ref="DH79:DH89" si="343">DF79-DF$6</f>
        <v>966.5</v>
      </c>
      <c r="DI79" s="18">
        <f t="shared" ref="DI79:DI89" si="344">DG79-DG$6</f>
        <v>-36.5</v>
      </c>
      <c r="DJ79" s="18">
        <f t="shared" si="299"/>
        <v>967.18896809258536</v>
      </c>
      <c r="DK79" s="18">
        <f t="shared" si="300"/>
        <v>1604.9536597671597</v>
      </c>
      <c r="DL79" s="18">
        <f t="shared" ref="DL79:DL89" si="345">DK79-DK$6</f>
        <v>807.83117858876517</v>
      </c>
      <c r="DM79" s="28">
        <v>73</v>
      </c>
      <c r="DN79" s="22">
        <f t="shared" si="265"/>
        <v>0.64027759964097708</v>
      </c>
      <c r="DO79" s="18">
        <f t="shared" si="266"/>
        <v>0.31604253607187327</v>
      </c>
      <c r="DP79">
        <f t="shared" si="301"/>
        <v>-0.19363169187017787</v>
      </c>
      <c r="DQ79">
        <f t="shared" si="301"/>
        <v>-0.5002544618813094</v>
      </c>
      <c r="DU79">
        <v>1651</v>
      </c>
      <c r="DV79">
        <v>579</v>
      </c>
      <c r="DW79">
        <v>1475</v>
      </c>
      <c r="DX79">
        <v>585</v>
      </c>
      <c r="DY79" s="18">
        <f t="shared" si="302"/>
        <v>1563</v>
      </c>
      <c r="DZ79" s="18">
        <f t="shared" si="302"/>
        <v>582</v>
      </c>
      <c r="EA79" s="18">
        <f t="shared" ref="EA79:EA84" si="346">DY79-DY$6</f>
        <v>957.5</v>
      </c>
      <c r="EB79" s="18">
        <f t="shared" ref="EB79:EB84" si="347">DZ79-DZ$6</f>
        <v>-24</v>
      </c>
      <c r="EC79" s="18">
        <f t="shared" si="303"/>
        <v>957.80073606152553</v>
      </c>
      <c r="ED79" s="18">
        <f t="shared" si="304"/>
        <v>1667.8408197426995</v>
      </c>
      <c r="EE79" s="18">
        <f t="shared" ref="EE79:EE84" si="348">ED79-ED$6</f>
        <v>811.18088137742268</v>
      </c>
      <c r="EF79" s="28">
        <v>73</v>
      </c>
      <c r="EG79" s="22">
        <f t="shared" si="267"/>
        <v>1.5155753905016034</v>
      </c>
      <c r="EH79" s="18">
        <f t="shared" si="268"/>
        <v>0.78636608227177851</v>
      </c>
      <c r="EI79">
        <f t="shared" si="305"/>
        <v>0.18057754470527274</v>
      </c>
      <c r="EJ79">
        <f t="shared" si="305"/>
        <v>-0.1043752268644708</v>
      </c>
      <c r="FZ79">
        <v>1182</v>
      </c>
      <c r="GA79">
        <v>561</v>
      </c>
      <c r="GB79">
        <v>1036</v>
      </c>
      <c r="GC79">
        <v>566</v>
      </c>
      <c r="GD79">
        <f t="shared" si="306"/>
        <v>1109</v>
      </c>
      <c r="GE79">
        <f t="shared" si="306"/>
        <v>563.5</v>
      </c>
      <c r="GF79" s="18">
        <f t="shared" ref="GF79:GF115" si="349">GD79-GD$6</f>
        <v>883</v>
      </c>
      <c r="GG79" s="18">
        <f t="shared" ref="GG79:GG115" si="350">GE79-GE$6</f>
        <v>-38.5</v>
      </c>
      <c r="GH79" s="18">
        <f t="shared" si="307"/>
        <v>883.83892763331039</v>
      </c>
      <c r="GI79">
        <f t="shared" si="308"/>
        <v>1243.9506622048964</v>
      </c>
      <c r="GJ79">
        <v>73</v>
      </c>
      <c r="GK79" s="22">
        <f t="shared" si="269"/>
        <v>1.0069857080704183</v>
      </c>
      <c r="GL79" s="18">
        <f t="shared" si="270"/>
        <v>0.48794239851680066</v>
      </c>
      <c r="GM79">
        <f t="shared" si="309"/>
        <v>3.0233067500435263E-3</v>
      </c>
      <c r="GN79">
        <f t="shared" si="310"/>
        <v>-0.31163144333091969</v>
      </c>
      <c r="GR79">
        <v>1450</v>
      </c>
      <c r="GS79">
        <v>553</v>
      </c>
      <c r="GT79">
        <v>1319</v>
      </c>
      <c r="GU79">
        <v>555</v>
      </c>
      <c r="GV79">
        <f t="shared" si="311"/>
        <v>1384.5</v>
      </c>
      <c r="GW79">
        <f t="shared" si="311"/>
        <v>554</v>
      </c>
      <c r="GX79" s="18">
        <f t="shared" ref="GX79:GX102" si="351">GV79-GV$6</f>
        <v>1139.5</v>
      </c>
      <c r="GY79" s="18">
        <f t="shared" ref="GY79:GY102" si="352">GW79-GW$6</f>
        <v>-50.5</v>
      </c>
      <c r="GZ79" s="18">
        <f t="shared" si="312"/>
        <v>1140.6184725840626</v>
      </c>
      <c r="HA79">
        <f t="shared" si="313"/>
        <v>1491.2264247926939</v>
      </c>
      <c r="HB79">
        <v>73</v>
      </c>
      <c r="HC79" s="22">
        <f t="shared" si="271"/>
        <v>0.90414994619214262</v>
      </c>
      <c r="HD79" s="18">
        <f t="shared" si="272"/>
        <v>0.60580579595176487</v>
      </c>
      <c r="HE79">
        <f t="shared" si="314"/>
        <v>-4.375953921087166E-2</v>
      </c>
      <c r="HF79">
        <f t="shared" si="315"/>
        <v>-0.21766657593906996</v>
      </c>
      <c r="HJ79">
        <v>1459</v>
      </c>
      <c r="HK79">
        <v>553</v>
      </c>
      <c r="HL79">
        <v>1328</v>
      </c>
      <c r="HM79">
        <v>556</v>
      </c>
      <c r="HN79">
        <f t="shared" si="316"/>
        <v>1393.5</v>
      </c>
      <c r="HO79">
        <f t="shared" si="316"/>
        <v>554.5</v>
      </c>
      <c r="HP79" s="18">
        <f t="shared" si="317"/>
        <v>1138.5</v>
      </c>
      <c r="HQ79" s="18">
        <f t="shared" ref="HQ79:HQ103" si="353">HO79-HO$6</f>
        <v>-47</v>
      </c>
      <c r="HR79" s="18">
        <f t="shared" si="273"/>
        <v>1139.469723160734</v>
      </c>
      <c r="HS79">
        <f t="shared" si="318"/>
        <v>1499.7708158248713</v>
      </c>
      <c r="HT79">
        <v>73</v>
      </c>
      <c r="HU79" s="22">
        <f t="shared" si="274"/>
        <v>0.97184562753686243</v>
      </c>
      <c r="HV79" s="18">
        <f t="shared" si="275"/>
        <v>0.66997123209024478</v>
      </c>
      <c r="HW79">
        <f t="shared" si="319"/>
        <v>-1.2402714943412253E-2</v>
      </c>
      <c r="HX79">
        <f t="shared" si="320"/>
        <v>-0.17394384507931288</v>
      </c>
      <c r="IB79">
        <v>1677</v>
      </c>
      <c r="IC79">
        <v>543</v>
      </c>
      <c r="ID79">
        <v>1426</v>
      </c>
      <c r="IE79">
        <v>544</v>
      </c>
      <c r="IF79">
        <f t="shared" si="321"/>
        <v>1551.5</v>
      </c>
      <c r="IG79">
        <f t="shared" si="322"/>
        <v>543.5</v>
      </c>
      <c r="IH79">
        <f t="shared" si="323"/>
        <v>1005</v>
      </c>
      <c r="II79">
        <f t="shared" si="324"/>
        <v>-40</v>
      </c>
      <c r="IJ79">
        <f t="shared" si="325"/>
        <v>1005.7957049023424</v>
      </c>
      <c r="IL79">
        <v>73</v>
      </c>
      <c r="IM79">
        <f t="shared" si="276"/>
        <v>0.91092698849551568</v>
      </c>
      <c r="IN79">
        <f t="shared" si="277"/>
        <v>0.56433464117180498</v>
      </c>
      <c r="IO79">
        <f t="shared" si="326"/>
        <v>-4.0516430671578285E-2</v>
      </c>
      <c r="IP79">
        <f t="shared" si="327"/>
        <v>-0.24846329013753174</v>
      </c>
    </row>
    <row r="80" spans="11:250" x14ac:dyDescent="0.25">
      <c r="K80" s="18">
        <v>1277</v>
      </c>
      <c r="L80" s="18">
        <v>579</v>
      </c>
      <c r="M80" s="18">
        <v>1041</v>
      </c>
      <c r="N80" s="18">
        <v>575</v>
      </c>
      <c r="O80" s="18">
        <f t="shared" si="253"/>
        <v>1159</v>
      </c>
      <c r="P80" s="18">
        <f t="shared" si="254"/>
        <v>577</v>
      </c>
      <c r="Q80" s="18">
        <f t="shared" si="329"/>
        <v>382.5</v>
      </c>
      <c r="R80" s="18">
        <f t="shared" si="330"/>
        <v>-3.5</v>
      </c>
      <c r="S80" s="49">
        <f t="shared" si="278"/>
        <v>382.5160127367219</v>
      </c>
      <c r="T80" s="26">
        <f t="shared" si="279"/>
        <v>31.688842079092201</v>
      </c>
      <c r="U80" s="18">
        <f t="shared" si="328"/>
        <v>325.18412955375186</v>
      </c>
      <c r="V80" s="28">
        <v>74</v>
      </c>
      <c r="W80" s="22">
        <f t="shared" si="255"/>
        <v>0.26616596905627221</v>
      </c>
      <c r="X80" s="18">
        <f t="shared" si="256"/>
        <v>4.30606109046303E-2</v>
      </c>
      <c r="Y80">
        <f t="shared" si="280"/>
        <v>-0.57484747251219337</v>
      </c>
      <c r="Z80">
        <f t="shared" si="281"/>
        <v>-1.3659198130952559</v>
      </c>
      <c r="AD80" s="18">
        <v>1278</v>
      </c>
      <c r="AE80" s="18">
        <v>572</v>
      </c>
      <c r="AF80" s="18">
        <v>1006</v>
      </c>
      <c r="AG80" s="18">
        <v>572</v>
      </c>
      <c r="AH80" s="18">
        <f t="shared" si="282"/>
        <v>1142</v>
      </c>
      <c r="AI80" s="18">
        <f t="shared" si="282"/>
        <v>572</v>
      </c>
      <c r="AJ80" s="18">
        <f t="shared" si="331"/>
        <v>479.5</v>
      </c>
      <c r="AK80" s="18">
        <f t="shared" si="332"/>
        <v>1.5</v>
      </c>
      <c r="AL80" s="18">
        <f t="shared" si="283"/>
        <v>479.50234618821207</v>
      </c>
      <c r="AM80" s="18">
        <f t="shared" si="284"/>
        <v>1277.2423419226282</v>
      </c>
      <c r="AN80" s="18">
        <f t="shared" si="333"/>
        <v>402.95606157733994</v>
      </c>
      <c r="AO80" s="28">
        <v>74</v>
      </c>
      <c r="AP80" s="22">
        <f t="shared" si="257"/>
        <v>0.22168512014150266</v>
      </c>
      <c r="AQ80" s="18">
        <f t="shared" si="258"/>
        <v>5.2716344271147436E-2</v>
      </c>
      <c r="AR80">
        <f t="shared" si="285"/>
        <v>-0.65426345644487127</v>
      </c>
      <c r="AS80">
        <f t="shared" si="285"/>
        <v>-1.2780547144595071</v>
      </c>
      <c r="AW80" s="18">
        <v>1408</v>
      </c>
      <c r="AX80" s="18">
        <v>579</v>
      </c>
      <c r="AY80" s="18">
        <v>1048</v>
      </c>
      <c r="AZ80" s="18">
        <v>579</v>
      </c>
      <c r="BA80" s="18">
        <f t="shared" si="286"/>
        <v>1228</v>
      </c>
      <c r="BB80" s="18">
        <f t="shared" si="286"/>
        <v>579</v>
      </c>
      <c r="BC80" s="18">
        <f t="shared" si="334"/>
        <v>396.5</v>
      </c>
      <c r="BD80" s="18">
        <f t="shared" si="335"/>
        <v>-2</v>
      </c>
      <c r="BE80" s="18">
        <f t="shared" si="287"/>
        <v>396.50504410410718</v>
      </c>
      <c r="BF80" s="18">
        <f t="shared" si="288"/>
        <v>1357.6542269664983</v>
      </c>
      <c r="BG80" s="18">
        <f t="shared" si="336"/>
        <v>343.28089825561392</v>
      </c>
      <c r="BH80" s="28">
        <v>74</v>
      </c>
      <c r="BI80" s="22">
        <f t="shared" si="259"/>
        <v>0.1971328417835515</v>
      </c>
      <c r="BJ80" s="18">
        <f t="shared" si="260"/>
        <v>3.3246437794652556E-2</v>
      </c>
      <c r="BK80">
        <f t="shared" si="289"/>
        <v>-0.70524101743939105</v>
      </c>
      <c r="BL80">
        <f t="shared" si="289"/>
        <v>-1.4782548805564355</v>
      </c>
      <c r="BP80">
        <v>1350</v>
      </c>
      <c r="BQ80">
        <v>560</v>
      </c>
      <c r="BR80">
        <v>1193</v>
      </c>
      <c r="BS80">
        <v>555</v>
      </c>
      <c r="BT80" s="18">
        <f t="shared" si="290"/>
        <v>1271.5</v>
      </c>
      <c r="BU80" s="18">
        <f t="shared" si="290"/>
        <v>557.5</v>
      </c>
      <c r="BV80" s="18">
        <f t="shared" si="337"/>
        <v>793</v>
      </c>
      <c r="BW80" s="18">
        <f t="shared" si="338"/>
        <v>-32</v>
      </c>
      <c r="BX80" s="18">
        <f t="shared" si="291"/>
        <v>793.64538680697945</v>
      </c>
      <c r="BY80" s="18">
        <f t="shared" si="292"/>
        <v>1388.3510002877515</v>
      </c>
      <c r="BZ80" s="18">
        <f t="shared" si="339"/>
        <v>629.09313895209175</v>
      </c>
      <c r="CA80" s="28">
        <v>74</v>
      </c>
      <c r="CB80" s="22">
        <f t="shared" si="261"/>
        <v>0.84950912548606961</v>
      </c>
      <c r="CC80" s="18">
        <f t="shared" si="262"/>
        <v>0.35299457434522669</v>
      </c>
      <c r="CD80">
        <f t="shared" si="293"/>
        <v>-7.0831951548368868E-2</v>
      </c>
      <c r="CE80">
        <f t="shared" si="293"/>
        <v>-0.45223196982474828</v>
      </c>
      <c r="CI80">
        <v>1340</v>
      </c>
      <c r="CJ80">
        <v>558</v>
      </c>
      <c r="CK80">
        <v>1157</v>
      </c>
      <c r="CL80">
        <v>555</v>
      </c>
      <c r="CM80" s="18">
        <f t="shared" si="294"/>
        <v>1248.5</v>
      </c>
      <c r="CN80" s="18">
        <f t="shared" si="294"/>
        <v>556.5</v>
      </c>
      <c r="CO80" s="18">
        <f t="shared" si="340"/>
        <v>716</v>
      </c>
      <c r="CP80" s="18">
        <f t="shared" si="341"/>
        <v>-31.5</v>
      </c>
      <c r="CQ80" s="18">
        <f t="shared" si="295"/>
        <v>716.69257705099756</v>
      </c>
      <c r="CR80" s="18">
        <f t="shared" si="296"/>
        <v>1366.9105676671024</v>
      </c>
      <c r="CS80" s="18">
        <f t="shared" si="342"/>
        <v>573.62609788340626</v>
      </c>
      <c r="CT80" s="28">
        <v>74</v>
      </c>
      <c r="CU80" s="22">
        <f t="shared" si="263"/>
        <v>0.71934560383411228</v>
      </c>
      <c r="CV80" s="18">
        <f t="shared" si="264"/>
        <v>0.26632766215055398</v>
      </c>
      <c r="CW80">
        <f t="shared" si="297"/>
        <v>-0.14306240617259339</v>
      </c>
      <c r="CX80">
        <f t="shared" si="297"/>
        <v>-0.5745837231764217</v>
      </c>
      <c r="DB80">
        <v>1629</v>
      </c>
      <c r="DC80">
        <v>550</v>
      </c>
      <c r="DD80">
        <v>1418</v>
      </c>
      <c r="DE80">
        <v>545</v>
      </c>
      <c r="DF80" s="18">
        <f t="shared" si="298"/>
        <v>1523.5</v>
      </c>
      <c r="DG80" s="18">
        <f t="shared" si="298"/>
        <v>547.5</v>
      </c>
      <c r="DH80" s="18">
        <f t="shared" si="343"/>
        <v>981.5</v>
      </c>
      <c r="DI80" s="18">
        <f t="shared" si="344"/>
        <v>-37</v>
      </c>
      <c r="DJ80" s="18">
        <f t="shared" si="299"/>
        <v>982.19715434326122</v>
      </c>
      <c r="DK80" s="18">
        <f t="shared" si="300"/>
        <v>1618.891132843713</v>
      </c>
      <c r="DL80" s="18">
        <f t="shared" si="345"/>
        <v>821.76865166531843</v>
      </c>
      <c r="DM80" s="28">
        <v>74</v>
      </c>
      <c r="DN80" s="22">
        <f t="shared" si="265"/>
        <v>0.64904852566345639</v>
      </c>
      <c r="DO80" s="18">
        <f t="shared" si="266"/>
        <v>0.32094667104547298</v>
      </c>
      <c r="DP80">
        <f t="shared" si="301"/>
        <v>-0.18772283225965747</v>
      </c>
      <c r="DQ80">
        <f t="shared" si="301"/>
        <v>-0.49356712458814517</v>
      </c>
      <c r="DU80">
        <v>1665</v>
      </c>
      <c r="DV80">
        <v>579</v>
      </c>
      <c r="DW80">
        <v>1492</v>
      </c>
      <c r="DX80">
        <v>584</v>
      </c>
      <c r="DY80" s="18">
        <f t="shared" si="302"/>
        <v>1578.5</v>
      </c>
      <c r="DZ80" s="18">
        <f t="shared" si="302"/>
        <v>581.5</v>
      </c>
      <c r="EA80" s="18">
        <f t="shared" si="346"/>
        <v>973</v>
      </c>
      <c r="EB80" s="18">
        <f t="shared" si="347"/>
        <v>-24.5</v>
      </c>
      <c r="EC80" s="18">
        <f t="shared" si="303"/>
        <v>973.30840436112544</v>
      </c>
      <c r="ED80" s="18">
        <f t="shared" si="304"/>
        <v>1682.2022767788658</v>
      </c>
      <c r="EE80" s="18">
        <f t="shared" si="348"/>
        <v>825.54233841358894</v>
      </c>
      <c r="EF80" s="28">
        <v>74</v>
      </c>
      <c r="EG80" s="22">
        <f t="shared" si="267"/>
        <v>1.5363366972208035</v>
      </c>
      <c r="EH80" s="18">
        <f t="shared" si="268"/>
        <v>0.79909806702266861</v>
      </c>
      <c r="EI80">
        <f t="shared" si="305"/>
        <v>0.18648640431579303</v>
      </c>
      <c r="EJ80">
        <f t="shared" si="305"/>
        <v>-9.7399919868325413E-2</v>
      </c>
      <c r="FZ80">
        <v>1197</v>
      </c>
      <c r="GA80">
        <v>559</v>
      </c>
      <c r="GB80">
        <v>1056</v>
      </c>
      <c r="GC80">
        <v>566</v>
      </c>
      <c r="GD80">
        <f t="shared" si="306"/>
        <v>1126.5</v>
      </c>
      <c r="GE80">
        <f t="shared" si="306"/>
        <v>562.5</v>
      </c>
      <c r="GF80" s="18">
        <f t="shared" si="349"/>
        <v>900.5</v>
      </c>
      <c r="GG80" s="18">
        <f t="shared" si="350"/>
        <v>-39.5</v>
      </c>
      <c r="GH80" s="18">
        <f t="shared" si="307"/>
        <v>901.36590794194115</v>
      </c>
      <c r="GI80">
        <f t="shared" si="308"/>
        <v>1259.1300568249492</v>
      </c>
      <c r="GJ80">
        <v>74</v>
      </c>
      <c r="GK80" s="22">
        <f t="shared" si="269"/>
        <v>1.0207800328385064</v>
      </c>
      <c r="GL80" s="18">
        <f t="shared" si="270"/>
        <v>0.49761854712619769</v>
      </c>
      <c r="GM80">
        <f t="shared" si="309"/>
        <v>8.9321663605638774E-3</v>
      </c>
      <c r="GN80">
        <f t="shared" si="310"/>
        <v>-0.30310344108964432</v>
      </c>
      <c r="GR80">
        <v>1466</v>
      </c>
      <c r="GS80">
        <v>552</v>
      </c>
      <c r="GT80">
        <v>1335</v>
      </c>
      <c r="GU80">
        <v>555</v>
      </c>
      <c r="GV80">
        <f t="shared" si="311"/>
        <v>1400.5</v>
      </c>
      <c r="GW80">
        <f t="shared" si="311"/>
        <v>553.5</v>
      </c>
      <c r="GX80" s="18">
        <f t="shared" si="351"/>
        <v>1155.5</v>
      </c>
      <c r="GY80" s="18">
        <f t="shared" si="352"/>
        <v>-51</v>
      </c>
      <c r="GZ80" s="18">
        <f t="shared" si="312"/>
        <v>1156.6249392089037</v>
      </c>
      <c r="HA80">
        <f t="shared" si="313"/>
        <v>1505.9091938095073</v>
      </c>
      <c r="HB80">
        <v>74</v>
      </c>
      <c r="HC80" s="22">
        <f t="shared" si="271"/>
        <v>0.9165355618934049</v>
      </c>
      <c r="HD80" s="18">
        <f t="shared" si="272"/>
        <v>0.61430715770164879</v>
      </c>
      <c r="HE80">
        <f t="shared" si="314"/>
        <v>-3.7850679600351343E-2</v>
      </c>
      <c r="HF80">
        <f t="shared" si="315"/>
        <v>-0.21161442439683062</v>
      </c>
      <c r="HJ80">
        <v>1477</v>
      </c>
      <c r="HK80">
        <v>552</v>
      </c>
      <c r="HL80">
        <v>1344</v>
      </c>
      <c r="HM80">
        <v>555</v>
      </c>
      <c r="HN80">
        <f t="shared" si="316"/>
        <v>1410.5</v>
      </c>
      <c r="HO80">
        <f t="shared" si="316"/>
        <v>553.5</v>
      </c>
      <c r="HP80" s="18">
        <f t="shared" si="317"/>
        <v>1155.5</v>
      </c>
      <c r="HQ80" s="18">
        <f t="shared" si="353"/>
        <v>-48</v>
      </c>
      <c r="HR80" s="18">
        <f t="shared" si="273"/>
        <v>1156.4965412831982</v>
      </c>
      <c r="HS80">
        <f t="shared" si="318"/>
        <v>1515.2136813004297</v>
      </c>
      <c r="HT80">
        <v>74</v>
      </c>
      <c r="HU80" s="22">
        <f t="shared" si="274"/>
        <v>0.98515858133873746</v>
      </c>
      <c r="HV80" s="18">
        <f t="shared" si="275"/>
        <v>0.67998244878535885</v>
      </c>
      <c r="HW80">
        <f t="shared" si="319"/>
        <v>-6.4938553328918744E-3</v>
      </c>
      <c r="HX80">
        <f t="shared" si="320"/>
        <v>-0.16750229684382306</v>
      </c>
      <c r="IB80">
        <v>1693</v>
      </c>
      <c r="IC80">
        <v>545</v>
      </c>
      <c r="ID80">
        <v>1441</v>
      </c>
      <c r="IE80">
        <v>547</v>
      </c>
      <c r="IF80">
        <f t="shared" si="321"/>
        <v>1567</v>
      </c>
      <c r="IG80">
        <f t="shared" si="322"/>
        <v>546</v>
      </c>
      <c r="IH80">
        <f t="shared" si="323"/>
        <v>1020.5</v>
      </c>
      <c r="II80">
        <f t="shared" si="324"/>
        <v>-37.5</v>
      </c>
      <c r="IJ80">
        <f t="shared" si="325"/>
        <v>1021.1887680541732</v>
      </c>
      <c r="IL80">
        <v>74</v>
      </c>
      <c r="IM80">
        <f t="shared" si="276"/>
        <v>0.92340544039271466</v>
      </c>
      <c r="IN80">
        <f t="shared" si="277"/>
        <v>0.57297142369929321</v>
      </c>
      <c r="IO80">
        <f t="shared" si="326"/>
        <v>-3.4607571061057926E-2</v>
      </c>
      <c r="IP80">
        <f t="shared" si="327"/>
        <v>-0.24186703743782045</v>
      </c>
    </row>
    <row r="81" spans="11:250" x14ac:dyDescent="0.25">
      <c r="K81" s="18">
        <v>1286</v>
      </c>
      <c r="L81" s="18">
        <v>578</v>
      </c>
      <c r="M81" s="18">
        <v>1049</v>
      </c>
      <c r="N81" s="18">
        <v>577</v>
      </c>
      <c r="O81" s="18">
        <f t="shared" si="253"/>
        <v>1167.5</v>
      </c>
      <c r="P81" s="18">
        <f t="shared" si="254"/>
        <v>577.5</v>
      </c>
      <c r="Q81" s="18">
        <f t="shared" si="329"/>
        <v>391</v>
      </c>
      <c r="R81" s="18">
        <f t="shared" si="330"/>
        <v>-3</v>
      </c>
      <c r="S81" s="49">
        <f t="shared" si="278"/>
        <v>391.0115087820306</v>
      </c>
      <c r="T81" s="26">
        <f t="shared" si="279"/>
        <v>32.392635969019189</v>
      </c>
      <c r="U81" s="18">
        <f t="shared" si="328"/>
        <v>333.02043251996668</v>
      </c>
      <c r="V81" s="28">
        <v>75</v>
      </c>
      <c r="W81" s="22">
        <f t="shared" si="255"/>
        <v>0.26976280647595158</v>
      </c>
      <c r="X81" s="18">
        <f t="shared" si="256"/>
        <v>4.4016966292295207E-2</v>
      </c>
      <c r="Y81">
        <f t="shared" si="280"/>
        <v>-0.56901792885146951</v>
      </c>
      <c r="Z81">
        <f t="shared" si="281"/>
        <v>-1.3563798929030151</v>
      </c>
      <c r="AD81" s="18">
        <v>1285</v>
      </c>
      <c r="AE81" s="18">
        <v>573</v>
      </c>
      <c r="AF81" s="18">
        <v>1017</v>
      </c>
      <c r="AG81" s="18">
        <v>571</v>
      </c>
      <c r="AH81" s="18">
        <f t="shared" si="282"/>
        <v>1151</v>
      </c>
      <c r="AI81" s="18">
        <f t="shared" si="282"/>
        <v>572</v>
      </c>
      <c r="AJ81" s="18">
        <f t="shared" si="331"/>
        <v>488.5</v>
      </c>
      <c r="AK81" s="18">
        <f t="shared" si="332"/>
        <v>1.5</v>
      </c>
      <c r="AL81" s="18">
        <f t="shared" si="283"/>
        <v>488.50230296284172</v>
      </c>
      <c r="AM81" s="18">
        <f t="shared" si="284"/>
        <v>1285.295685824861</v>
      </c>
      <c r="AN81" s="18">
        <f t="shared" si="333"/>
        <v>411.00940547957282</v>
      </c>
      <c r="AO81" s="28">
        <v>75</v>
      </c>
      <c r="AP81" s="22">
        <f t="shared" si="257"/>
        <v>0.22468086500827969</v>
      </c>
      <c r="AQ81" s="18">
        <f t="shared" si="258"/>
        <v>5.3705796822377694E-2</v>
      </c>
      <c r="AR81">
        <f t="shared" si="285"/>
        <v>-0.64843391278414741</v>
      </c>
      <c r="AS81">
        <f t="shared" si="285"/>
        <v>-1.2699788354903963</v>
      </c>
      <c r="AW81" s="18">
        <v>1414</v>
      </c>
      <c r="AX81" s="18">
        <v>579</v>
      </c>
      <c r="AY81" s="18">
        <v>1056</v>
      </c>
      <c r="AZ81" s="18">
        <v>581</v>
      </c>
      <c r="BA81" s="18">
        <f t="shared" si="286"/>
        <v>1235</v>
      </c>
      <c r="BB81" s="18">
        <f t="shared" si="286"/>
        <v>580</v>
      </c>
      <c r="BC81" s="18">
        <f t="shared" si="334"/>
        <v>403.5</v>
      </c>
      <c r="BD81" s="18">
        <f t="shared" si="335"/>
        <v>-1</v>
      </c>
      <c r="BE81" s="18">
        <f t="shared" si="287"/>
        <v>403.50123915547027</v>
      </c>
      <c r="BF81" s="18">
        <f t="shared" si="288"/>
        <v>1364.4137935391886</v>
      </c>
      <c r="BG81" s="18">
        <f t="shared" si="336"/>
        <v>350.04046482830427</v>
      </c>
      <c r="BH81" s="28">
        <v>75</v>
      </c>
      <c r="BI81" s="22">
        <f t="shared" si="259"/>
        <v>0.19979679910495082</v>
      </c>
      <c r="BJ81" s="18">
        <f t="shared" si="260"/>
        <v>3.3833059748226819E-2</v>
      </c>
      <c r="BK81">
        <f t="shared" si="289"/>
        <v>-0.69941147377866719</v>
      </c>
      <c r="BL81">
        <f t="shared" si="289"/>
        <v>-1.4706587243024254</v>
      </c>
      <c r="BP81">
        <v>1363</v>
      </c>
      <c r="BQ81">
        <v>560</v>
      </c>
      <c r="BR81">
        <v>1204</v>
      </c>
      <c r="BS81">
        <v>554</v>
      </c>
      <c r="BT81" s="18">
        <f t="shared" si="290"/>
        <v>1283.5</v>
      </c>
      <c r="BU81" s="18">
        <f t="shared" si="290"/>
        <v>557</v>
      </c>
      <c r="BV81" s="18">
        <f t="shared" si="337"/>
        <v>805</v>
      </c>
      <c r="BW81" s="18">
        <f t="shared" si="338"/>
        <v>-32.5</v>
      </c>
      <c r="BX81" s="18">
        <f t="shared" si="291"/>
        <v>805.65578878327437</v>
      </c>
      <c r="BY81" s="18">
        <f t="shared" si="292"/>
        <v>1399.1501885072953</v>
      </c>
      <c r="BZ81" s="18">
        <f t="shared" si="339"/>
        <v>639.89232717163554</v>
      </c>
      <c r="CA81" s="28">
        <v>75</v>
      </c>
      <c r="CB81" s="22">
        <f t="shared" si="261"/>
        <v>0.86098897853317868</v>
      </c>
      <c r="CC81" s="18">
        <f t="shared" si="262"/>
        <v>0.35833651522186211</v>
      </c>
      <c r="CD81">
        <f t="shared" si="293"/>
        <v>-6.5002407887644997E-2</v>
      </c>
      <c r="CE81">
        <f t="shared" si="293"/>
        <v>-0.44570893408526213</v>
      </c>
      <c r="CI81">
        <v>1352</v>
      </c>
      <c r="CJ81">
        <v>558</v>
      </c>
      <c r="CK81">
        <v>1169</v>
      </c>
      <c r="CL81">
        <v>555</v>
      </c>
      <c r="CM81" s="18">
        <f t="shared" si="294"/>
        <v>1260.5</v>
      </c>
      <c r="CN81" s="18">
        <f t="shared" si="294"/>
        <v>556.5</v>
      </c>
      <c r="CO81" s="18">
        <f t="shared" si="340"/>
        <v>728</v>
      </c>
      <c r="CP81" s="18">
        <f t="shared" si="341"/>
        <v>-31.5</v>
      </c>
      <c r="CQ81" s="18">
        <f t="shared" si="295"/>
        <v>728.68117170680353</v>
      </c>
      <c r="CR81" s="18">
        <f t="shared" si="296"/>
        <v>1377.8797117310351</v>
      </c>
      <c r="CS81" s="18">
        <f t="shared" si="342"/>
        <v>584.59524194733888</v>
      </c>
      <c r="CT81" s="28">
        <v>75</v>
      </c>
      <c r="CU81" s="22">
        <f t="shared" si="263"/>
        <v>0.729066490372411</v>
      </c>
      <c r="CV81" s="18">
        <f t="shared" si="264"/>
        <v>0.27078270255335729</v>
      </c>
      <c r="CW81">
        <f t="shared" si="297"/>
        <v>-0.13723286251186959</v>
      </c>
      <c r="CX81">
        <f t="shared" si="297"/>
        <v>-0.56737908158792705</v>
      </c>
      <c r="DB81">
        <v>1642</v>
      </c>
      <c r="DC81">
        <v>546</v>
      </c>
      <c r="DD81">
        <v>1433</v>
      </c>
      <c r="DE81">
        <v>545</v>
      </c>
      <c r="DF81" s="18">
        <f t="shared" si="298"/>
        <v>1537.5</v>
      </c>
      <c r="DG81" s="18">
        <f t="shared" si="298"/>
        <v>545.5</v>
      </c>
      <c r="DH81" s="18">
        <f t="shared" si="343"/>
        <v>995.5</v>
      </c>
      <c r="DI81" s="18">
        <f t="shared" si="344"/>
        <v>-39</v>
      </c>
      <c r="DJ81" s="18">
        <f t="shared" si="299"/>
        <v>996.2636448250031</v>
      </c>
      <c r="DK81" s="18">
        <f t="shared" si="300"/>
        <v>1631.4032303510987</v>
      </c>
      <c r="DL81" s="18">
        <f t="shared" si="345"/>
        <v>834.28074917270419</v>
      </c>
      <c r="DM81" s="28">
        <v>75</v>
      </c>
      <c r="DN81" s="22">
        <f t="shared" si="265"/>
        <v>0.65781945168593547</v>
      </c>
      <c r="DO81" s="18">
        <f t="shared" si="266"/>
        <v>0.32554309374273327</v>
      </c>
      <c r="DP81">
        <f t="shared" si="301"/>
        <v>-0.18189328859893367</v>
      </c>
      <c r="DQ81">
        <f t="shared" si="301"/>
        <v>-0.48739151359073307</v>
      </c>
      <c r="DU81">
        <v>1681</v>
      </c>
      <c r="DV81">
        <v>580</v>
      </c>
      <c r="DW81">
        <v>1509</v>
      </c>
      <c r="DX81">
        <v>583</v>
      </c>
      <c r="DY81" s="18">
        <f t="shared" si="302"/>
        <v>1595</v>
      </c>
      <c r="DZ81" s="18">
        <f t="shared" si="302"/>
        <v>581.5</v>
      </c>
      <c r="EA81" s="18">
        <f t="shared" si="346"/>
        <v>989.5</v>
      </c>
      <c r="EB81" s="18">
        <f t="shared" si="347"/>
        <v>-24.5</v>
      </c>
      <c r="EC81" s="18">
        <f t="shared" si="303"/>
        <v>989.80326328013291</v>
      </c>
      <c r="ED81" s="18">
        <f t="shared" si="304"/>
        <v>1697.6946869210612</v>
      </c>
      <c r="EE81" s="18">
        <f t="shared" si="348"/>
        <v>841.0347485557844</v>
      </c>
      <c r="EF81" s="28">
        <v>75</v>
      </c>
      <c r="EG81" s="22">
        <f t="shared" si="267"/>
        <v>1.5570980039400035</v>
      </c>
      <c r="EH81" s="18">
        <f t="shared" si="268"/>
        <v>0.81264054730839308</v>
      </c>
      <c r="EI81">
        <f t="shared" si="305"/>
        <v>0.19231594797651688</v>
      </c>
      <c r="EJ81">
        <f t="shared" si="305"/>
        <v>-9.0101512020725902E-2</v>
      </c>
      <c r="FZ81">
        <v>1213</v>
      </c>
      <c r="GA81">
        <v>560</v>
      </c>
      <c r="GB81">
        <v>1076</v>
      </c>
      <c r="GC81">
        <v>563</v>
      </c>
      <c r="GD81">
        <f t="shared" si="306"/>
        <v>1144.5</v>
      </c>
      <c r="GE81">
        <f t="shared" si="306"/>
        <v>561.5</v>
      </c>
      <c r="GF81" s="18">
        <f t="shared" si="349"/>
        <v>918.5</v>
      </c>
      <c r="GG81" s="18">
        <f t="shared" si="350"/>
        <v>-40.5</v>
      </c>
      <c r="GH81" s="18">
        <f t="shared" si="307"/>
        <v>919.39246244462981</v>
      </c>
      <c r="GI81">
        <f t="shared" si="308"/>
        <v>1274.8186145487523</v>
      </c>
      <c r="GJ81">
        <v>75</v>
      </c>
      <c r="GK81" s="22">
        <f t="shared" si="269"/>
        <v>1.0345743576065942</v>
      </c>
      <c r="GL81" s="18">
        <f t="shared" si="270"/>
        <v>0.50757049647582508</v>
      </c>
      <c r="GM81">
        <f t="shared" si="309"/>
        <v>1.4761710021287696E-2</v>
      </c>
      <c r="GN81">
        <f t="shared" si="310"/>
        <v>-0.29450363005671676</v>
      </c>
      <c r="GR81">
        <v>1484</v>
      </c>
      <c r="GS81">
        <v>550</v>
      </c>
      <c r="GT81">
        <v>1349</v>
      </c>
      <c r="GU81">
        <v>555</v>
      </c>
      <c r="GV81">
        <f t="shared" si="311"/>
        <v>1416.5</v>
      </c>
      <c r="GW81">
        <f t="shared" si="311"/>
        <v>552.5</v>
      </c>
      <c r="GX81" s="18">
        <f t="shared" si="351"/>
        <v>1171.5</v>
      </c>
      <c r="GY81" s="18">
        <f t="shared" si="352"/>
        <v>-52</v>
      </c>
      <c r="GZ81" s="18">
        <f t="shared" si="312"/>
        <v>1172.6535080747424</v>
      </c>
      <c r="HA81">
        <f t="shared" si="313"/>
        <v>1520.4369437763605</v>
      </c>
      <c r="HB81">
        <v>75</v>
      </c>
      <c r="HC81" s="22">
        <f t="shared" si="271"/>
        <v>0.92892117759466719</v>
      </c>
      <c r="HD81" s="18">
        <f t="shared" si="272"/>
        <v>0.62282025840370803</v>
      </c>
      <c r="HE81">
        <f t="shared" si="314"/>
        <v>-3.2021135939627458E-2</v>
      </c>
      <c r="HF81">
        <f t="shared" si="315"/>
        <v>-0.20563726962695297</v>
      </c>
      <c r="HJ81">
        <v>1496</v>
      </c>
      <c r="HK81">
        <v>551</v>
      </c>
      <c r="HL81">
        <v>1364</v>
      </c>
      <c r="HM81">
        <v>554</v>
      </c>
      <c r="HN81">
        <f t="shared" si="316"/>
        <v>1430</v>
      </c>
      <c r="HO81">
        <f t="shared" si="316"/>
        <v>552.5</v>
      </c>
      <c r="HP81" s="18">
        <f t="shared" si="317"/>
        <v>1175</v>
      </c>
      <c r="HQ81" s="18">
        <f t="shared" si="353"/>
        <v>-49</v>
      </c>
      <c r="HR81" s="18">
        <f t="shared" si="273"/>
        <v>1176.0212583112602</v>
      </c>
      <c r="HS81">
        <f t="shared" si="318"/>
        <v>1533.0219339591981</v>
      </c>
      <c r="HT81">
        <v>75</v>
      </c>
      <c r="HU81" s="22">
        <f t="shared" si="274"/>
        <v>0.99847153514061215</v>
      </c>
      <c r="HV81" s="18">
        <f t="shared" si="275"/>
        <v>0.69146234900352277</v>
      </c>
      <c r="HW81">
        <f t="shared" si="319"/>
        <v>-6.6431167216807858E-4</v>
      </c>
      <c r="HX81">
        <f t="shared" si="320"/>
        <v>-0.16023146279282433</v>
      </c>
      <c r="IB81">
        <v>1709</v>
      </c>
      <c r="IC81">
        <v>545</v>
      </c>
      <c r="ID81">
        <v>1458</v>
      </c>
      <c r="IE81">
        <v>547</v>
      </c>
      <c r="IF81">
        <f t="shared" si="321"/>
        <v>1583.5</v>
      </c>
      <c r="IG81">
        <f t="shared" si="322"/>
        <v>546</v>
      </c>
      <c r="IH81">
        <f t="shared" si="323"/>
        <v>1037</v>
      </c>
      <c r="II81">
        <f t="shared" si="324"/>
        <v>-37.5</v>
      </c>
      <c r="IJ81">
        <f t="shared" si="325"/>
        <v>1037.6778160874405</v>
      </c>
      <c r="IL81">
        <v>75</v>
      </c>
      <c r="IM81">
        <f t="shared" si="276"/>
        <v>0.93588389228991342</v>
      </c>
      <c r="IN81">
        <f t="shared" si="277"/>
        <v>0.58222314446103784</v>
      </c>
      <c r="IO81">
        <f t="shared" si="326"/>
        <v>-2.8778027400334111E-2</v>
      </c>
      <c r="IP81">
        <f t="shared" si="327"/>
        <v>-0.23491053453456717</v>
      </c>
    </row>
    <row r="82" spans="11:250" x14ac:dyDescent="0.25">
      <c r="K82" s="18">
        <v>1291</v>
      </c>
      <c r="L82" s="18">
        <v>578</v>
      </c>
      <c r="M82" s="18">
        <v>1057</v>
      </c>
      <c r="N82" s="18">
        <v>577</v>
      </c>
      <c r="O82" s="18">
        <f t="shared" si="253"/>
        <v>1174</v>
      </c>
      <c r="P82" s="18">
        <f t="shared" si="254"/>
        <v>577.5</v>
      </c>
      <c r="Q82" s="18">
        <f t="shared" si="329"/>
        <v>397.5</v>
      </c>
      <c r="R82" s="18">
        <f t="shared" si="330"/>
        <v>-3</v>
      </c>
      <c r="S82" s="49">
        <f t="shared" si="278"/>
        <v>397.51132059351465</v>
      </c>
      <c r="T82" s="26">
        <f t="shared" si="279"/>
        <v>32.931101035002463</v>
      </c>
      <c r="U82" s="18">
        <f t="shared" si="328"/>
        <v>338.84980551964543</v>
      </c>
      <c r="V82" s="28">
        <v>76</v>
      </c>
      <c r="W82" s="22">
        <f t="shared" si="255"/>
        <v>0.27335964389563089</v>
      </c>
      <c r="X82" s="18">
        <f t="shared" si="256"/>
        <v>4.4748663418815969E-2</v>
      </c>
      <c r="Y82">
        <f t="shared" si="280"/>
        <v>-0.56326559996237824</v>
      </c>
      <c r="Z82">
        <f t="shared" si="281"/>
        <v>-1.3492199319346987</v>
      </c>
      <c r="AD82" s="18">
        <v>1293</v>
      </c>
      <c r="AE82" s="18">
        <v>573</v>
      </c>
      <c r="AF82" s="18">
        <v>1028</v>
      </c>
      <c r="AG82" s="18">
        <v>572</v>
      </c>
      <c r="AH82" s="18">
        <f t="shared" si="282"/>
        <v>1160.5</v>
      </c>
      <c r="AI82" s="18">
        <f t="shared" si="282"/>
        <v>572.5</v>
      </c>
      <c r="AJ82" s="18">
        <f t="shared" si="331"/>
        <v>498</v>
      </c>
      <c r="AK82" s="18">
        <f t="shared" si="332"/>
        <v>2</v>
      </c>
      <c r="AL82" s="18">
        <f t="shared" si="283"/>
        <v>498.00401604806359</v>
      </c>
      <c r="AM82" s="18">
        <f t="shared" si="284"/>
        <v>1294.0311047266214</v>
      </c>
      <c r="AN82" s="18">
        <f t="shared" si="333"/>
        <v>419.74482438133316</v>
      </c>
      <c r="AO82" s="28">
        <v>76</v>
      </c>
      <c r="AP82" s="22">
        <f t="shared" si="257"/>
        <v>0.22767660987505675</v>
      </c>
      <c r="AQ82" s="18">
        <f t="shared" si="258"/>
        <v>5.475041231205794E-2</v>
      </c>
      <c r="AR82">
        <f t="shared" si="285"/>
        <v>-0.64268158389505614</v>
      </c>
      <c r="AS82">
        <f t="shared" si="285"/>
        <v>-1.2616126059092625</v>
      </c>
      <c r="AW82" s="18">
        <v>1422</v>
      </c>
      <c r="AX82" s="18">
        <v>579</v>
      </c>
      <c r="AY82" s="18">
        <v>1064</v>
      </c>
      <c r="AZ82" s="18">
        <v>580</v>
      </c>
      <c r="BA82" s="18">
        <f t="shared" si="286"/>
        <v>1243</v>
      </c>
      <c r="BB82" s="18">
        <f t="shared" si="286"/>
        <v>579.5</v>
      </c>
      <c r="BC82" s="18">
        <f t="shared" si="334"/>
        <v>411.5</v>
      </c>
      <c r="BD82" s="18">
        <f t="shared" si="335"/>
        <v>-1.5</v>
      </c>
      <c r="BE82" s="18">
        <f t="shared" si="287"/>
        <v>411.5027338912829</v>
      </c>
      <c r="BF82" s="18">
        <f t="shared" si="288"/>
        <v>1371.4478663077207</v>
      </c>
      <c r="BG82" s="18">
        <f t="shared" si="336"/>
        <v>357.07453759683631</v>
      </c>
      <c r="BH82" s="28">
        <v>76</v>
      </c>
      <c r="BI82" s="22">
        <f t="shared" si="259"/>
        <v>0.20246075642635017</v>
      </c>
      <c r="BJ82" s="18">
        <f t="shared" si="260"/>
        <v>3.4503974786898019E-2</v>
      </c>
      <c r="BK82">
        <f t="shared" si="289"/>
        <v>-0.69365914488957592</v>
      </c>
      <c r="BL82">
        <f t="shared" si="289"/>
        <v>-1.4621308722141526</v>
      </c>
      <c r="BP82">
        <v>1373</v>
      </c>
      <c r="BQ82">
        <v>558</v>
      </c>
      <c r="BR82">
        <v>1213</v>
      </c>
      <c r="BS82">
        <v>553</v>
      </c>
      <c r="BT82" s="18">
        <f t="shared" si="290"/>
        <v>1293</v>
      </c>
      <c r="BU82" s="18">
        <f t="shared" si="290"/>
        <v>555.5</v>
      </c>
      <c r="BV82" s="18">
        <f t="shared" si="337"/>
        <v>814.5</v>
      </c>
      <c r="BW82" s="18">
        <f t="shared" si="338"/>
        <v>-34</v>
      </c>
      <c r="BX82" s="18">
        <f t="shared" si="291"/>
        <v>815.20932894563953</v>
      </c>
      <c r="BY82" s="18">
        <f t="shared" si="292"/>
        <v>1407.2772470270384</v>
      </c>
      <c r="BZ82" s="18">
        <f t="shared" si="339"/>
        <v>648.0193856913786</v>
      </c>
      <c r="CA82" s="28">
        <v>76</v>
      </c>
      <c r="CB82" s="22">
        <f t="shared" si="261"/>
        <v>0.87246883158028765</v>
      </c>
      <c r="CC82" s="18">
        <f t="shared" si="262"/>
        <v>0.36258570245228477</v>
      </c>
      <c r="CD82">
        <f t="shared" si="293"/>
        <v>-5.925007899855373E-2</v>
      </c>
      <c r="CE82">
        <f t="shared" si="293"/>
        <v>-0.44058932508469084</v>
      </c>
      <c r="CI82">
        <v>1363</v>
      </c>
      <c r="CJ82">
        <v>558</v>
      </c>
      <c r="CK82">
        <v>1180</v>
      </c>
      <c r="CL82">
        <v>555</v>
      </c>
      <c r="CM82" s="18">
        <f t="shared" si="294"/>
        <v>1271.5</v>
      </c>
      <c r="CN82" s="18">
        <f t="shared" si="294"/>
        <v>556.5</v>
      </c>
      <c r="CO82" s="18">
        <f t="shared" si="340"/>
        <v>739</v>
      </c>
      <c r="CP82" s="18">
        <f t="shared" si="341"/>
        <v>-31.5</v>
      </c>
      <c r="CQ82" s="18">
        <f t="shared" si="295"/>
        <v>739.67104174761369</v>
      </c>
      <c r="CR82" s="18">
        <f t="shared" si="296"/>
        <v>1387.9497469289008</v>
      </c>
      <c r="CS82" s="18">
        <f t="shared" si="342"/>
        <v>594.66527714520464</v>
      </c>
      <c r="CT82" s="28">
        <v>76</v>
      </c>
      <c r="CU82" s="22">
        <f t="shared" si="263"/>
        <v>0.73878737691070984</v>
      </c>
      <c r="CV82" s="18">
        <f t="shared" si="264"/>
        <v>0.2748666103389672</v>
      </c>
      <c r="CW82">
        <f t="shared" si="297"/>
        <v>-0.13148053362277828</v>
      </c>
      <c r="CX82">
        <f t="shared" si="297"/>
        <v>-0.56087801325315212</v>
      </c>
      <c r="DB82">
        <v>1657</v>
      </c>
      <c r="DC82">
        <v>544</v>
      </c>
      <c r="DD82">
        <v>1447</v>
      </c>
      <c r="DE82">
        <v>545</v>
      </c>
      <c r="DF82" s="18">
        <f t="shared" si="298"/>
        <v>1552</v>
      </c>
      <c r="DG82" s="18">
        <f t="shared" si="298"/>
        <v>544.5</v>
      </c>
      <c r="DH82" s="18">
        <f t="shared" si="343"/>
        <v>1010</v>
      </c>
      <c r="DI82" s="18">
        <f t="shared" si="344"/>
        <v>-40</v>
      </c>
      <c r="DJ82" s="18">
        <f t="shared" si="299"/>
        <v>1010.7917688624102</v>
      </c>
      <c r="DK82" s="18">
        <f t="shared" si="300"/>
        <v>1644.7444330351145</v>
      </c>
      <c r="DL82" s="18">
        <f t="shared" si="345"/>
        <v>847.62195185671999</v>
      </c>
      <c r="DM82" s="28">
        <v>76</v>
      </c>
      <c r="DN82" s="22">
        <f t="shared" si="265"/>
        <v>0.66659037770841456</v>
      </c>
      <c r="DO82" s="18">
        <f t="shared" si="266"/>
        <v>0.33029036166722575</v>
      </c>
      <c r="DP82">
        <f t="shared" si="301"/>
        <v>-0.17614095970984239</v>
      </c>
      <c r="DQ82">
        <f t="shared" si="301"/>
        <v>-0.48110409944153415</v>
      </c>
      <c r="DU82">
        <v>1697</v>
      </c>
      <c r="DV82">
        <v>581</v>
      </c>
      <c r="DW82">
        <v>1524</v>
      </c>
      <c r="DX82">
        <v>584</v>
      </c>
      <c r="DY82" s="18">
        <f t="shared" si="302"/>
        <v>1610.5</v>
      </c>
      <c r="DZ82" s="18">
        <f t="shared" si="302"/>
        <v>582.5</v>
      </c>
      <c r="EA82" s="18">
        <f t="shared" si="346"/>
        <v>1005</v>
      </c>
      <c r="EB82" s="18">
        <f t="shared" si="347"/>
        <v>-23.5</v>
      </c>
      <c r="EC82" s="18">
        <f t="shared" si="303"/>
        <v>1005.2747136977036</v>
      </c>
      <c r="ED82" s="18">
        <f t="shared" si="304"/>
        <v>1712.6051792517737</v>
      </c>
      <c r="EE82" s="18">
        <f t="shared" si="348"/>
        <v>855.94524088649689</v>
      </c>
      <c r="EF82" s="28">
        <v>76</v>
      </c>
      <c r="EG82" s="22">
        <f t="shared" si="267"/>
        <v>1.5778593106592036</v>
      </c>
      <c r="EH82" s="18">
        <f t="shared" si="268"/>
        <v>0.82534279673655142</v>
      </c>
      <c r="EI82">
        <f t="shared" si="305"/>
        <v>0.19806827686560818</v>
      </c>
      <c r="EJ82">
        <f t="shared" si="305"/>
        <v>-8.3365634710553693E-2</v>
      </c>
      <c r="FZ82">
        <v>1225</v>
      </c>
      <c r="GA82">
        <v>559</v>
      </c>
      <c r="GB82">
        <v>1093</v>
      </c>
      <c r="GC82">
        <v>562</v>
      </c>
      <c r="GD82">
        <f t="shared" si="306"/>
        <v>1159</v>
      </c>
      <c r="GE82">
        <f t="shared" si="306"/>
        <v>560.5</v>
      </c>
      <c r="GF82" s="18">
        <f t="shared" si="349"/>
        <v>933</v>
      </c>
      <c r="GG82" s="18">
        <f t="shared" si="350"/>
        <v>-41.5</v>
      </c>
      <c r="GH82" s="18">
        <f t="shared" si="307"/>
        <v>933.92250749192249</v>
      </c>
      <c r="GI82">
        <f t="shared" si="308"/>
        <v>1287.4165021468382</v>
      </c>
      <c r="GJ82">
        <v>76</v>
      </c>
      <c r="GK82" s="22">
        <f t="shared" si="269"/>
        <v>1.0483686823746821</v>
      </c>
      <c r="GL82" s="18">
        <f t="shared" si="270"/>
        <v>0.51559212214682593</v>
      </c>
      <c r="GM82">
        <f t="shared" si="309"/>
        <v>2.0514038910378968E-2</v>
      </c>
      <c r="GN82">
        <f t="shared" si="310"/>
        <v>-0.28769372695536866</v>
      </c>
      <c r="GR82">
        <v>1503</v>
      </c>
      <c r="GS82">
        <v>550</v>
      </c>
      <c r="GT82">
        <v>1370</v>
      </c>
      <c r="GU82">
        <v>552</v>
      </c>
      <c r="GV82">
        <f t="shared" si="311"/>
        <v>1436.5</v>
      </c>
      <c r="GW82">
        <f t="shared" si="311"/>
        <v>551</v>
      </c>
      <c r="GX82" s="18">
        <f t="shared" si="351"/>
        <v>1191.5</v>
      </c>
      <c r="GY82" s="18">
        <f t="shared" si="352"/>
        <v>-53.5</v>
      </c>
      <c r="GZ82" s="18">
        <f t="shared" si="312"/>
        <v>1192.7005072523446</v>
      </c>
      <c r="HA82">
        <f t="shared" si="313"/>
        <v>1538.5490729905237</v>
      </c>
      <c r="HB82">
        <v>76</v>
      </c>
      <c r="HC82" s="22">
        <f t="shared" si="271"/>
        <v>0.94130679329592937</v>
      </c>
      <c r="HD82" s="18">
        <f t="shared" si="272"/>
        <v>0.63346762961953462</v>
      </c>
      <c r="HE82">
        <f t="shared" si="314"/>
        <v>-2.6268807050536178E-2</v>
      </c>
      <c r="HF82">
        <f t="shared" si="315"/>
        <v>-0.19827557278811389</v>
      </c>
      <c r="HJ82">
        <v>1515</v>
      </c>
      <c r="HK82">
        <v>550</v>
      </c>
      <c r="HL82">
        <v>1385</v>
      </c>
      <c r="HM82">
        <v>555</v>
      </c>
      <c r="HN82">
        <f t="shared" si="316"/>
        <v>1450</v>
      </c>
      <c r="HO82">
        <f t="shared" si="316"/>
        <v>552.5</v>
      </c>
      <c r="HP82" s="18">
        <f t="shared" si="317"/>
        <v>1195</v>
      </c>
      <c r="HQ82" s="18">
        <f t="shared" si="353"/>
        <v>-49</v>
      </c>
      <c r="HR82" s="18">
        <f t="shared" si="273"/>
        <v>1196.0041805947001</v>
      </c>
      <c r="HS82">
        <f t="shared" si="318"/>
        <v>1551.6946381295515</v>
      </c>
      <c r="HT82">
        <v>76</v>
      </c>
      <c r="HU82" s="22">
        <f t="shared" si="274"/>
        <v>1.011784488942487</v>
      </c>
      <c r="HV82" s="18">
        <f t="shared" si="275"/>
        <v>0.7032116590473767</v>
      </c>
      <c r="HW82">
        <f t="shared" si="319"/>
        <v>5.0880172169232166E-3</v>
      </c>
      <c r="HX82">
        <f t="shared" si="320"/>
        <v>-0.15291393739679254</v>
      </c>
      <c r="IB82">
        <v>1726</v>
      </c>
      <c r="IC82">
        <v>544</v>
      </c>
      <c r="ID82">
        <v>1477</v>
      </c>
      <c r="IE82">
        <v>550</v>
      </c>
      <c r="IF82">
        <f t="shared" si="321"/>
        <v>1601.5</v>
      </c>
      <c r="IG82">
        <f t="shared" si="322"/>
        <v>547</v>
      </c>
      <c r="IH82">
        <f t="shared" si="323"/>
        <v>1055</v>
      </c>
      <c r="II82">
        <f t="shared" si="324"/>
        <v>-36.5</v>
      </c>
      <c r="IJ82">
        <f t="shared" si="325"/>
        <v>1055.6312092771793</v>
      </c>
      <c r="IL82">
        <v>76</v>
      </c>
      <c r="IM82">
        <f t="shared" si="276"/>
        <v>0.94836234418711229</v>
      </c>
      <c r="IN82">
        <f t="shared" si="277"/>
        <v>0.59229648406088364</v>
      </c>
      <c r="IO82">
        <f t="shared" si="326"/>
        <v>-2.3025698511242795E-2</v>
      </c>
      <c r="IP82">
        <f t="shared" si="327"/>
        <v>-0.22746084537271344</v>
      </c>
    </row>
    <row r="83" spans="11:250" x14ac:dyDescent="0.25">
      <c r="K83" s="18">
        <v>1302</v>
      </c>
      <c r="L83" s="18">
        <v>580</v>
      </c>
      <c r="M83" s="18">
        <v>1067</v>
      </c>
      <c r="N83" s="18">
        <v>577</v>
      </c>
      <c r="O83" s="18">
        <f t="shared" si="253"/>
        <v>1184.5</v>
      </c>
      <c r="P83" s="18">
        <f t="shared" si="254"/>
        <v>578.5</v>
      </c>
      <c r="Q83" s="18">
        <f t="shared" si="329"/>
        <v>408</v>
      </c>
      <c r="R83" s="18">
        <f t="shared" si="330"/>
        <v>-2</v>
      </c>
      <c r="S83" s="49">
        <f t="shared" si="278"/>
        <v>408.00490193133709</v>
      </c>
      <c r="T83" s="26">
        <f t="shared" si="279"/>
        <v>33.800422660205214</v>
      </c>
      <c r="U83" s="18">
        <f t="shared" si="328"/>
        <v>348.71828264544445</v>
      </c>
      <c r="V83" s="28">
        <v>77</v>
      </c>
      <c r="W83" s="22">
        <f t="shared" si="255"/>
        <v>0.27695648131531025</v>
      </c>
      <c r="X83" s="18">
        <f t="shared" si="256"/>
        <v>4.5929947359718767E-2</v>
      </c>
      <c r="Y83">
        <f t="shared" si="280"/>
        <v>-0.55758846707068777</v>
      </c>
      <c r="Z83">
        <f t="shared" si="281"/>
        <v>-1.3379040523263999</v>
      </c>
      <c r="AD83" s="18">
        <v>1303</v>
      </c>
      <c r="AE83" s="18">
        <v>572</v>
      </c>
      <c r="AF83" s="18">
        <v>1037</v>
      </c>
      <c r="AG83" s="18">
        <v>573</v>
      </c>
      <c r="AH83" s="18">
        <f t="shared" si="282"/>
        <v>1170</v>
      </c>
      <c r="AI83" s="18">
        <f t="shared" si="282"/>
        <v>572.5</v>
      </c>
      <c r="AJ83" s="18">
        <f t="shared" si="331"/>
        <v>507.5</v>
      </c>
      <c r="AK83" s="18">
        <f t="shared" si="332"/>
        <v>2</v>
      </c>
      <c r="AL83" s="18">
        <f t="shared" si="283"/>
        <v>507.50394087139853</v>
      </c>
      <c r="AM83" s="18">
        <f t="shared" si="284"/>
        <v>1302.557580301155</v>
      </c>
      <c r="AN83" s="18">
        <f t="shared" si="333"/>
        <v>428.27129995586677</v>
      </c>
      <c r="AO83" s="28">
        <v>77</v>
      </c>
      <c r="AP83" s="22">
        <f t="shared" si="257"/>
        <v>0.23067235474183381</v>
      </c>
      <c r="AQ83" s="18">
        <f t="shared" si="258"/>
        <v>5.5794831200762132E-2</v>
      </c>
      <c r="AR83">
        <f t="shared" si="285"/>
        <v>-0.63700445100336567</v>
      </c>
      <c r="AS83">
        <f t="shared" si="285"/>
        <v>-1.2534060319757085</v>
      </c>
      <c r="AW83" s="18">
        <v>1429</v>
      </c>
      <c r="AX83" s="18">
        <v>578</v>
      </c>
      <c r="AY83" s="18">
        <v>1072</v>
      </c>
      <c r="AZ83" s="18">
        <v>581</v>
      </c>
      <c r="BA83" s="18">
        <f t="shared" si="286"/>
        <v>1250.5</v>
      </c>
      <c r="BB83" s="18">
        <f t="shared" si="286"/>
        <v>579.5</v>
      </c>
      <c r="BC83" s="18">
        <f t="shared" si="334"/>
        <v>419</v>
      </c>
      <c r="BD83" s="18">
        <f t="shared" si="335"/>
        <v>-1.5</v>
      </c>
      <c r="BE83" s="18">
        <f t="shared" si="287"/>
        <v>419.00268495559789</v>
      </c>
      <c r="BF83" s="18">
        <f t="shared" si="288"/>
        <v>1378.2490703787905</v>
      </c>
      <c r="BG83" s="18">
        <f t="shared" si="336"/>
        <v>363.87574166790614</v>
      </c>
      <c r="BH83" s="28">
        <v>77</v>
      </c>
      <c r="BI83" s="22">
        <f t="shared" si="259"/>
        <v>0.20512471374774949</v>
      </c>
      <c r="BJ83" s="18">
        <f t="shared" si="260"/>
        <v>3.5132836034013001E-2</v>
      </c>
      <c r="BK83">
        <f t="shared" si="289"/>
        <v>-0.68798201199788545</v>
      </c>
      <c r="BL83">
        <f t="shared" si="289"/>
        <v>-1.4542867911641746</v>
      </c>
      <c r="BP83">
        <v>1385</v>
      </c>
      <c r="BQ83">
        <v>558</v>
      </c>
      <c r="BR83">
        <v>1223</v>
      </c>
      <c r="BS83">
        <v>552</v>
      </c>
      <c r="BT83" s="18">
        <f t="shared" si="290"/>
        <v>1304</v>
      </c>
      <c r="BU83" s="18">
        <f t="shared" si="290"/>
        <v>555</v>
      </c>
      <c r="BV83" s="18">
        <f t="shared" si="337"/>
        <v>825.5</v>
      </c>
      <c r="BW83" s="18">
        <f t="shared" si="338"/>
        <v>-34.5</v>
      </c>
      <c r="BX83" s="18">
        <f t="shared" si="291"/>
        <v>826.22061218538965</v>
      </c>
      <c r="BY83" s="18">
        <f t="shared" si="292"/>
        <v>1417.1947643143478</v>
      </c>
      <c r="BZ83" s="18">
        <f t="shared" si="339"/>
        <v>657.93690297868807</v>
      </c>
      <c r="CA83" s="28">
        <v>77</v>
      </c>
      <c r="CB83" s="22">
        <f t="shared" si="261"/>
        <v>0.88394868462739662</v>
      </c>
      <c r="CC83" s="18">
        <f t="shared" si="262"/>
        <v>0.36748325910015789</v>
      </c>
      <c r="CD83">
        <f t="shared" si="293"/>
        <v>-5.3572946106863251E-2</v>
      </c>
      <c r="CE83">
        <f t="shared" si="293"/>
        <v>-0.43476244065060632</v>
      </c>
      <c r="CI83">
        <v>1373</v>
      </c>
      <c r="CJ83">
        <v>557</v>
      </c>
      <c r="CK83">
        <v>1192</v>
      </c>
      <c r="CL83">
        <v>556</v>
      </c>
      <c r="CM83" s="18">
        <f t="shared" si="294"/>
        <v>1282.5</v>
      </c>
      <c r="CN83" s="18">
        <f t="shared" si="294"/>
        <v>556.5</v>
      </c>
      <c r="CO83" s="18">
        <f t="shared" si="340"/>
        <v>750</v>
      </c>
      <c r="CP83" s="18">
        <f t="shared" si="341"/>
        <v>-31.5</v>
      </c>
      <c r="CQ83" s="18">
        <f t="shared" si="295"/>
        <v>750.66120853551502</v>
      </c>
      <c r="CR83" s="18">
        <f t="shared" si="296"/>
        <v>1398.0337978747152</v>
      </c>
      <c r="CS83" s="18">
        <f t="shared" si="342"/>
        <v>604.74932809101904</v>
      </c>
      <c r="CT83" s="28">
        <v>77</v>
      </c>
      <c r="CU83" s="22">
        <f t="shared" si="263"/>
        <v>0.74850826344900856</v>
      </c>
      <c r="CV83" s="18">
        <f t="shared" si="264"/>
        <v>0.27895062839774243</v>
      </c>
      <c r="CW83">
        <f t="shared" si="297"/>
        <v>-0.12580340073108781</v>
      </c>
      <c r="CX83">
        <f t="shared" si="297"/>
        <v>-0.5544726559085158</v>
      </c>
      <c r="DB83">
        <v>1669</v>
      </c>
      <c r="DC83">
        <v>542</v>
      </c>
      <c r="DD83">
        <v>1464</v>
      </c>
      <c r="DE83">
        <v>543</v>
      </c>
      <c r="DF83" s="18">
        <f t="shared" si="298"/>
        <v>1566.5</v>
      </c>
      <c r="DG83" s="18">
        <f t="shared" si="298"/>
        <v>542.5</v>
      </c>
      <c r="DH83" s="18">
        <f t="shared" si="343"/>
        <v>1024.5</v>
      </c>
      <c r="DI83" s="18">
        <f t="shared" si="344"/>
        <v>-42</v>
      </c>
      <c r="DJ83" s="18">
        <f t="shared" si="299"/>
        <v>1025.3605463445529</v>
      </c>
      <c r="DK83" s="18">
        <f t="shared" si="300"/>
        <v>1657.778181784282</v>
      </c>
      <c r="DL83" s="18">
        <f t="shared" si="345"/>
        <v>860.65570060588743</v>
      </c>
      <c r="DM83" s="28">
        <v>77</v>
      </c>
      <c r="DN83" s="22">
        <f t="shared" si="265"/>
        <v>0.67536130373089365</v>
      </c>
      <c r="DO83" s="18">
        <f t="shared" si="266"/>
        <v>0.33505091367393802</v>
      </c>
      <c r="DP83">
        <f t="shared" si="301"/>
        <v>-0.17046382681815189</v>
      </c>
      <c r="DQ83">
        <f t="shared" si="301"/>
        <v>-0.47488919341823654</v>
      </c>
      <c r="DU83">
        <v>1711</v>
      </c>
      <c r="DV83">
        <v>581</v>
      </c>
      <c r="DW83">
        <v>1539</v>
      </c>
      <c r="DX83">
        <v>585</v>
      </c>
      <c r="DY83" s="18">
        <f t="shared" si="302"/>
        <v>1625</v>
      </c>
      <c r="DZ83" s="18">
        <f t="shared" si="302"/>
        <v>583</v>
      </c>
      <c r="EA83" s="18">
        <f t="shared" si="346"/>
        <v>1019.5</v>
      </c>
      <c r="EB83" s="18">
        <f t="shared" si="347"/>
        <v>-23</v>
      </c>
      <c r="EC83" s="18">
        <f t="shared" si="303"/>
        <v>1019.7594078997262</v>
      </c>
      <c r="ED83" s="18">
        <f t="shared" si="304"/>
        <v>1726.4165198468183</v>
      </c>
      <c r="EE83" s="18">
        <f t="shared" si="348"/>
        <v>869.7565814815415</v>
      </c>
      <c r="EF83" s="28">
        <v>77</v>
      </c>
      <c r="EG83" s="22">
        <f t="shared" si="267"/>
        <v>1.5986206173784034</v>
      </c>
      <c r="EH83" s="18">
        <f t="shared" si="268"/>
        <v>0.83723490728074035</v>
      </c>
      <c r="EI83">
        <f t="shared" si="305"/>
        <v>0.20374540975729866</v>
      </c>
      <c r="EJ83">
        <f t="shared" si="305"/>
        <v>-7.7152672684806467E-2</v>
      </c>
      <c r="FZ83">
        <v>1239</v>
      </c>
      <c r="GA83">
        <v>559</v>
      </c>
      <c r="GB83">
        <v>1110</v>
      </c>
      <c r="GC83">
        <v>563</v>
      </c>
      <c r="GD83">
        <f t="shared" si="306"/>
        <v>1174.5</v>
      </c>
      <c r="GE83">
        <f t="shared" si="306"/>
        <v>561</v>
      </c>
      <c r="GF83" s="18">
        <f t="shared" si="349"/>
        <v>948.5</v>
      </c>
      <c r="GG83" s="18">
        <f t="shared" si="350"/>
        <v>-41</v>
      </c>
      <c r="GH83" s="18">
        <f t="shared" si="307"/>
        <v>949.38572245426144</v>
      </c>
      <c r="GI83">
        <f t="shared" si="308"/>
        <v>1301.6033381948589</v>
      </c>
      <c r="GJ83">
        <v>77</v>
      </c>
      <c r="GK83" s="22">
        <f t="shared" si="269"/>
        <v>1.0621630071427699</v>
      </c>
      <c r="GL83" s="18">
        <f t="shared" si="270"/>
        <v>0.52412892445503445</v>
      </c>
      <c r="GM83">
        <f t="shared" si="309"/>
        <v>2.6191171802069452E-2</v>
      </c>
      <c r="GN83">
        <f t="shared" si="310"/>
        <v>-0.28056187276336203</v>
      </c>
      <c r="GR83">
        <v>1524</v>
      </c>
      <c r="GS83">
        <v>548</v>
      </c>
      <c r="GT83">
        <v>1391</v>
      </c>
      <c r="GU83">
        <v>551</v>
      </c>
      <c r="GV83">
        <f t="shared" si="311"/>
        <v>1457.5</v>
      </c>
      <c r="GW83">
        <f t="shared" si="311"/>
        <v>549.5</v>
      </c>
      <c r="GX83" s="18">
        <f t="shared" si="351"/>
        <v>1212.5</v>
      </c>
      <c r="GY83" s="18">
        <f t="shared" si="352"/>
        <v>-55</v>
      </c>
      <c r="GZ83" s="18">
        <f t="shared" si="312"/>
        <v>1213.7467816641163</v>
      </c>
      <c r="HA83">
        <f t="shared" si="313"/>
        <v>1557.644535829661</v>
      </c>
      <c r="HB83">
        <v>77</v>
      </c>
      <c r="HC83" s="22">
        <f t="shared" si="271"/>
        <v>0.95369240899719154</v>
      </c>
      <c r="HD83" s="18">
        <f t="shared" si="272"/>
        <v>0.64464573634698186</v>
      </c>
      <c r="HE83">
        <f t="shared" si="314"/>
        <v>-2.059167415884568E-2</v>
      </c>
      <c r="HF83">
        <f t="shared" si="315"/>
        <v>-0.19067888539135722</v>
      </c>
      <c r="HJ83">
        <v>1532</v>
      </c>
      <c r="HK83">
        <v>549</v>
      </c>
      <c r="HL83">
        <v>1404</v>
      </c>
      <c r="HM83">
        <v>553</v>
      </c>
      <c r="HN83">
        <f t="shared" si="316"/>
        <v>1468</v>
      </c>
      <c r="HO83">
        <f t="shared" si="316"/>
        <v>551</v>
      </c>
      <c r="HP83" s="18">
        <f t="shared" si="317"/>
        <v>1213</v>
      </c>
      <c r="HQ83" s="18">
        <f t="shared" si="353"/>
        <v>-50.5</v>
      </c>
      <c r="HR83" s="18">
        <f t="shared" si="273"/>
        <v>1214.0507608827565</v>
      </c>
      <c r="HS83">
        <f t="shared" si="318"/>
        <v>1568.0003188775186</v>
      </c>
      <c r="HT83">
        <v>77</v>
      </c>
      <c r="HU83" s="22">
        <f t="shared" si="274"/>
        <v>1.0250974427443618</v>
      </c>
      <c r="HV83" s="18">
        <f t="shared" si="275"/>
        <v>0.71382246281412065</v>
      </c>
      <c r="HW83">
        <f t="shared" si="319"/>
        <v>1.0765150108613727E-2</v>
      </c>
      <c r="HX83">
        <f t="shared" si="320"/>
        <v>-0.14640978963515713</v>
      </c>
      <c r="IB83">
        <v>1740</v>
      </c>
      <c r="IC83">
        <v>543</v>
      </c>
      <c r="ID83">
        <v>1497</v>
      </c>
      <c r="IE83">
        <v>549</v>
      </c>
      <c r="IF83">
        <f t="shared" si="321"/>
        <v>1618.5</v>
      </c>
      <c r="IG83">
        <f t="shared" si="322"/>
        <v>546</v>
      </c>
      <c r="IH83">
        <f t="shared" si="323"/>
        <v>1072</v>
      </c>
      <c r="II83">
        <f t="shared" si="324"/>
        <v>-37.5</v>
      </c>
      <c r="IJ83">
        <f t="shared" si="325"/>
        <v>1072.6556996539011</v>
      </c>
      <c r="IL83">
        <v>77</v>
      </c>
      <c r="IM83">
        <f t="shared" si="276"/>
        <v>0.96084079608431106</v>
      </c>
      <c r="IN83">
        <f t="shared" si="277"/>
        <v>0.60184863229640728</v>
      </c>
      <c r="IO83">
        <f t="shared" si="326"/>
        <v>-1.7348565619552312E-2</v>
      </c>
      <c r="IP83">
        <f t="shared" si="327"/>
        <v>-0.22051272207181094</v>
      </c>
    </row>
    <row r="84" spans="11:250" x14ac:dyDescent="0.25">
      <c r="K84" s="18">
        <v>1311</v>
      </c>
      <c r="L84" s="18">
        <v>579</v>
      </c>
      <c r="M84" s="18">
        <v>1075</v>
      </c>
      <c r="N84" s="18">
        <v>578</v>
      </c>
      <c r="O84" s="18">
        <f t="shared" si="253"/>
        <v>1193</v>
      </c>
      <c r="P84" s="18">
        <f t="shared" si="254"/>
        <v>578.5</v>
      </c>
      <c r="Q84" s="18">
        <f t="shared" si="329"/>
        <v>416.5</v>
      </c>
      <c r="R84" s="18">
        <f t="shared" si="330"/>
        <v>-2</v>
      </c>
      <c r="S84" s="49">
        <f t="shared" si="278"/>
        <v>416.5048018930874</v>
      </c>
      <c r="T84" s="26">
        <f t="shared" si="279"/>
        <v>34.504581384565277</v>
      </c>
      <c r="U84" s="18">
        <f t="shared" si="328"/>
        <v>356.36129476764506</v>
      </c>
      <c r="V84" s="28">
        <v>78</v>
      </c>
      <c r="W84" s="22">
        <f t="shared" si="255"/>
        <v>0.28055331873498962</v>
      </c>
      <c r="X84" s="18">
        <f t="shared" si="256"/>
        <v>4.6886798505276252E-2</v>
      </c>
      <c r="Y84">
        <f t="shared" si="280"/>
        <v>-0.55198458955268914</v>
      </c>
      <c r="Z84">
        <f t="shared" si="281"/>
        <v>-1.3289494204699415</v>
      </c>
      <c r="AD84" s="18">
        <v>1313</v>
      </c>
      <c r="AE84" s="18">
        <v>572</v>
      </c>
      <c r="AF84" s="18">
        <v>1049</v>
      </c>
      <c r="AG84" s="18">
        <v>573</v>
      </c>
      <c r="AH84" s="18">
        <f t="shared" si="282"/>
        <v>1181</v>
      </c>
      <c r="AI84" s="18">
        <f t="shared" si="282"/>
        <v>572.5</v>
      </c>
      <c r="AJ84" s="18">
        <f t="shared" si="331"/>
        <v>518.5</v>
      </c>
      <c r="AK84" s="18">
        <f t="shared" si="332"/>
        <v>2</v>
      </c>
      <c r="AL84" s="18">
        <f t="shared" si="283"/>
        <v>518.50385726626951</v>
      </c>
      <c r="AM84" s="18">
        <f t="shared" si="284"/>
        <v>1312.4470465508314</v>
      </c>
      <c r="AN84" s="18">
        <f t="shared" si="333"/>
        <v>438.16076620554315</v>
      </c>
      <c r="AO84" s="28">
        <v>78</v>
      </c>
      <c r="AP84" s="22">
        <f t="shared" si="257"/>
        <v>0.2336680996086109</v>
      </c>
      <c r="AQ84" s="18">
        <f t="shared" si="258"/>
        <v>5.7004158713412599E-2</v>
      </c>
      <c r="AR84">
        <f t="shared" si="285"/>
        <v>-0.63140057348536704</v>
      </c>
      <c r="AS84">
        <f t="shared" si="285"/>
        <v>-1.2440934594081496</v>
      </c>
      <c r="AW84" s="18">
        <v>1436</v>
      </c>
      <c r="AX84" s="18">
        <v>578</v>
      </c>
      <c r="AY84" s="18">
        <v>1080</v>
      </c>
      <c r="AZ84" s="18">
        <v>581</v>
      </c>
      <c r="BA84" s="18">
        <f t="shared" si="286"/>
        <v>1258</v>
      </c>
      <c r="BB84" s="18">
        <f t="shared" si="286"/>
        <v>579.5</v>
      </c>
      <c r="BC84" s="18">
        <f t="shared" si="334"/>
        <v>426.5</v>
      </c>
      <c r="BD84" s="18">
        <f t="shared" si="335"/>
        <v>-1.5</v>
      </c>
      <c r="BE84" s="18">
        <f t="shared" si="287"/>
        <v>426.50263774096402</v>
      </c>
      <c r="BF84" s="18">
        <f t="shared" si="288"/>
        <v>1385.0574897815613</v>
      </c>
      <c r="BG84" s="18">
        <f t="shared" si="336"/>
        <v>370.68416107067696</v>
      </c>
      <c r="BH84" s="28">
        <v>78</v>
      </c>
      <c r="BI84" s="22">
        <f t="shared" si="259"/>
        <v>0.20778867106914886</v>
      </c>
      <c r="BJ84" s="18">
        <f t="shared" si="260"/>
        <v>3.576169742543589E-2</v>
      </c>
      <c r="BK84">
        <f t="shared" si="289"/>
        <v>-0.68237813447988682</v>
      </c>
      <c r="BL84">
        <f t="shared" si="289"/>
        <v>-1.4465818756422042</v>
      </c>
      <c r="BP84">
        <v>1395</v>
      </c>
      <c r="BQ84">
        <v>558</v>
      </c>
      <c r="BR84">
        <v>1234</v>
      </c>
      <c r="BS84">
        <v>552</v>
      </c>
      <c r="BT84" s="18">
        <f t="shared" si="290"/>
        <v>1314.5</v>
      </c>
      <c r="BU84" s="18">
        <f t="shared" si="290"/>
        <v>555</v>
      </c>
      <c r="BV84" s="18">
        <f t="shared" si="337"/>
        <v>836</v>
      </c>
      <c r="BW84" s="18">
        <f t="shared" si="338"/>
        <v>-34.5</v>
      </c>
      <c r="BX84" s="18">
        <f t="shared" si="291"/>
        <v>836.71156918020438</v>
      </c>
      <c r="BY84" s="18">
        <f t="shared" si="292"/>
        <v>1426.8620290693841</v>
      </c>
      <c r="BZ84" s="18">
        <f t="shared" si="339"/>
        <v>667.60416773372435</v>
      </c>
      <c r="CA84" s="28">
        <v>78</v>
      </c>
      <c r="CB84" s="22">
        <f t="shared" si="261"/>
        <v>0.89542853767450581</v>
      </c>
      <c r="CC84" s="18">
        <f t="shared" si="262"/>
        <v>0.37214938702129113</v>
      </c>
      <c r="CD84">
        <f t="shared" si="293"/>
        <v>-4.7969068588864648E-2</v>
      </c>
      <c r="CE84">
        <f t="shared" si="293"/>
        <v>-0.42928269201132779</v>
      </c>
      <c r="CI84">
        <v>1382</v>
      </c>
      <c r="CJ84">
        <v>557</v>
      </c>
      <c r="CK84">
        <v>1205</v>
      </c>
      <c r="CL84">
        <v>556</v>
      </c>
      <c r="CM84" s="18">
        <f t="shared" si="294"/>
        <v>1293.5</v>
      </c>
      <c r="CN84" s="18">
        <f t="shared" si="294"/>
        <v>556.5</v>
      </c>
      <c r="CO84" s="18">
        <f t="shared" si="340"/>
        <v>761</v>
      </c>
      <c r="CP84" s="18">
        <f t="shared" si="341"/>
        <v>-31.5</v>
      </c>
      <c r="CQ84" s="18">
        <f t="shared" si="295"/>
        <v>761.65165922487165</v>
      </c>
      <c r="CR84" s="18">
        <f t="shared" si="296"/>
        <v>1408.1315634556311</v>
      </c>
      <c r="CS84" s="18">
        <f t="shared" si="342"/>
        <v>614.84709367193489</v>
      </c>
      <c r="CT84" s="28">
        <v>78</v>
      </c>
      <c r="CU84" s="22">
        <f t="shared" si="263"/>
        <v>0.7582291499873075</v>
      </c>
      <c r="CV84" s="18">
        <f t="shared" si="264"/>
        <v>0.2830347519561604</v>
      </c>
      <c r="CW84">
        <f t="shared" si="297"/>
        <v>-0.1201995232130892</v>
      </c>
      <c r="CX84">
        <f t="shared" si="297"/>
        <v>-0.54816023706864647</v>
      </c>
      <c r="DB84">
        <v>1686</v>
      </c>
      <c r="DC84">
        <v>542</v>
      </c>
      <c r="DD84">
        <v>1481</v>
      </c>
      <c r="DE84">
        <v>545</v>
      </c>
      <c r="DF84" s="18">
        <f t="shared" si="298"/>
        <v>1583.5</v>
      </c>
      <c r="DG84" s="18">
        <f t="shared" si="298"/>
        <v>543.5</v>
      </c>
      <c r="DH84" s="18">
        <f t="shared" si="343"/>
        <v>1041.5</v>
      </c>
      <c r="DI84" s="18">
        <f t="shared" si="344"/>
        <v>-41</v>
      </c>
      <c r="DJ84" s="18">
        <f t="shared" si="299"/>
        <v>1042.3066967068762</v>
      </c>
      <c r="DK84" s="18">
        <f t="shared" si="300"/>
        <v>1674.1757673553873</v>
      </c>
      <c r="DL84" s="18">
        <f t="shared" si="345"/>
        <v>877.05328617699274</v>
      </c>
      <c r="DM84" s="28">
        <v>78</v>
      </c>
      <c r="DN84" s="22">
        <f t="shared" si="265"/>
        <v>0.68413222975337296</v>
      </c>
      <c r="DO84" s="18">
        <f t="shared" si="266"/>
        <v>0.34058830555272063</v>
      </c>
      <c r="DP84">
        <f t="shared" si="301"/>
        <v>-0.16485994930015327</v>
      </c>
      <c r="DQ84">
        <f t="shared" si="301"/>
        <v>-0.46777026806195215</v>
      </c>
      <c r="DU84">
        <v>1711</v>
      </c>
      <c r="DV84">
        <v>581</v>
      </c>
      <c r="DW84">
        <v>1554</v>
      </c>
      <c r="DX84">
        <v>585</v>
      </c>
      <c r="DY84" s="18">
        <f t="shared" si="302"/>
        <v>1632.5</v>
      </c>
      <c r="DZ84" s="18">
        <f t="shared" si="302"/>
        <v>583</v>
      </c>
      <c r="EA84" s="18">
        <f t="shared" si="346"/>
        <v>1027</v>
      </c>
      <c r="EB84" s="18">
        <f t="shared" si="347"/>
        <v>-23</v>
      </c>
      <c r="EC84" s="18">
        <f t="shared" si="303"/>
        <v>1027.2575139661915</v>
      </c>
      <c r="ED84" s="18">
        <f t="shared" si="304"/>
        <v>1733.4777904547841</v>
      </c>
      <c r="EE84" s="18">
        <f t="shared" si="348"/>
        <v>876.81785208950726</v>
      </c>
      <c r="EF84" s="28">
        <v>78</v>
      </c>
      <c r="EG84" s="22">
        <f t="shared" si="267"/>
        <v>1.6193819240976037</v>
      </c>
      <c r="EH84" s="18">
        <f t="shared" si="268"/>
        <v>0.84339094378180846</v>
      </c>
      <c r="EI84">
        <f t="shared" si="305"/>
        <v>0.20934928727529725</v>
      </c>
      <c r="EJ84">
        <f t="shared" si="305"/>
        <v>-7.3971066691683907E-2</v>
      </c>
      <c r="FZ84">
        <v>1256</v>
      </c>
      <c r="GA84">
        <v>558</v>
      </c>
      <c r="GB84">
        <v>1127</v>
      </c>
      <c r="GC84">
        <v>561</v>
      </c>
      <c r="GD84">
        <f t="shared" si="306"/>
        <v>1191.5</v>
      </c>
      <c r="GE84">
        <f t="shared" si="306"/>
        <v>559.5</v>
      </c>
      <c r="GF84" s="18">
        <f t="shared" si="349"/>
        <v>965.5</v>
      </c>
      <c r="GG84" s="18">
        <f t="shared" si="350"/>
        <v>-42.5</v>
      </c>
      <c r="GH84" s="18">
        <f t="shared" si="307"/>
        <v>966.43494349076593</v>
      </c>
      <c r="GI84">
        <f t="shared" si="308"/>
        <v>1316.3253777087184</v>
      </c>
      <c r="GJ84">
        <v>78</v>
      </c>
      <c r="GK84" s="22">
        <f t="shared" si="269"/>
        <v>1.075957331910858</v>
      </c>
      <c r="GL84" s="18">
        <f t="shared" si="270"/>
        <v>0.53354131572373686</v>
      </c>
      <c r="GM84">
        <f t="shared" si="309"/>
        <v>3.179504932006804E-2</v>
      </c>
      <c r="GN84">
        <f t="shared" si="310"/>
        <v>-0.27283194456924825</v>
      </c>
      <c r="GR84">
        <v>1543</v>
      </c>
      <c r="GS84">
        <v>548</v>
      </c>
      <c r="GT84">
        <v>1413</v>
      </c>
      <c r="GU84">
        <v>552</v>
      </c>
      <c r="GV84">
        <f t="shared" si="311"/>
        <v>1478</v>
      </c>
      <c r="GW84">
        <f t="shared" si="311"/>
        <v>550</v>
      </c>
      <c r="GX84" s="18">
        <f t="shared" si="351"/>
        <v>1233</v>
      </c>
      <c r="GY84" s="18">
        <f t="shared" si="352"/>
        <v>-54.5</v>
      </c>
      <c r="GZ84" s="18">
        <f t="shared" si="312"/>
        <v>1234.2038932040361</v>
      </c>
      <c r="HA84">
        <f t="shared" si="313"/>
        <v>1577.0174380773346</v>
      </c>
      <c r="HB84">
        <v>78</v>
      </c>
      <c r="HC84" s="22">
        <f t="shared" si="271"/>
        <v>0.96607802469845383</v>
      </c>
      <c r="HD84" s="18">
        <f t="shared" si="272"/>
        <v>0.65551092662505872</v>
      </c>
      <c r="HE84">
        <f t="shared" si="314"/>
        <v>-1.4987796640847125E-2</v>
      </c>
      <c r="HF84">
        <f t="shared" si="315"/>
        <v>-0.18342006471620262</v>
      </c>
      <c r="HJ84">
        <v>1548</v>
      </c>
      <c r="HK84">
        <v>548</v>
      </c>
      <c r="HL84">
        <v>1426</v>
      </c>
      <c r="HM84">
        <v>552</v>
      </c>
      <c r="HN84">
        <f t="shared" si="316"/>
        <v>1487</v>
      </c>
      <c r="HO84">
        <f t="shared" si="316"/>
        <v>550</v>
      </c>
      <c r="HP84" s="18">
        <f t="shared" si="317"/>
        <v>1232</v>
      </c>
      <c r="HQ84" s="18">
        <f t="shared" si="353"/>
        <v>-51.5</v>
      </c>
      <c r="HR84" s="18">
        <f t="shared" si="273"/>
        <v>1233.0759303465461</v>
      </c>
      <c r="HS84">
        <f t="shared" si="318"/>
        <v>1585.4554550664614</v>
      </c>
      <c r="HT84">
        <v>78</v>
      </c>
      <c r="HU84" s="22">
        <f t="shared" si="274"/>
        <v>1.0384103965462368</v>
      </c>
      <c r="HV84" s="18">
        <f t="shared" si="275"/>
        <v>0.72500864527013553</v>
      </c>
      <c r="HW84">
        <f t="shared" si="319"/>
        <v>1.636902762661234E-2</v>
      </c>
      <c r="HX84">
        <f t="shared" si="320"/>
        <v>-0.13965681471075975</v>
      </c>
      <c r="IB84">
        <v>1759</v>
      </c>
      <c r="IC84">
        <v>545</v>
      </c>
      <c r="ID84">
        <v>1513</v>
      </c>
      <c r="IE84">
        <v>543</v>
      </c>
      <c r="IF84">
        <f t="shared" si="321"/>
        <v>1636</v>
      </c>
      <c r="IG84">
        <f t="shared" si="322"/>
        <v>544</v>
      </c>
      <c r="IH84">
        <f t="shared" si="323"/>
        <v>1089.5</v>
      </c>
      <c r="II84">
        <f t="shared" si="324"/>
        <v>-39.5</v>
      </c>
      <c r="IJ84">
        <f t="shared" si="325"/>
        <v>1090.215804324997</v>
      </c>
      <c r="IL84">
        <v>78</v>
      </c>
      <c r="IM84">
        <f t="shared" si="276"/>
        <v>0.97331924798151004</v>
      </c>
      <c r="IN84">
        <f t="shared" si="277"/>
        <v>0.61170130448440829</v>
      </c>
      <c r="IO84">
        <f t="shared" si="326"/>
        <v>-1.174468810155372E-2</v>
      </c>
      <c r="IP84">
        <f t="shared" si="327"/>
        <v>-0.21346059334595074</v>
      </c>
    </row>
    <row r="85" spans="11:250" x14ac:dyDescent="0.25">
      <c r="K85" s="18">
        <v>1319</v>
      </c>
      <c r="L85" s="18">
        <v>578</v>
      </c>
      <c r="M85" s="18">
        <v>1083</v>
      </c>
      <c r="N85" s="18">
        <v>579</v>
      </c>
      <c r="O85" s="18">
        <f t="shared" si="253"/>
        <v>1201</v>
      </c>
      <c r="P85" s="18">
        <f t="shared" si="254"/>
        <v>578.5</v>
      </c>
      <c r="Q85" s="18">
        <f t="shared" si="329"/>
        <v>424.5</v>
      </c>
      <c r="R85" s="18">
        <f t="shared" si="330"/>
        <v>-2</v>
      </c>
      <c r="S85" s="49">
        <f t="shared" si="278"/>
        <v>424.50471139906091</v>
      </c>
      <c r="T85" s="26">
        <f t="shared" si="279"/>
        <v>35.167319310666969</v>
      </c>
      <c r="U85" s="18">
        <f t="shared" si="328"/>
        <v>363.56419809646229</v>
      </c>
      <c r="V85" s="28">
        <v>79</v>
      </c>
      <c r="W85" s="22">
        <f t="shared" si="255"/>
        <v>0.28415015615466899</v>
      </c>
      <c r="X85" s="18">
        <f t="shared" si="256"/>
        <v>4.7787364701301301E-2</v>
      </c>
      <c r="Y85">
        <f t="shared" si="280"/>
        <v>-0.54645210095272811</v>
      </c>
      <c r="Z85">
        <f t="shared" si="281"/>
        <v>-1.3206869185739918</v>
      </c>
      <c r="AD85" s="18">
        <v>1325</v>
      </c>
      <c r="AE85" s="18">
        <v>571</v>
      </c>
      <c r="AF85" s="18">
        <v>1058</v>
      </c>
      <c r="AG85" s="18">
        <v>571</v>
      </c>
      <c r="AH85" s="18">
        <f t="shared" si="282"/>
        <v>1191.5</v>
      </c>
      <c r="AI85" s="18">
        <f t="shared" si="282"/>
        <v>571</v>
      </c>
      <c r="AJ85" s="18">
        <f t="shared" si="331"/>
        <v>529</v>
      </c>
      <c r="AK85" s="18">
        <f t="shared" si="332"/>
        <v>0.5</v>
      </c>
      <c r="AL85" s="18">
        <f t="shared" si="283"/>
        <v>529.00023629484326</v>
      </c>
      <c r="AM85" s="18">
        <f t="shared" si="284"/>
        <v>1321.2544228875829</v>
      </c>
      <c r="AN85" s="18">
        <f t="shared" si="333"/>
        <v>446.96814254229469</v>
      </c>
      <c r="AO85" s="28">
        <v>79</v>
      </c>
      <c r="AP85" s="22">
        <f t="shared" si="257"/>
        <v>0.23666384447538794</v>
      </c>
      <c r="AQ85" s="18">
        <f t="shared" si="258"/>
        <v>5.8158127478882535E-2</v>
      </c>
      <c r="AR85">
        <f t="shared" si="285"/>
        <v>-0.62586808488540602</v>
      </c>
      <c r="AS85">
        <f t="shared" si="285"/>
        <v>-1.2353895849323777</v>
      </c>
      <c r="AW85" s="18">
        <v>1443</v>
      </c>
      <c r="AX85" s="18">
        <v>578</v>
      </c>
      <c r="AY85" s="18">
        <v>1087</v>
      </c>
      <c r="AZ85" s="18">
        <v>581</v>
      </c>
      <c r="BA85" s="18">
        <f t="shared" si="286"/>
        <v>1265</v>
      </c>
      <c r="BB85" s="18">
        <f t="shared" si="286"/>
        <v>579.5</v>
      </c>
      <c r="BC85" s="18">
        <f t="shared" si="334"/>
        <v>433.5</v>
      </c>
      <c r="BD85" s="18">
        <f t="shared" si="335"/>
        <v>-1.5</v>
      </c>
      <c r="BE85" s="18">
        <f t="shared" si="287"/>
        <v>433.50259514794141</v>
      </c>
      <c r="BF85" s="18">
        <f t="shared" si="288"/>
        <v>1391.4184309545421</v>
      </c>
      <c r="BG85" s="18">
        <f t="shared" si="336"/>
        <v>377.04510224365777</v>
      </c>
      <c r="BH85" s="28">
        <v>79</v>
      </c>
      <c r="BI85" s="22">
        <f t="shared" si="259"/>
        <v>0.21045262839054821</v>
      </c>
      <c r="BJ85" s="18">
        <f t="shared" si="260"/>
        <v>3.6348634847687668E-2</v>
      </c>
      <c r="BK85">
        <f t="shared" si="289"/>
        <v>-0.67684564587992579</v>
      </c>
      <c r="BL85">
        <f t="shared" si="289"/>
        <v>-1.4395118953757682</v>
      </c>
      <c r="BP85">
        <v>1408</v>
      </c>
      <c r="BQ85">
        <v>558</v>
      </c>
      <c r="BR85">
        <v>1248</v>
      </c>
      <c r="BS85">
        <v>553</v>
      </c>
      <c r="BT85" s="18">
        <f t="shared" si="290"/>
        <v>1328</v>
      </c>
      <c r="BU85" s="18">
        <f t="shared" si="290"/>
        <v>555.5</v>
      </c>
      <c r="BV85" s="18">
        <f t="shared" si="337"/>
        <v>849.5</v>
      </c>
      <c r="BW85" s="18">
        <f t="shared" si="338"/>
        <v>-34</v>
      </c>
      <c r="BX85" s="18">
        <f t="shared" si="291"/>
        <v>850.1801279728902</v>
      </c>
      <c r="BY85" s="18">
        <f t="shared" si="292"/>
        <v>1439.5013893706389</v>
      </c>
      <c r="BZ85" s="18">
        <f t="shared" si="339"/>
        <v>680.24352803497914</v>
      </c>
      <c r="CA85" s="28">
        <v>79</v>
      </c>
      <c r="CB85" s="22">
        <f t="shared" si="261"/>
        <v>0.90690839072161478</v>
      </c>
      <c r="CC85" s="18">
        <f t="shared" si="262"/>
        <v>0.37813988133663717</v>
      </c>
      <c r="CD85">
        <f t="shared" si="293"/>
        <v>-4.2436579988903662E-2</v>
      </c>
      <c r="CE85">
        <f t="shared" si="293"/>
        <v>-0.42234751641942181</v>
      </c>
      <c r="CI85">
        <v>1391</v>
      </c>
      <c r="CJ85">
        <v>555</v>
      </c>
      <c r="CK85">
        <v>1217</v>
      </c>
      <c r="CL85">
        <v>558</v>
      </c>
      <c r="CM85" s="18">
        <f t="shared" si="294"/>
        <v>1304</v>
      </c>
      <c r="CN85" s="18">
        <f t="shared" si="294"/>
        <v>556.5</v>
      </c>
      <c r="CO85" s="18">
        <f t="shared" si="340"/>
        <v>771.5</v>
      </c>
      <c r="CP85" s="18">
        <f t="shared" si="341"/>
        <v>-31.5</v>
      </c>
      <c r="CQ85" s="18">
        <f t="shared" si="295"/>
        <v>772.14279767410903</v>
      </c>
      <c r="CR85" s="18">
        <f t="shared" si="296"/>
        <v>1417.7828641932444</v>
      </c>
      <c r="CS85" s="18">
        <f t="shared" si="342"/>
        <v>624.49839440954827</v>
      </c>
      <c r="CT85" s="28">
        <v>79</v>
      </c>
      <c r="CU85" s="22">
        <f t="shared" si="263"/>
        <v>0.76795003652560623</v>
      </c>
      <c r="CV85" s="18">
        <f t="shared" si="264"/>
        <v>0.286933327811348</v>
      </c>
      <c r="CW85">
        <f t="shared" si="297"/>
        <v>-0.11466703461312822</v>
      </c>
      <c r="CX85">
        <f t="shared" si="297"/>
        <v>-0.54221900475527518</v>
      </c>
      <c r="DB85">
        <v>1703</v>
      </c>
      <c r="DC85">
        <v>541</v>
      </c>
      <c r="DD85">
        <v>1499</v>
      </c>
      <c r="DE85">
        <v>547</v>
      </c>
      <c r="DF85" s="18">
        <f t="shared" si="298"/>
        <v>1601</v>
      </c>
      <c r="DG85" s="18">
        <f t="shared" si="298"/>
        <v>544</v>
      </c>
      <c r="DH85" s="18">
        <f t="shared" si="343"/>
        <v>1059</v>
      </c>
      <c r="DI85" s="18">
        <f t="shared" si="344"/>
        <v>-40.5</v>
      </c>
      <c r="DJ85" s="18">
        <f t="shared" si="299"/>
        <v>1059.7741504679193</v>
      </c>
      <c r="DK85" s="18">
        <f t="shared" si="300"/>
        <v>1690.8982819791379</v>
      </c>
      <c r="DL85" s="18">
        <f t="shared" si="345"/>
        <v>893.77580080074335</v>
      </c>
      <c r="DM85" s="28">
        <v>79</v>
      </c>
      <c r="DN85" s="22">
        <f t="shared" si="265"/>
        <v>0.69290315577585204</v>
      </c>
      <c r="DO85" s="18">
        <f t="shared" si="266"/>
        <v>0.34629604061533742</v>
      </c>
      <c r="DP85">
        <f t="shared" si="301"/>
        <v>-0.15932746070019227</v>
      </c>
      <c r="DQ85">
        <f t="shared" si="301"/>
        <v>-0.46055247393925086</v>
      </c>
      <c r="DY85" s="18"/>
      <c r="DZ85" s="18"/>
      <c r="ED85" s="18"/>
      <c r="EE85" s="18"/>
      <c r="EF85" s="18"/>
      <c r="EG85" s="18"/>
      <c r="EH85" s="18"/>
      <c r="FZ85">
        <v>1276</v>
      </c>
      <c r="GA85">
        <v>557</v>
      </c>
      <c r="GB85">
        <v>1143</v>
      </c>
      <c r="GC85">
        <v>562</v>
      </c>
      <c r="GD85">
        <f t="shared" si="306"/>
        <v>1209.5</v>
      </c>
      <c r="GE85">
        <f t="shared" si="306"/>
        <v>559.5</v>
      </c>
      <c r="GF85" s="18">
        <f t="shared" si="349"/>
        <v>983.5</v>
      </c>
      <c r="GG85" s="18">
        <f t="shared" si="350"/>
        <v>-42.5</v>
      </c>
      <c r="GH85" s="18">
        <f t="shared" si="307"/>
        <v>984.4178482737907</v>
      </c>
      <c r="GI85">
        <f t="shared" si="308"/>
        <v>1332.6404241204752</v>
      </c>
      <c r="GJ85">
        <v>79</v>
      </c>
      <c r="GK85" s="22">
        <f t="shared" si="269"/>
        <v>1.0897516566789458</v>
      </c>
      <c r="GL85" s="18">
        <f t="shared" si="270"/>
        <v>0.54346916730142703</v>
      </c>
      <c r="GM85">
        <f t="shared" si="309"/>
        <v>3.7327537920029033E-2</v>
      </c>
      <c r="GN85">
        <f t="shared" si="310"/>
        <v>-0.26482508975742319</v>
      </c>
      <c r="GR85">
        <v>1560</v>
      </c>
      <c r="GS85">
        <v>548</v>
      </c>
      <c r="GT85">
        <v>1431</v>
      </c>
      <c r="GU85">
        <v>552</v>
      </c>
      <c r="GV85">
        <f t="shared" si="311"/>
        <v>1495.5</v>
      </c>
      <c r="GW85">
        <f t="shared" si="311"/>
        <v>550</v>
      </c>
      <c r="GX85" s="18">
        <f t="shared" si="351"/>
        <v>1250.5</v>
      </c>
      <c r="GY85" s="18">
        <f t="shared" si="352"/>
        <v>-54.5</v>
      </c>
      <c r="GZ85" s="18">
        <f t="shared" si="312"/>
        <v>1251.6870615293585</v>
      </c>
      <c r="HA85">
        <f t="shared" si="313"/>
        <v>1593.4303404918585</v>
      </c>
      <c r="HB85">
        <v>79</v>
      </c>
      <c r="HC85" s="22">
        <f t="shared" si="271"/>
        <v>0.97846364039971601</v>
      </c>
      <c r="HD85" s="18">
        <f t="shared" si="272"/>
        <v>0.66479659484598963</v>
      </c>
      <c r="HE85">
        <f t="shared" si="314"/>
        <v>-9.4553080408861217E-3</v>
      </c>
      <c r="HF85">
        <f t="shared" si="315"/>
        <v>-0.17731121371760383</v>
      </c>
      <c r="HJ85">
        <v>1565</v>
      </c>
      <c r="HK85">
        <v>547</v>
      </c>
      <c r="HL85">
        <v>1443</v>
      </c>
      <c r="HM85">
        <v>552</v>
      </c>
      <c r="HN85">
        <f t="shared" si="316"/>
        <v>1504</v>
      </c>
      <c r="HO85">
        <f t="shared" si="316"/>
        <v>549.5</v>
      </c>
      <c r="HP85" s="18">
        <f t="shared" si="317"/>
        <v>1249</v>
      </c>
      <c r="HQ85" s="18">
        <f t="shared" si="353"/>
        <v>-52</v>
      </c>
      <c r="HR85" s="18">
        <f t="shared" si="273"/>
        <v>1250.0819973105765</v>
      </c>
      <c r="HS85">
        <f t="shared" si="318"/>
        <v>1601.23897342027</v>
      </c>
      <c r="HT85">
        <v>79</v>
      </c>
      <c r="HU85" s="22">
        <f t="shared" si="274"/>
        <v>1.0517233503481116</v>
      </c>
      <c r="HV85" s="18">
        <f t="shared" si="275"/>
        <v>0.73500766095727166</v>
      </c>
      <c r="HW85">
        <f t="shared" si="319"/>
        <v>2.1901516226573357E-2</v>
      </c>
      <c r="HX85">
        <f t="shared" si="320"/>
        <v>-0.13370813425712491</v>
      </c>
      <c r="IB85">
        <v>1771</v>
      </c>
      <c r="IC85">
        <v>541</v>
      </c>
      <c r="ID85">
        <v>1529</v>
      </c>
      <c r="IE85">
        <v>542</v>
      </c>
      <c r="IF85">
        <f t="shared" si="321"/>
        <v>1650</v>
      </c>
      <c r="IG85">
        <f t="shared" si="322"/>
        <v>541.5</v>
      </c>
      <c r="IH85">
        <f t="shared" si="323"/>
        <v>1103.5</v>
      </c>
      <c r="II85">
        <f t="shared" si="324"/>
        <v>-42</v>
      </c>
      <c r="IJ85">
        <f t="shared" si="325"/>
        <v>1104.2989857823832</v>
      </c>
      <c r="IL85">
        <v>79</v>
      </c>
      <c r="IM85">
        <f t="shared" si="276"/>
        <v>0.9857976998787088</v>
      </c>
      <c r="IN85">
        <f t="shared" si="277"/>
        <v>0.61960313496108854</v>
      </c>
      <c r="IO85">
        <f t="shared" si="326"/>
        <v>-6.2121995015927316E-3</v>
      </c>
      <c r="IP85">
        <f t="shared" si="327"/>
        <v>-0.20788639353894942</v>
      </c>
    </row>
    <row r="86" spans="11:250" x14ac:dyDescent="0.25">
      <c r="K86" s="18">
        <v>1328</v>
      </c>
      <c r="L86" s="18">
        <v>579</v>
      </c>
      <c r="M86" s="18">
        <v>1090</v>
      </c>
      <c r="N86" s="18">
        <v>579</v>
      </c>
      <c r="O86" s="18">
        <f t="shared" si="253"/>
        <v>1209</v>
      </c>
      <c r="P86" s="18">
        <f t="shared" si="254"/>
        <v>579</v>
      </c>
      <c r="Q86" s="18">
        <f t="shared" si="329"/>
        <v>432.5</v>
      </c>
      <c r="R86" s="18">
        <f t="shared" si="330"/>
        <v>-1.5</v>
      </c>
      <c r="S86" s="49">
        <f t="shared" si="278"/>
        <v>432.50260114824744</v>
      </c>
      <c r="T86" s="26">
        <f t="shared" si="279"/>
        <v>35.829889913697912</v>
      </c>
      <c r="U86" s="18">
        <f t="shared" si="328"/>
        <v>370.99203242994906</v>
      </c>
      <c r="V86" s="28">
        <v>80</v>
      </c>
      <c r="W86" s="22">
        <f t="shared" si="255"/>
        <v>0.2877469935743483</v>
      </c>
      <c r="X86" s="18">
        <f t="shared" si="256"/>
        <v>4.8687703529168597E-2</v>
      </c>
      <c r="Y86">
        <f t="shared" si="280"/>
        <v>-0.54098920525122607</v>
      </c>
      <c r="Z86">
        <f t="shared" si="281"/>
        <v>-1.3125807094986861</v>
      </c>
      <c r="AD86" s="18">
        <v>1334</v>
      </c>
      <c r="AE86" s="18">
        <v>571</v>
      </c>
      <c r="AF86" s="18">
        <v>1067</v>
      </c>
      <c r="AG86" s="18">
        <v>571</v>
      </c>
      <c r="AH86" s="18">
        <f t="shared" si="282"/>
        <v>1200.5</v>
      </c>
      <c r="AI86" s="18">
        <f t="shared" si="282"/>
        <v>571</v>
      </c>
      <c r="AJ86" s="18">
        <f t="shared" si="331"/>
        <v>538</v>
      </c>
      <c r="AK86" s="18">
        <f t="shared" si="332"/>
        <v>0.5</v>
      </c>
      <c r="AL86" s="18">
        <f t="shared" si="283"/>
        <v>538.00023234195726</v>
      </c>
      <c r="AM86" s="18">
        <f t="shared" si="284"/>
        <v>1329.3762635160897</v>
      </c>
      <c r="AN86" s="18">
        <f t="shared" si="333"/>
        <v>455.08998317080147</v>
      </c>
      <c r="AO86" s="28">
        <v>80</v>
      </c>
      <c r="AP86" s="22">
        <f t="shared" si="257"/>
        <v>0.239659589342165</v>
      </c>
      <c r="AQ86" s="18">
        <f t="shared" si="258"/>
        <v>5.9147584347717962E-2</v>
      </c>
      <c r="AR86">
        <f t="shared" si="285"/>
        <v>-0.62040518918390397</v>
      </c>
      <c r="AS86">
        <f t="shared" si="285"/>
        <v>-1.2280629877373066</v>
      </c>
      <c r="AW86" s="18">
        <v>1450</v>
      </c>
      <c r="AX86" s="18">
        <v>578</v>
      </c>
      <c r="AY86" s="18">
        <v>1096</v>
      </c>
      <c r="AZ86" s="18">
        <v>581</v>
      </c>
      <c r="BA86" s="18">
        <f t="shared" si="286"/>
        <v>1273</v>
      </c>
      <c r="BB86" s="18">
        <f t="shared" si="286"/>
        <v>579.5</v>
      </c>
      <c r="BC86" s="18">
        <f t="shared" si="334"/>
        <v>441.5</v>
      </c>
      <c r="BD86" s="18">
        <f t="shared" si="335"/>
        <v>-1.5</v>
      </c>
      <c r="BE86" s="18">
        <f t="shared" si="287"/>
        <v>441.50254812401704</v>
      </c>
      <c r="BF86" s="18">
        <f t="shared" si="288"/>
        <v>1398.6955530064431</v>
      </c>
      <c r="BG86" s="18">
        <f t="shared" si="336"/>
        <v>384.32222429555873</v>
      </c>
      <c r="BH86" s="28">
        <v>80</v>
      </c>
      <c r="BI86" s="22">
        <f t="shared" si="259"/>
        <v>0.21311658571194755</v>
      </c>
      <c r="BJ86" s="18">
        <f t="shared" si="260"/>
        <v>3.7019420611788596E-2</v>
      </c>
      <c r="BK86">
        <f t="shared" si="289"/>
        <v>-0.67138275017842364</v>
      </c>
      <c r="BL86">
        <f t="shared" si="289"/>
        <v>-1.4315703826407096</v>
      </c>
      <c r="BP86">
        <v>1419</v>
      </c>
      <c r="BQ86">
        <v>557</v>
      </c>
      <c r="BR86">
        <v>1260</v>
      </c>
      <c r="BS86">
        <v>554</v>
      </c>
      <c r="BT86" s="18">
        <f t="shared" si="290"/>
        <v>1339.5</v>
      </c>
      <c r="BU86" s="18">
        <f t="shared" si="290"/>
        <v>555.5</v>
      </c>
      <c r="BV86" s="18">
        <f t="shared" si="337"/>
        <v>861</v>
      </c>
      <c r="BW86" s="18">
        <f t="shared" si="338"/>
        <v>-34</v>
      </c>
      <c r="BX86" s="18">
        <f t="shared" si="291"/>
        <v>861.67105092372697</v>
      </c>
      <c r="BY86" s="18">
        <f t="shared" si="292"/>
        <v>1450.1174090396958</v>
      </c>
      <c r="BZ86" s="18">
        <f t="shared" si="339"/>
        <v>690.859547704036</v>
      </c>
      <c r="CA86" s="28">
        <v>80</v>
      </c>
      <c r="CB86" s="22">
        <f t="shared" si="261"/>
        <v>0.91838824376872386</v>
      </c>
      <c r="CC86" s="18">
        <f t="shared" si="262"/>
        <v>0.38325077030958715</v>
      </c>
      <c r="CD86">
        <f t="shared" si="293"/>
        <v>-3.6973684287401491E-2</v>
      </c>
      <c r="CE86">
        <f t="shared" si="293"/>
        <v>-0.41651696356852042</v>
      </c>
      <c r="CI86">
        <v>1402</v>
      </c>
      <c r="CJ86">
        <v>555</v>
      </c>
      <c r="CK86">
        <v>1228</v>
      </c>
      <c r="CL86">
        <v>557</v>
      </c>
      <c r="CM86" s="18">
        <f t="shared" si="294"/>
        <v>1315</v>
      </c>
      <c r="CN86" s="18">
        <f t="shared" si="294"/>
        <v>556</v>
      </c>
      <c r="CO86" s="18">
        <f t="shared" si="340"/>
        <v>782.5</v>
      </c>
      <c r="CP86" s="18">
        <f t="shared" si="341"/>
        <v>-32</v>
      </c>
      <c r="CQ86" s="18">
        <f t="shared" si="295"/>
        <v>783.15403976484731</v>
      </c>
      <c r="CR86" s="18">
        <f t="shared" si="296"/>
        <v>1427.7118056526674</v>
      </c>
      <c r="CS86" s="18">
        <f t="shared" si="342"/>
        <v>634.42733586897123</v>
      </c>
      <c r="CT86" s="28">
        <v>80</v>
      </c>
      <c r="CU86" s="22">
        <f t="shared" si="263"/>
        <v>0.77767092306390506</v>
      </c>
      <c r="CV86" s="18">
        <f t="shared" si="264"/>
        <v>0.29102517759088248</v>
      </c>
      <c r="CW86">
        <f t="shared" si="297"/>
        <v>-0.10920413891162606</v>
      </c>
      <c r="CX86">
        <f t="shared" si="297"/>
        <v>-0.5360694370766903</v>
      </c>
      <c r="DB86">
        <v>1718</v>
      </c>
      <c r="DC86">
        <v>540</v>
      </c>
      <c r="DD86">
        <v>1516</v>
      </c>
      <c r="DE86">
        <v>547</v>
      </c>
      <c r="DF86" s="18">
        <f t="shared" si="298"/>
        <v>1617</v>
      </c>
      <c r="DG86" s="18">
        <f t="shared" si="298"/>
        <v>543.5</v>
      </c>
      <c r="DH86" s="18">
        <f t="shared" si="343"/>
        <v>1075</v>
      </c>
      <c r="DI86" s="18">
        <f t="shared" si="344"/>
        <v>-41</v>
      </c>
      <c r="DJ86" s="18">
        <f t="shared" si="299"/>
        <v>1075.7815763434508</v>
      </c>
      <c r="DK86" s="18">
        <f t="shared" si="300"/>
        <v>1705.8960255537263</v>
      </c>
      <c r="DL86" s="18">
        <f t="shared" si="345"/>
        <v>908.77354437533177</v>
      </c>
      <c r="DM86" s="28">
        <v>80</v>
      </c>
      <c r="DN86" s="22">
        <f t="shared" si="265"/>
        <v>0.70167408179833113</v>
      </c>
      <c r="DO86" s="18">
        <f t="shared" si="266"/>
        <v>0.35152669112581891</v>
      </c>
      <c r="DP86">
        <f t="shared" si="301"/>
        <v>-0.15386456499869014</v>
      </c>
      <c r="DQ86">
        <f t="shared" si="301"/>
        <v>-0.45404169377767173</v>
      </c>
      <c r="DY86" s="18"/>
      <c r="DZ86" s="18"/>
      <c r="ED86" s="18"/>
      <c r="EE86" s="18"/>
      <c r="EF86" s="18"/>
      <c r="EH86" s="18"/>
      <c r="FZ86">
        <v>1295</v>
      </c>
      <c r="GA86">
        <v>556</v>
      </c>
      <c r="GB86">
        <v>1158</v>
      </c>
      <c r="GC86">
        <v>560</v>
      </c>
      <c r="GD86">
        <f t="shared" si="306"/>
        <v>1226.5</v>
      </c>
      <c r="GE86">
        <f t="shared" si="306"/>
        <v>558</v>
      </c>
      <c r="GF86" s="18">
        <f t="shared" si="349"/>
        <v>1000.5</v>
      </c>
      <c r="GG86" s="18">
        <f t="shared" si="350"/>
        <v>-44</v>
      </c>
      <c r="GH86" s="18">
        <f t="shared" si="307"/>
        <v>1001.4670488837863</v>
      </c>
      <c r="GI86">
        <f t="shared" si="308"/>
        <v>1347.4666044099201</v>
      </c>
      <c r="GJ86">
        <v>80</v>
      </c>
      <c r="GK86" s="22">
        <f t="shared" si="269"/>
        <v>1.1035459814470336</v>
      </c>
      <c r="GL86" s="18">
        <f t="shared" si="270"/>
        <v>0.55288154729323336</v>
      </c>
      <c r="GM86">
        <f t="shared" si="309"/>
        <v>4.2790433621531163E-2</v>
      </c>
      <c r="GN86">
        <f t="shared" si="310"/>
        <v>-0.25736790462168629</v>
      </c>
      <c r="GR86">
        <v>1574</v>
      </c>
      <c r="GS86">
        <v>548</v>
      </c>
      <c r="GT86">
        <v>1448</v>
      </c>
      <c r="GU86">
        <v>551</v>
      </c>
      <c r="GV86">
        <f t="shared" si="311"/>
        <v>1511</v>
      </c>
      <c r="GW86">
        <f t="shared" si="311"/>
        <v>549.5</v>
      </c>
      <c r="GX86" s="18">
        <f t="shared" si="351"/>
        <v>1266</v>
      </c>
      <c r="GY86" s="18">
        <f t="shared" si="352"/>
        <v>-55</v>
      </c>
      <c r="GZ86" s="18">
        <f t="shared" si="312"/>
        <v>1267.1941445571788</v>
      </c>
      <c r="HA86">
        <f t="shared" si="313"/>
        <v>1607.8156766246559</v>
      </c>
      <c r="HB86">
        <v>80</v>
      </c>
      <c r="HC86" s="22">
        <f t="shared" si="271"/>
        <v>0.99084925610097818</v>
      </c>
      <c r="HD86" s="18">
        <f t="shared" si="272"/>
        <v>0.67303272375531376</v>
      </c>
      <c r="HE86">
        <f t="shared" si="314"/>
        <v>-3.9924123393839878E-3</v>
      </c>
      <c r="HF86">
        <f t="shared" si="315"/>
        <v>-0.17196381928143592</v>
      </c>
      <c r="HJ86">
        <v>1584</v>
      </c>
      <c r="HK86">
        <v>549</v>
      </c>
      <c r="HL86">
        <v>1460</v>
      </c>
      <c r="HM86">
        <v>551</v>
      </c>
      <c r="HN86">
        <f t="shared" si="316"/>
        <v>1522</v>
      </c>
      <c r="HO86">
        <f t="shared" si="316"/>
        <v>550</v>
      </c>
      <c r="HP86" s="18">
        <f t="shared" si="317"/>
        <v>1267</v>
      </c>
      <c r="HQ86" s="18">
        <f t="shared" si="353"/>
        <v>-51.5</v>
      </c>
      <c r="HR86" s="18">
        <f t="shared" si="273"/>
        <v>1268.0462333842563</v>
      </c>
      <c r="HS86">
        <f t="shared" si="318"/>
        <v>1618.3275317438063</v>
      </c>
      <c r="HT86">
        <v>80</v>
      </c>
      <c r="HU86" s="22">
        <f t="shared" si="274"/>
        <v>1.0650363041499862</v>
      </c>
      <c r="HV86" s="18">
        <f t="shared" si="275"/>
        <v>0.74557004899726131</v>
      </c>
      <c r="HW86">
        <f t="shared" si="319"/>
        <v>2.7364411928075413E-2</v>
      </c>
      <c r="HX86">
        <f t="shared" si="320"/>
        <v>-0.12751154675987281</v>
      </c>
      <c r="IB86">
        <v>1784</v>
      </c>
      <c r="IC86">
        <v>540</v>
      </c>
      <c r="ID86">
        <v>1546</v>
      </c>
      <c r="IE86">
        <v>543</v>
      </c>
      <c r="IF86">
        <f t="shared" si="321"/>
        <v>1665</v>
      </c>
      <c r="IG86">
        <f t="shared" si="322"/>
        <v>541.5</v>
      </c>
      <c r="IH86">
        <f t="shared" si="323"/>
        <v>1118.5</v>
      </c>
      <c r="II86">
        <f t="shared" si="324"/>
        <v>-42</v>
      </c>
      <c r="IJ86">
        <f t="shared" si="325"/>
        <v>1119.2882783269017</v>
      </c>
      <c r="IL86">
        <v>80</v>
      </c>
      <c r="IM86">
        <f t="shared" si="276"/>
        <v>0.99827615177590767</v>
      </c>
      <c r="IN86">
        <f t="shared" si="277"/>
        <v>0.62801336875737568</v>
      </c>
      <c r="IO86">
        <f t="shared" si="326"/>
        <v>-7.4930380009056259E-4</v>
      </c>
      <c r="IP86">
        <f t="shared" si="327"/>
        <v>-0.20203111117401293</v>
      </c>
    </row>
    <row r="87" spans="11:250" x14ac:dyDescent="0.25">
      <c r="K87" s="18">
        <v>1336</v>
      </c>
      <c r="L87" s="18">
        <v>580</v>
      </c>
      <c r="M87" s="18">
        <v>1097</v>
      </c>
      <c r="N87" s="18">
        <v>579</v>
      </c>
      <c r="O87" s="18">
        <f t="shared" si="253"/>
        <v>1216.5</v>
      </c>
      <c r="P87" s="18">
        <f t="shared" si="254"/>
        <v>579.5</v>
      </c>
      <c r="Q87" s="18">
        <f t="shared" si="329"/>
        <v>440</v>
      </c>
      <c r="R87" s="18">
        <f t="shared" si="330"/>
        <v>-1</v>
      </c>
      <c r="S87" s="49">
        <f t="shared" si="278"/>
        <v>440.00113636216895</v>
      </c>
      <c r="T87" s="26">
        <f t="shared" si="279"/>
        <v>36.45109240014655</v>
      </c>
      <c r="U87" s="18">
        <f t="shared" si="328"/>
        <v>377.97518448459698</v>
      </c>
      <c r="V87" s="28">
        <v>81</v>
      </c>
      <c r="W87" s="22">
        <f t="shared" si="255"/>
        <v>0.29134383099402772</v>
      </c>
      <c r="X87" s="18">
        <f t="shared" si="256"/>
        <v>4.9531828994377768E-2</v>
      </c>
      <c r="Y87">
        <f t="shared" si="280"/>
        <v>-0.53559417336451975</v>
      </c>
      <c r="Z87">
        <f t="shared" si="281"/>
        <v>-1.3051156351207118</v>
      </c>
      <c r="AD87" s="18">
        <v>1344</v>
      </c>
      <c r="AE87" s="18">
        <v>571</v>
      </c>
      <c r="AF87" s="18">
        <v>1077</v>
      </c>
      <c r="AG87" s="18">
        <v>571</v>
      </c>
      <c r="AH87" s="18">
        <f t="shared" si="282"/>
        <v>1210.5</v>
      </c>
      <c r="AI87" s="18">
        <f t="shared" si="282"/>
        <v>571</v>
      </c>
      <c r="AJ87" s="18">
        <f t="shared" si="331"/>
        <v>548</v>
      </c>
      <c r="AK87" s="18">
        <f t="shared" si="332"/>
        <v>0.5</v>
      </c>
      <c r="AL87" s="18">
        <f t="shared" si="283"/>
        <v>548.00022810214227</v>
      </c>
      <c r="AM87" s="18">
        <f t="shared" si="284"/>
        <v>1338.4137065944894</v>
      </c>
      <c r="AN87" s="18">
        <f t="shared" si="333"/>
        <v>464.12742624920122</v>
      </c>
      <c r="AO87" s="28">
        <v>81</v>
      </c>
      <c r="AP87" s="22">
        <f t="shared" si="257"/>
        <v>0.24265533420894209</v>
      </c>
      <c r="AQ87" s="18">
        <f t="shared" si="258"/>
        <v>6.0246980885387887E-2</v>
      </c>
      <c r="AR87">
        <f t="shared" si="285"/>
        <v>-0.61501015729719766</v>
      </c>
      <c r="AS87">
        <f t="shared" si="285"/>
        <v>-1.2200647117019565</v>
      </c>
      <c r="AW87" s="18">
        <v>1455</v>
      </c>
      <c r="AX87" s="18">
        <v>578</v>
      </c>
      <c r="AY87" s="18">
        <v>1103</v>
      </c>
      <c r="AZ87" s="18">
        <v>581</v>
      </c>
      <c r="BA87" s="18">
        <f t="shared" si="286"/>
        <v>1279</v>
      </c>
      <c r="BB87" s="18">
        <f t="shared" si="286"/>
        <v>579.5</v>
      </c>
      <c r="BC87" s="18">
        <f t="shared" si="334"/>
        <v>447.5</v>
      </c>
      <c r="BD87" s="18">
        <f t="shared" si="335"/>
        <v>-1.5</v>
      </c>
      <c r="BE87" s="18">
        <f t="shared" si="287"/>
        <v>447.50251395941899</v>
      </c>
      <c r="BF87" s="18">
        <f t="shared" si="288"/>
        <v>1404.1585558618372</v>
      </c>
      <c r="BG87" s="18">
        <f t="shared" si="336"/>
        <v>389.78522715095278</v>
      </c>
      <c r="BH87" s="28">
        <v>81</v>
      </c>
      <c r="BI87" s="22">
        <f t="shared" si="259"/>
        <v>0.2157805430333469</v>
      </c>
      <c r="BJ87" s="18">
        <f t="shared" si="260"/>
        <v>3.7522510027378365E-2</v>
      </c>
      <c r="BK87">
        <f t="shared" si="289"/>
        <v>-0.66598771829171755</v>
      </c>
      <c r="BL87">
        <f t="shared" si="289"/>
        <v>-1.4257081176656061</v>
      </c>
      <c r="BP87">
        <v>1430</v>
      </c>
      <c r="BQ87">
        <v>557</v>
      </c>
      <c r="BR87">
        <v>1273</v>
      </c>
      <c r="BS87">
        <v>554</v>
      </c>
      <c r="BT87" s="18">
        <f t="shared" si="290"/>
        <v>1351.5</v>
      </c>
      <c r="BU87" s="18">
        <f t="shared" si="290"/>
        <v>555.5</v>
      </c>
      <c r="BV87" s="18">
        <f t="shared" si="337"/>
        <v>873</v>
      </c>
      <c r="BW87" s="18">
        <f t="shared" si="338"/>
        <v>-34</v>
      </c>
      <c r="BX87" s="18">
        <f t="shared" si="291"/>
        <v>873.66183389226751</v>
      </c>
      <c r="BY87" s="18">
        <f t="shared" si="292"/>
        <v>1461.209259483391</v>
      </c>
      <c r="BZ87" s="18">
        <f t="shared" si="339"/>
        <v>701.9513981477312</v>
      </c>
      <c r="CA87" s="28">
        <v>81</v>
      </c>
      <c r="CB87" s="22">
        <f t="shared" si="261"/>
        <v>0.92986809681583305</v>
      </c>
      <c r="CC87" s="18">
        <f t="shared" si="262"/>
        <v>0.38858398511862802</v>
      </c>
      <c r="CD87">
        <f t="shared" si="293"/>
        <v>-3.157865240069526E-2</v>
      </c>
      <c r="CE87">
        <f t="shared" si="293"/>
        <v>-0.41051510213543735</v>
      </c>
      <c r="CI87" s="10">
        <v>1413</v>
      </c>
      <c r="CJ87" s="10">
        <v>555</v>
      </c>
      <c r="CK87" s="10">
        <v>1239</v>
      </c>
      <c r="CL87" s="10">
        <v>556</v>
      </c>
      <c r="CM87" s="11">
        <f t="shared" si="294"/>
        <v>1326</v>
      </c>
      <c r="CN87" s="11">
        <f t="shared" si="294"/>
        <v>555.5</v>
      </c>
      <c r="CO87" s="11">
        <f t="shared" si="340"/>
        <v>793.5</v>
      </c>
      <c r="CP87" s="11">
        <f t="shared" si="341"/>
        <v>-32.5</v>
      </c>
      <c r="CQ87" s="11">
        <f t="shared" si="295"/>
        <v>794.16528506350619</v>
      </c>
      <c r="CR87" s="11">
        <f t="shared" si="296"/>
        <v>1437.6565132186479</v>
      </c>
      <c r="CS87" s="11">
        <f t="shared" si="342"/>
        <v>644.37204343495171</v>
      </c>
      <c r="CT87" s="28">
        <v>81</v>
      </c>
      <c r="CU87" s="38">
        <f t="shared" si="263"/>
        <v>0.7873918096022039</v>
      </c>
      <c r="CV87" s="11">
        <f t="shared" si="264"/>
        <v>0.29511702856250122</v>
      </c>
      <c r="CW87" s="10">
        <f t="shared" si="297"/>
        <v>-0.10380910702491988</v>
      </c>
      <c r="CX87" s="10">
        <f t="shared" si="297"/>
        <v>-0.53000573052930711</v>
      </c>
      <c r="DB87">
        <v>1734</v>
      </c>
      <c r="DC87">
        <v>536</v>
      </c>
      <c r="DD87">
        <v>1527</v>
      </c>
      <c r="DE87">
        <v>548</v>
      </c>
      <c r="DF87" s="18">
        <f t="shared" si="298"/>
        <v>1630.5</v>
      </c>
      <c r="DG87" s="18">
        <f t="shared" si="298"/>
        <v>542</v>
      </c>
      <c r="DH87" s="18">
        <f t="shared" si="343"/>
        <v>1088.5</v>
      </c>
      <c r="DI87" s="18">
        <f t="shared" si="344"/>
        <v>-42.5</v>
      </c>
      <c r="DJ87" s="18">
        <f t="shared" si="299"/>
        <v>1089.3293808577826</v>
      </c>
      <c r="DK87" s="18">
        <f t="shared" si="300"/>
        <v>1718.2241559237841</v>
      </c>
      <c r="DL87" s="18">
        <f t="shared" si="345"/>
        <v>921.10167474538957</v>
      </c>
      <c r="DM87" s="28">
        <v>81</v>
      </c>
      <c r="DN87" s="22">
        <f t="shared" si="265"/>
        <v>0.71044500782081033</v>
      </c>
      <c r="DO87" s="18">
        <f t="shared" si="266"/>
        <v>0.35595362592156971</v>
      </c>
      <c r="DP87">
        <f t="shared" si="301"/>
        <v>-0.14846953311198394</v>
      </c>
      <c r="DQ87">
        <f t="shared" si="301"/>
        <v>-0.4486065787637572</v>
      </c>
      <c r="FZ87">
        <v>1312</v>
      </c>
      <c r="GA87">
        <v>556</v>
      </c>
      <c r="GB87">
        <v>1174</v>
      </c>
      <c r="GC87">
        <v>559</v>
      </c>
      <c r="GD87">
        <f t="shared" si="306"/>
        <v>1243</v>
      </c>
      <c r="GE87">
        <f t="shared" si="306"/>
        <v>557.5</v>
      </c>
      <c r="GF87" s="18">
        <f t="shared" si="349"/>
        <v>1017</v>
      </c>
      <c r="GG87" s="18">
        <f t="shared" si="350"/>
        <v>-44.5</v>
      </c>
      <c r="GH87" s="18">
        <f t="shared" si="307"/>
        <v>1017.9731086821498</v>
      </c>
      <c r="GI87">
        <f t="shared" si="308"/>
        <v>1362.2977831590272</v>
      </c>
      <c r="GJ87">
        <v>81</v>
      </c>
      <c r="GK87" s="22">
        <f t="shared" si="269"/>
        <v>1.1173403062151217</v>
      </c>
      <c r="GL87" s="18">
        <f t="shared" si="270"/>
        <v>0.56199407465117823</v>
      </c>
      <c r="GM87">
        <f t="shared" si="309"/>
        <v>4.818546550823738E-2</v>
      </c>
      <c r="GN87">
        <f t="shared" si="310"/>
        <v>-0.25026826336307867</v>
      </c>
      <c r="GR87">
        <v>1591</v>
      </c>
      <c r="GS87">
        <v>550</v>
      </c>
      <c r="GT87">
        <v>1467</v>
      </c>
      <c r="GU87">
        <v>549</v>
      </c>
      <c r="GV87">
        <f t="shared" si="311"/>
        <v>1529</v>
      </c>
      <c r="GW87">
        <f t="shared" si="311"/>
        <v>549.5</v>
      </c>
      <c r="GX87" s="18">
        <f t="shared" si="351"/>
        <v>1284</v>
      </c>
      <c r="GY87" s="18">
        <f t="shared" si="352"/>
        <v>-55</v>
      </c>
      <c r="GZ87" s="18">
        <f t="shared" si="312"/>
        <v>1285.1774196584688</v>
      </c>
      <c r="HA87">
        <f t="shared" si="313"/>
        <v>1624.7434412854234</v>
      </c>
      <c r="HB87">
        <v>81</v>
      </c>
      <c r="HC87" s="22">
        <f t="shared" si="271"/>
        <v>1.0032348718022406</v>
      </c>
      <c r="HD87" s="18">
        <f t="shared" si="272"/>
        <v>0.68258400891193194</v>
      </c>
      <c r="HE87">
        <f t="shared" si="314"/>
        <v>1.4026195473222499E-3</v>
      </c>
      <c r="HF87">
        <f t="shared" si="315"/>
        <v>-0.16584389027750349</v>
      </c>
      <c r="HJ87">
        <v>1604</v>
      </c>
      <c r="HK87">
        <v>546</v>
      </c>
      <c r="HL87">
        <v>1480</v>
      </c>
      <c r="HM87">
        <v>551</v>
      </c>
      <c r="HN87">
        <f t="shared" si="316"/>
        <v>1542</v>
      </c>
      <c r="HO87">
        <f t="shared" si="316"/>
        <v>548.5</v>
      </c>
      <c r="HP87" s="18">
        <f t="shared" si="317"/>
        <v>1287</v>
      </c>
      <c r="HQ87" s="18">
        <f t="shared" si="353"/>
        <v>-53</v>
      </c>
      <c r="HR87" s="18">
        <f t="shared" si="273"/>
        <v>1288.0908353062682</v>
      </c>
      <c r="HS87">
        <f t="shared" si="318"/>
        <v>1636.6478698852725</v>
      </c>
      <c r="HT87">
        <v>81</v>
      </c>
      <c r="HU87" s="22">
        <f t="shared" si="274"/>
        <v>1.0783492579518612</v>
      </c>
      <c r="HV87" s="18">
        <f t="shared" si="275"/>
        <v>0.75735562466766848</v>
      </c>
      <c r="HW87">
        <f t="shared" si="319"/>
        <v>3.2759443814781658E-2</v>
      </c>
      <c r="HX87">
        <f t="shared" si="320"/>
        <v>-0.12070014485362539</v>
      </c>
      <c r="IB87">
        <v>1805</v>
      </c>
      <c r="IC87">
        <v>540</v>
      </c>
      <c r="ID87">
        <v>1564</v>
      </c>
      <c r="IE87">
        <v>544</v>
      </c>
      <c r="IF87">
        <f t="shared" si="321"/>
        <v>1684.5</v>
      </c>
      <c r="IG87">
        <f t="shared" si="322"/>
        <v>542</v>
      </c>
      <c r="IH87">
        <f t="shared" si="323"/>
        <v>1138</v>
      </c>
      <c r="II87">
        <f t="shared" si="324"/>
        <v>-41.5</v>
      </c>
      <c r="IJ87">
        <f t="shared" si="325"/>
        <v>1138.7564489389292</v>
      </c>
      <c r="IL87">
        <v>81</v>
      </c>
      <c r="IM87">
        <f t="shared" si="276"/>
        <v>1.0107546036731065</v>
      </c>
      <c r="IN87">
        <f t="shared" si="277"/>
        <v>0.63893662387077543</v>
      </c>
      <c r="IO87">
        <f t="shared" si="326"/>
        <v>4.6457280866156123E-3</v>
      </c>
      <c r="IP87">
        <f t="shared" si="327"/>
        <v>-0.19454221737870403</v>
      </c>
    </row>
    <row r="88" spans="11:250" x14ac:dyDescent="0.25">
      <c r="K88" s="18">
        <v>1345</v>
      </c>
      <c r="L88" s="18">
        <v>580</v>
      </c>
      <c r="M88" s="18">
        <v>1102</v>
      </c>
      <c r="N88" s="18">
        <v>579</v>
      </c>
      <c r="O88" s="18">
        <f t="shared" si="253"/>
        <v>1223.5</v>
      </c>
      <c r="P88" s="18">
        <f t="shared" si="254"/>
        <v>579.5</v>
      </c>
      <c r="Q88" s="18">
        <f t="shared" si="329"/>
        <v>447</v>
      </c>
      <c r="R88" s="18">
        <f t="shared" si="330"/>
        <v>-1</v>
      </c>
      <c r="S88" s="49">
        <f t="shared" si="278"/>
        <v>447.0011185668331</v>
      </c>
      <c r="T88" s="26">
        <f t="shared" si="279"/>
        <v>37.030993170974497</v>
      </c>
      <c r="U88" s="18">
        <f t="shared" si="328"/>
        <v>384.29812310685122</v>
      </c>
      <c r="V88" s="28">
        <v>82</v>
      </c>
      <c r="W88" s="22">
        <f t="shared" si="255"/>
        <v>0.29494066841370703</v>
      </c>
      <c r="X88" s="18">
        <f t="shared" si="256"/>
        <v>5.0319831326352933E-2</v>
      </c>
      <c r="Y88">
        <f t="shared" si="280"/>
        <v>-0.5302653398594529</v>
      </c>
      <c r="Z88">
        <f t="shared" si="281"/>
        <v>-1.2982608233290223</v>
      </c>
      <c r="AD88" s="18">
        <v>1355</v>
      </c>
      <c r="AE88" s="18">
        <v>571</v>
      </c>
      <c r="AF88" s="18">
        <v>1091</v>
      </c>
      <c r="AG88" s="18">
        <v>571</v>
      </c>
      <c r="AH88" s="18">
        <f t="shared" si="282"/>
        <v>1223</v>
      </c>
      <c r="AI88" s="18">
        <f t="shared" si="282"/>
        <v>571</v>
      </c>
      <c r="AJ88" s="18">
        <f t="shared" si="331"/>
        <v>560.5</v>
      </c>
      <c r="AK88" s="18">
        <f t="shared" si="332"/>
        <v>0.5</v>
      </c>
      <c r="AL88" s="18">
        <f t="shared" si="283"/>
        <v>560.5002230151207</v>
      </c>
      <c r="AM88" s="18">
        <f t="shared" si="284"/>
        <v>1349.7296025500812</v>
      </c>
      <c r="AN88" s="18">
        <f t="shared" si="333"/>
        <v>475.44332220479293</v>
      </c>
      <c r="AO88" s="28">
        <v>82</v>
      </c>
      <c r="AP88" s="22">
        <f t="shared" si="257"/>
        <v>0.24565107907571915</v>
      </c>
      <c r="AQ88" s="18">
        <f t="shared" si="258"/>
        <v>6.1621226580864649E-2</v>
      </c>
      <c r="AR88">
        <f t="shared" si="285"/>
        <v>-0.6096813237921308</v>
      </c>
      <c r="AS88">
        <f t="shared" si="285"/>
        <v>-1.2102696612284358</v>
      </c>
      <c r="AW88" s="18">
        <v>1461</v>
      </c>
      <c r="AX88" s="18">
        <v>578</v>
      </c>
      <c r="AY88" s="18">
        <v>1111</v>
      </c>
      <c r="AZ88" s="18">
        <v>580</v>
      </c>
      <c r="BA88" s="18">
        <f t="shared" si="286"/>
        <v>1286</v>
      </c>
      <c r="BB88" s="18">
        <f t="shared" si="286"/>
        <v>579</v>
      </c>
      <c r="BC88" s="18">
        <f t="shared" si="334"/>
        <v>454.5</v>
      </c>
      <c r="BD88" s="18">
        <f t="shared" si="335"/>
        <v>-2</v>
      </c>
      <c r="BE88" s="18">
        <f t="shared" si="287"/>
        <v>454.5044004187418</v>
      </c>
      <c r="BF88" s="18">
        <f t="shared" si="288"/>
        <v>1410.332230362761</v>
      </c>
      <c r="BG88" s="18">
        <f t="shared" si="336"/>
        <v>395.95890165187666</v>
      </c>
      <c r="BH88" s="28">
        <v>82</v>
      </c>
      <c r="BI88" s="22">
        <f t="shared" si="259"/>
        <v>0.21844450035474625</v>
      </c>
      <c r="BJ88" s="18">
        <f t="shared" si="260"/>
        <v>3.8109609198187337E-2</v>
      </c>
      <c r="BK88">
        <f t="shared" si="289"/>
        <v>-0.66065888478665058</v>
      </c>
      <c r="BL88">
        <f t="shared" si="289"/>
        <v>-1.4189655047555416</v>
      </c>
      <c r="BP88">
        <v>1439</v>
      </c>
      <c r="BQ88">
        <v>556</v>
      </c>
      <c r="BR88">
        <v>1284</v>
      </c>
      <c r="BS88">
        <v>553</v>
      </c>
      <c r="BT88" s="18">
        <f t="shared" si="290"/>
        <v>1361.5</v>
      </c>
      <c r="BU88" s="18">
        <f t="shared" si="290"/>
        <v>554.5</v>
      </c>
      <c r="BV88" s="18">
        <f t="shared" si="337"/>
        <v>883</v>
      </c>
      <c r="BW88" s="18">
        <f t="shared" si="338"/>
        <v>-35</v>
      </c>
      <c r="BX88" s="18">
        <f t="shared" si="291"/>
        <v>883.69338573964671</v>
      </c>
      <c r="BY88" s="18">
        <f t="shared" si="292"/>
        <v>1470.0858818450029</v>
      </c>
      <c r="BZ88" s="18">
        <f t="shared" si="339"/>
        <v>710.82802050934311</v>
      </c>
      <c r="CA88" s="28">
        <v>82</v>
      </c>
      <c r="CB88" s="22">
        <f t="shared" si="261"/>
        <v>0.94134794986294201</v>
      </c>
      <c r="CC88" s="18">
        <f t="shared" si="262"/>
        <v>0.39304578056688771</v>
      </c>
      <c r="CD88">
        <f t="shared" si="293"/>
        <v>-2.6249818895628357E-2</v>
      </c>
      <c r="CE88">
        <f t="shared" si="293"/>
        <v>-0.40555686161025717</v>
      </c>
      <c r="CI88">
        <v>1426</v>
      </c>
      <c r="CJ88">
        <v>555</v>
      </c>
      <c r="CK88">
        <v>1249</v>
      </c>
      <c r="CL88">
        <v>556</v>
      </c>
      <c r="CM88" s="18">
        <f t="shared" si="294"/>
        <v>1337.5</v>
      </c>
      <c r="CN88" s="18">
        <f t="shared" si="294"/>
        <v>555.5</v>
      </c>
      <c r="CO88" s="18">
        <f t="shared" si="340"/>
        <v>805</v>
      </c>
      <c r="CP88" s="18">
        <f t="shared" si="341"/>
        <v>-32.5</v>
      </c>
      <c r="CQ88" s="18">
        <f t="shared" si="295"/>
        <v>805.65578878327437</v>
      </c>
      <c r="CR88" s="18">
        <f t="shared" si="296"/>
        <v>1448.2701750709361</v>
      </c>
      <c r="CS88" s="18">
        <f t="shared" si="342"/>
        <v>654.98570528723997</v>
      </c>
      <c r="CT88" s="28">
        <v>82</v>
      </c>
      <c r="CU88" s="22">
        <f t="shared" si="263"/>
        <v>0.79711269614050273</v>
      </c>
      <c r="CV88" s="18">
        <f t="shared" si="264"/>
        <v>0.29938697510668089</v>
      </c>
      <c r="CW88">
        <f t="shared" si="297"/>
        <v>-9.8480273519852932E-2</v>
      </c>
      <c r="CX88">
        <f t="shared" si="297"/>
        <v>-0.52376709765475915</v>
      </c>
      <c r="DB88">
        <v>1745</v>
      </c>
      <c r="DC88">
        <v>535</v>
      </c>
      <c r="DD88">
        <v>1539</v>
      </c>
      <c r="DE88">
        <v>549</v>
      </c>
      <c r="DF88" s="18">
        <f t="shared" si="298"/>
        <v>1642</v>
      </c>
      <c r="DG88" s="18">
        <f t="shared" si="298"/>
        <v>542</v>
      </c>
      <c r="DH88" s="18">
        <f t="shared" si="343"/>
        <v>1100</v>
      </c>
      <c r="DI88" s="18">
        <f t="shared" si="344"/>
        <v>-42.5</v>
      </c>
      <c r="DJ88" s="18">
        <f t="shared" si="299"/>
        <v>1100.8207165565154</v>
      </c>
      <c r="DK88" s="18">
        <f t="shared" si="300"/>
        <v>1729.1408271161722</v>
      </c>
      <c r="DL88" s="18">
        <f t="shared" si="345"/>
        <v>932.01834593777767</v>
      </c>
      <c r="DM88" s="28">
        <v>82</v>
      </c>
      <c r="DN88" s="22">
        <f t="shared" si="265"/>
        <v>0.71921593384328941</v>
      </c>
      <c r="DO88" s="18">
        <f t="shared" si="266"/>
        <v>0.35970858074104312</v>
      </c>
      <c r="DP88">
        <f t="shared" si="301"/>
        <v>-0.14314069960691703</v>
      </c>
      <c r="DQ88">
        <f t="shared" si="301"/>
        <v>-0.44404920209242238</v>
      </c>
      <c r="FZ88">
        <v>1329</v>
      </c>
      <c r="GA88">
        <v>554</v>
      </c>
      <c r="GB88">
        <v>1189</v>
      </c>
      <c r="GC88">
        <v>559</v>
      </c>
      <c r="GD88">
        <f t="shared" si="306"/>
        <v>1259</v>
      </c>
      <c r="GE88">
        <f t="shared" si="306"/>
        <v>556.5</v>
      </c>
      <c r="GF88" s="18">
        <f t="shared" si="349"/>
        <v>1033</v>
      </c>
      <c r="GG88" s="18">
        <f t="shared" si="350"/>
        <v>-45.5</v>
      </c>
      <c r="GH88" s="18">
        <f t="shared" si="307"/>
        <v>1034.0015715655368</v>
      </c>
      <c r="GI88">
        <f t="shared" si="308"/>
        <v>1376.5076280210001</v>
      </c>
      <c r="GJ88">
        <v>82</v>
      </c>
      <c r="GK88" s="22">
        <f t="shared" si="269"/>
        <v>1.1311346309832098</v>
      </c>
      <c r="GL88" s="18">
        <f t="shared" si="270"/>
        <v>0.57084293430120503</v>
      </c>
      <c r="GM88">
        <f t="shared" si="309"/>
        <v>5.3514299013304373E-2</v>
      </c>
      <c r="GN88">
        <f t="shared" si="310"/>
        <v>-0.2434833701248876</v>
      </c>
      <c r="GR88">
        <v>1612</v>
      </c>
      <c r="GS88">
        <v>549</v>
      </c>
      <c r="GT88">
        <v>1486</v>
      </c>
      <c r="GU88">
        <v>547</v>
      </c>
      <c r="GV88">
        <f t="shared" si="311"/>
        <v>1549</v>
      </c>
      <c r="GW88">
        <f t="shared" si="311"/>
        <v>548</v>
      </c>
      <c r="GX88" s="18">
        <f t="shared" si="351"/>
        <v>1304</v>
      </c>
      <c r="GY88" s="18">
        <f t="shared" si="352"/>
        <v>-56.5</v>
      </c>
      <c r="GZ88" s="18">
        <f t="shared" si="312"/>
        <v>1305.2234483030099</v>
      </c>
      <c r="HA88">
        <f t="shared" si="313"/>
        <v>1643.0779044220635</v>
      </c>
      <c r="HB88">
        <v>82</v>
      </c>
      <c r="HC88" s="22">
        <f t="shared" si="271"/>
        <v>1.0156204875035029</v>
      </c>
      <c r="HD88" s="18">
        <f t="shared" si="272"/>
        <v>0.6932308646578027</v>
      </c>
      <c r="HE88">
        <f t="shared" si="314"/>
        <v>6.7314530523892155E-3</v>
      </c>
      <c r="HF88">
        <f t="shared" si="315"/>
        <v>-0.15912210947202027</v>
      </c>
      <c r="HJ88" s="10">
        <v>1624</v>
      </c>
      <c r="HK88" s="10">
        <v>546</v>
      </c>
      <c r="HL88" s="10">
        <v>1498</v>
      </c>
      <c r="HM88" s="10">
        <v>549</v>
      </c>
      <c r="HN88" s="10">
        <f t="shared" si="316"/>
        <v>1561</v>
      </c>
      <c r="HO88" s="10">
        <f t="shared" si="316"/>
        <v>547.5</v>
      </c>
      <c r="HP88" s="11">
        <f t="shared" si="317"/>
        <v>1306</v>
      </c>
      <c r="HQ88" s="11">
        <f t="shared" si="353"/>
        <v>-54</v>
      </c>
      <c r="HR88" s="11">
        <f t="shared" si="273"/>
        <v>1307.1159091679667</v>
      </c>
      <c r="HS88" s="10">
        <f t="shared" si="318"/>
        <v>1654.2301079354106</v>
      </c>
      <c r="HT88">
        <v>82</v>
      </c>
      <c r="HU88" s="38">
        <f t="shared" si="274"/>
        <v>1.091662211753736</v>
      </c>
      <c r="HV88" s="11">
        <f t="shared" si="275"/>
        <v>0.76854175091275534</v>
      </c>
      <c r="HW88" s="10">
        <f t="shared" si="319"/>
        <v>3.8088277319848589E-2</v>
      </c>
      <c r="HX88" s="10">
        <f t="shared" si="320"/>
        <v>-0.114332534542244</v>
      </c>
    </row>
    <row r="89" spans="11:250" x14ac:dyDescent="0.25">
      <c r="K89" s="18">
        <v>1353</v>
      </c>
      <c r="L89" s="18">
        <v>578</v>
      </c>
      <c r="M89" s="18">
        <v>1108</v>
      </c>
      <c r="N89" s="18">
        <v>579</v>
      </c>
      <c r="O89" s="18">
        <f t="shared" si="253"/>
        <v>1230.5</v>
      </c>
      <c r="P89" s="18">
        <f t="shared" si="254"/>
        <v>578.5</v>
      </c>
      <c r="Q89" s="18">
        <f t="shared" si="329"/>
        <v>454</v>
      </c>
      <c r="R89" s="18">
        <f t="shared" si="330"/>
        <v>-2</v>
      </c>
      <c r="S89" s="49">
        <f t="shared" si="278"/>
        <v>454.00440526497096</v>
      </c>
      <c r="T89" s="26">
        <f t="shared" si="279"/>
        <v>37.611167696543035</v>
      </c>
      <c r="U89" s="18">
        <f t="shared" si="328"/>
        <v>390.20193219917735</v>
      </c>
      <c r="V89" s="28">
        <v>83</v>
      </c>
      <c r="W89" s="22">
        <f t="shared" si="255"/>
        <v>0.2985375058333864</v>
      </c>
      <c r="X89" s="18">
        <f t="shared" si="256"/>
        <v>5.110820565192567E-2</v>
      </c>
      <c r="Y89">
        <f t="shared" si="280"/>
        <v>-0.52500109986709564</v>
      </c>
      <c r="Z89">
        <f t="shared" si="281"/>
        <v>-1.2915093663377948</v>
      </c>
      <c r="AD89" s="18">
        <v>1363</v>
      </c>
      <c r="AE89" s="18">
        <v>570</v>
      </c>
      <c r="AF89" s="18">
        <v>1103</v>
      </c>
      <c r="AG89" s="18">
        <v>570</v>
      </c>
      <c r="AH89" s="18">
        <f t="shared" si="282"/>
        <v>1233</v>
      </c>
      <c r="AI89" s="18">
        <f t="shared" si="282"/>
        <v>570</v>
      </c>
      <c r="AJ89" s="18">
        <f t="shared" si="331"/>
        <v>570.5</v>
      </c>
      <c r="AK89" s="18">
        <f t="shared" si="332"/>
        <v>-0.5</v>
      </c>
      <c r="AL89" s="18">
        <f t="shared" si="283"/>
        <v>570.50021910600526</v>
      </c>
      <c r="AM89" s="18">
        <f t="shared" si="284"/>
        <v>1358.3773408004124</v>
      </c>
      <c r="AN89" s="18">
        <f t="shared" si="333"/>
        <v>484.09106045512419</v>
      </c>
      <c r="AO89" s="28">
        <v>83</v>
      </c>
      <c r="AP89" s="22">
        <f t="shared" si="257"/>
        <v>0.24864682394249618</v>
      </c>
      <c r="AQ89" s="18">
        <f t="shared" si="258"/>
        <v>6.2720623154891589E-2</v>
      </c>
      <c r="AR89">
        <f t="shared" si="285"/>
        <v>-0.60441708379977366</v>
      </c>
      <c r="AS89">
        <f t="shared" si="285"/>
        <v>-1.2025896354099324</v>
      </c>
      <c r="AW89" s="18">
        <v>1468</v>
      </c>
      <c r="AX89" s="18">
        <v>578</v>
      </c>
      <c r="AY89" s="18">
        <v>1119</v>
      </c>
      <c r="AZ89" s="18">
        <v>580</v>
      </c>
      <c r="BA89" s="18">
        <f t="shared" si="286"/>
        <v>1293.5</v>
      </c>
      <c r="BB89" s="18">
        <f t="shared" si="286"/>
        <v>579</v>
      </c>
      <c r="BC89" s="18">
        <f t="shared" si="334"/>
        <v>462</v>
      </c>
      <c r="BD89" s="18">
        <f t="shared" si="335"/>
        <v>-2</v>
      </c>
      <c r="BE89" s="18">
        <f t="shared" si="287"/>
        <v>462.0043289840475</v>
      </c>
      <c r="BF89" s="18">
        <f t="shared" si="288"/>
        <v>1417.1743894101389</v>
      </c>
      <c r="BG89" s="18">
        <f t="shared" si="336"/>
        <v>402.80106069925455</v>
      </c>
      <c r="BH89" s="28">
        <v>83</v>
      </c>
      <c r="BI89" s="22">
        <f t="shared" si="259"/>
        <v>0.22110845767614559</v>
      </c>
      <c r="BJ89" s="18">
        <f t="shared" si="260"/>
        <v>3.8738468558789325E-2</v>
      </c>
      <c r="BK89">
        <f t="shared" si="289"/>
        <v>-0.65539464479429332</v>
      </c>
      <c r="BL89">
        <f t="shared" si="289"/>
        <v>-1.4118575521665608</v>
      </c>
      <c r="BP89">
        <v>1452</v>
      </c>
      <c r="BQ89">
        <v>556</v>
      </c>
      <c r="BR89">
        <v>1294</v>
      </c>
      <c r="BS89">
        <v>553</v>
      </c>
      <c r="BT89" s="18">
        <f t="shared" si="290"/>
        <v>1373</v>
      </c>
      <c r="BU89" s="18">
        <f t="shared" si="290"/>
        <v>554.5</v>
      </c>
      <c r="BV89" s="18">
        <f t="shared" si="337"/>
        <v>894.5</v>
      </c>
      <c r="BW89" s="18">
        <f t="shared" si="338"/>
        <v>-35</v>
      </c>
      <c r="BX89" s="18">
        <f t="shared" si="291"/>
        <v>895.18447819429934</v>
      </c>
      <c r="BY89" s="18">
        <f t="shared" si="292"/>
        <v>1480.7428034604795</v>
      </c>
      <c r="BZ89" s="18">
        <f t="shared" si="339"/>
        <v>721.48494212481978</v>
      </c>
      <c r="CA89" s="28">
        <v>83</v>
      </c>
      <c r="CB89" s="22">
        <f t="shared" si="261"/>
        <v>0.95282780291005098</v>
      </c>
      <c r="CC89" s="18">
        <f t="shared" si="262"/>
        <v>0.39815674493109976</v>
      </c>
      <c r="CD89">
        <f t="shared" si="293"/>
        <v>-2.0985578903271181E-2</v>
      </c>
      <c r="CE89">
        <f t="shared" si="293"/>
        <v>-0.39994592275690083</v>
      </c>
      <c r="CI89">
        <v>1436</v>
      </c>
      <c r="CJ89">
        <v>555</v>
      </c>
      <c r="CK89">
        <v>1261</v>
      </c>
      <c r="CL89">
        <v>556</v>
      </c>
      <c r="CM89" s="18">
        <f t="shared" si="294"/>
        <v>1348.5</v>
      </c>
      <c r="CN89" s="18">
        <f t="shared" si="294"/>
        <v>555.5</v>
      </c>
      <c r="CO89" s="18">
        <f t="shared" si="340"/>
        <v>816</v>
      </c>
      <c r="CP89" s="18">
        <f t="shared" si="341"/>
        <v>-32.5</v>
      </c>
      <c r="CQ89" s="18">
        <f t="shared" si="295"/>
        <v>816.64695554443847</v>
      </c>
      <c r="CR89" s="18">
        <f t="shared" si="296"/>
        <v>1458.4349488407086</v>
      </c>
      <c r="CS89" s="18">
        <f t="shared" si="342"/>
        <v>665.15047905701238</v>
      </c>
      <c r="CT89" s="28">
        <v>83</v>
      </c>
      <c r="CU89" s="22">
        <f t="shared" si="263"/>
        <v>0.80683358267880145</v>
      </c>
      <c r="CV89" s="18">
        <f t="shared" si="264"/>
        <v>0.30347136476207898</v>
      </c>
      <c r="CW89">
        <f t="shared" si="297"/>
        <v>-9.3216033527495759E-2</v>
      </c>
      <c r="CX89">
        <f t="shared" si="297"/>
        <v>-0.51788228222473187</v>
      </c>
      <c r="DB89">
        <v>1764</v>
      </c>
      <c r="DC89">
        <v>535</v>
      </c>
      <c r="DD89">
        <v>1553</v>
      </c>
      <c r="DE89">
        <v>549</v>
      </c>
      <c r="DF89" s="18">
        <f t="shared" si="298"/>
        <v>1658.5</v>
      </c>
      <c r="DG89" s="18">
        <f t="shared" si="298"/>
        <v>542</v>
      </c>
      <c r="DH89" s="18">
        <f t="shared" si="343"/>
        <v>1116.5</v>
      </c>
      <c r="DI89" s="18">
        <f t="shared" si="344"/>
        <v>-42.5</v>
      </c>
      <c r="DJ89" s="18">
        <f t="shared" si="299"/>
        <v>1117.3085965837729</v>
      </c>
      <c r="DK89" s="18">
        <f t="shared" si="300"/>
        <v>1744.8169674782509</v>
      </c>
      <c r="DL89" s="18">
        <f t="shared" si="345"/>
        <v>947.69448629985641</v>
      </c>
      <c r="DM89" s="28">
        <v>83</v>
      </c>
      <c r="DN89" s="22">
        <f t="shared" si="265"/>
        <v>0.72798685986576861</v>
      </c>
      <c r="DO89" s="18">
        <f t="shared" si="266"/>
        <v>0.36509622637200984</v>
      </c>
      <c r="DP89">
        <f t="shared" si="301"/>
        <v>-0.1378764596145598</v>
      </c>
      <c r="DQ89">
        <f t="shared" si="301"/>
        <v>-0.43759265588698171</v>
      </c>
      <c r="FZ89">
        <v>1348</v>
      </c>
      <c r="GA89">
        <v>552</v>
      </c>
      <c r="GB89">
        <v>1204</v>
      </c>
      <c r="GC89">
        <v>558</v>
      </c>
      <c r="GD89">
        <f t="shared" si="306"/>
        <v>1276</v>
      </c>
      <c r="GE89">
        <f t="shared" si="306"/>
        <v>555</v>
      </c>
      <c r="GF89" s="18">
        <f t="shared" si="349"/>
        <v>1050</v>
      </c>
      <c r="GG89" s="18">
        <f t="shared" si="350"/>
        <v>-47</v>
      </c>
      <c r="GH89" s="18">
        <f t="shared" si="307"/>
        <v>1051.0513783826175</v>
      </c>
      <c r="GI89">
        <f t="shared" si="308"/>
        <v>1391.4743978959871</v>
      </c>
      <c r="GJ89">
        <v>83</v>
      </c>
      <c r="GK89" s="22">
        <f t="shared" si="269"/>
        <v>1.1449289557512976</v>
      </c>
      <c r="GL89" s="18">
        <f t="shared" si="270"/>
        <v>0.58025564896274573</v>
      </c>
      <c r="GM89">
        <f t="shared" si="309"/>
        <v>5.8778539005661552E-2</v>
      </c>
      <c r="GN89">
        <f t="shared" si="310"/>
        <v>-0.23638062286444961</v>
      </c>
      <c r="GR89">
        <v>1632</v>
      </c>
      <c r="GS89">
        <v>545</v>
      </c>
      <c r="GT89">
        <v>1506</v>
      </c>
      <c r="GU89">
        <v>547</v>
      </c>
      <c r="GV89">
        <f t="shared" si="311"/>
        <v>1569</v>
      </c>
      <c r="GW89">
        <f t="shared" si="311"/>
        <v>546</v>
      </c>
      <c r="GX89" s="18">
        <f t="shared" si="351"/>
        <v>1324</v>
      </c>
      <c r="GY89" s="18">
        <f t="shared" si="352"/>
        <v>-58.5</v>
      </c>
      <c r="GZ89" s="18">
        <f t="shared" si="312"/>
        <v>1325.2917603305318</v>
      </c>
      <c r="HA89">
        <f t="shared" si="313"/>
        <v>1661.2877535213458</v>
      </c>
      <c r="HB89">
        <v>83</v>
      </c>
      <c r="HC89" s="22">
        <f t="shared" si="271"/>
        <v>1.0280061032047649</v>
      </c>
      <c r="HD89" s="18">
        <f t="shared" si="272"/>
        <v>0.70388955556406041</v>
      </c>
      <c r="HE89">
        <f t="shared" si="314"/>
        <v>1.1995693044746359E-2</v>
      </c>
      <c r="HF89">
        <f t="shared" si="315"/>
        <v>-0.15249547888617887</v>
      </c>
      <c r="HJ89">
        <v>1646</v>
      </c>
      <c r="HK89">
        <v>545</v>
      </c>
      <c r="HL89">
        <v>1516</v>
      </c>
      <c r="HM89">
        <v>548</v>
      </c>
      <c r="HN89">
        <f t="shared" si="316"/>
        <v>1581</v>
      </c>
      <c r="HO89">
        <f t="shared" si="316"/>
        <v>546.5</v>
      </c>
      <c r="HP89" s="18">
        <f t="shared" si="317"/>
        <v>1326</v>
      </c>
      <c r="HQ89" s="18">
        <f t="shared" si="353"/>
        <v>-55</v>
      </c>
      <c r="HR89" s="18">
        <f t="shared" si="273"/>
        <v>1327.1401583856921</v>
      </c>
      <c r="HS89">
        <f t="shared" si="318"/>
        <v>1672.7890632114977</v>
      </c>
      <c r="HT89">
        <v>83</v>
      </c>
      <c r="HU89" s="22">
        <f t="shared" si="274"/>
        <v>1.1049751655556108</v>
      </c>
      <c r="HV89" s="18">
        <f t="shared" si="275"/>
        <v>0.7803153598532967</v>
      </c>
      <c r="HW89">
        <f t="shared" si="319"/>
        <v>4.3352517312205789E-2</v>
      </c>
      <c r="HX89">
        <f t="shared" si="320"/>
        <v>-0.1077298442777551</v>
      </c>
    </row>
    <row r="90" spans="11:250" x14ac:dyDescent="0.25">
      <c r="K90" s="18">
        <v>1360</v>
      </c>
      <c r="L90" s="18">
        <v>580</v>
      </c>
      <c r="M90" s="18">
        <v>1116</v>
      </c>
      <c r="N90" s="18">
        <v>579</v>
      </c>
      <c r="O90" s="18">
        <f t="shared" si="253"/>
        <v>1238</v>
      </c>
      <c r="P90" s="18">
        <f t="shared" si="254"/>
        <v>579.5</v>
      </c>
      <c r="Q90" s="18">
        <f t="shared" si="329"/>
        <v>461.5</v>
      </c>
      <c r="R90" s="18">
        <f t="shared" si="330"/>
        <v>-1</v>
      </c>
      <c r="S90" s="49">
        <f t="shared" si="278"/>
        <v>461.50108342234688</v>
      </c>
      <c r="T90" s="26">
        <f t="shared" si="279"/>
        <v>38.232216338525966</v>
      </c>
      <c r="U90" s="18">
        <f t="shared" si="328"/>
        <v>397.4166315772253</v>
      </c>
      <c r="V90" s="28">
        <v>84</v>
      </c>
      <c r="W90" s="22">
        <f t="shared" si="255"/>
        <v>0.30213434325306571</v>
      </c>
      <c r="X90" s="18">
        <f t="shared" si="256"/>
        <v>5.1952122064476462E-2</v>
      </c>
      <c r="Y90">
        <f t="shared" si="280"/>
        <v>-0.51979990618128802</v>
      </c>
      <c r="Z90">
        <f t="shared" si="281"/>
        <v>-1.2843967083171981</v>
      </c>
      <c r="AD90" s="18">
        <v>1374</v>
      </c>
      <c r="AE90" s="18">
        <v>572</v>
      </c>
      <c r="AF90" s="18">
        <v>1115</v>
      </c>
      <c r="AG90" s="18">
        <v>570</v>
      </c>
      <c r="AH90" s="18">
        <f t="shared" si="282"/>
        <v>1244.5</v>
      </c>
      <c r="AI90" s="18">
        <f t="shared" si="282"/>
        <v>571</v>
      </c>
      <c r="AJ90" s="18">
        <f t="shared" si="331"/>
        <v>582</v>
      </c>
      <c r="AK90" s="18">
        <f t="shared" si="332"/>
        <v>0.5</v>
      </c>
      <c r="AL90" s="18">
        <f t="shared" si="283"/>
        <v>582.00021477659266</v>
      </c>
      <c r="AM90" s="18">
        <f t="shared" si="284"/>
        <v>1369.2411219357969</v>
      </c>
      <c r="AN90" s="18">
        <f t="shared" si="333"/>
        <v>494.95484159050864</v>
      </c>
      <c r="AO90" s="28">
        <v>84</v>
      </c>
      <c r="AP90" s="22">
        <f t="shared" si="257"/>
        <v>0.25164256880927327</v>
      </c>
      <c r="AQ90" s="18">
        <f t="shared" si="258"/>
        <v>6.398492923328028E-2</v>
      </c>
      <c r="AR90">
        <f t="shared" si="285"/>
        <v>-0.59921589011396581</v>
      </c>
      <c r="AS90">
        <f t="shared" si="285"/>
        <v>-1.1939223060407045</v>
      </c>
      <c r="AW90" s="18">
        <v>1476</v>
      </c>
      <c r="AX90" s="18">
        <v>577</v>
      </c>
      <c r="AY90" s="18">
        <v>1126</v>
      </c>
      <c r="AZ90" s="18">
        <v>580</v>
      </c>
      <c r="BA90" s="18">
        <f t="shared" si="286"/>
        <v>1301</v>
      </c>
      <c r="BB90" s="18">
        <f t="shared" si="286"/>
        <v>578.5</v>
      </c>
      <c r="BC90" s="18">
        <f t="shared" si="334"/>
        <v>469.5</v>
      </c>
      <c r="BD90" s="18">
        <f t="shared" si="335"/>
        <v>-2.5</v>
      </c>
      <c r="BE90" s="18">
        <f t="shared" si="287"/>
        <v>469.50665596985948</v>
      </c>
      <c r="BF90" s="18">
        <f t="shared" si="288"/>
        <v>1423.8199499936782</v>
      </c>
      <c r="BG90" s="18">
        <f t="shared" si="336"/>
        <v>409.44662128279379</v>
      </c>
      <c r="BH90" s="28">
        <v>84</v>
      </c>
      <c r="BI90" s="22">
        <f t="shared" si="259"/>
        <v>0.22377241499754491</v>
      </c>
      <c r="BJ90" s="18">
        <f t="shared" si="260"/>
        <v>3.9367529023864908E-2</v>
      </c>
      <c r="BK90">
        <f t="shared" si="289"/>
        <v>-0.6501934511084857</v>
      </c>
      <c r="BL90">
        <f t="shared" si="289"/>
        <v>-1.4048618436547342</v>
      </c>
      <c r="BP90">
        <v>1462</v>
      </c>
      <c r="BQ90">
        <v>556</v>
      </c>
      <c r="BR90">
        <v>1306</v>
      </c>
      <c r="BS90">
        <v>552</v>
      </c>
      <c r="BT90" s="18">
        <f t="shared" si="290"/>
        <v>1384</v>
      </c>
      <c r="BU90" s="18">
        <f t="shared" si="290"/>
        <v>554</v>
      </c>
      <c r="BV90" s="18">
        <f t="shared" si="337"/>
        <v>905.5</v>
      </c>
      <c r="BW90" s="18">
        <f t="shared" si="338"/>
        <v>-35.5</v>
      </c>
      <c r="BX90" s="18">
        <f t="shared" si="291"/>
        <v>906.19561905804869</v>
      </c>
      <c r="BY90" s="18">
        <f t="shared" si="292"/>
        <v>1490.7622211472894</v>
      </c>
      <c r="BZ90" s="18">
        <f t="shared" si="339"/>
        <v>731.50435981162968</v>
      </c>
      <c r="CA90" s="28">
        <v>84</v>
      </c>
      <c r="CB90" s="22">
        <f t="shared" si="261"/>
        <v>0.96430765595716006</v>
      </c>
      <c r="CC90" s="18">
        <f t="shared" si="262"/>
        <v>0.40305423825351716</v>
      </c>
      <c r="CD90">
        <f t="shared" si="293"/>
        <v>-1.5784385217463413E-2</v>
      </c>
      <c r="CE90">
        <f t="shared" si="293"/>
        <v>-0.39463650773174863</v>
      </c>
      <c r="CI90">
        <v>1449</v>
      </c>
      <c r="CJ90">
        <v>555</v>
      </c>
      <c r="CK90">
        <v>1271</v>
      </c>
      <c r="CL90">
        <v>555</v>
      </c>
      <c r="CM90" s="18">
        <f t="shared" si="294"/>
        <v>1360</v>
      </c>
      <c r="CN90" s="18">
        <f t="shared" si="294"/>
        <v>555</v>
      </c>
      <c r="CO90" s="18">
        <f t="shared" si="340"/>
        <v>827.5</v>
      </c>
      <c r="CP90" s="18">
        <f t="shared" si="341"/>
        <v>-33</v>
      </c>
      <c r="CQ90" s="18">
        <f t="shared" si="295"/>
        <v>828.15774463564605</v>
      </c>
      <c r="CR90" s="18">
        <f t="shared" si="296"/>
        <v>1468.8856320353875</v>
      </c>
      <c r="CS90" s="18">
        <f t="shared" si="342"/>
        <v>675.60116225169133</v>
      </c>
      <c r="CT90" s="28">
        <v>84</v>
      </c>
      <c r="CU90" s="22">
        <f t="shared" si="263"/>
        <v>0.81655446921710029</v>
      </c>
      <c r="CV90" s="18">
        <f t="shared" si="264"/>
        <v>0.3077488494833297</v>
      </c>
      <c r="CW90">
        <f t="shared" si="297"/>
        <v>-8.8014839841687995E-2</v>
      </c>
      <c r="CX90">
        <f t="shared" si="297"/>
        <v>-0.51180356200013999</v>
      </c>
      <c r="DF90" s="18"/>
      <c r="DG90" s="18"/>
      <c r="DK90" s="18"/>
      <c r="DL90" s="18"/>
      <c r="DM90" s="18"/>
      <c r="DN90" s="22"/>
      <c r="DO90" s="18"/>
      <c r="FZ90">
        <v>1365</v>
      </c>
      <c r="GA90">
        <v>552</v>
      </c>
      <c r="GB90">
        <v>1223</v>
      </c>
      <c r="GC90">
        <v>558</v>
      </c>
      <c r="GD90">
        <f t="shared" si="306"/>
        <v>1294</v>
      </c>
      <c r="GE90">
        <f t="shared" si="306"/>
        <v>555</v>
      </c>
      <c r="GF90" s="18">
        <f t="shared" si="349"/>
        <v>1068</v>
      </c>
      <c r="GG90" s="18">
        <f t="shared" si="350"/>
        <v>-47</v>
      </c>
      <c r="GH90" s="18">
        <f t="shared" si="307"/>
        <v>1069.0336758025915</v>
      </c>
      <c r="GI90">
        <f t="shared" si="308"/>
        <v>1407.9989346586879</v>
      </c>
      <c r="GJ90">
        <v>84</v>
      </c>
      <c r="GK90" s="22">
        <f t="shared" si="269"/>
        <v>1.1587232805193854</v>
      </c>
      <c r="GL90" s="18">
        <f t="shared" si="270"/>
        <v>0.59018316523252579</v>
      </c>
      <c r="GM90">
        <f t="shared" si="309"/>
        <v>6.3979732691469282E-2</v>
      </c>
      <c r="GN90">
        <f t="shared" si="310"/>
        <v>-0.22901318275692098</v>
      </c>
      <c r="GR90" s="10">
        <v>1651</v>
      </c>
      <c r="GS90" s="10">
        <v>544</v>
      </c>
      <c r="GT90" s="10">
        <v>1525</v>
      </c>
      <c r="GU90" s="10">
        <v>548</v>
      </c>
      <c r="GV90" s="10">
        <f t="shared" si="311"/>
        <v>1588</v>
      </c>
      <c r="GW90" s="10">
        <f t="shared" si="311"/>
        <v>546</v>
      </c>
      <c r="GX90" s="11">
        <f t="shared" si="351"/>
        <v>1343</v>
      </c>
      <c r="GY90" s="11">
        <f t="shared" si="352"/>
        <v>-58.5</v>
      </c>
      <c r="GZ90" s="11">
        <f t="shared" si="312"/>
        <v>1344.2735026771895</v>
      </c>
      <c r="HA90" s="10">
        <f t="shared" si="313"/>
        <v>1679.243877463902</v>
      </c>
      <c r="HB90">
        <v>84</v>
      </c>
      <c r="HC90" s="38">
        <f t="shared" si="271"/>
        <v>1.0403917189060272</v>
      </c>
      <c r="HD90" s="11">
        <f t="shared" si="272"/>
        <v>0.71397114709292353</v>
      </c>
      <c r="HE90" s="10">
        <f t="shared" si="314"/>
        <v>1.719688673055414E-2</v>
      </c>
      <c r="HF90" s="10">
        <f t="shared" si="315"/>
        <v>-0.1463193385200727</v>
      </c>
      <c r="HJ90">
        <v>1664</v>
      </c>
      <c r="HK90">
        <v>544</v>
      </c>
      <c r="HL90">
        <v>1532</v>
      </c>
      <c r="HM90">
        <v>548</v>
      </c>
      <c r="HN90">
        <f t="shared" si="316"/>
        <v>1598</v>
      </c>
      <c r="HO90">
        <f t="shared" si="316"/>
        <v>546</v>
      </c>
      <c r="HP90" s="18">
        <f t="shared" si="317"/>
        <v>1343</v>
      </c>
      <c r="HQ90" s="18">
        <f t="shared" si="353"/>
        <v>-55.5</v>
      </c>
      <c r="HR90" s="18">
        <f t="shared" si="273"/>
        <v>1344.1462904014577</v>
      </c>
      <c r="HS90">
        <f t="shared" si="318"/>
        <v>1688.7036448116053</v>
      </c>
      <c r="HT90">
        <v>84</v>
      </c>
      <c r="HU90" s="22">
        <f t="shared" si="274"/>
        <v>1.1182881193574856</v>
      </c>
      <c r="HV90" s="18">
        <f t="shared" si="275"/>
        <v>0.79031441378874268</v>
      </c>
      <c r="HW90">
        <f t="shared" si="319"/>
        <v>4.855371099801354E-2</v>
      </c>
      <c r="HX90">
        <f t="shared" si="320"/>
        <v>-0.10220009730684591</v>
      </c>
    </row>
    <row r="91" spans="11:250" x14ac:dyDescent="0.25">
      <c r="K91" s="18">
        <v>1368</v>
      </c>
      <c r="L91" s="18">
        <v>578</v>
      </c>
      <c r="M91" s="18">
        <v>1123</v>
      </c>
      <c r="N91" s="18">
        <v>579</v>
      </c>
      <c r="O91" s="18">
        <f t="shared" si="253"/>
        <v>1245.5</v>
      </c>
      <c r="P91" s="18">
        <f t="shared" si="254"/>
        <v>578.5</v>
      </c>
      <c r="Q91" s="18">
        <f t="shared" si="329"/>
        <v>469</v>
      </c>
      <c r="R91" s="18">
        <f t="shared" si="330"/>
        <v>-2</v>
      </c>
      <c r="S91" s="49">
        <f t="shared" si="278"/>
        <v>469.00426437293726</v>
      </c>
      <c r="T91" s="26">
        <f t="shared" si="279"/>
        <v>38.853803692563773</v>
      </c>
      <c r="U91" s="18">
        <f t="shared" si="328"/>
        <v>403.79141586479739</v>
      </c>
      <c r="V91" s="28">
        <v>85</v>
      </c>
      <c r="W91" s="22">
        <f t="shared" si="255"/>
        <v>0.30573118067274513</v>
      </c>
      <c r="X91" s="18">
        <f t="shared" si="256"/>
        <v>5.2796770509776401E-2</v>
      </c>
      <c r="Y91">
        <f t="shared" si="280"/>
        <v>-0.51466026652887675</v>
      </c>
      <c r="Z91">
        <f t="shared" si="281"/>
        <v>-1.2773926417214607</v>
      </c>
      <c r="AD91" s="18">
        <v>1383</v>
      </c>
      <c r="AE91" s="18">
        <v>571</v>
      </c>
      <c r="AF91" s="18">
        <v>1124</v>
      </c>
      <c r="AG91" s="18">
        <v>570</v>
      </c>
      <c r="AH91" s="18">
        <f t="shared" si="282"/>
        <v>1253.5</v>
      </c>
      <c r="AI91" s="18">
        <f t="shared" si="282"/>
        <v>570.5</v>
      </c>
      <c r="AJ91" s="18">
        <f t="shared" si="331"/>
        <v>591</v>
      </c>
      <c r="AK91" s="18">
        <f t="shared" si="332"/>
        <v>0</v>
      </c>
      <c r="AL91" s="18">
        <f t="shared" si="283"/>
        <v>591</v>
      </c>
      <c r="AM91" s="18">
        <f t="shared" si="284"/>
        <v>1377.2191183686059</v>
      </c>
      <c r="AN91" s="18">
        <f t="shared" si="333"/>
        <v>502.93283802331769</v>
      </c>
      <c r="AO91" s="28">
        <v>85</v>
      </c>
      <c r="AP91" s="22">
        <f t="shared" si="257"/>
        <v>0.25463831367605033</v>
      </c>
      <c r="AQ91" s="18">
        <f t="shared" si="258"/>
        <v>6.4974362924220555E-2</v>
      </c>
      <c r="AR91">
        <f t="shared" si="285"/>
        <v>-0.59407625046155477</v>
      </c>
      <c r="AS91">
        <f t="shared" si="285"/>
        <v>-1.1872579700778461</v>
      </c>
      <c r="AW91" s="18">
        <v>1482</v>
      </c>
      <c r="AX91" s="18">
        <v>578</v>
      </c>
      <c r="AY91" s="18">
        <v>1134</v>
      </c>
      <c r="AZ91" s="18">
        <v>580</v>
      </c>
      <c r="BA91" s="18">
        <f t="shared" si="286"/>
        <v>1308</v>
      </c>
      <c r="BB91" s="18">
        <f t="shared" si="286"/>
        <v>579</v>
      </c>
      <c r="BC91" s="18">
        <f t="shared" si="334"/>
        <v>476.5</v>
      </c>
      <c r="BD91" s="18">
        <f t="shared" si="335"/>
        <v>-2</v>
      </c>
      <c r="BE91" s="18">
        <f t="shared" si="287"/>
        <v>476.5041972532876</v>
      </c>
      <c r="BF91" s="18">
        <f t="shared" si="288"/>
        <v>1430.4212666204317</v>
      </c>
      <c r="BG91" s="18">
        <f t="shared" si="336"/>
        <v>416.04793790954727</v>
      </c>
      <c r="BH91" s="28">
        <v>85</v>
      </c>
      <c r="BI91" s="22">
        <f t="shared" si="259"/>
        <v>0.22643637231894428</v>
      </c>
      <c r="BJ91" s="18">
        <f t="shared" si="260"/>
        <v>3.9954263857265714E-2</v>
      </c>
      <c r="BK91">
        <f t="shared" si="289"/>
        <v>-0.64505381145607454</v>
      </c>
      <c r="BL91">
        <f t="shared" si="289"/>
        <v>-1.3984368666411136</v>
      </c>
      <c r="BP91">
        <v>1477</v>
      </c>
      <c r="BQ91">
        <v>555</v>
      </c>
      <c r="BR91">
        <v>1317</v>
      </c>
      <c r="BS91">
        <v>550</v>
      </c>
      <c r="BT91" s="18">
        <f t="shared" si="290"/>
        <v>1397</v>
      </c>
      <c r="BU91" s="18">
        <f t="shared" si="290"/>
        <v>552.5</v>
      </c>
      <c r="BV91" s="18">
        <f t="shared" si="337"/>
        <v>918.5</v>
      </c>
      <c r="BW91" s="18">
        <f t="shared" si="338"/>
        <v>-37</v>
      </c>
      <c r="BX91" s="18">
        <f t="shared" si="291"/>
        <v>919.24493471544349</v>
      </c>
      <c r="BY91" s="18">
        <f t="shared" si="292"/>
        <v>1502.2866737077848</v>
      </c>
      <c r="BZ91" s="18">
        <f t="shared" si="339"/>
        <v>743.028812372125</v>
      </c>
      <c r="CA91" s="28">
        <v>85</v>
      </c>
      <c r="CB91" s="22">
        <f t="shared" si="261"/>
        <v>0.97578750900426914</v>
      </c>
      <c r="CC91" s="18">
        <f t="shared" si="262"/>
        <v>0.40885826320288521</v>
      </c>
      <c r="CD91">
        <f t="shared" si="293"/>
        <v>-1.0644745565052325E-2</v>
      </c>
      <c r="CE91">
        <f t="shared" si="293"/>
        <v>-0.38842722054327716</v>
      </c>
      <c r="CI91">
        <v>1460</v>
      </c>
      <c r="CJ91">
        <v>555</v>
      </c>
      <c r="CK91">
        <v>1281</v>
      </c>
      <c r="CL91">
        <v>557</v>
      </c>
      <c r="CM91" s="18">
        <f t="shared" si="294"/>
        <v>1370.5</v>
      </c>
      <c r="CN91" s="18">
        <f t="shared" si="294"/>
        <v>556</v>
      </c>
      <c r="CO91" s="18">
        <f t="shared" si="340"/>
        <v>838</v>
      </c>
      <c r="CP91" s="18">
        <f t="shared" si="341"/>
        <v>-32</v>
      </c>
      <c r="CQ91" s="18">
        <f t="shared" si="295"/>
        <v>838.6107559529629</v>
      </c>
      <c r="CR91" s="18">
        <f t="shared" si="296"/>
        <v>1478.9882521507734</v>
      </c>
      <c r="CS91" s="18">
        <f t="shared" si="342"/>
        <v>685.70378236707722</v>
      </c>
      <c r="CT91" s="28">
        <v>85</v>
      </c>
      <c r="CU91" s="22">
        <f t="shared" si="263"/>
        <v>0.82627535575539923</v>
      </c>
      <c r="CV91" s="18">
        <f t="shared" si="264"/>
        <v>0.31163325704623396</v>
      </c>
      <c r="CW91">
        <f t="shared" si="297"/>
        <v>-8.2875200189276854E-2</v>
      </c>
      <c r="CX91">
        <f t="shared" si="297"/>
        <v>-0.50635620125316483</v>
      </c>
      <c r="DF91" s="18"/>
      <c r="DG91" s="18"/>
      <c r="DK91" s="18"/>
      <c r="DL91" s="18"/>
      <c r="DM91" s="18"/>
      <c r="DN91" s="18"/>
      <c r="DO91" s="18"/>
      <c r="FZ91">
        <v>1380</v>
      </c>
      <c r="GA91">
        <v>551</v>
      </c>
      <c r="GB91">
        <v>1236</v>
      </c>
      <c r="GC91">
        <v>556</v>
      </c>
      <c r="GD91">
        <f t="shared" si="306"/>
        <v>1308</v>
      </c>
      <c r="GE91">
        <f t="shared" si="306"/>
        <v>553.5</v>
      </c>
      <c r="GF91" s="18">
        <f t="shared" si="349"/>
        <v>1082</v>
      </c>
      <c r="GG91" s="18">
        <f t="shared" si="350"/>
        <v>-48.5</v>
      </c>
      <c r="GH91" s="18">
        <f t="shared" si="307"/>
        <v>1083.0864462267082</v>
      </c>
      <c r="GI91">
        <f t="shared" si="308"/>
        <v>1420.2909033011513</v>
      </c>
      <c r="GJ91">
        <v>85</v>
      </c>
      <c r="GK91" s="22">
        <f t="shared" si="269"/>
        <v>1.1725176052874735</v>
      </c>
      <c r="GL91" s="18">
        <f t="shared" si="270"/>
        <v>0.59794130112376842</v>
      </c>
      <c r="GM91">
        <f t="shared" si="309"/>
        <v>6.9119372343880409E-2</v>
      </c>
      <c r="GN91">
        <f t="shared" si="310"/>
        <v>-0.22334144786657706</v>
      </c>
      <c r="GR91">
        <v>1670</v>
      </c>
      <c r="GS91">
        <v>544</v>
      </c>
      <c r="GT91">
        <v>1539</v>
      </c>
      <c r="GU91">
        <v>547</v>
      </c>
      <c r="GV91">
        <f t="shared" si="311"/>
        <v>1604.5</v>
      </c>
      <c r="GW91">
        <f t="shared" si="311"/>
        <v>545.5</v>
      </c>
      <c r="GX91" s="18">
        <f t="shared" si="351"/>
        <v>1359.5</v>
      </c>
      <c r="GY91" s="18">
        <f t="shared" si="352"/>
        <v>-59</v>
      </c>
      <c r="GZ91" s="18">
        <f t="shared" si="312"/>
        <v>1360.7796478489822</v>
      </c>
      <c r="HA91">
        <f t="shared" si="313"/>
        <v>1694.6948102829606</v>
      </c>
      <c r="HB91">
        <v>85</v>
      </c>
      <c r="HC91" s="22">
        <f t="shared" si="271"/>
        <v>1.0527773346072895</v>
      </c>
      <c r="HD91" s="18">
        <f t="shared" si="272"/>
        <v>0.72273789833730728</v>
      </c>
      <c r="HE91">
        <f t="shared" si="314"/>
        <v>2.2336526382965238E-2</v>
      </c>
      <c r="HF91">
        <f t="shared" si="315"/>
        <v>-0.14101917150694848</v>
      </c>
      <c r="HJ91">
        <v>1680</v>
      </c>
      <c r="HK91">
        <v>543</v>
      </c>
      <c r="HL91">
        <v>1550</v>
      </c>
      <c r="HM91">
        <v>548</v>
      </c>
      <c r="HN91">
        <f t="shared" si="316"/>
        <v>1615</v>
      </c>
      <c r="HO91">
        <f t="shared" si="316"/>
        <v>545.5</v>
      </c>
      <c r="HP91" s="18">
        <f t="shared" si="317"/>
        <v>1360</v>
      </c>
      <c r="HQ91" s="18">
        <f t="shared" si="353"/>
        <v>-56</v>
      </c>
      <c r="HR91" s="18">
        <f t="shared" si="273"/>
        <v>1361.1524528868911</v>
      </c>
      <c r="HS91">
        <f t="shared" si="318"/>
        <v>1704.6393313542897</v>
      </c>
      <c r="HT91">
        <v>85</v>
      </c>
      <c r="HU91" s="22">
        <f t="shared" si="274"/>
        <v>1.1316010731593606</v>
      </c>
      <c r="HV91" s="18">
        <f t="shared" si="275"/>
        <v>0.80031348563936489</v>
      </c>
      <c r="HW91">
        <f t="shared" si="319"/>
        <v>5.3693350650424687E-2</v>
      </c>
      <c r="HX91">
        <f t="shared" si="320"/>
        <v>-9.6739864988564947E-2</v>
      </c>
    </row>
    <row r="92" spans="11:250" x14ac:dyDescent="0.25">
      <c r="K92" s="18">
        <v>1377</v>
      </c>
      <c r="L92" s="18">
        <v>575</v>
      </c>
      <c r="M92" s="18">
        <v>1133</v>
      </c>
      <c r="N92" s="18">
        <v>579</v>
      </c>
      <c r="O92" s="18">
        <f t="shared" si="253"/>
        <v>1255</v>
      </c>
      <c r="P92" s="18">
        <f t="shared" si="254"/>
        <v>577</v>
      </c>
      <c r="Q92" s="18">
        <f t="shared" si="329"/>
        <v>478.5</v>
      </c>
      <c r="R92" s="18">
        <f t="shared" si="330"/>
        <v>-3.5</v>
      </c>
      <c r="S92" s="49">
        <f t="shared" si="278"/>
        <v>478.51280024676458</v>
      </c>
      <c r="T92" s="26">
        <f t="shared" si="279"/>
        <v>39.641521021188353</v>
      </c>
      <c r="U92" s="18">
        <f t="shared" si="328"/>
        <v>411.78592055896718</v>
      </c>
      <c r="V92" s="28">
        <v>86</v>
      </c>
      <c r="W92" s="22">
        <f t="shared" si="255"/>
        <v>0.30932801809242444</v>
      </c>
      <c r="X92" s="18">
        <f t="shared" si="256"/>
        <v>5.3867165865532161E-2</v>
      </c>
      <c r="Y92">
        <f t="shared" si="280"/>
        <v>-0.50958074099960193</v>
      </c>
      <c r="Z92">
        <f t="shared" si="281"/>
        <v>-1.268675873560029</v>
      </c>
      <c r="AD92" s="18">
        <v>1392</v>
      </c>
      <c r="AE92" s="18">
        <v>571</v>
      </c>
      <c r="AF92" s="18">
        <v>1133</v>
      </c>
      <c r="AG92" s="18">
        <v>570</v>
      </c>
      <c r="AH92" s="18">
        <f t="shared" si="282"/>
        <v>1262.5</v>
      </c>
      <c r="AI92" s="18">
        <f t="shared" si="282"/>
        <v>570.5</v>
      </c>
      <c r="AJ92" s="18">
        <f t="shared" si="331"/>
        <v>600</v>
      </c>
      <c r="AK92" s="18">
        <f t="shared" si="332"/>
        <v>0</v>
      </c>
      <c r="AL92" s="18">
        <f t="shared" si="283"/>
        <v>600</v>
      </c>
      <c r="AM92" s="18">
        <f t="shared" si="284"/>
        <v>1385.4156416036308</v>
      </c>
      <c r="AN92" s="18">
        <f t="shared" si="333"/>
        <v>511.12936125834256</v>
      </c>
      <c r="AO92" s="28">
        <v>86</v>
      </c>
      <c r="AP92" s="22">
        <f t="shared" si="257"/>
        <v>0.25763405854282739</v>
      </c>
      <c r="AQ92" s="18">
        <f t="shared" si="258"/>
        <v>6.5963820227635084E-2</v>
      </c>
      <c r="AR92">
        <f t="shared" si="285"/>
        <v>-0.58899672493227972</v>
      </c>
      <c r="AS92">
        <f t="shared" si="285"/>
        <v>-1.1806942005754577</v>
      </c>
      <c r="AW92" s="18">
        <v>1491</v>
      </c>
      <c r="AX92" s="18">
        <v>577</v>
      </c>
      <c r="AY92" s="18">
        <v>1142</v>
      </c>
      <c r="AZ92" s="18">
        <v>579</v>
      </c>
      <c r="BA92" s="18">
        <f t="shared" si="286"/>
        <v>1316.5</v>
      </c>
      <c r="BB92" s="18">
        <f t="shared" si="286"/>
        <v>578</v>
      </c>
      <c r="BC92" s="18">
        <f t="shared" si="334"/>
        <v>485</v>
      </c>
      <c r="BD92" s="18">
        <f t="shared" si="335"/>
        <v>-3</v>
      </c>
      <c r="BE92" s="18">
        <f t="shared" si="287"/>
        <v>485.00927826176684</v>
      </c>
      <c r="BF92" s="18">
        <f t="shared" si="288"/>
        <v>1437.7956217766139</v>
      </c>
      <c r="BG92" s="18">
        <f t="shared" si="336"/>
        <v>423.42229306572949</v>
      </c>
      <c r="BH92" s="28">
        <v>86</v>
      </c>
      <c r="BI92" s="22">
        <f t="shared" si="259"/>
        <v>0.22910032964034363</v>
      </c>
      <c r="BJ92" s="18">
        <f t="shared" si="260"/>
        <v>4.066740395697311E-2</v>
      </c>
      <c r="BK92">
        <f t="shared" si="289"/>
        <v>-0.6399742859267995</v>
      </c>
      <c r="BL92">
        <f t="shared" si="289"/>
        <v>-1.3907535503184623</v>
      </c>
      <c r="BP92">
        <v>1489</v>
      </c>
      <c r="BQ92">
        <v>553</v>
      </c>
      <c r="BR92">
        <v>1327</v>
      </c>
      <c r="BS92">
        <v>549</v>
      </c>
      <c r="BT92" s="18">
        <f t="shared" si="290"/>
        <v>1408</v>
      </c>
      <c r="BU92" s="18">
        <f t="shared" si="290"/>
        <v>551</v>
      </c>
      <c r="BV92" s="18">
        <f t="shared" si="337"/>
        <v>929.5</v>
      </c>
      <c r="BW92" s="18">
        <f t="shared" si="338"/>
        <v>-38.5</v>
      </c>
      <c r="BX92" s="18">
        <f t="shared" si="291"/>
        <v>930.29699558796813</v>
      </c>
      <c r="BY92" s="18">
        <f t="shared" si="292"/>
        <v>1511.9738754356836</v>
      </c>
      <c r="BZ92" s="18">
        <f t="shared" si="339"/>
        <v>752.71601410002381</v>
      </c>
      <c r="CA92" s="28">
        <v>86</v>
      </c>
      <c r="CB92" s="22">
        <f t="shared" si="261"/>
        <v>0.98726736205137822</v>
      </c>
      <c r="CC92" s="18">
        <f t="shared" si="262"/>
        <v>0.41377395677105466</v>
      </c>
      <c r="CD92">
        <f t="shared" si="293"/>
        <v>-5.565220035777323E-3</v>
      </c>
      <c r="CE92">
        <f t="shared" si="293"/>
        <v>-0.38323684761556631</v>
      </c>
      <c r="CI92">
        <v>1473</v>
      </c>
      <c r="CJ92">
        <v>555</v>
      </c>
      <c r="CK92">
        <v>1290</v>
      </c>
      <c r="CL92">
        <v>557</v>
      </c>
      <c r="CM92" s="18">
        <f t="shared" si="294"/>
        <v>1381.5</v>
      </c>
      <c r="CN92" s="18">
        <f t="shared" si="294"/>
        <v>556</v>
      </c>
      <c r="CO92" s="18">
        <f t="shared" si="340"/>
        <v>849</v>
      </c>
      <c r="CP92" s="18">
        <f t="shared" si="341"/>
        <v>-32</v>
      </c>
      <c r="CQ92" s="18">
        <f t="shared" si="295"/>
        <v>849.60284839447195</v>
      </c>
      <c r="CR92" s="18">
        <f t="shared" si="296"/>
        <v>1489.1871104733616</v>
      </c>
      <c r="CS92" s="18">
        <f t="shared" si="342"/>
        <v>695.90264068966542</v>
      </c>
      <c r="CT92" s="28">
        <v>86</v>
      </c>
      <c r="CU92" s="22">
        <f t="shared" si="263"/>
        <v>0.83599624229369796</v>
      </c>
      <c r="CV92" s="18">
        <f t="shared" si="264"/>
        <v>0.31571799069051942</v>
      </c>
      <c r="CW92">
        <f t="shared" si="297"/>
        <v>-7.7795674660001909E-2</v>
      </c>
      <c r="CX92">
        <f t="shared" si="297"/>
        <v>-0.50070066981826433</v>
      </c>
      <c r="DF92" s="18"/>
      <c r="DG92" s="18"/>
      <c r="DK92" s="18"/>
      <c r="DL92" s="18"/>
      <c r="DM92" s="18"/>
      <c r="DN92" s="18"/>
      <c r="DO92" s="18"/>
      <c r="FZ92">
        <v>1396</v>
      </c>
      <c r="GA92">
        <v>550</v>
      </c>
      <c r="GB92">
        <v>1256</v>
      </c>
      <c r="GC92">
        <v>557</v>
      </c>
      <c r="GD92">
        <f t="shared" si="306"/>
        <v>1326</v>
      </c>
      <c r="GE92">
        <f t="shared" si="306"/>
        <v>553.5</v>
      </c>
      <c r="GF92" s="18">
        <f t="shared" si="349"/>
        <v>1100</v>
      </c>
      <c r="GG92" s="18">
        <f t="shared" si="350"/>
        <v>-48.5</v>
      </c>
      <c r="GH92" s="18">
        <f t="shared" si="307"/>
        <v>1101.0686854143114</v>
      </c>
      <c r="GI92">
        <f t="shared" si="308"/>
        <v>1436.884911884038</v>
      </c>
      <c r="GJ92">
        <v>86</v>
      </c>
      <c r="GK92" s="22">
        <f t="shared" si="269"/>
        <v>1.1863119300555613</v>
      </c>
      <c r="GL92" s="18">
        <f t="shared" si="270"/>
        <v>0.60786878524510857</v>
      </c>
      <c r="GM92">
        <f t="shared" si="309"/>
        <v>7.4198897873155367E-2</v>
      </c>
      <c r="GN92">
        <f t="shared" si="310"/>
        <v>-0.21619015755957197</v>
      </c>
      <c r="GR92">
        <v>1687</v>
      </c>
      <c r="GS92">
        <v>544</v>
      </c>
      <c r="GT92">
        <v>1554</v>
      </c>
      <c r="GU92">
        <v>546</v>
      </c>
      <c r="GV92">
        <f t="shared" si="311"/>
        <v>1620.5</v>
      </c>
      <c r="GW92">
        <f t="shared" si="311"/>
        <v>545</v>
      </c>
      <c r="GX92" s="18">
        <f t="shared" si="351"/>
        <v>1375.5</v>
      </c>
      <c r="GY92" s="18">
        <f t="shared" si="352"/>
        <v>-59.5</v>
      </c>
      <c r="GZ92" s="18">
        <f t="shared" si="312"/>
        <v>1376.7862942374172</v>
      </c>
      <c r="HA92">
        <f t="shared" si="313"/>
        <v>1709.6915657509689</v>
      </c>
      <c r="HB92">
        <v>86</v>
      </c>
      <c r="HC92" s="22">
        <f t="shared" si="271"/>
        <v>1.0651629503085516</v>
      </c>
      <c r="HD92" s="18">
        <f t="shared" si="272"/>
        <v>0.73123935556331199</v>
      </c>
      <c r="HE92">
        <f t="shared" si="314"/>
        <v>2.7416051912240159E-2</v>
      </c>
      <c r="HF92">
        <f t="shared" si="315"/>
        <v>-0.13594044276106287</v>
      </c>
      <c r="HJ92">
        <v>1700</v>
      </c>
      <c r="HK92">
        <v>543</v>
      </c>
      <c r="HL92">
        <v>1569</v>
      </c>
      <c r="HM92">
        <v>547</v>
      </c>
      <c r="HN92">
        <f t="shared" si="316"/>
        <v>1634.5</v>
      </c>
      <c r="HO92">
        <f t="shared" si="316"/>
        <v>545</v>
      </c>
      <c r="HP92" s="18">
        <f t="shared" si="317"/>
        <v>1379.5</v>
      </c>
      <c r="HQ92" s="18">
        <f t="shared" si="353"/>
        <v>-56.5</v>
      </c>
      <c r="HR92" s="18">
        <f t="shared" si="273"/>
        <v>1380.656546719712</v>
      </c>
      <c r="HS92">
        <f t="shared" si="318"/>
        <v>1722.9669903976687</v>
      </c>
      <c r="HT92">
        <v>86</v>
      </c>
      <c r="HU92" s="22">
        <f t="shared" si="274"/>
        <v>1.1449140269612352</v>
      </c>
      <c r="HV92" s="18">
        <f t="shared" si="275"/>
        <v>0.81178126008775675</v>
      </c>
      <c r="HW92">
        <f t="shared" si="319"/>
        <v>5.8772876179699583E-2</v>
      </c>
      <c r="HX92">
        <f t="shared" si="320"/>
        <v>-9.0560978560021696E-2</v>
      </c>
    </row>
    <row r="93" spans="11:250" x14ac:dyDescent="0.25">
      <c r="K93" s="18">
        <v>1383</v>
      </c>
      <c r="L93" s="18">
        <v>574</v>
      </c>
      <c r="M93" s="18">
        <v>1143</v>
      </c>
      <c r="N93" s="18">
        <v>578</v>
      </c>
      <c r="O93" s="18">
        <f t="shared" si="253"/>
        <v>1263</v>
      </c>
      <c r="P93" s="18">
        <f t="shared" si="254"/>
        <v>576</v>
      </c>
      <c r="Q93" s="18">
        <f t="shared" si="329"/>
        <v>486.5</v>
      </c>
      <c r="R93" s="18">
        <f t="shared" si="330"/>
        <v>-4.5</v>
      </c>
      <c r="S93" s="49">
        <f t="shared" si="278"/>
        <v>486.52081147675483</v>
      </c>
      <c r="T93" s="26">
        <f t="shared" si="279"/>
        <v>40.304930119853772</v>
      </c>
      <c r="U93" s="18">
        <f t="shared" si="328"/>
        <v>418.64328454233521</v>
      </c>
      <c r="V93" s="28">
        <v>87</v>
      </c>
      <c r="W93" s="22">
        <f t="shared" si="255"/>
        <v>0.31292485551210381</v>
      </c>
      <c r="X93" s="18">
        <f t="shared" si="256"/>
        <v>5.4768644089221219E-2</v>
      </c>
      <c r="Y93">
        <f t="shared" si="280"/>
        <v>-0.50455993962455103</v>
      </c>
      <c r="Z93">
        <f t="shared" si="281"/>
        <v>-1.2614680107940266</v>
      </c>
      <c r="AD93" s="18">
        <v>1403</v>
      </c>
      <c r="AE93" s="18">
        <v>572</v>
      </c>
      <c r="AF93" s="18">
        <v>1142</v>
      </c>
      <c r="AG93" s="18">
        <v>571</v>
      </c>
      <c r="AH93" s="18">
        <f t="shared" si="282"/>
        <v>1272.5</v>
      </c>
      <c r="AI93" s="18">
        <f t="shared" si="282"/>
        <v>571.5</v>
      </c>
      <c r="AJ93" s="18">
        <f t="shared" si="331"/>
        <v>610</v>
      </c>
      <c r="AK93" s="18">
        <f t="shared" si="332"/>
        <v>1</v>
      </c>
      <c r="AL93" s="18">
        <f t="shared" si="283"/>
        <v>610.00081967158042</v>
      </c>
      <c r="AM93" s="18">
        <f t="shared" si="284"/>
        <v>1394.9439056822321</v>
      </c>
      <c r="AN93" s="18">
        <f t="shared" si="333"/>
        <v>520.65762533694385</v>
      </c>
      <c r="AO93" s="28">
        <v>87</v>
      </c>
      <c r="AP93" s="22">
        <f t="shared" si="257"/>
        <v>0.26062980340960445</v>
      </c>
      <c r="AQ93" s="18">
        <f t="shared" si="258"/>
        <v>6.7063307345876955E-2</v>
      </c>
      <c r="AR93">
        <f t="shared" si="285"/>
        <v>-0.58397592355722894</v>
      </c>
      <c r="AS93">
        <f t="shared" si="285"/>
        <v>-1.1735150323768504</v>
      </c>
      <c r="AW93" s="18">
        <v>1498</v>
      </c>
      <c r="AX93" s="18">
        <v>577</v>
      </c>
      <c r="AY93" s="18">
        <v>1151</v>
      </c>
      <c r="AZ93" s="18">
        <v>579</v>
      </c>
      <c r="BA93" s="18">
        <f t="shared" si="286"/>
        <v>1324.5</v>
      </c>
      <c r="BB93" s="18">
        <f t="shared" si="286"/>
        <v>578</v>
      </c>
      <c r="BC93" s="18">
        <f t="shared" si="334"/>
        <v>493</v>
      </c>
      <c r="BD93" s="18">
        <f t="shared" si="335"/>
        <v>-3</v>
      </c>
      <c r="BE93" s="18">
        <f t="shared" si="287"/>
        <v>493.00912770454869</v>
      </c>
      <c r="BF93" s="18">
        <f t="shared" si="288"/>
        <v>1445.1243026120626</v>
      </c>
      <c r="BG93" s="18">
        <f t="shared" si="336"/>
        <v>430.75097390117821</v>
      </c>
      <c r="BH93" s="28">
        <v>87</v>
      </c>
      <c r="BI93" s="22">
        <f t="shared" si="259"/>
        <v>0.23176428696174295</v>
      </c>
      <c r="BJ93" s="18">
        <f t="shared" si="260"/>
        <v>4.1338181039940559E-2</v>
      </c>
      <c r="BK93">
        <f t="shared" si="289"/>
        <v>-0.63495348455174883</v>
      </c>
      <c r="BL93">
        <f t="shared" si="289"/>
        <v>-1.3836486370869681</v>
      </c>
      <c r="BP93">
        <v>1500</v>
      </c>
      <c r="BQ93">
        <v>553</v>
      </c>
      <c r="BR93">
        <v>1338</v>
      </c>
      <c r="BS93">
        <v>548</v>
      </c>
      <c r="BT93" s="18">
        <f t="shared" si="290"/>
        <v>1419</v>
      </c>
      <c r="BU93" s="18">
        <f t="shared" si="290"/>
        <v>550.5</v>
      </c>
      <c r="BV93" s="18">
        <f t="shared" si="337"/>
        <v>940.5</v>
      </c>
      <c r="BW93" s="18">
        <f t="shared" si="338"/>
        <v>-39</v>
      </c>
      <c r="BX93" s="18">
        <f t="shared" si="291"/>
        <v>941.30826512891088</v>
      </c>
      <c r="BY93" s="18">
        <f t="shared" si="292"/>
        <v>1522.0418029738869</v>
      </c>
      <c r="BZ93" s="18">
        <f t="shared" si="339"/>
        <v>762.78394163822713</v>
      </c>
      <c r="CA93" s="28">
        <v>87</v>
      </c>
      <c r="CB93" s="22">
        <f t="shared" si="261"/>
        <v>0.99874721509848718</v>
      </c>
      <c r="CC93" s="18">
        <f t="shared" si="262"/>
        <v>0.41867150732602432</v>
      </c>
      <c r="CD93">
        <f t="shared" si="293"/>
        <v>-5.4441866072655514E-4</v>
      </c>
      <c r="CE93">
        <f t="shared" si="293"/>
        <v>-0.37812659399803628</v>
      </c>
      <c r="CI93">
        <v>1483</v>
      </c>
      <c r="CJ93">
        <v>554</v>
      </c>
      <c r="CK93">
        <v>1301</v>
      </c>
      <c r="CL93">
        <v>555</v>
      </c>
      <c r="CM93" s="18">
        <f t="shared" si="294"/>
        <v>1392</v>
      </c>
      <c r="CN93" s="18">
        <f t="shared" si="294"/>
        <v>554.5</v>
      </c>
      <c r="CO93" s="18">
        <f t="shared" si="340"/>
        <v>859.5</v>
      </c>
      <c r="CP93" s="18">
        <f t="shared" si="341"/>
        <v>-33.5</v>
      </c>
      <c r="CQ93" s="18">
        <f t="shared" si="295"/>
        <v>860.15260273976969</v>
      </c>
      <c r="CR93" s="18">
        <f t="shared" si="296"/>
        <v>1498.377205512684</v>
      </c>
      <c r="CS93" s="18">
        <f t="shared" si="342"/>
        <v>705.0927357289878</v>
      </c>
      <c r="CT93" s="28">
        <v>87</v>
      </c>
      <c r="CU93" s="22">
        <f t="shared" si="263"/>
        <v>0.84571712883199679</v>
      </c>
      <c r="CV93" s="18">
        <f t="shared" si="264"/>
        <v>0.31963834859712276</v>
      </c>
      <c r="CW93">
        <f t="shared" si="297"/>
        <v>-7.2774873284951094E-2</v>
      </c>
      <c r="CX93">
        <f t="shared" si="297"/>
        <v>-0.49534112177039702</v>
      </c>
      <c r="DF93" s="18"/>
      <c r="DG93" s="18"/>
      <c r="DK93" s="18"/>
      <c r="DL93" s="18"/>
      <c r="DM93" s="18"/>
      <c r="DO93" s="18"/>
      <c r="FZ93">
        <v>1410</v>
      </c>
      <c r="GA93">
        <v>550</v>
      </c>
      <c r="GB93">
        <v>1276</v>
      </c>
      <c r="GC93">
        <v>556</v>
      </c>
      <c r="GD93">
        <f t="shared" si="306"/>
        <v>1343</v>
      </c>
      <c r="GE93">
        <f t="shared" si="306"/>
        <v>553</v>
      </c>
      <c r="GF93" s="18">
        <f t="shared" si="349"/>
        <v>1117</v>
      </c>
      <c r="GG93" s="18">
        <f t="shared" si="350"/>
        <v>-49</v>
      </c>
      <c r="GH93" s="18">
        <f t="shared" si="307"/>
        <v>1118.0742372490299</v>
      </c>
      <c r="GI93">
        <f t="shared" si="308"/>
        <v>1452.3973285571685</v>
      </c>
      <c r="GJ93">
        <v>87</v>
      </c>
      <c r="GK93" s="22">
        <f t="shared" si="269"/>
        <v>1.2001062548236492</v>
      </c>
      <c r="GL93" s="18">
        <f t="shared" si="270"/>
        <v>0.61725706798634683</v>
      </c>
      <c r="GM93">
        <f t="shared" si="309"/>
        <v>7.9219699248206141E-2</v>
      </c>
      <c r="GN93">
        <f t="shared" si="310"/>
        <v>-0.20953392841928783</v>
      </c>
      <c r="GR93">
        <v>1704</v>
      </c>
      <c r="GS93">
        <v>544</v>
      </c>
      <c r="GT93">
        <v>1572</v>
      </c>
      <c r="GU93">
        <v>543</v>
      </c>
      <c r="GV93">
        <f t="shared" si="311"/>
        <v>1638</v>
      </c>
      <c r="GW93">
        <f t="shared" si="311"/>
        <v>543.5</v>
      </c>
      <c r="GX93" s="18">
        <f t="shared" si="351"/>
        <v>1393</v>
      </c>
      <c r="GY93" s="18">
        <f t="shared" si="352"/>
        <v>-61</v>
      </c>
      <c r="GZ93" s="18">
        <f t="shared" si="312"/>
        <v>1394.3349669286788</v>
      </c>
      <c r="HA93">
        <f t="shared" si="313"/>
        <v>1725.8146627028059</v>
      </c>
      <c r="HB93">
        <v>87</v>
      </c>
      <c r="HC93" s="22">
        <f t="shared" si="271"/>
        <v>1.0775485660098139</v>
      </c>
      <c r="HD93" s="18">
        <f t="shared" si="272"/>
        <v>0.74055981449252961</v>
      </c>
      <c r="HE93">
        <f t="shared" si="314"/>
        <v>3.2436853287290984E-2</v>
      </c>
      <c r="HF93">
        <f t="shared" si="315"/>
        <v>-0.13043985806790567</v>
      </c>
      <c r="HJ93">
        <v>1718</v>
      </c>
      <c r="HK93">
        <v>543</v>
      </c>
      <c r="HL93">
        <v>1587</v>
      </c>
      <c r="HM93">
        <v>544</v>
      </c>
      <c r="HN93">
        <f t="shared" si="316"/>
        <v>1652.5</v>
      </c>
      <c r="HO93">
        <f t="shared" si="316"/>
        <v>543.5</v>
      </c>
      <c r="HP93" s="18">
        <f t="shared" si="317"/>
        <v>1397.5</v>
      </c>
      <c r="HQ93" s="18">
        <f t="shared" si="353"/>
        <v>-58</v>
      </c>
      <c r="HR93" s="18">
        <f t="shared" si="273"/>
        <v>1398.7030599809239</v>
      </c>
      <c r="HS93">
        <f t="shared" si="318"/>
        <v>1739.5828522953427</v>
      </c>
      <c r="HT93">
        <v>87</v>
      </c>
      <c r="HU93" s="22">
        <f t="shared" si="274"/>
        <v>1.15822698076311</v>
      </c>
      <c r="HV93" s="18">
        <f t="shared" si="275"/>
        <v>0.82239202444489057</v>
      </c>
      <c r="HW93">
        <f t="shared" si="319"/>
        <v>6.3793677554750378E-2</v>
      </c>
      <c r="HX93">
        <f t="shared" si="320"/>
        <v>-8.4921110114813292E-2</v>
      </c>
    </row>
    <row r="94" spans="11:250" x14ac:dyDescent="0.25">
      <c r="K94" s="18">
        <v>1394</v>
      </c>
      <c r="L94" s="18">
        <v>573</v>
      </c>
      <c r="M94" s="18">
        <v>1150</v>
      </c>
      <c r="N94" s="18">
        <v>579</v>
      </c>
      <c r="O94" s="18">
        <f t="shared" si="253"/>
        <v>1272</v>
      </c>
      <c r="P94" s="18">
        <f t="shared" si="254"/>
        <v>576</v>
      </c>
      <c r="Q94" s="18">
        <f t="shared" si="329"/>
        <v>495.5</v>
      </c>
      <c r="R94" s="18">
        <f t="shared" si="330"/>
        <v>-4.5</v>
      </c>
      <c r="S94" s="49">
        <f t="shared" si="278"/>
        <v>495.52043348382716</v>
      </c>
      <c r="T94" s="26">
        <f t="shared" si="279"/>
        <v>41.050487406497162</v>
      </c>
      <c r="U94" s="18">
        <f t="shared" si="328"/>
        <v>426.83690755647001</v>
      </c>
      <c r="V94" s="28">
        <v>88</v>
      </c>
      <c r="W94" s="22">
        <f t="shared" si="255"/>
        <v>0.31652169293178312</v>
      </c>
      <c r="X94" s="18">
        <f t="shared" si="256"/>
        <v>5.5781749968796562E-2</v>
      </c>
      <c r="Y94">
        <f t="shared" si="280"/>
        <v>-0.49959652009300104</v>
      </c>
      <c r="Z94">
        <f t="shared" si="281"/>
        <v>-1.2535078652963862</v>
      </c>
      <c r="AD94" s="18">
        <v>1413</v>
      </c>
      <c r="AE94" s="18">
        <v>572</v>
      </c>
      <c r="AF94" s="18">
        <v>1150</v>
      </c>
      <c r="AG94" s="18">
        <v>572</v>
      </c>
      <c r="AH94" s="18">
        <f t="shared" si="282"/>
        <v>1281.5</v>
      </c>
      <c r="AI94" s="18">
        <f t="shared" si="282"/>
        <v>572</v>
      </c>
      <c r="AJ94" s="18">
        <f t="shared" si="331"/>
        <v>619</v>
      </c>
      <c r="AK94" s="18">
        <f t="shared" si="332"/>
        <v>1.5</v>
      </c>
      <c r="AL94" s="18">
        <f t="shared" si="283"/>
        <v>619.00181744482791</v>
      </c>
      <c r="AM94" s="18">
        <f t="shared" si="284"/>
        <v>1403.3624799031788</v>
      </c>
      <c r="AN94" s="18">
        <f t="shared" si="333"/>
        <v>529.07619955789062</v>
      </c>
      <c r="AO94" s="28">
        <v>88</v>
      </c>
      <c r="AP94" s="22">
        <f t="shared" si="257"/>
        <v>0.26362554827638152</v>
      </c>
      <c r="AQ94" s="18">
        <f t="shared" si="258"/>
        <v>6.8052874344183362E-2</v>
      </c>
      <c r="AR94">
        <f t="shared" si="285"/>
        <v>-0.57901250402567883</v>
      </c>
      <c r="AS94">
        <f t="shared" si="285"/>
        <v>-1.1671535268095792</v>
      </c>
      <c r="AW94" s="18">
        <v>1508</v>
      </c>
      <c r="AX94" s="18">
        <v>577</v>
      </c>
      <c r="AY94" s="18">
        <v>1157</v>
      </c>
      <c r="AZ94" s="18">
        <v>579</v>
      </c>
      <c r="BA94" s="18">
        <f t="shared" si="286"/>
        <v>1332.5</v>
      </c>
      <c r="BB94" s="18">
        <f t="shared" si="286"/>
        <v>578</v>
      </c>
      <c r="BC94" s="18">
        <f t="shared" si="334"/>
        <v>501</v>
      </c>
      <c r="BD94" s="18">
        <f t="shared" si="335"/>
        <v>-3</v>
      </c>
      <c r="BE94" s="18">
        <f t="shared" si="287"/>
        <v>501.00898195541367</v>
      </c>
      <c r="BF94" s="18">
        <f t="shared" si="288"/>
        <v>1452.4600682979205</v>
      </c>
      <c r="BG94" s="18">
        <f t="shared" si="336"/>
        <v>438.08673958703616</v>
      </c>
      <c r="BH94" s="28">
        <v>88</v>
      </c>
      <c r="BI94" s="22">
        <f t="shared" si="259"/>
        <v>0.2344282442831423</v>
      </c>
      <c r="BJ94" s="18">
        <f t="shared" si="260"/>
        <v>4.2008958526059591E-2</v>
      </c>
      <c r="BK94">
        <f t="shared" si="289"/>
        <v>-0.62999006502019872</v>
      </c>
      <c r="BL94">
        <f t="shared" si="289"/>
        <v>-1.3766580852316352</v>
      </c>
      <c r="BP94">
        <v>1511</v>
      </c>
      <c r="BQ94">
        <v>553</v>
      </c>
      <c r="BR94">
        <v>1348</v>
      </c>
      <c r="BS94">
        <v>549</v>
      </c>
      <c r="BT94" s="18">
        <f t="shared" si="290"/>
        <v>1429.5</v>
      </c>
      <c r="BU94" s="18">
        <f t="shared" si="290"/>
        <v>551</v>
      </c>
      <c r="BV94" s="18">
        <f t="shared" si="337"/>
        <v>951</v>
      </c>
      <c r="BW94" s="18">
        <f t="shared" si="338"/>
        <v>-38.5</v>
      </c>
      <c r="BX94" s="18">
        <f t="shared" si="291"/>
        <v>951.7789922035472</v>
      </c>
      <c r="BY94" s="18">
        <f t="shared" si="292"/>
        <v>1532.0154209406639</v>
      </c>
      <c r="BZ94" s="18">
        <f t="shared" si="339"/>
        <v>772.75755960500419</v>
      </c>
      <c r="CA94" s="28">
        <v>88</v>
      </c>
      <c r="CB94" s="22">
        <f t="shared" si="261"/>
        <v>1.0102270681455963</v>
      </c>
      <c r="CC94" s="18">
        <f t="shared" si="262"/>
        <v>0.42332863746026045</v>
      </c>
      <c r="CD94">
        <f t="shared" si="293"/>
        <v>4.4190008708235601E-3</v>
      </c>
      <c r="CE94">
        <f t="shared" si="293"/>
        <v>-0.37332235125128299</v>
      </c>
      <c r="CI94">
        <v>1495</v>
      </c>
      <c r="CJ94">
        <v>553</v>
      </c>
      <c r="CK94">
        <v>1312</v>
      </c>
      <c r="CL94">
        <v>555</v>
      </c>
      <c r="CM94" s="18">
        <f t="shared" si="294"/>
        <v>1403.5</v>
      </c>
      <c r="CN94" s="18">
        <f t="shared" si="294"/>
        <v>554</v>
      </c>
      <c r="CO94" s="18">
        <f t="shared" si="340"/>
        <v>871</v>
      </c>
      <c r="CP94" s="18">
        <f t="shared" si="341"/>
        <v>-34</v>
      </c>
      <c r="CQ94" s="18">
        <f t="shared" si="295"/>
        <v>871.66335244749166</v>
      </c>
      <c r="CR94" s="18">
        <f t="shared" si="296"/>
        <v>1508.8831134319184</v>
      </c>
      <c r="CS94" s="18">
        <f t="shared" si="342"/>
        <v>715.59864364822226</v>
      </c>
      <c r="CT94" s="28">
        <v>88</v>
      </c>
      <c r="CU94" s="22">
        <f t="shared" si="263"/>
        <v>0.85543801537029551</v>
      </c>
      <c r="CV94" s="18">
        <f t="shared" si="264"/>
        <v>0.3239158186832119</v>
      </c>
      <c r="CW94">
        <f t="shared" si="297"/>
        <v>-6.7811453753401044E-2</v>
      </c>
      <c r="CX94">
        <f t="shared" si="297"/>
        <v>-0.48956784236006989</v>
      </c>
      <c r="FZ94">
        <v>1422</v>
      </c>
      <c r="GA94">
        <v>551</v>
      </c>
      <c r="GB94">
        <v>1296</v>
      </c>
      <c r="GC94">
        <v>555</v>
      </c>
      <c r="GD94">
        <f t="shared" si="306"/>
        <v>1359</v>
      </c>
      <c r="GE94">
        <f t="shared" si="306"/>
        <v>553</v>
      </c>
      <c r="GF94" s="18">
        <f t="shared" si="349"/>
        <v>1133</v>
      </c>
      <c r="GG94" s="18">
        <f t="shared" si="350"/>
        <v>-49</v>
      </c>
      <c r="GH94" s="18">
        <f t="shared" si="307"/>
        <v>1134.0590813533481</v>
      </c>
      <c r="GI94">
        <f t="shared" si="308"/>
        <v>1467.2048255100581</v>
      </c>
      <c r="GJ94">
        <v>88</v>
      </c>
      <c r="GK94" s="22">
        <f t="shared" si="269"/>
        <v>1.213900579591737</v>
      </c>
      <c r="GL94" s="18">
        <f t="shared" si="270"/>
        <v>0.62608184694586111</v>
      </c>
      <c r="GM94">
        <f t="shared" si="309"/>
        <v>8.4183118779756205E-2</v>
      </c>
      <c r="GN94">
        <f t="shared" si="310"/>
        <v>-0.20336888826972283</v>
      </c>
      <c r="GR94">
        <v>1724</v>
      </c>
      <c r="GS94">
        <v>543</v>
      </c>
      <c r="GT94">
        <v>1593</v>
      </c>
      <c r="GU94">
        <v>544</v>
      </c>
      <c r="GV94">
        <f t="shared" si="311"/>
        <v>1658.5</v>
      </c>
      <c r="GW94">
        <f t="shared" si="311"/>
        <v>543.5</v>
      </c>
      <c r="GX94" s="18">
        <f t="shared" si="351"/>
        <v>1413.5</v>
      </c>
      <c r="GY94" s="18">
        <f t="shared" si="352"/>
        <v>-61</v>
      </c>
      <c r="GZ94" s="18">
        <f t="shared" si="312"/>
        <v>1414.8156240302126</v>
      </c>
      <c r="HA94">
        <f t="shared" si="313"/>
        <v>1745.2835013257875</v>
      </c>
      <c r="HB94">
        <v>88</v>
      </c>
      <c r="HC94" s="22">
        <f t="shared" si="271"/>
        <v>1.0899341817110761</v>
      </c>
      <c r="HD94" s="18">
        <f t="shared" si="272"/>
        <v>0.75143751029987627</v>
      </c>
      <c r="HE94">
        <f t="shared" si="314"/>
        <v>3.7400272818841111E-2</v>
      </c>
      <c r="HF94">
        <f t="shared" si="315"/>
        <v>-0.12410712959516734</v>
      </c>
      <c r="HJ94">
        <v>1737</v>
      </c>
      <c r="HK94">
        <v>539</v>
      </c>
      <c r="HL94">
        <v>1608</v>
      </c>
      <c r="HM94">
        <v>544</v>
      </c>
      <c r="HN94">
        <f t="shared" si="316"/>
        <v>1672.5</v>
      </c>
      <c r="HO94">
        <f t="shared" si="316"/>
        <v>541.5</v>
      </c>
      <c r="HP94" s="18">
        <f t="shared" si="317"/>
        <v>1417.5</v>
      </c>
      <c r="HQ94" s="18">
        <f t="shared" si="353"/>
        <v>-60</v>
      </c>
      <c r="HR94" s="18">
        <f t="shared" si="273"/>
        <v>1418.7692729968464</v>
      </c>
      <c r="HS94">
        <f t="shared" si="318"/>
        <v>1757.9756824256699</v>
      </c>
      <c r="HT94">
        <v>88</v>
      </c>
      <c r="HU94" s="22">
        <f t="shared" si="274"/>
        <v>1.1715399345649848</v>
      </c>
      <c r="HV94" s="18">
        <f t="shared" si="275"/>
        <v>0.83419030673743955</v>
      </c>
      <c r="HW94">
        <f t="shared" si="319"/>
        <v>6.875709708630047E-2</v>
      </c>
      <c r="HX94">
        <f t="shared" si="320"/>
        <v>-7.8734860947751575E-2</v>
      </c>
    </row>
    <row r="95" spans="11:250" x14ac:dyDescent="0.25">
      <c r="K95" s="18">
        <v>1401</v>
      </c>
      <c r="L95" s="18">
        <v>573</v>
      </c>
      <c r="M95" s="18">
        <v>1161</v>
      </c>
      <c r="N95" s="18">
        <v>579</v>
      </c>
      <c r="O95" s="18">
        <f t="shared" si="253"/>
        <v>1281</v>
      </c>
      <c r="P95" s="18">
        <f t="shared" si="254"/>
        <v>576</v>
      </c>
      <c r="Q95" s="18">
        <f t="shared" si="329"/>
        <v>504.5</v>
      </c>
      <c r="R95" s="18">
        <f t="shared" si="330"/>
        <v>-4.5</v>
      </c>
      <c r="S95" s="49">
        <f t="shared" si="278"/>
        <v>504.52006897644816</v>
      </c>
      <c r="T95" s="26">
        <f t="shared" si="279"/>
        <v>41.796045810326255</v>
      </c>
      <c r="U95" s="18">
        <f t="shared" si="328"/>
        <v>435.04040182752999</v>
      </c>
      <c r="V95" s="28">
        <v>89</v>
      </c>
      <c r="W95" s="22">
        <f t="shared" si="255"/>
        <v>0.32011853035146254</v>
      </c>
      <c r="X95" s="18">
        <f t="shared" si="256"/>
        <v>5.6794857366467735E-2</v>
      </c>
      <c r="Y95">
        <f t="shared" si="280"/>
        <v>-0.49468918559825675</v>
      </c>
      <c r="Z95">
        <f t="shared" si="281"/>
        <v>-1.2456909867973907</v>
      </c>
      <c r="AD95" s="18">
        <v>1423</v>
      </c>
      <c r="AE95" s="18">
        <v>572</v>
      </c>
      <c r="AF95" s="18">
        <v>1159</v>
      </c>
      <c r="AG95" s="18">
        <v>573</v>
      </c>
      <c r="AH95" s="18">
        <f t="shared" si="282"/>
        <v>1291</v>
      </c>
      <c r="AI95" s="18">
        <f t="shared" si="282"/>
        <v>572.5</v>
      </c>
      <c r="AJ95" s="18">
        <f t="shared" si="331"/>
        <v>628.5</v>
      </c>
      <c r="AK95" s="18">
        <f t="shared" si="332"/>
        <v>2</v>
      </c>
      <c r="AL95" s="18">
        <f t="shared" si="283"/>
        <v>628.50318217173731</v>
      </c>
      <c r="AM95" s="18">
        <f t="shared" si="284"/>
        <v>1412.2454637916171</v>
      </c>
      <c r="AN95" s="18">
        <f t="shared" si="333"/>
        <v>537.95918344632889</v>
      </c>
      <c r="AO95" s="28">
        <v>89</v>
      </c>
      <c r="AP95" s="22">
        <f t="shared" si="257"/>
        <v>0.26662129314315858</v>
      </c>
      <c r="AQ95" s="18">
        <f t="shared" si="258"/>
        <v>6.9097451535455101E-2</v>
      </c>
      <c r="AR95">
        <f t="shared" si="285"/>
        <v>-0.57410516953093471</v>
      </c>
      <c r="AS95">
        <f t="shared" si="285"/>
        <v>-1.1605379700570495</v>
      </c>
      <c r="AW95" s="18">
        <v>1514</v>
      </c>
      <c r="AX95" s="18">
        <v>577</v>
      </c>
      <c r="AY95" s="18">
        <v>1164</v>
      </c>
      <c r="AZ95" s="18">
        <v>578</v>
      </c>
      <c r="BA95" s="18">
        <f t="shared" si="286"/>
        <v>1339</v>
      </c>
      <c r="BB95" s="18">
        <f t="shared" si="286"/>
        <v>577.5</v>
      </c>
      <c r="BC95" s="18">
        <f t="shared" si="334"/>
        <v>507.5</v>
      </c>
      <c r="BD95" s="18">
        <f t="shared" si="335"/>
        <v>-3.5</v>
      </c>
      <c r="BE95" s="18">
        <f t="shared" si="287"/>
        <v>507.51206882201336</v>
      </c>
      <c r="BF95" s="18">
        <f t="shared" si="288"/>
        <v>1458.2274342502269</v>
      </c>
      <c r="BG95" s="18">
        <f t="shared" si="336"/>
        <v>443.85410553934253</v>
      </c>
      <c r="BH95" s="28">
        <v>89</v>
      </c>
      <c r="BI95" s="22">
        <f t="shared" si="259"/>
        <v>0.23709220160454167</v>
      </c>
      <c r="BJ95" s="18">
        <f t="shared" si="260"/>
        <v>4.2554233992786974E-2</v>
      </c>
      <c r="BK95">
        <f t="shared" si="289"/>
        <v>-0.62508273052545449</v>
      </c>
      <c r="BL95">
        <f t="shared" si="289"/>
        <v>-1.3710572226951678</v>
      </c>
      <c r="BP95">
        <v>1522</v>
      </c>
      <c r="BQ95">
        <v>550</v>
      </c>
      <c r="BR95">
        <v>1359</v>
      </c>
      <c r="BS95">
        <v>547</v>
      </c>
      <c r="BT95" s="18">
        <f t="shared" si="290"/>
        <v>1440.5</v>
      </c>
      <c r="BU95" s="18">
        <f t="shared" si="290"/>
        <v>548.5</v>
      </c>
      <c r="BV95" s="18">
        <f t="shared" si="337"/>
        <v>962</v>
      </c>
      <c r="BW95" s="18">
        <f t="shared" si="338"/>
        <v>-41</v>
      </c>
      <c r="BX95" s="18">
        <f t="shared" si="291"/>
        <v>962.87330423062406</v>
      </c>
      <c r="BY95" s="18">
        <f t="shared" si="292"/>
        <v>1541.3930387801809</v>
      </c>
      <c r="BZ95" s="18">
        <f t="shared" si="339"/>
        <v>782.1351774445211</v>
      </c>
      <c r="CA95" s="28">
        <v>89</v>
      </c>
      <c r="CB95" s="22">
        <f t="shared" si="261"/>
        <v>1.0217069211927055</v>
      </c>
      <c r="CC95" s="18">
        <f t="shared" si="262"/>
        <v>0.42826312333613387</v>
      </c>
      <c r="CD95">
        <f t="shared" si="293"/>
        <v>9.326335365567779E-3</v>
      </c>
      <c r="CE95">
        <f t="shared" si="293"/>
        <v>-0.36828932000251613</v>
      </c>
      <c r="CI95" s="12">
        <v>1506</v>
      </c>
      <c r="CJ95" s="12">
        <v>550</v>
      </c>
      <c r="CK95" s="12">
        <v>1323</v>
      </c>
      <c r="CL95" s="12">
        <v>554</v>
      </c>
      <c r="CM95" s="18">
        <f t="shared" si="294"/>
        <v>1414.5</v>
      </c>
      <c r="CN95" s="18">
        <f t="shared" si="294"/>
        <v>552</v>
      </c>
      <c r="CO95" s="18">
        <f t="shared" si="340"/>
        <v>882</v>
      </c>
      <c r="CP95" s="18">
        <f t="shared" si="341"/>
        <v>-36</v>
      </c>
      <c r="CQ95" s="18">
        <f t="shared" si="295"/>
        <v>882.73438813722441</v>
      </c>
      <c r="CR95" s="18">
        <f t="shared" si="296"/>
        <v>1518.3919948419118</v>
      </c>
      <c r="CS95" s="18">
        <f t="shared" si="342"/>
        <v>725.10752505821563</v>
      </c>
      <c r="CT95" s="28">
        <v>89</v>
      </c>
      <c r="CU95" s="22">
        <f t="shared" si="263"/>
        <v>0.86515890190859446</v>
      </c>
      <c r="CV95" s="18">
        <f t="shared" si="264"/>
        <v>0.32802988815629652</v>
      </c>
      <c r="CW95">
        <f t="shared" si="297"/>
        <v>-6.2904119258656813E-2</v>
      </c>
      <c r="CX95">
        <f t="shared" si="297"/>
        <v>-0.4840865841237072</v>
      </c>
      <c r="FZ95">
        <v>1437</v>
      </c>
      <c r="GA95">
        <v>550</v>
      </c>
      <c r="GB95">
        <v>1313</v>
      </c>
      <c r="GC95">
        <v>554</v>
      </c>
      <c r="GD95">
        <f t="shared" si="306"/>
        <v>1375</v>
      </c>
      <c r="GE95">
        <f t="shared" si="306"/>
        <v>552</v>
      </c>
      <c r="GF95" s="18">
        <f t="shared" si="349"/>
        <v>1149</v>
      </c>
      <c r="GG95" s="18">
        <f t="shared" si="350"/>
        <v>-50</v>
      </c>
      <c r="GH95" s="18">
        <f t="shared" si="307"/>
        <v>1150.087387984061</v>
      </c>
      <c r="GI95">
        <f t="shared" si="308"/>
        <v>1481.6642669646858</v>
      </c>
      <c r="GJ95">
        <v>89</v>
      </c>
      <c r="GK95" s="22">
        <f t="shared" si="269"/>
        <v>1.2276949043598251</v>
      </c>
      <c r="GL95" s="18">
        <f t="shared" si="270"/>
        <v>0.63493062033321923</v>
      </c>
      <c r="GM95">
        <f t="shared" si="309"/>
        <v>8.9090453274500422E-2</v>
      </c>
      <c r="GN95">
        <f t="shared" si="310"/>
        <v>-0.1972737280192316</v>
      </c>
      <c r="GR95">
        <v>1741</v>
      </c>
      <c r="GS95">
        <v>543</v>
      </c>
      <c r="GT95">
        <v>1614</v>
      </c>
      <c r="GU95">
        <v>543</v>
      </c>
      <c r="GV95">
        <f t="shared" si="311"/>
        <v>1677.5</v>
      </c>
      <c r="GW95">
        <f t="shared" si="311"/>
        <v>543</v>
      </c>
      <c r="GX95" s="18">
        <f t="shared" si="351"/>
        <v>1432.5</v>
      </c>
      <c r="GY95" s="18">
        <f t="shared" si="352"/>
        <v>-61.5</v>
      </c>
      <c r="GZ95" s="18">
        <f t="shared" si="312"/>
        <v>1433.819549315743</v>
      </c>
      <c r="HA95">
        <f t="shared" si="313"/>
        <v>1763.1946148964953</v>
      </c>
      <c r="HB95">
        <v>89</v>
      </c>
      <c r="HC95" s="22">
        <f t="shared" si="271"/>
        <v>1.1023197974123384</v>
      </c>
      <c r="HD95" s="18">
        <f t="shared" si="272"/>
        <v>0.76153088364120636</v>
      </c>
      <c r="HE95">
        <f t="shared" si="314"/>
        <v>4.2307607313585294E-2</v>
      </c>
      <c r="HF95">
        <f t="shared" si="315"/>
        <v>-0.11831247929710266</v>
      </c>
      <c r="HJ95">
        <v>1754</v>
      </c>
      <c r="HK95">
        <v>536</v>
      </c>
      <c r="HL95">
        <v>1629</v>
      </c>
      <c r="HM95">
        <v>543</v>
      </c>
      <c r="HN95">
        <f t="shared" si="316"/>
        <v>1691.5</v>
      </c>
      <c r="HO95">
        <f t="shared" si="316"/>
        <v>539.5</v>
      </c>
      <c r="HP95" s="18">
        <f t="shared" si="317"/>
        <v>1436.5</v>
      </c>
      <c r="HQ95" s="18">
        <f t="shared" si="353"/>
        <v>-62</v>
      </c>
      <c r="HR95" s="18">
        <f t="shared" si="273"/>
        <v>1437.8373517195887</v>
      </c>
      <c r="HS95">
        <f t="shared" si="318"/>
        <v>1775.4527591575056</v>
      </c>
      <c r="HT95">
        <v>89</v>
      </c>
      <c r="HU95" s="22">
        <f t="shared" si="274"/>
        <v>1.1848528883668599</v>
      </c>
      <c r="HV95" s="18">
        <f t="shared" si="275"/>
        <v>0.84540171844571477</v>
      </c>
      <c r="HW95">
        <f t="shared" si="319"/>
        <v>7.3664431581044701E-2</v>
      </c>
      <c r="HX95">
        <f t="shared" si="320"/>
        <v>-7.2936873716920855E-2</v>
      </c>
    </row>
    <row r="96" spans="11:250" x14ac:dyDescent="0.25">
      <c r="K96" s="18">
        <v>1408</v>
      </c>
      <c r="L96" s="18">
        <v>574</v>
      </c>
      <c r="M96" s="18">
        <v>1169</v>
      </c>
      <c r="N96" s="18">
        <v>579</v>
      </c>
      <c r="O96" s="18">
        <f t="shared" si="253"/>
        <v>1288.5</v>
      </c>
      <c r="P96" s="18">
        <f t="shared" si="254"/>
        <v>576.5</v>
      </c>
      <c r="Q96" s="18">
        <f t="shared" si="329"/>
        <v>512</v>
      </c>
      <c r="R96" s="18">
        <f t="shared" si="330"/>
        <v>-4</v>
      </c>
      <c r="S96" s="49">
        <f t="shared" si="278"/>
        <v>512.0156247615887</v>
      </c>
      <c r="T96" s="26">
        <f t="shared" si="279"/>
        <v>42.417001471426452</v>
      </c>
      <c r="U96" s="18">
        <f t="shared" si="328"/>
        <v>442.08819207637578</v>
      </c>
      <c r="V96" s="28">
        <v>90</v>
      </c>
      <c r="W96" s="22">
        <f t="shared" si="255"/>
        <v>0.32371536777114185</v>
      </c>
      <c r="X96" s="18">
        <f t="shared" si="256"/>
        <v>5.763864743127748E-2</v>
      </c>
      <c r="Y96">
        <f t="shared" si="280"/>
        <v>-0.48983668280384474</v>
      </c>
      <c r="Z96">
        <f t="shared" si="281"/>
        <v>-1.2392862190451537</v>
      </c>
      <c r="AD96" s="18">
        <v>1433</v>
      </c>
      <c r="AE96" s="18">
        <v>571</v>
      </c>
      <c r="AF96" s="18">
        <v>1169</v>
      </c>
      <c r="AG96" s="18">
        <v>573</v>
      </c>
      <c r="AH96" s="18">
        <f t="shared" si="282"/>
        <v>1301</v>
      </c>
      <c r="AI96" s="18">
        <f t="shared" si="282"/>
        <v>572</v>
      </c>
      <c r="AJ96" s="18">
        <f t="shared" si="331"/>
        <v>638.5</v>
      </c>
      <c r="AK96" s="18">
        <f t="shared" si="332"/>
        <v>1.5</v>
      </c>
      <c r="AL96" s="18">
        <f t="shared" si="283"/>
        <v>638.50176193962068</v>
      </c>
      <c r="AM96" s="18">
        <f t="shared" si="284"/>
        <v>1421.1914016064127</v>
      </c>
      <c r="AN96" s="18">
        <f t="shared" si="333"/>
        <v>546.90512126112446</v>
      </c>
      <c r="AO96" s="28">
        <v>90</v>
      </c>
      <c r="AP96" s="22">
        <f t="shared" si="257"/>
        <v>0.26961703800993564</v>
      </c>
      <c r="AQ96" s="18">
        <f t="shared" si="258"/>
        <v>7.0196692399355651E-2</v>
      </c>
      <c r="AR96">
        <f t="shared" si="285"/>
        <v>-0.56925266673652264</v>
      </c>
      <c r="AS96">
        <f t="shared" si="285"/>
        <v>-1.1536833509264661</v>
      </c>
      <c r="AW96" s="18">
        <v>1521</v>
      </c>
      <c r="AX96" s="18">
        <v>578</v>
      </c>
      <c r="AY96" s="18">
        <v>1172</v>
      </c>
      <c r="AZ96" s="18">
        <v>579</v>
      </c>
      <c r="BA96" s="18">
        <f t="shared" si="286"/>
        <v>1346.5</v>
      </c>
      <c r="BB96" s="18">
        <f t="shared" si="286"/>
        <v>578.5</v>
      </c>
      <c r="BC96" s="18">
        <f t="shared" si="334"/>
        <v>515</v>
      </c>
      <c r="BD96" s="18">
        <f t="shared" si="335"/>
        <v>-2.5</v>
      </c>
      <c r="BE96" s="18">
        <f t="shared" si="287"/>
        <v>515.00606792541771</v>
      </c>
      <c r="BF96" s="18">
        <f t="shared" si="288"/>
        <v>1465.5116853850056</v>
      </c>
      <c r="BG96" s="18">
        <f t="shared" si="336"/>
        <v>451.13835667412127</v>
      </c>
      <c r="BH96" s="28">
        <v>90</v>
      </c>
      <c r="BI96" s="22">
        <f t="shared" si="259"/>
        <v>0.23975615892594099</v>
      </c>
      <c r="BJ96" s="18">
        <f t="shared" si="260"/>
        <v>4.3182596175637536E-2</v>
      </c>
      <c r="BK96">
        <f t="shared" si="289"/>
        <v>-0.62023022773104242</v>
      </c>
      <c r="BL96">
        <f t="shared" si="289"/>
        <v>-1.3646912510508973</v>
      </c>
      <c r="BP96">
        <v>1533</v>
      </c>
      <c r="BQ96">
        <v>550</v>
      </c>
      <c r="BR96">
        <v>1372</v>
      </c>
      <c r="BS96">
        <v>546</v>
      </c>
      <c r="BT96" s="18">
        <f t="shared" si="290"/>
        <v>1452.5</v>
      </c>
      <c r="BU96" s="18">
        <f t="shared" si="290"/>
        <v>548</v>
      </c>
      <c r="BV96" s="18">
        <f t="shared" si="337"/>
        <v>974</v>
      </c>
      <c r="BW96" s="18">
        <f t="shared" si="338"/>
        <v>-41.5</v>
      </c>
      <c r="BX96" s="18">
        <f t="shared" si="291"/>
        <v>974.88371101378038</v>
      </c>
      <c r="BY96" s="18">
        <f t="shared" si="292"/>
        <v>1552.4368747230917</v>
      </c>
      <c r="BZ96" s="18">
        <f t="shared" si="339"/>
        <v>793.17901338743195</v>
      </c>
      <c r="CA96" s="28">
        <v>90</v>
      </c>
      <c r="CB96" s="22">
        <f t="shared" si="261"/>
        <v>1.0331867742398144</v>
      </c>
      <c r="CC96" s="18">
        <f t="shared" si="262"/>
        <v>0.43360506635074675</v>
      </c>
      <c r="CD96">
        <f t="shared" si="293"/>
        <v>1.4178838159979834E-2</v>
      </c>
      <c r="CE96">
        <f t="shared" si="293"/>
        <v>-0.36290565203397235</v>
      </c>
      <c r="CI96">
        <v>1515</v>
      </c>
      <c r="CJ96">
        <v>550</v>
      </c>
      <c r="CK96">
        <v>1334</v>
      </c>
      <c r="CL96">
        <v>555</v>
      </c>
      <c r="CM96" s="18">
        <f t="shared" si="294"/>
        <v>1424.5</v>
      </c>
      <c r="CN96" s="18">
        <f t="shared" si="294"/>
        <v>552.5</v>
      </c>
      <c r="CO96" s="18">
        <f t="shared" si="340"/>
        <v>892</v>
      </c>
      <c r="CP96" s="18">
        <f t="shared" si="341"/>
        <v>-35.5</v>
      </c>
      <c r="CQ96" s="18">
        <f t="shared" si="295"/>
        <v>892.70613865930147</v>
      </c>
      <c r="CR96" s="18">
        <f t="shared" si="296"/>
        <v>1527.8928300113198</v>
      </c>
      <c r="CS96" s="18">
        <f t="shared" si="342"/>
        <v>734.60836022762362</v>
      </c>
      <c r="CT96" s="28">
        <v>90</v>
      </c>
      <c r="CU96" s="22">
        <f t="shared" si="263"/>
        <v>0.87487978844689318</v>
      </c>
      <c r="CV96" s="18">
        <f t="shared" si="264"/>
        <v>0.3317354560512803</v>
      </c>
      <c r="CW96">
        <f t="shared" si="297"/>
        <v>-5.8051616464244768E-2</v>
      </c>
      <c r="CX96">
        <f t="shared" si="297"/>
        <v>-0.47920810838856953</v>
      </c>
      <c r="FZ96">
        <v>1452</v>
      </c>
      <c r="GA96">
        <v>550</v>
      </c>
      <c r="GB96">
        <v>1329</v>
      </c>
      <c r="GC96">
        <v>554</v>
      </c>
      <c r="GD96">
        <f t="shared" si="306"/>
        <v>1390.5</v>
      </c>
      <c r="GE96">
        <f t="shared" si="306"/>
        <v>552</v>
      </c>
      <c r="GF96" s="18">
        <f t="shared" si="349"/>
        <v>1164.5</v>
      </c>
      <c r="GG96" s="18">
        <f t="shared" si="350"/>
        <v>-50</v>
      </c>
      <c r="GH96" s="18">
        <f t="shared" si="307"/>
        <v>1165.5729277913072</v>
      </c>
      <c r="GI96">
        <f t="shared" si="308"/>
        <v>1496.0595743485619</v>
      </c>
      <c r="GJ96">
        <v>90</v>
      </c>
      <c r="GK96" s="22">
        <f t="shared" si="269"/>
        <v>1.2414892291279129</v>
      </c>
      <c r="GL96" s="18">
        <f t="shared" si="270"/>
        <v>0.64347974755497239</v>
      </c>
      <c r="GM96">
        <f t="shared" si="309"/>
        <v>9.3942956068912481E-2</v>
      </c>
      <c r="GN96">
        <f t="shared" si="310"/>
        <v>-0.19146511723439061</v>
      </c>
      <c r="GR96">
        <v>1762</v>
      </c>
      <c r="GS96">
        <v>542</v>
      </c>
      <c r="GT96">
        <v>1634</v>
      </c>
      <c r="GU96">
        <v>544</v>
      </c>
      <c r="GV96">
        <f t="shared" si="311"/>
        <v>1698</v>
      </c>
      <c r="GW96">
        <f t="shared" si="311"/>
        <v>543</v>
      </c>
      <c r="GX96" s="18">
        <f t="shared" si="351"/>
        <v>1453</v>
      </c>
      <c r="GY96" s="18">
        <f t="shared" si="352"/>
        <v>-61.5</v>
      </c>
      <c r="GZ96" s="18">
        <f t="shared" si="312"/>
        <v>1454.300948909819</v>
      </c>
      <c r="HA96">
        <f t="shared" si="313"/>
        <v>1782.7094547345621</v>
      </c>
      <c r="HB96">
        <v>90</v>
      </c>
      <c r="HC96" s="22">
        <f t="shared" si="271"/>
        <v>1.1147054131136005</v>
      </c>
      <c r="HD96" s="18">
        <f t="shared" si="272"/>
        <v>0.77240897380152596</v>
      </c>
      <c r="HE96">
        <f t="shared" si="314"/>
        <v>4.7160110107997318E-2</v>
      </c>
      <c r="HF96">
        <f t="shared" si="315"/>
        <v>-0.11215268925586767</v>
      </c>
      <c r="HJ96">
        <v>1771</v>
      </c>
      <c r="HK96">
        <v>535</v>
      </c>
      <c r="HL96">
        <v>1648</v>
      </c>
      <c r="HM96">
        <v>543</v>
      </c>
      <c r="HN96">
        <f t="shared" si="316"/>
        <v>1709.5</v>
      </c>
      <c r="HO96">
        <f t="shared" si="316"/>
        <v>539</v>
      </c>
      <c r="HP96" s="18">
        <f t="shared" si="317"/>
        <v>1454.5</v>
      </c>
      <c r="HQ96" s="18">
        <f t="shared" si="353"/>
        <v>-62.5</v>
      </c>
      <c r="HR96" s="18">
        <f t="shared" si="273"/>
        <v>1455.8421961187964</v>
      </c>
      <c r="HS96">
        <f t="shared" si="318"/>
        <v>1792.4595532396261</v>
      </c>
      <c r="HT96">
        <v>90</v>
      </c>
      <c r="HU96" s="22">
        <f t="shared" si="274"/>
        <v>1.1981658421687347</v>
      </c>
      <c r="HV96" s="18">
        <f t="shared" si="275"/>
        <v>0.85598798286375477</v>
      </c>
      <c r="HW96">
        <f t="shared" si="319"/>
        <v>7.8516934375456787E-2</v>
      </c>
      <c r="HX96">
        <f t="shared" si="320"/>
        <v>-6.753233230017594E-2</v>
      </c>
    </row>
    <row r="97" spans="11:232" x14ac:dyDescent="0.25">
      <c r="K97" s="18">
        <v>1413</v>
      </c>
      <c r="L97" s="18">
        <v>574</v>
      </c>
      <c r="M97" s="18">
        <v>1178</v>
      </c>
      <c r="N97" s="18">
        <v>580</v>
      </c>
      <c r="O97" s="18">
        <f t="shared" si="253"/>
        <v>1295.5</v>
      </c>
      <c r="P97" s="18">
        <f t="shared" si="254"/>
        <v>577</v>
      </c>
      <c r="Q97" s="18">
        <f t="shared" si="329"/>
        <v>519</v>
      </c>
      <c r="R97" s="18">
        <f t="shared" si="330"/>
        <v>-3.5</v>
      </c>
      <c r="S97" s="49">
        <f t="shared" si="278"/>
        <v>519.01180140725126</v>
      </c>
      <c r="T97" s="26">
        <f t="shared" si="279"/>
        <v>42.996586977653159</v>
      </c>
      <c r="U97" s="18">
        <f t="shared" si="328"/>
        <v>448.68403555460065</v>
      </c>
      <c r="V97" s="28">
        <v>91</v>
      </c>
      <c r="W97" s="22">
        <f t="shared" si="255"/>
        <v>0.32731220519082121</v>
      </c>
      <c r="X97" s="18">
        <f t="shared" si="256"/>
        <v>5.8426221363682473E-2</v>
      </c>
      <c r="Y97">
        <f t="shared" si="280"/>
        <v>-0.48503779992207602</v>
      </c>
      <c r="Z97">
        <f t="shared" si="281"/>
        <v>-1.2333922001858255</v>
      </c>
      <c r="AD97" s="18">
        <v>1442</v>
      </c>
      <c r="AE97" s="18">
        <v>571</v>
      </c>
      <c r="AF97" s="18">
        <v>1179</v>
      </c>
      <c r="AG97" s="18">
        <v>573</v>
      </c>
      <c r="AH97" s="18">
        <f t="shared" si="282"/>
        <v>1310.5</v>
      </c>
      <c r="AI97" s="18">
        <f t="shared" si="282"/>
        <v>572</v>
      </c>
      <c r="AJ97" s="18">
        <f t="shared" si="331"/>
        <v>648</v>
      </c>
      <c r="AK97" s="18">
        <f t="shared" si="332"/>
        <v>1.5</v>
      </c>
      <c r="AL97" s="18">
        <f t="shared" si="283"/>
        <v>648.00173610878539</v>
      </c>
      <c r="AM97" s="18">
        <f t="shared" si="284"/>
        <v>1429.8930904092097</v>
      </c>
      <c r="AN97" s="18">
        <f t="shared" si="333"/>
        <v>555.60681006392144</v>
      </c>
      <c r="AO97" s="28">
        <v>91</v>
      </c>
      <c r="AP97" s="22">
        <f t="shared" si="257"/>
        <v>0.2726127828767127</v>
      </c>
      <c r="AQ97" s="18">
        <f t="shared" si="258"/>
        <v>7.124111671312558E-2</v>
      </c>
      <c r="AR97">
        <f t="shared" si="285"/>
        <v>-0.56445378385475387</v>
      </c>
      <c r="AS97">
        <f t="shared" si="285"/>
        <v>-1.1472692815368792</v>
      </c>
      <c r="AW97" s="18">
        <v>1530</v>
      </c>
      <c r="AX97" s="18">
        <v>577</v>
      </c>
      <c r="AY97" s="18">
        <v>1180</v>
      </c>
      <c r="AZ97" s="18">
        <v>579</v>
      </c>
      <c r="BA97" s="18">
        <f t="shared" si="286"/>
        <v>1355</v>
      </c>
      <c r="BB97" s="18">
        <f t="shared" si="286"/>
        <v>578</v>
      </c>
      <c r="BC97" s="18">
        <f t="shared" si="334"/>
        <v>523.5</v>
      </c>
      <c r="BD97" s="18">
        <f t="shared" si="335"/>
        <v>-3</v>
      </c>
      <c r="BE97" s="18">
        <f t="shared" si="287"/>
        <v>523.50859591796575</v>
      </c>
      <c r="BF97" s="18">
        <f t="shared" si="288"/>
        <v>1473.1289828117563</v>
      </c>
      <c r="BG97" s="18">
        <f t="shared" si="336"/>
        <v>458.75565410087188</v>
      </c>
      <c r="BH97" s="28">
        <v>91</v>
      </c>
      <c r="BI97" s="22">
        <f t="shared" si="259"/>
        <v>0.24242011624734033</v>
      </c>
      <c r="BJ97" s="18">
        <f t="shared" si="260"/>
        <v>4.3895522208243866E-2</v>
      </c>
      <c r="BK97">
        <f t="shared" si="289"/>
        <v>-0.61543134484927364</v>
      </c>
      <c r="BL97">
        <f t="shared" si="289"/>
        <v>-1.3575797799728229</v>
      </c>
      <c r="BP97">
        <v>1543</v>
      </c>
      <c r="BQ97">
        <v>550</v>
      </c>
      <c r="BR97">
        <v>1384</v>
      </c>
      <c r="BS97">
        <v>546</v>
      </c>
      <c r="BT97" s="18">
        <f t="shared" si="290"/>
        <v>1463.5</v>
      </c>
      <c r="BU97" s="18">
        <f t="shared" si="290"/>
        <v>548</v>
      </c>
      <c r="BV97" s="18">
        <f t="shared" si="337"/>
        <v>985</v>
      </c>
      <c r="BW97" s="18">
        <f t="shared" si="338"/>
        <v>-41.5</v>
      </c>
      <c r="BX97" s="18">
        <f t="shared" si="291"/>
        <v>985.87385095660181</v>
      </c>
      <c r="BY97" s="18">
        <f t="shared" si="292"/>
        <v>1562.733582540543</v>
      </c>
      <c r="BZ97" s="18">
        <f t="shared" si="339"/>
        <v>803.47572120488326</v>
      </c>
      <c r="CA97" s="28">
        <v>91</v>
      </c>
      <c r="CB97" s="22">
        <f t="shared" si="261"/>
        <v>1.0446666272869234</v>
      </c>
      <c r="CC97" s="18">
        <f t="shared" si="262"/>
        <v>0.43849321896348814</v>
      </c>
      <c r="CD97">
        <f t="shared" si="293"/>
        <v>1.8977721041748524E-2</v>
      </c>
      <c r="CE97">
        <f t="shared" si="293"/>
        <v>-0.35803711835155444</v>
      </c>
      <c r="CI97">
        <v>1527</v>
      </c>
      <c r="CJ97">
        <v>544</v>
      </c>
      <c r="CK97">
        <v>1346</v>
      </c>
      <c r="CL97">
        <v>555</v>
      </c>
      <c r="CM97" s="18">
        <f t="shared" si="294"/>
        <v>1436.5</v>
      </c>
      <c r="CN97" s="18">
        <f t="shared" si="294"/>
        <v>549.5</v>
      </c>
      <c r="CO97" s="18">
        <f t="shared" si="340"/>
        <v>904</v>
      </c>
      <c r="CP97" s="18">
        <f t="shared" si="341"/>
        <v>-38.5</v>
      </c>
      <c r="CQ97" s="18">
        <f t="shared" si="295"/>
        <v>904.81945712943195</v>
      </c>
      <c r="CR97" s="18">
        <f t="shared" si="296"/>
        <v>1538.0125162039483</v>
      </c>
      <c r="CS97" s="18">
        <f t="shared" si="342"/>
        <v>744.7280464202521</v>
      </c>
      <c r="CT97" s="28">
        <v>91</v>
      </c>
      <c r="CU97" s="22">
        <f t="shared" si="263"/>
        <v>0.88460067498519201</v>
      </c>
      <c r="CV97" s="18">
        <f t="shared" si="264"/>
        <v>0.33623684464150344</v>
      </c>
      <c r="CW97">
        <f t="shared" si="297"/>
        <v>-5.3252733582476036E-2</v>
      </c>
      <c r="CX97">
        <f t="shared" si="297"/>
        <v>-0.47335469854750811</v>
      </c>
      <c r="FZ97">
        <v>1473</v>
      </c>
      <c r="GA97">
        <v>549</v>
      </c>
      <c r="GB97">
        <v>1343</v>
      </c>
      <c r="GC97">
        <v>554</v>
      </c>
      <c r="GD97">
        <f t="shared" si="306"/>
        <v>1408</v>
      </c>
      <c r="GE97">
        <f t="shared" si="306"/>
        <v>551.5</v>
      </c>
      <c r="GF97" s="18">
        <f t="shared" si="349"/>
        <v>1182</v>
      </c>
      <c r="GG97" s="18">
        <f t="shared" si="350"/>
        <v>-50.5</v>
      </c>
      <c r="GH97" s="18">
        <f t="shared" si="307"/>
        <v>1183.0782941124396</v>
      </c>
      <c r="GI97">
        <f t="shared" si="308"/>
        <v>1512.156159263983</v>
      </c>
      <c r="GJ97">
        <v>91</v>
      </c>
      <c r="GK97" s="22">
        <f t="shared" si="269"/>
        <v>1.255283553896001</v>
      </c>
      <c r="GL97" s="18">
        <f t="shared" si="270"/>
        <v>0.65314396369503402</v>
      </c>
      <c r="GM97">
        <f t="shared" si="309"/>
        <v>9.8741838950681254E-2</v>
      </c>
      <c r="GN97">
        <f t="shared" si="310"/>
        <v>-0.18499108251155494</v>
      </c>
      <c r="GR97">
        <v>1777</v>
      </c>
      <c r="GS97">
        <v>541</v>
      </c>
      <c r="GT97">
        <v>1651</v>
      </c>
      <c r="GU97">
        <v>543</v>
      </c>
      <c r="GV97">
        <f t="shared" si="311"/>
        <v>1714</v>
      </c>
      <c r="GW97">
        <f t="shared" si="311"/>
        <v>542</v>
      </c>
      <c r="GX97" s="18">
        <f t="shared" si="351"/>
        <v>1469</v>
      </c>
      <c r="GY97" s="18">
        <f t="shared" si="352"/>
        <v>-62.5</v>
      </c>
      <c r="GZ97" s="18">
        <f t="shared" si="312"/>
        <v>1470.3289597909713</v>
      </c>
      <c r="HA97">
        <f t="shared" si="313"/>
        <v>1797.6540267804592</v>
      </c>
      <c r="HB97">
        <v>91</v>
      </c>
      <c r="HC97" s="22">
        <f t="shared" si="271"/>
        <v>1.1270910288148628</v>
      </c>
      <c r="HD97" s="18">
        <f t="shared" si="272"/>
        <v>0.78092177814650765</v>
      </c>
      <c r="HE97">
        <f t="shared" si="314"/>
        <v>5.1958992989766063E-2</v>
      </c>
      <c r="HF97">
        <f t="shared" si="315"/>
        <v>-0.10739246550895534</v>
      </c>
      <c r="HJ97">
        <v>1789</v>
      </c>
      <c r="HK97">
        <v>537</v>
      </c>
      <c r="HL97">
        <v>1664</v>
      </c>
      <c r="HM97">
        <v>544</v>
      </c>
      <c r="HN97">
        <f t="shared" si="316"/>
        <v>1726.5</v>
      </c>
      <c r="HO97">
        <f t="shared" si="316"/>
        <v>540.5</v>
      </c>
      <c r="HP97" s="18">
        <f t="shared" si="317"/>
        <v>1471.5</v>
      </c>
      <c r="HQ97" s="18">
        <f t="shared" si="353"/>
        <v>-61</v>
      </c>
      <c r="HR97" s="18">
        <f t="shared" si="273"/>
        <v>1472.7638133794569</v>
      </c>
      <c r="HS97">
        <f t="shared" si="318"/>
        <v>1809.1275521643022</v>
      </c>
      <c r="HT97">
        <v>91</v>
      </c>
      <c r="HU97" s="22">
        <f t="shared" si="274"/>
        <v>1.2114787959706095</v>
      </c>
      <c r="HV97" s="18">
        <f t="shared" si="275"/>
        <v>0.86593734486491158</v>
      </c>
      <c r="HW97">
        <f t="shared" si="319"/>
        <v>8.3315817257225491E-2</v>
      </c>
      <c r="HX97">
        <f t="shared" si="320"/>
        <v>-6.2513530342733936E-2</v>
      </c>
    </row>
    <row r="98" spans="11:232" x14ac:dyDescent="0.25">
      <c r="K98" s="18">
        <v>1419</v>
      </c>
      <c r="L98" s="18">
        <v>576</v>
      </c>
      <c r="M98" s="18">
        <v>1187</v>
      </c>
      <c r="N98" s="18">
        <v>577</v>
      </c>
      <c r="O98" s="18">
        <f t="shared" si="253"/>
        <v>1303</v>
      </c>
      <c r="P98" s="18">
        <f t="shared" si="254"/>
        <v>576.5</v>
      </c>
      <c r="Q98" s="18">
        <f t="shared" si="329"/>
        <v>526.5</v>
      </c>
      <c r="R98" s="18">
        <f t="shared" si="330"/>
        <v>-4</v>
      </c>
      <c r="S98" s="49">
        <f t="shared" si="278"/>
        <v>526.51519446261</v>
      </c>
      <c r="T98" s="26">
        <f t="shared" si="279"/>
        <v>43.618191903124021</v>
      </c>
      <c r="U98" s="18">
        <f t="shared" si="328"/>
        <v>455.33611101905774</v>
      </c>
      <c r="V98" s="28">
        <v>92</v>
      </c>
      <c r="W98" s="22">
        <f t="shared" si="255"/>
        <v>0.33090904261050053</v>
      </c>
      <c r="X98" s="18">
        <f t="shared" si="256"/>
        <v>5.9270893686050569E-2</v>
      </c>
      <c r="Y98">
        <f t="shared" si="280"/>
        <v>-0.48029136489761437</v>
      </c>
      <c r="Z98">
        <f t="shared" si="281"/>
        <v>-1.2271585244229652</v>
      </c>
      <c r="AD98" s="18">
        <v>1452</v>
      </c>
      <c r="AE98" s="18">
        <v>573</v>
      </c>
      <c r="AF98" s="18">
        <v>1190</v>
      </c>
      <c r="AG98" s="18">
        <v>574</v>
      </c>
      <c r="AH98" s="18">
        <f t="shared" si="282"/>
        <v>1321</v>
      </c>
      <c r="AI98" s="18">
        <f t="shared" si="282"/>
        <v>573.5</v>
      </c>
      <c r="AJ98" s="18">
        <f t="shared" si="331"/>
        <v>658.5</v>
      </c>
      <c r="AK98" s="18">
        <f t="shared" si="332"/>
        <v>3</v>
      </c>
      <c r="AL98" s="18">
        <f t="shared" si="283"/>
        <v>658.50683367752538</v>
      </c>
      <c r="AM98" s="18">
        <f t="shared" si="284"/>
        <v>1440.1191790959524</v>
      </c>
      <c r="AN98" s="18">
        <f t="shared" si="333"/>
        <v>565.83289875066419</v>
      </c>
      <c r="AO98" s="28">
        <v>92</v>
      </c>
      <c r="AP98" s="22">
        <f t="shared" si="257"/>
        <v>0.27560852774348976</v>
      </c>
      <c r="AQ98" s="18">
        <f t="shared" si="258"/>
        <v>7.2396043992289133E-2</v>
      </c>
      <c r="AR98">
        <f t="shared" si="285"/>
        <v>-0.55970734883029216</v>
      </c>
      <c r="AS98">
        <f t="shared" si="285"/>
        <v>-1.1402851647318517</v>
      </c>
      <c r="AW98" s="18">
        <v>1538</v>
      </c>
      <c r="AX98" s="18">
        <v>578</v>
      </c>
      <c r="AY98" s="18">
        <v>1189</v>
      </c>
      <c r="AZ98" s="18">
        <v>579</v>
      </c>
      <c r="BA98" s="18">
        <f t="shared" si="286"/>
        <v>1363.5</v>
      </c>
      <c r="BB98" s="18">
        <f t="shared" si="286"/>
        <v>578.5</v>
      </c>
      <c r="BC98" s="18">
        <f t="shared" si="334"/>
        <v>532</v>
      </c>
      <c r="BD98" s="18">
        <f t="shared" si="335"/>
        <v>-2.5</v>
      </c>
      <c r="BE98" s="18">
        <f t="shared" si="287"/>
        <v>532.00587402772157</v>
      </c>
      <c r="BF98" s="18">
        <f t="shared" si="288"/>
        <v>1481.1463465842935</v>
      </c>
      <c r="BG98" s="18">
        <f t="shared" si="336"/>
        <v>466.77301787340912</v>
      </c>
      <c r="BH98" s="28">
        <v>92</v>
      </c>
      <c r="BI98" s="22">
        <f t="shared" si="259"/>
        <v>0.24508407356873968</v>
      </c>
      <c r="BJ98" s="18">
        <f t="shared" si="260"/>
        <v>4.4608008044932708E-2</v>
      </c>
      <c r="BK98">
        <f t="shared" si="289"/>
        <v>-0.61068490982481205</v>
      </c>
      <c r="BL98">
        <f t="shared" si="289"/>
        <v>-1.3505871695942699</v>
      </c>
      <c r="BP98">
        <v>1553</v>
      </c>
      <c r="BQ98">
        <v>551</v>
      </c>
      <c r="BR98">
        <v>1397</v>
      </c>
      <c r="BS98">
        <v>546</v>
      </c>
      <c r="BT98" s="18">
        <f t="shared" si="290"/>
        <v>1475</v>
      </c>
      <c r="BU98" s="18">
        <f t="shared" si="290"/>
        <v>548.5</v>
      </c>
      <c r="BV98" s="18">
        <f t="shared" si="337"/>
        <v>996.5</v>
      </c>
      <c r="BW98" s="18">
        <f t="shared" si="338"/>
        <v>-41</v>
      </c>
      <c r="BX98" s="18">
        <f t="shared" si="291"/>
        <v>997.34309542905044</v>
      </c>
      <c r="BY98" s="18">
        <f t="shared" si="292"/>
        <v>1573.6827030885229</v>
      </c>
      <c r="BZ98" s="18">
        <f t="shared" si="339"/>
        <v>814.42484175286313</v>
      </c>
      <c r="CA98" s="28">
        <v>92</v>
      </c>
      <c r="CB98" s="22">
        <f t="shared" si="261"/>
        <v>1.0561464803340324</v>
      </c>
      <c r="CC98" s="18">
        <f t="shared" si="262"/>
        <v>0.44359446586533396</v>
      </c>
      <c r="CD98">
        <f t="shared" si="293"/>
        <v>2.3724156066210162E-2</v>
      </c>
      <c r="CE98">
        <f t="shared" si="293"/>
        <v>-0.35301388060028915</v>
      </c>
      <c r="CI98">
        <v>1536</v>
      </c>
      <c r="CJ98">
        <v>542</v>
      </c>
      <c r="CK98">
        <v>1359</v>
      </c>
      <c r="CL98">
        <v>552</v>
      </c>
      <c r="CM98" s="18">
        <f t="shared" si="294"/>
        <v>1447.5</v>
      </c>
      <c r="CN98" s="18">
        <f t="shared" si="294"/>
        <v>547</v>
      </c>
      <c r="CO98" s="18">
        <f t="shared" si="340"/>
        <v>915</v>
      </c>
      <c r="CP98" s="18">
        <f t="shared" si="341"/>
        <v>-41</v>
      </c>
      <c r="CQ98" s="18">
        <f t="shared" si="295"/>
        <v>915.91811861104702</v>
      </c>
      <c r="CR98" s="18">
        <f t="shared" si="296"/>
        <v>1547.4059745264008</v>
      </c>
      <c r="CS98" s="18">
        <f t="shared" si="342"/>
        <v>754.12150474270459</v>
      </c>
      <c r="CT98" s="28">
        <v>92</v>
      </c>
      <c r="CU98" s="22">
        <f t="shared" si="263"/>
        <v>0.89432156152349074</v>
      </c>
      <c r="CV98" s="18">
        <f t="shared" si="264"/>
        <v>0.34036118004003879</v>
      </c>
      <c r="CW98">
        <f t="shared" si="297"/>
        <v>-4.8506298558014409E-2</v>
      </c>
      <c r="CX98">
        <f t="shared" si="297"/>
        <v>-0.46805997930368753</v>
      </c>
      <c r="FZ98">
        <v>1493</v>
      </c>
      <c r="GA98">
        <v>547</v>
      </c>
      <c r="GB98">
        <v>1358</v>
      </c>
      <c r="GC98">
        <v>551</v>
      </c>
      <c r="GD98">
        <f t="shared" si="306"/>
        <v>1425.5</v>
      </c>
      <c r="GE98">
        <f t="shared" si="306"/>
        <v>549</v>
      </c>
      <c r="GF98" s="18">
        <f t="shared" si="349"/>
        <v>1199.5</v>
      </c>
      <c r="GG98" s="18">
        <f t="shared" si="350"/>
        <v>-53</v>
      </c>
      <c r="GH98" s="18">
        <f t="shared" si="307"/>
        <v>1200.6703336053572</v>
      </c>
      <c r="GI98">
        <f t="shared" si="308"/>
        <v>1527.5638284536592</v>
      </c>
      <c r="GJ98">
        <v>92</v>
      </c>
      <c r="GK98" s="22">
        <f t="shared" si="269"/>
        <v>1.2690778786640888</v>
      </c>
      <c r="GL98" s="18">
        <f t="shared" si="270"/>
        <v>0.66285602963442636</v>
      </c>
      <c r="GM98">
        <f t="shared" si="309"/>
        <v>0.10348827397514289</v>
      </c>
      <c r="GN98">
        <f t="shared" si="310"/>
        <v>-0.17858078882752729</v>
      </c>
      <c r="GR98">
        <v>1794</v>
      </c>
      <c r="GS98">
        <v>540</v>
      </c>
      <c r="GT98">
        <v>1667</v>
      </c>
      <c r="GU98">
        <v>540</v>
      </c>
      <c r="GV98">
        <f t="shared" si="311"/>
        <v>1730.5</v>
      </c>
      <c r="GW98">
        <f t="shared" si="311"/>
        <v>540</v>
      </c>
      <c r="GX98" s="18">
        <f t="shared" si="351"/>
        <v>1485.5</v>
      </c>
      <c r="GY98" s="18">
        <f t="shared" si="352"/>
        <v>-64.5</v>
      </c>
      <c r="GZ98" s="18">
        <f t="shared" si="312"/>
        <v>1486.8996267401508</v>
      </c>
      <c r="HA98">
        <f t="shared" si="313"/>
        <v>1812.7962516510233</v>
      </c>
      <c r="HB98">
        <v>92</v>
      </c>
      <c r="HC98" s="22">
        <f t="shared" si="271"/>
        <v>1.1394766445161248</v>
      </c>
      <c r="HD98" s="18">
        <f t="shared" si="272"/>
        <v>0.7897227982263042</v>
      </c>
      <c r="HE98">
        <f t="shared" si="314"/>
        <v>5.670542801422767E-2</v>
      </c>
      <c r="HF98">
        <f t="shared" si="315"/>
        <v>-0.10252532431318306</v>
      </c>
      <c r="HJ98">
        <v>1807</v>
      </c>
      <c r="HK98">
        <v>539</v>
      </c>
      <c r="HL98">
        <v>1681</v>
      </c>
      <c r="HM98">
        <v>543</v>
      </c>
      <c r="HN98">
        <f t="shared" si="316"/>
        <v>1744</v>
      </c>
      <c r="HO98">
        <f t="shared" si="316"/>
        <v>541</v>
      </c>
      <c r="HP98" s="18">
        <f t="shared" si="317"/>
        <v>1489</v>
      </c>
      <c r="HQ98" s="18">
        <f t="shared" si="353"/>
        <v>-60.5</v>
      </c>
      <c r="HR98" s="18">
        <f t="shared" si="273"/>
        <v>1490.2285898478797</v>
      </c>
      <c r="HS98">
        <f t="shared" si="318"/>
        <v>1825.9838443973156</v>
      </c>
      <c r="HT98">
        <v>92</v>
      </c>
      <c r="HU98" s="22">
        <f t="shared" si="274"/>
        <v>1.2247917497724843</v>
      </c>
      <c r="HV98" s="18">
        <f t="shared" si="275"/>
        <v>0.87620606685979996</v>
      </c>
      <c r="HW98">
        <f t="shared" si="319"/>
        <v>8.8062252281687153E-2</v>
      </c>
      <c r="HX98">
        <f t="shared" si="320"/>
        <v>-5.7393744087982784E-2</v>
      </c>
    </row>
    <row r="99" spans="11:232" x14ac:dyDescent="0.25">
      <c r="K99" s="18">
        <v>1427</v>
      </c>
      <c r="L99" s="18">
        <v>576</v>
      </c>
      <c r="M99" s="18">
        <v>1196</v>
      </c>
      <c r="N99" s="18">
        <v>578</v>
      </c>
      <c r="O99" s="18">
        <f t="shared" si="253"/>
        <v>1311.5</v>
      </c>
      <c r="P99" s="18">
        <f t="shared" si="254"/>
        <v>577</v>
      </c>
      <c r="Q99" s="18">
        <f t="shared" si="329"/>
        <v>535</v>
      </c>
      <c r="R99" s="18">
        <f t="shared" si="330"/>
        <v>-3.5</v>
      </c>
      <c r="S99" s="49">
        <f t="shared" si="278"/>
        <v>535.01144847563774</v>
      </c>
      <c r="T99" s="26">
        <f t="shared" si="279"/>
        <v>44.322048585505577</v>
      </c>
      <c r="U99" s="18">
        <f t="shared" si="328"/>
        <v>463.31468611519165</v>
      </c>
      <c r="V99" s="28">
        <v>93</v>
      </c>
      <c r="W99" s="22">
        <f t="shared" si="255"/>
        <v>0.33450588003017995</v>
      </c>
      <c r="X99" s="18">
        <f t="shared" si="256"/>
        <v>6.0227334399693848E-2</v>
      </c>
      <c r="Y99">
        <f t="shared" si="280"/>
        <v>-0.47559624368923442</v>
      </c>
      <c r="Z99">
        <f t="shared" si="281"/>
        <v>-1.2202063578342655</v>
      </c>
      <c r="AD99" s="18">
        <v>1464</v>
      </c>
      <c r="AE99" s="18">
        <v>574</v>
      </c>
      <c r="AF99" s="18">
        <v>1201</v>
      </c>
      <c r="AG99" s="18">
        <v>574</v>
      </c>
      <c r="AH99" s="18">
        <f t="shared" si="282"/>
        <v>1332.5</v>
      </c>
      <c r="AI99" s="18">
        <f t="shared" si="282"/>
        <v>574</v>
      </c>
      <c r="AJ99" s="18">
        <f t="shared" si="331"/>
        <v>670</v>
      </c>
      <c r="AK99" s="18">
        <f t="shared" si="332"/>
        <v>3.5</v>
      </c>
      <c r="AL99" s="18">
        <f t="shared" si="283"/>
        <v>670.00914172867817</v>
      </c>
      <c r="AM99" s="18">
        <f t="shared" si="284"/>
        <v>1450.8729268960808</v>
      </c>
      <c r="AN99" s="18">
        <f t="shared" si="333"/>
        <v>576.58664655079258</v>
      </c>
      <c r="AO99" s="28">
        <v>93</v>
      </c>
      <c r="AP99" s="22">
        <f t="shared" si="257"/>
        <v>0.27860427261026682</v>
      </c>
      <c r="AQ99" s="18">
        <f t="shared" si="258"/>
        <v>7.3660604293104337E-2</v>
      </c>
      <c r="AR99">
        <f t="shared" si="285"/>
        <v>-0.55501222762191238</v>
      </c>
      <c r="AS99">
        <f t="shared" si="285"/>
        <v>-1.1327647226235962</v>
      </c>
      <c r="AW99" s="18">
        <v>1545</v>
      </c>
      <c r="AX99" s="18">
        <v>578</v>
      </c>
      <c r="AY99" s="18">
        <v>1197</v>
      </c>
      <c r="AZ99" s="18">
        <v>580</v>
      </c>
      <c r="BA99" s="18">
        <f t="shared" si="286"/>
        <v>1371</v>
      </c>
      <c r="BB99" s="18">
        <f t="shared" si="286"/>
        <v>579</v>
      </c>
      <c r="BC99" s="18">
        <f t="shared" si="334"/>
        <v>539.5</v>
      </c>
      <c r="BD99" s="18">
        <f t="shared" si="335"/>
        <v>-2</v>
      </c>
      <c r="BE99" s="18">
        <f t="shared" si="287"/>
        <v>539.5037071235007</v>
      </c>
      <c r="BF99" s="18">
        <f t="shared" si="288"/>
        <v>1488.2479632104323</v>
      </c>
      <c r="BG99" s="18">
        <f t="shared" si="336"/>
        <v>473.87463449954794</v>
      </c>
      <c r="BH99" s="28">
        <v>93</v>
      </c>
      <c r="BI99" s="22">
        <f t="shared" si="259"/>
        <v>0.24774803089013903</v>
      </c>
      <c r="BJ99" s="18">
        <f t="shared" si="260"/>
        <v>4.5236691703110982E-2</v>
      </c>
      <c r="BK99">
        <f t="shared" si="289"/>
        <v>-0.60598978861643216</v>
      </c>
      <c r="BL99">
        <f t="shared" si="289"/>
        <v>-1.3445091638619666</v>
      </c>
      <c r="BP99">
        <v>1565</v>
      </c>
      <c r="BQ99">
        <v>550</v>
      </c>
      <c r="BR99">
        <v>1407</v>
      </c>
      <c r="BS99">
        <v>547</v>
      </c>
      <c r="BT99" s="18">
        <f t="shared" si="290"/>
        <v>1486</v>
      </c>
      <c r="BU99" s="18">
        <f t="shared" si="290"/>
        <v>548.5</v>
      </c>
      <c r="BV99" s="18">
        <f t="shared" si="337"/>
        <v>1007.5</v>
      </c>
      <c r="BW99" s="18">
        <f t="shared" si="338"/>
        <v>-41</v>
      </c>
      <c r="BX99" s="18">
        <f t="shared" si="291"/>
        <v>1008.3338980714672</v>
      </c>
      <c r="BY99" s="18">
        <f t="shared" si="292"/>
        <v>1583.9975536597271</v>
      </c>
      <c r="BZ99" s="18">
        <f t="shared" si="339"/>
        <v>824.73969232406739</v>
      </c>
      <c r="CA99" s="28">
        <v>93</v>
      </c>
      <c r="CB99" s="22">
        <f t="shared" si="261"/>
        <v>1.0676263333811415</v>
      </c>
      <c r="CC99" s="18">
        <f t="shared" si="262"/>
        <v>0.44848291323107908</v>
      </c>
      <c r="CD99">
        <f t="shared" si="293"/>
        <v>2.8419277274590066E-2</v>
      </c>
      <c r="CE99">
        <f t="shared" si="293"/>
        <v>-0.34825409850799321</v>
      </c>
      <c r="CI99">
        <v>1546</v>
      </c>
      <c r="CJ99">
        <v>542</v>
      </c>
      <c r="CK99">
        <v>1370</v>
      </c>
      <c r="CL99">
        <v>552</v>
      </c>
      <c r="CM99" s="18">
        <f t="shared" si="294"/>
        <v>1458</v>
      </c>
      <c r="CN99" s="18">
        <f t="shared" si="294"/>
        <v>547</v>
      </c>
      <c r="CO99" s="18">
        <f t="shared" si="340"/>
        <v>925.5</v>
      </c>
      <c r="CP99" s="18">
        <f t="shared" si="341"/>
        <v>-41</v>
      </c>
      <c r="CQ99" s="18">
        <f t="shared" si="295"/>
        <v>926.40771261901739</v>
      </c>
      <c r="CR99" s="18">
        <f t="shared" si="296"/>
        <v>1557.2324810380755</v>
      </c>
      <c r="CS99" s="18">
        <f t="shared" si="342"/>
        <v>763.94801125437937</v>
      </c>
      <c r="CT99" s="28">
        <v>93</v>
      </c>
      <c r="CU99" s="22">
        <f t="shared" si="263"/>
        <v>0.90404244806178968</v>
      </c>
      <c r="CV99" s="18">
        <f t="shared" si="264"/>
        <v>0.34425918197072208</v>
      </c>
      <c r="CW99">
        <f t="shared" si="297"/>
        <v>-4.3811177349634502E-2</v>
      </c>
      <c r="CX99">
        <f t="shared" si="297"/>
        <v>-0.46311446755313579</v>
      </c>
      <c r="FZ99">
        <v>1511</v>
      </c>
      <c r="GA99">
        <v>546</v>
      </c>
      <c r="GB99">
        <v>1374</v>
      </c>
      <c r="GC99">
        <v>549</v>
      </c>
      <c r="GD99">
        <f t="shared" si="306"/>
        <v>1442.5</v>
      </c>
      <c r="GE99">
        <f t="shared" si="306"/>
        <v>547.5</v>
      </c>
      <c r="GF99" s="18">
        <f t="shared" si="349"/>
        <v>1216.5</v>
      </c>
      <c r="GG99" s="18">
        <f t="shared" si="350"/>
        <v>-54.5</v>
      </c>
      <c r="GH99" s="18">
        <f t="shared" si="307"/>
        <v>1217.7202059586596</v>
      </c>
      <c r="GI99">
        <f t="shared" si="308"/>
        <v>1542.9071585808395</v>
      </c>
      <c r="GJ99">
        <v>93</v>
      </c>
      <c r="GK99" s="22">
        <f t="shared" si="269"/>
        <v>1.2828722034321769</v>
      </c>
      <c r="GL99" s="18">
        <f t="shared" si="270"/>
        <v>0.67226878047665595</v>
      </c>
      <c r="GM99">
        <f t="shared" si="309"/>
        <v>0.10818339518352278</v>
      </c>
      <c r="GN99">
        <f t="shared" si="310"/>
        <v>-0.17245705650004692</v>
      </c>
      <c r="GR99">
        <v>1811</v>
      </c>
      <c r="GS99">
        <v>541</v>
      </c>
      <c r="GT99">
        <v>1684</v>
      </c>
      <c r="GU99">
        <v>540</v>
      </c>
      <c r="GV99">
        <f t="shared" si="311"/>
        <v>1747.5</v>
      </c>
      <c r="GW99">
        <f t="shared" si="311"/>
        <v>540.5</v>
      </c>
      <c r="GX99" s="18">
        <f t="shared" si="351"/>
        <v>1502.5</v>
      </c>
      <c r="GY99" s="18">
        <f t="shared" si="352"/>
        <v>-64</v>
      </c>
      <c r="GZ99" s="18">
        <f t="shared" si="312"/>
        <v>1503.8624438425211</v>
      </c>
      <c r="HA99">
        <f t="shared" si="313"/>
        <v>1829.1791875046031</v>
      </c>
      <c r="HB99">
        <v>93</v>
      </c>
      <c r="HC99" s="22">
        <f t="shared" si="271"/>
        <v>1.1518622602173874</v>
      </c>
      <c r="HD99" s="18">
        <f t="shared" si="272"/>
        <v>0.79873209727176431</v>
      </c>
      <c r="HE99">
        <f t="shared" si="314"/>
        <v>6.1400549222607625E-2</v>
      </c>
      <c r="HF99">
        <f t="shared" si="315"/>
        <v>-9.7598862972157405E-2</v>
      </c>
      <c r="HJ99">
        <v>1826</v>
      </c>
      <c r="HK99">
        <v>536</v>
      </c>
      <c r="HL99">
        <v>1700</v>
      </c>
      <c r="HM99">
        <v>537</v>
      </c>
      <c r="HN99">
        <f t="shared" si="316"/>
        <v>1763</v>
      </c>
      <c r="HO99">
        <f t="shared" si="316"/>
        <v>536.5</v>
      </c>
      <c r="HP99" s="18">
        <f t="shared" si="317"/>
        <v>1508</v>
      </c>
      <c r="HQ99" s="18">
        <f t="shared" si="353"/>
        <v>-65</v>
      </c>
      <c r="HR99" s="18">
        <f t="shared" si="273"/>
        <v>1509.4002120047553</v>
      </c>
      <c r="HS99">
        <f t="shared" si="318"/>
        <v>1842.8242591196806</v>
      </c>
      <c r="HT99">
        <v>93</v>
      </c>
      <c r="HU99" s="22">
        <f t="shared" si="274"/>
        <v>1.2381047035743591</v>
      </c>
      <c r="HV99" s="18">
        <f t="shared" si="275"/>
        <v>0.88747835874833025</v>
      </c>
      <c r="HW99">
        <f t="shared" si="319"/>
        <v>9.2757373490066991E-2</v>
      </c>
      <c r="HX99">
        <f t="shared" si="320"/>
        <v>-5.1842228459656539E-2</v>
      </c>
    </row>
    <row r="100" spans="11:232" x14ac:dyDescent="0.25">
      <c r="K100" s="18">
        <v>1433</v>
      </c>
      <c r="L100" s="18">
        <v>575</v>
      </c>
      <c r="M100" s="18">
        <v>1206</v>
      </c>
      <c r="N100" s="18">
        <v>578</v>
      </c>
      <c r="O100" s="18">
        <f t="shared" si="253"/>
        <v>1319.5</v>
      </c>
      <c r="P100" s="18">
        <f t="shared" si="254"/>
        <v>576.5</v>
      </c>
      <c r="Q100" s="18">
        <f t="shared" si="329"/>
        <v>543</v>
      </c>
      <c r="R100" s="18">
        <f t="shared" si="330"/>
        <v>-4</v>
      </c>
      <c r="S100" s="49">
        <f t="shared" si="278"/>
        <v>543.01473276514332</v>
      </c>
      <c r="T100" s="26">
        <f t="shared" si="279"/>
        <v>44.985066089399666</v>
      </c>
      <c r="U100" s="18">
        <f t="shared" si="328"/>
        <v>470.44067871197251</v>
      </c>
      <c r="V100" s="28">
        <v>94</v>
      </c>
      <c r="W100" s="22">
        <f t="shared" si="255"/>
        <v>0.33810271744985926</v>
      </c>
      <c r="X100" s="18">
        <f t="shared" si="256"/>
        <v>6.1128280502012279E-2</v>
      </c>
      <c r="Y100">
        <f t="shared" si="280"/>
        <v>-0.47095133864347094</v>
      </c>
      <c r="Z100">
        <f t="shared" si="281"/>
        <v>-1.213757820454137</v>
      </c>
      <c r="AD100" s="18">
        <v>1476</v>
      </c>
      <c r="AE100" s="18">
        <v>574</v>
      </c>
      <c r="AF100" s="18">
        <v>1211</v>
      </c>
      <c r="AG100" s="18">
        <v>574</v>
      </c>
      <c r="AH100" s="18">
        <f t="shared" si="282"/>
        <v>1343.5</v>
      </c>
      <c r="AI100" s="18">
        <f t="shared" si="282"/>
        <v>574</v>
      </c>
      <c r="AJ100" s="18">
        <f t="shared" si="331"/>
        <v>681</v>
      </c>
      <c r="AK100" s="18">
        <f t="shared" si="332"/>
        <v>3.5</v>
      </c>
      <c r="AL100" s="18">
        <f t="shared" si="283"/>
        <v>681.00899406689189</v>
      </c>
      <c r="AM100" s="18">
        <f t="shared" si="284"/>
        <v>1460.9819471848377</v>
      </c>
      <c r="AN100" s="18">
        <f t="shared" si="333"/>
        <v>586.69566683954952</v>
      </c>
      <c r="AO100" s="28">
        <v>94</v>
      </c>
      <c r="AP100" s="22">
        <f t="shared" si="257"/>
        <v>0.28160001747704388</v>
      </c>
      <c r="AQ100" s="18">
        <f t="shared" si="258"/>
        <v>7.4869924763385096E-2</v>
      </c>
      <c r="AR100">
        <f t="shared" si="285"/>
        <v>-0.55036732257614884</v>
      </c>
      <c r="AS100">
        <f t="shared" si="285"/>
        <v>-1.1256926032932661</v>
      </c>
      <c r="AW100" s="18">
        <v>1552</v>
      </c>
      <c r="AX100" s="18">
        <v>578</v>
      </c>
      <c r="AY100" s="18">
        <v>1205</v>
      </c>
      <c r="AZ100" s="18">
        <v>580</v>
      </c>
      <c r="BA100" s="18">
        <f t="shared" si="286"/>
        <v>1378.5</v>
      </c>
      <c r="BB100" s="18">
        <f t="shared" si="286"/>
        <v>579</v>
      </c>
      <c r="BC100" s="18">
        <f t="shared" si="334"/>
        <v>547</v>
      </c>
      <c r="BD100" s="18">
        <f t="shared" si="335"/>
        <v>-2</v>
      </c>
      <c r="BE100" s="18">
        <f t="shared" si="287"/>
        <v>547.00365629491</v>
      </c>
      <c r="BF100" s="18">
        <f t="shared" si="288"/>
        <v>1495.1599412771866</v>
      </c>
      <c r="BG100" s="18">
        <f t="shared" si="336"/>
        <v>480.78661256630221</v>
      </c>
      <c r="BH100" s="28">
        <v>94</v>
      </c>
      <c r="BI100" s="22">
        <f t="shared" si="259"/>
        <v>0.25041198821153837</v>
      </c>
      <c r="BJ100" s="18">
        <f t="shared" si="260"/>
        <v>4.5865552791508245E-2</v>
      </c>
      <c r="BK100">
        <f t="shared" si="289"/>
        <v>-0.60134488357066862</v>
      </c>
      <c r="BL100">
        <f t="shared" si="289"/>
        <v>-1.3385133678196368</v>
      </c>
      <c r="BP100">
        <v>1577</v>
      </c>
      <c r="BQ100">
        <v>546</v>
      </c>
      <c r="BR100">
        <v>1418</v>
      </c>
      <c r="BS100">
        <v>546</v>
      </c>
      <c r="BT100" s="18">
        <f t="shared" si="290"/>
        <v>1497.5</v>
      </c>
      <c r="BU100" s="18">
        <f t="shared" si="290"/>
        <v>546</v>
      </c>
      <c r="BV100" s="18">
        <f t="shared" si="337"/>
        <v>1019</v>
      </c>
      <c r="BW100" s="18">
        <f t="shared" si="338"/>
        <v>-43.5</v>
      </c>
      <c r="BX100" s="18">
        <f t="shared" si="291"/>
        <v>1019.9280611886311</v>
      </c>
      <c r="BY100" s="18">
        <f t="shared" si="292"/>
        <v>1593.9329502836686</v>
      </c>
      <c r="BZ100" s="18">
        <f t="shared" si="339"/>
        <v>834.67508894800881</v>
      </c>
      <c r="CA100" s="28">
        <v>94</v>
      </c>
      <c r="CB100" s="22">
        <f t="shared" si="261"/>
        <v>1.0791061864282505</v>
      </c>
      <c r="CC100" s="18">
        <f t="shared" si="262"/>
        <v>0.45363972097225203</v>
      </c>
      <c r="CD100">
        <f t="shared" si="293"/>
        <v>3.3064182320353575E-2</v>
      </c>
      <c r="CE100">
        <f t="shared" si="293"/>
        <v>-0.34328892535896305</v>
      </c>
      <c r="CI100">
        <v>1557</v>
      </c>
      <c r="CJ100">
        <v>542</v>
      </c>
      <c r="CK100">
        <v>1381</v>
      </c>
      <c r="CL100">
        <v>552</v>
      </c>
      <c r="CM100" s="18">
        <f t="shared" si="294"/>
        <v>1469</v>
      </c>
      <c r="CN100" s="18">
        <f t="shared" si="294"/>
        <v>547</v>
      </c>
      <c r="CO100" s="18">
        <f t="shared" si="340"/>
        <v>936.5</v>
      </c>
      <c r="CP100" s="18">
        <f t="shared" si="341"/>
        <v>-41</v>
      </c>
      <c r="CQ100" s="18">
        <f t="shared" si="295"/>
        <v>937.39706101523484</v>
      </c>
      <c r="CR100" s="18">
        <f t="shared" si="296"/>
        <v>1567.5362834716138</v>
      </c>
      <c r="CS100" s="18">
        <f t="shared" si="342"/>
        <v>774.25181368791766</v>
      </c>
      <c r="CT100" s="28">
        <v>94</v>
      </c>
      <c r="CU100" s="22">
        <f t="shared" si="263"/>
        <v>0.91376333460008841</v>
      </c>
      <c r="CV100" s="18">
        <f t="shared" si="264"/>
        <v>0.34834289590978013</v>
      </c>
      <c r="CW100">
        <f t="shared" si="297"/>
        <v>-3.9166272303871E-2</v>
      </c>
      <c r="CX100">
        <f t="shared" si="297"/>
        <v>-0.45799304202231167</v>
      </c>
      <c r="FZ100">
        <v>1528</v>
      </c>
      <c r="GA100">
        <v>545</v>
      </c>
      <c r="GB100">
        <v>1390</v>
      </c>
      <c r="GC100">
        <v>550</v>
      </c>
      <c r="GD100">
        <f t="shared" si="306"/>
        <v>1459</v>
      </c>
      <c r="GE100">
        <f t="shared" si="306"/>
        <v>547.5</v>
      </c>
      <c r="GF100" s="18">
        <f t="shared" si="349"/>
        <v>1233</v>
      </c>
      <c r="GG100" s="18">
        <f t="shared" si="350"/>
        <v>-54.5</v>
      </c>
      <c r="GH100" s="18">
        <f t="shared" si="307"/>
        <v>1234.2038932040361</v>
      </c>
      <c r="GI100">
        <f t="shared" si="308"/>
        <v>1558.3443939001418</v>
      </c>
      <c r="GJ100">
        <v>94</v>
      </c>
      <c r="GK100" s="22">
        <f t="shared" si="269"/>
        <v>1.2966665282002647</v>
      </c>
      <c r="GL100" s="18">
        <f t="shared" si="270"/>
        <v>0.68136895658277863</v>
      </c>
      <c r="GM100">
        <f t="shared" si="309"/>
        <v>0.1128283002292863</v>
      </c>
      <c r="GN100">
        <f t="shared" si="310"/>
        <v>-0.16661765693179867</v>
      </c>
      <c r="GR100">
        <v>1828</v>
      </c>
      <c r="GS100">
        <v>540</v>
      </c>
      <c r="GT100">
        <v>1704</v>
      </c>
      <c r="GU100">
        <v>538</v>
      </c>
      <c r="GV100">
        <f t="shared" si="311"/>
        <v>1766</v>
      </c>
      <c r="GW100">
        <f t="shared" si="311"/>
        <v>539</v>
      </c>
      <c r="GX100" s="18">
        <f t="shared" si="351"/>
        <v>1521</v>
      </c>
      <c r="GY100" s="18">
        <f t="shared" si="352"/>
        <v>-65.5</v>
      </c>
      <c r="GZ100" s="18">
        <f t="shared" si="312"/>
        <v>1522.4096853344042</v>
      </c>
      <c r="HA100">
        <f t="shared" si="313"/>
        <v>1846.4227576587114</v>
      </c>
      <c r="HB100">
        <v>94</v>
      </c>
      <c r="HC100" s="22">
        <f t="shared" si="271"/>
        <v>1.1642478759186494</v>
      </c>
      <c r="HD100" s="18">
        <f t="shared" si="272"/>
        <v>0.8085829165112991</v>
      </c>
      <c r="HE100">
        <f t="shared" si="314"/>
        <v>6.6045454268371107E-2</v>
      </c>
      <c r="HF100">
        <f t="shared" si="315"/>
        <v>-9.2275438544330513E-2</v>
      </c>
      <c r="HJ100">
        <v>1847</v>
      </c>
      <c r="HK100">
        <v>536</v>
      </c>
      <c r="HL100">
        <v>1717</v>
      </c>
      <c r="HM100">
        <v>538</v>
      </c>
      <c r="HN100">
        <f t="shared" si="316"/>
        <v>1782</v>
      </c>
      <c r="HO100">
        <f t="shared" si="316"/>
        <v>537</v>
      </c>
      <c r="HP100" s="18">
        <f t="shared" si="317"/>
        <v>1527</v>
      </c>
      <c r="HQ100" s="18">
        <f t="shared" si="353"/>
        <v>-64.5</v>
      </c>
      <c r="HR100" s="18">
        <f t="shared" si="273"/>
        <v>1528.3616227843461</v>
      </c>
      <c r="HS100">
        <f t="shared" si="318"/>
        <v>1861.1536744718314</v>
      </c>
      <c r="HT100">
        <v>94</v>
      </c>
      <c r="HU100" s="22">
        <f t="shared" si="274"/>
        <v>1.2514176573762339</v>
      </c>
      <c r="HV100" s="18">
        <f t="shared" si="275"/>
        <v>0.8986270531664089</v>
      </c>
      <c r="HW100">
        <f t="shared" si="319"/>
        <v>9.7402278535830528E-2</v>
      </c>
      <c r="HX100">
        <f t="shared" si="320"/>
        <v>-4.6420511111305018E-2</v>
      </c>
    </row>
    <row r="101" spans="11:232" x14ac:dyDescent="0.25">
      <c r="K101" s="18">
        <v>1443</v>
      </c>
      <c r="L101" s="18">
        <v>579</v>
      </c>
      <c r="M101" s="18">
        <v>1214</v>
      </c>
      <c r="N101" s="18">
        <v>578</v>
      </c>
      <c r="O101" s="18">
        <f t="shared" si="253"/>
        <v>1328.5</v>
      </c>
      <c r="P101" s="18">
        <f t="shared" si="254"/>
        <v>578.5</v>
      </c>
      <c r="Q101" s="18">
        <f t="shared" si="329"/>
        <v>552</v>
      </c>
      <c r="R101" s="18">
        <f t="shared" si="330"/>
        <v>-2</v>
      </c>
      <c r="S101" s="49">
        <f t="shared" si="278"/>
        <v>552.00362317651502</v>
      </c>
      <c r="T101" s="26">
        <f t="shared" si="279"/>
        <v>45.729734336551658</v>
      </c>
      <c r="U101" s="18">
        <f t="shared" si="328"/>
        <v>479.48969534248101</v>
      </c>
      <c r="V101" s="28">
        <v>95</v>
      </c>
      <c r="W101" s="22">
        <f t="shared" si="255"/>
        <v>0.34169955486953862</v>
      </c>
      <c r="X101" s="18">
        <f t="shared" si="256"/>
        <v>6.2140178303882472E-2</v>
      </c>
      <c r="Y101">
        <f t="shared" si="280"/>
        <v>-0.46635558695432183</v>
      </c>
      <c r="Z101">
        <f t="shared" si="281"/>
        <v>-1.2066275049226736</v>
      </c>
      <c r="AD101" s="18">
        <v>1487</v>
      </c>
      <c r="AE101" s="18">
        <v>574</v>
      </c>
      <c r="AF101" s="18">
        <v>1224</v>
      </c>
      <c r="AG101" s="18">
        <v>572</v>
      </c>
      <c r="AH101" s="18">
        <f t="shared" si="282"/>
        <v>1355.5</v>
      </c>
      <c r="AI101" s="18">
        <f t="shared" si="282"/>
        <v>573</v>
      </c>
      <c r="AJ101" s="18">
        <f t="shared" si="331"/>
        <v>693</v>
      </c>
      <c r="AK101" s="18">
        <f t="shared" si="332"/>
        <v>2.5</v>
      </c>
      <c r="AL101" s="18">
        <f t="shared" si="283"/>
        <v>693.0045093648381</v>
      </c>
      <c r="AM101" s="18">
        <f t="shared" si="284"/>
        <v>1471.6348901816646</v>
      </c>
      <c r="AN101" s="18">
        <f t="shared" si="333"/>
        <v>597.34860983637634</v>
      </c>
      <c r="AO101" s="28">
        <v>95</v>
      </c>
      <c r="AP101" s="22">
        <f t="shared" si="257"/>
        <v>0.28459576234382095</v>
      </c>
      <c r="AQ101" s="18">
        <f t="shared" si="258"/>
        <v>7.6188708121137719E-2</v>
      </c>
      <c r="AR101">
        <f t="shared" si="285"/>
        <v>-0.54577157088699968</v>
      </c>
      <c r="AS101">
        <f t="shared" si="285"/>
        <v>-1.118109390393623</v>
      </c>
      <c r="AW101" s="18">
        <v>1560</v>
      </c>
      <c r="AX101" s="18">
        <v>578</v>
      </c>
      <c r="AY101" s="18">
        <v>1212</v>
      </c>
      <c r="AZ101" s="18">
        <v>583</v>
      </c>
      <c r="BA101" s="18">
        <f t="shared" si="286"/>
        <v>1386</v>
      </c>
      <c r="BB101" s="18">
        <f t="shared" si="286"/>
        <v>580.5</v>
      </c>
      <c r="BC101" s="18">
        <f t="shared" si="334"/>
        <v>554.5</v>
      </c>
      <c r="BD101" s="18">
        <f t="shared" si="335"/>
        <v>-0.5</v>
      </c>
      <c r="BE101" s="18">
        <f t="shared" si="287"/>
        <v>554.50022542826798</v>
      </c>
      <c r="BF101" s="18">
        <f t="shared" si="288"/>
        <v>1502.656397850154</v>
      </c>
      <c r="BG101" s="18">
        <f t="shared" si="336"/>
        <v>488.28306913926963</v>
      </c>
      <c r="BH101" s="28">
        <v>95</v>
      </c>
      <c r="BI101" s="22">
        <f t="shared" si="259"/>
        <v>0.25307594553293772</v>
      </c>
      <c r="BJ101" s="18">
        <f t="shared" si="260"/>
        <v>4.6494130468063756E-2</v>
      </c>
      <c r="BK101">
        <f t="shared" si="289"/>
        <v>-0.59674913188151946</v>
      </c>
      <c r="BL101">
        <f t="shared" si="289"/>
        <v>-1.3326018700396616</v>
      </c>
      <c r="BP101">
        <v>1589</v>
      </c>
      <c r="BQ101">
        <v>544</v>
      </c>
      <c r="BR101">
        <v>1429</v>
      </c>
      <c r="BS101">
        <v>544</v>
      </c>
      <c r="BT101" s="18">
        <f t="shared" si="290"/>
        <v>1509</v>
      </c>
      <c r="BU101" s="18">
        <f t="shared" si="290"/>
        <v>544</v>
      </c>
      <c r="BV101" s="18">
        <f t="shared" si="337"/>
        <v>1030.5</v>
      </c>
      <c r="BW101" s="18">
        <f t="shared" si="338"/>
        <v>-45.5</v>
      </c>
      <c r="BX101" s="18">
        <f t="shared" si="291"/>
        <v>1031.503999022786</v>
      </c>
      <c r="BY101" s="18">
        <f t="shared" si="292"/>
        <v>1604.0626546366573</v>
      </c>
      <c r="BZ101" s="18">
        <f t="shared" si="339"/>
        <v>844.80479330099752</v>
      </c>
      <c r="CA101" s="28">
        <v>95</v>
      </c>
      <c r="CB101" s="22">
        <f t="shared" si="261"/>
        <v>1.0905860394753595</v>
      </c>
      <c r="CC101" s="18">
        <f t="shared" si="262"/>
        <v>0.45878842254141783</v>
      </c>
      <c r="CD101">
        <f t="shared" si="293"/>
        <v>3.7659934009502655E-2</v>
      </c>
      <c r="CE101">
        <f t="shared" si="293"/>
        <v>-0.33838754999007448</v>
      </c>
      <c r="CI101">
        <v>1567</v>
      </c>
      <c r="CJ101">
        <v>542</v>
      </c>
      <c r="CK101">
        <v>1392</v>
      </c>
      <c r="CL101">
        <v>547</v>
      </c>
      <c r="CM101" s="18">
        <f t="shared" si="294"/>
        <v>1479.5</v>
      </c>
      <c r="CN101" s="18">
        <f t="shared" si="294"/>
        <v>544.5</v>
      </c>
      <c r="CO101" s="18">
        <f t="shared" si="340"/>
        <v>947</v>
      </c>
      <c r="CP101" s="18">
        <f t="shared" si="341"/>
        <v>-43.5</v>
      </c>
      <c r="CQ101" s="18">
        <f t="shared" si="295"/>
        <v>947.99854957694947</v>
      </c>
      <c r="CR101" s="18">
        <f t="shared" si="296"/>
        <v>1576.5153028118693</v>
      </c>
      <c r="CS101" s="18">
        <f t="shared" si="342"/>
        <v>783.23083302817315</v>
      </c>
      <c r="CT101" s="28">
        <v>95</v>
      </c>
      <c r="CU101" s="22">
        <f t="shared" si="263"/>
        <v>0.92348422113838724</v>
      </c>
      <c r="CV101" s="18">
        <f t="shared" si="264"/>
        <v>0.35228247859050932</v>
      </c>
      <c r="CW101">
        <f t="shared" si="297"/>
        <v>-3.4570520614721885E-2</v>
      </c>
      <c r="CX101">
        <f t="shared" si="297"/>
        <v>-0.45310895670717299</v>
      </c>
      <c r="FZ101">
        <v>1545</v>
      </c>
      <c r="GA101">
        <v>546</v>
      </c>
      <c r="GB101">
        <v>1405</v>
      </c>
      <c r="GC101">
        <v>549</v>
      </c>
      <c r="GD101">
        <f t="shared" si="306"/>
        <v>1475</v>
      </c>
      <c r="GE101">
        <f t="shared" si="306"/>
        <v>547.5</v>
      </c>
      <c r="GF101" s="18">
        <f t="shared" si="349"/>
        <v>1249</v>
      </c>
      <c r="GG101" s="18">
        <f t="shared" si="350"/>
        <v>-54.5</v>
      </c>
      <c r="GH101" s="18">
        <f t="shared" si="307"/>
        <v>1250.1884857892428</v>
      </c>
      <c r="GI101">
        <f t="shared" si="308"/>
        <v>1573.3344367933983</v>
      </c>
      <c r="GJ101">
        <v>95</v>
      </c>
      <c r="GK101" s="22">
        <f t="shared" si="269"/>
        <v>1.3104608529683526</v>
      </c>
      <c r="GL101" s="18">
        <f t="shared" si="270"/>
        <v>0.69019359668572677</v>
      </c>
      <c r="GM101">
        <f t="shared" si="309"/>
        <v>0.11742405191843538</v>
      </c>
      <c r="GN101">
        <f t="shared" si="310"/>
        <v>-0.16102907422006776</v>
      </c>
      <c r="GR101">
        <v>1848</v>
      </c>
      <c r="GS101">
        <v>538</v>
      </c>
      <c r="GT101">
        <v>1722</v>
      </c>
      <c r="GU101">
        <v>536</v>
      </c>
      <c r="GV101">
        <f t="shared" si="311"/>
        <v>1785</v>
      </c>
      <c r="GW101">
        <f t="shared" si="311"/>
        <v>537</v>
      </c>
      <c r="GX101" s="18">
        <f t="shared" si="351"/>
        <v>1540</v>
      </c>
      <c r="GY101" s="18">
        <f t="shared" si="352"/>
        <v>-67.5</v>
      </c>
      <c r="GZ101" s="18">
        <f t="shared" si="312"/>
        <v>1541.4785921315936</v>
      </c>
      <c r="HA101">
        <f t="shared" si="313"/>
        <v>1864.0262873682871</v>
      </c>
      <c r="HB101">
        <v>95</v>
      </c>
      <c r="HC101" s="22">
        <f t="shared" si="271"/>
        <v>1.1766334916199117</v>
      </c>
      <c r="HD101" s="18">
        <f t="shared" si="272"/>
        <v>0.81871080286231546</v>
      </c>
      <c r="HE101">
        <f t="shared" si="314"/>
        <v>7.0641205957520242E-2</v>
      </c>
      <c r="HF101">
        <f t="shared" si="315"/>
        <v>-8.6869479071123426E-2</v>
      </c>
      <c r="HJ101">
        <v>1865</v>
      </c>
      <c r="HK101">
        <v>534</v>
      </c>
      <c r="HL101">
        <v>1734</v>
      </c>
      <c r="HM101">
        <v>539</v>
      </c>
      <c r="HN101">
        <f t="shared" si="316"/>
        <v>1799.5</v>
      </c>
      <c r="HO101">
        <f t="shared" si="316"/>
        <v>536.5</v>
      </c>
      <c r="HP101" s="18">
        <f t="shared" si="317"/>
        <v>1544.5</v>
      </c>
      <c r="HQ101" s="18">
        <f t="shared" si="353"/>
        <v>-65</v>
      </c>
      <c r="HR101" s="18">
        <f t="shared" si="273"/>
        <v>1545.8671514719497</v>
      </c>
      <c r="HS101">
        <f t="shared" si="318"/>
        <v>1877.7732823746321</v>
      </c>
      <c r="HT101">
        <v>95</v>
      </c>
      <c r="HU101" s="22">
        <f t="shared" si="274"/>
        <v>1.2647306111781087</v>
      </c>
      <c r="HV101" s="18">
        <f t="shared" si="275"/>
        <v>0.90891973614414734</v>
      </c>
      <c r="HW101">
        <f t="shared" si="319"/>
        <v>0.10199803022497964</v>
      </c>
      <c r="HX101">
        <f t="shared" si="320"/>
        <v>-4.1474466270612104E-2</v>
      </c>
    </row>
    <row r="102" spans="11:232" x14ac:dyDescent="0.25">
      <c r="K102" s="18">
        <v>1451</v>
      </c>
      <c r="L102" s="18">
        <v>579</v>
      </c>
      <c r="M102" s="18">
        <v>1224</v>
      </c>
      <c r="N102" s="18">
        <v>578</v>
      </c>
      <c r="O102" s="18">
        <f t="shared" ref="O102:O119" si="354">(K102+M102)/2</f>
        <v>1337.5</v>
      </c>
      <c r="P102" s="18">
        <f t="shared" ref="P102:P119" si="355">(L102+N102)/2</f>
        <v>578.5</v>
      </c>
      <c r="Q102" s="18">
        <f t="shared" si="329"/>
        <v>561</v>
      </c>
      <c r="R102" s="18">
        <f t="shared" si="330"/>
        <v>-2</v>
      </c>
      <c r="S102" s="49">
        <f t="shared" si="278"/>
        <v>561.00356505106095</v>
      </c>
      <c r="T102" s="26">
        <f t="shared" si="279"/>
        <v>46.475318122033052</v>
      </c>
      <c r="U102" s="18">
        <f t="shared" si="328"/>
        <v>487.74573015268595</v>
      </c>
      <c r="V102" s="28">
        <v>96</v>
      </c>
      <c r="W102" s="22">
        <f t="shared" ref="W102:W119" si="356">(V102*(1/60))/$L$4</f>
        <v>0.34529639228921799</v>
      </c>
      <c r="X102" s="18">
        <f t="shared" ref="X102:X119" si="357">(S102*(I$6/J$6)+I$4)/$M$4</f>
        <v>6.3153320191594364E-2</v>
      </c>
      <c r="Y102">
        <f t="shared" si="280"/>
        <v>-0.46180795920360118</v>
      </c>
      <c r="Z102">
        <f t="shared" si="281"/>
        <v>-1.1996038121239523</v>
      </c>
      <c r="AD102" s="18">
        <v>1497</v>
      </c>
      <c r="AE102" s="18">
        <v>574</v>
      </c>
      <c r="AF102" s="18">
        <v>1233</v>
      </c>
      <c r="AG102" s="18">
        <v>573</v>
      </c>
      <c r="AH102" s="18">
        <f t="shared" si="282"/>
        <v>1365</v>
      </c>
      <c r="AI102" s="18">
        <f t="shared" si="282"/>
        <v>573.5</v>
      </c>
      <c r="AJ102" s="18">
        <f t="shared" si="331"/>
        <v>702.5</v>
      </c>
      <c r="AK102" s="18">
        <f t="shared" si="332"/>
        <v>3</v>
      </c>
      <c r="AL102" s="18">
        <f t="shared" si="283"/>
        <v>702.50640566474556</v>
      </c>
      <c r="AM102" s="18">
        <f t="shared" si="284"/>
        <v>1480.5834154143427</v>
      </c>
      <c r="AN102" s="18">
        <f t="shared" si="333"/>
        <v>606.29713506905443</v>
      </c>
      <c r="AO102" s="28">
        <v>96</v>
      </c>
      <c r="AP102" s="22">
        <f t="shared" ref="AP102:AP109" si="358">(AO102*(1/60))/AE$4</f>
        <v>0.28759150721059801</v>
      </c>
      <c r="AQ102" s="18">
        <f t="shared" ref="AQ102:AQ109" si="359">((AL102*(AB$6/AC$6))+AB$4)/AF$4</f>
        <v>7.72333437533856E-2</v>
      </c>
      <c r="AR102">
        <f t="shared" si="285"/>
        <v>-0.54122394313627908</v>
      </c>
      <c r="AS102">
        <f t="shared" si="285"/>
        <v>-1.1121951623361923</v>
      </c>
      <c r="AW102" s="18">
        <v>1567</v>
      </c>
      <c r="AX102" s="18">
        <v>577</v>
      </c>
      <c r="AY102" s="18">
        <v>1220</v>
      </c>
      <c r="AZ102" s="18">
        <v>582</v>
      </c>
      <c r="BA102" s="18">
        <f t="shared" si="286"/>
        <v>1393.5</v>
      </c>
      <c r="BB102" s="18">
        <f t="shared" si="286"/>
        <v>579.5</v>
      </c>
      <c r="BC102" s="18">
        <f t="shared" si="334"/>
        <v>562</v>
      </c>
      <c r="BD102" s="18">
        <f t="shared" si="335"/>
        <v>-1.5</v>
      </c>
      <c r="BE102" s="18">
        <f t="shared" si="287"/>
        <v>562.00200177579438</v>
      </c>
      <c r="BF102" s="18">
        <f t="shared" si="288"/>
        <v>1509.1926649702482</v>
      </c>
      <c r="BG102" s="18">
        <f t="shared" si="336"/>
        <v>494.81933625936381</v>
      </c>
      <c r="BH102" s="28">
        <v>96</v>
      </c>
      <c r="BI102" s="22">
        <f t="shared" ref="BI102:BI108" si="360">(BH102*(1/60))/$AX$4</f>
        <v>0.25573990285433706</v>
      </c>
      <c r="BJ102" s="18">
        <f t="shared" ref="BJ102:BJ108" si="361">((BE102*(AU$6/AV$6))+AU$4)/$AY$4</f>
        <v>4.712314476282755E-2</v>
      </c>
      <c r="BK102">
        <f t="shared" si="289"/>
        <v>-0.59220150413079886</v>
      </c>
      <c r="BL102">
        <f t="shared" si="289"/>
        <v>-1.3267657346137791</v>
      </c>
      <c r="BP102">
        <v>1600</v>
      </c>
      <c r="BQ102">
        <v>543</v>
      </c>
      <c r="BR102">
        <v>1440</v>
      </c>
      <c r="BS102">
        <v>544</v>
      </c>
      <c r="BT102" s="18">
        <f t="shared" si="290"/>
        <v>1520</v>
      </c>
      <c r="BU102" s="18">
        <f t="shared" si="290"/>
        <v>543.5</v>
      </c>
      <c r="BV102" s="18">
        <f t="shared" si="337"/>
        <v>1041.5</v>
      </c>
      <c r="BW102" s="18">
        <f t="shared" si="338"/>
        <v>-46</v>
      </c>
      <c r="BX102" s="18">
        <f t="shared" si="291"/>
        <v>1042.5153476088494</v>
      </c>
      <c r="BY102" s="18">
        <f t="shared" si="292"/>
        <v>1614.2466509180065</v>
      </c>
      <c r="BZ102" s="18">
        <f t="shared" si="339"/>
        <v>854.98878958234673</v>
      </c>
      <c r="CA102" s="28">
        <v>96</v>
      </c>
      <c r="CB102" s="22">
        <f t="shared" ref="CB102:CB118" si="362">(CA102*(1/60))/$BQ$4</f>
        <v>1.1020658925224687</v>
      </c>
      <c r="CC102" s="18">
        <f t="shared" ref="CC102:CC118" si="363">((BX102*(BN$6/BO$6))+BN$4)/$BR$4</f>
        <v>0.46368600825377537</v>
      </c>
      <c r="CD102">
        <f t="shared" si="293"/>
        <v>4.2207561760223354E-2</v>
      </c>
      <c r="CE102">
        <f t="shared" si="293"/>
        <v>-0.33377600876207036</v>
      </c>
      <c r="CI102">
        <v>1578</v>
      </c>
      <c r="CJ102">
        <v>541</v>
      </c>
      <c r="CK102">
        <v>1402</v>
      </c>
      <c r="CL102">
        <v>547</v>
      </c>
      <c r="CM102" s="18">
        <f t="shared" si="294"/>
        <v>1490</v>
      </c>
      <c r="CN102" s="18">
        <f t="shared" si="294"/>
        <v>544</v>
      </c>
      <c r="CO102" s="18">
        <f t="shared" si="340"/>
        <v>957.5</v>
      </c>
      <c r="CP102" s="18">
        <f t="shared" si="341"/>
        <v>-44</v>
      </c>
      <c r="CQ102" s="18">
        <f t="shared" si="295"/>
        <v>958.51043291140024</v>
      </c>
      <c r="CR102" s="18">
        <f t="shared" si="296"/>
        <v>1586.2017526153475</v>
      </c>
      <c r="CS102" s="18">
        <f t="shared" si="342"/>
        <v>792.91728283165128</v>
      </c>
      <c r="CT102" s="28">
        <v>96</v>
      </c>
      <c r="CU102" s="22">
        <f t="shared" ref="CU102:CU118" si="364">(CT102*(1/60))/$CJ$4</f>
        <v>0.93320510767668619</v>
      </c>
      <c r="CV102" s="18">
        <f t="shared" ref="CV102:CV118" si="365">((CQ102*(CG$6/CH$6))+CG$4)/$CK$4</f>
        <v>0.35618876338110017</v>
      </c>
      <c r="CW102">
        <f t="shared" si="297"/>
        <v>-3.0022892864001175E-2</v>
      </c>
      <c r="CX102">
        <f t="shared" si="297"/>
        <v>-0.44831978526176142</v>
      </c>
      <c r="FZ102">
        <v>1560</v>
      </c>
      <c r="GA102">
        <v>544</v>
      </c>
      <c r="GB102">
        <v>1423</v>
      </c>
      <c r="GC102">
        <v>549</v>
      </c>
      <c r="GD102">
        <f t="shared" si="306"/>
        <v>1491.5</v>
      </c>
      <c r="GE102">
        <f t="shared" si="306"/>
        <v>546.5</v>
      </c>
      <c r="GF102" s="18">
        <f t="shared" si="349"/>
        <v>1265.5</v>
      </c>
      <c r="GG102" s="18">
        <f t="shared" si="350"/>
        <v>-55.5</v>
      </c>
      <c r="GH102" s="18">
        <f t="shared" si="307"/>
        <v>1266.716424461292</v>
      </c>
      <c r="GI102">
        <f t="shared" si="308"/>
        <v>1588.469231681873</v>
      </c>
      <c r="GJ102">
        <v>96</v>
      </c>
      <c r="GK102" s="22">
        <f t="shared" ref="GK102:GK115" si="366">(GJ102*(1/60))/$GA$4</f>
        <v>1.3242551777364406</v>
      </c>
      <c r="GL102" s="18">
        <f t="shared" ref="GL102:GL115" si="367">((GH102*($FX$6/$FY$6))+FX$4)/$GB$4</f>
        <v>0.69931820274915679</v>
      </c>
      <c r="GM102">
        <f t="shared" si="309"/>
        <v>0.12197167966915608</v>
      </c>
      <c r="GN102">
        <f t="shared" si="310"/>
        <v>-0.15532516724005824</v>
      </c>
      <c r="GR102">
        <v>1865</v>
      </c>
      <c r="GS102">
        <v>537</v>
      </c>
      <c r="GT102">
        <v>1739</v>
      </c>
      <c r="GU102">
        <v>536</v>
      </c>
      <c r="GV102">
        <f t="shared" si="311"/>
        <v>1802</v>
      </c>
      <c r="GW102">
        <f t="shared" si="311"/>
        <v>536.5</v>
      </c>
      <c r="GX102" s="18">
        <f t="shared" si="351"/>
        <v>1557</v>
      </c>
      <c r="GY102" s="18">
        <f t="shared" si="352"/>
        <v>-68</v>
      </c>
      <c r="GZ102" s="18">
        <f t="shared" si="312"/>
        <v>1558.4841994707549</v>
      </c>
      <c r="HA102">
        <f t="shared" si="313"/>
        <v>1880.169207810829</v>
      </c>
      <c r="HB102">
        <v>96</v>
      </c>
      <c r="HC102" s="22">
        <f>(HB102*(1/60))/$GS$4</f>
        <v>1.189019107321174</v>
      </c>
      <c r="HD102" s="18">
        <f t="shared" si="272"/>
        <v>0.82774282867757731</v>
      </c>
      <c r="HE102">
        <f t="shared" si="314"/>
        <v>7.5188833708240907E-2</v>
      </c>
      <c r="HF102">
        <f t="shared" si="315"/>
        <v>-8.2104573160306546E-2</v>
      </c>
      <c r="HJ102">
        <v>1883</v>
      </c>
      <c r="HK102">
        <v>534</v>
      </c>
      <c r="HL102">
        <v>1751</v>
      </c>
      <c r="HM102">
        <v>538</v>
      </c>
      <c r="HN102">
        <f t="shared" si="316"/>
        <v>1817</v>
      </c>
      <c r="HO102">
        <f t="shared" si="316"/>
        <v>536</v>
      </c>
      <c r="HP102" s="18">
        <f t="shared" si="317"/>
        <v>1562</v>
      </c>
      <c r="HQ102" s="18">
        <f t="shared" si="353"/>
        <v>-65.5</v>
      </c>
      <c r="HR102" s="18">
        <f>(HP102^2+HQ102^2)^(1/2)</f>
        <v>1563.3727162772159</v>
      </c>
      <c r="HS102">
        <f t="shared" si="318"/>
        <v>1894.4088787798689</v>
      </c>
      <c r="HT102">
        <v>96</v>
      </c>
      <c r="HU102" s="22">
        <f>(HT102*(1/60))/$HK$4</f>
        <v>1.2780435649799837</v>
      </c>
      <c r="HV102" s="18">
        <f t="shared" si="275"/>
        <v>0.91921244035789995</v>
      </c>
      <c r="HW102">
        <f t="shared" si="319"/>
        <v>0.10654565797570034</v>
      </c>
      <c r="HX102">
        <f t="shared" si="320"/>
        <v>-3.6584106662864303E-2</v>
      </c>
    </row>
    <row r="103" spans="11:232" x14ac:dyDescent="0.25">
      <c r="K103" s="18">
        <v>1463</v>
      </c>
      <c r="L103" s="18">
        <v>576</v>
      </c>
      <c r="M103" s="18">
        <v>1232</v>
      </c>
      <c r="N103" s="18">
        <v>578</v>
      </c>
      <c r="O103" s="18">
        <f t="shared" si="354"/>
        <v>1347.5</v>
      </c>
      <c r="P103" s="18">
        <f t="shared" si="355"/>
        <v>577</v>
      </c>
      <c r="Q103" s="18">
        <f t="shared" si="329"/>
        <v>571</v>
      </c>
      <c r="R103" s="18">
        <f t="shared" si="330"/>
        <v>-3.5</v>
      </c>
      <c r="S103" s="49">
        <f t="shared" si="278"/>
        <v>571.01072669434154</v>
      </c>
      <c r="T103" s="26">
        <f t="shared" si="279"/>
        <v>47.304343193964179</v>
      </c>
      <c r="U103" s="18">
        <f t="shared" si="328"/>
        <v>496.33827488123927</v>
      </c>
      <c r="V103" s="28">
        <v>97</v>
      </c>
      <c r="W103" s="22">
        <f t="shared" si="356"/>
        <v>0.34889322970889736</v>
      </c>
      <c r="X103" s="18">
        <f t="shared" si="357"/>
        <v>6.4279846871348398E-2</v>
      </c>
      <c r="Y103">
        <f t="shared" ref="Y103:Y119" si="368">LOG10(W103)</f>
        <v>-0.45730745797692474</v>
      </c>
      <c r="Z103">
        <f t="shared" si="281"/>
        <v>-1.1919251664918857</v>
      </c>
      <c r="AD103" s="18">
        <v>1506</v>
      </c>
      <c r="AE103" s="18">
        <v>572</v>
      </c>
      <c r="AF103" s="18">
        <v>1242</v>
      </c>
      <c r="AG103" s="18">
        <v>575</v>
      </c>
      <c r="AH103" s="18">
        <f t="shared" si="282"/>
        <v>1374</v>
      </c>
      <c r="AI103" s="18">
        <f t="shared" si="282"/>
        <v>573.5</v>
      </c>
      <c r="AJ103" s="18">
        <f t="shared" si="331"/>
        <v>711.5</v>
      </c>
      <c r="AK103" s="18">
        <f t="shared" si="332"/>
        <v>3</v>
      </c>
      <c r="AL103" s="18">
        <f t="shared" si="283"/>
        <v>711.50632463808779</v>
      </c>
      <c r="AM103" s="18">
        <f t="shared" si="284"/>
        <v>1488.8849015286576</v>
      </c>
      <c r="AN103" s="18">
        <f t="shared" si="333"/>
        <v>614.59862118336935</v>
      </c>
      <c r="AO103" s="28">
        <v>97</v>
      </c>
      <c r="AP103" s="22">
        <f t="shared" si="358"/>
        <v>0.29058725207737507</v>
      </c>
      <c r="AQ103" s="18">
        <f t="shared" si="359"/>
        <v>7.8222792148753648E-2</v>
      </c>
      <c r="AR103">
        <f t="shared" si="285"/>
        <v>-0.53672344190960264</v>
      </c>
      <c r="AS103">
        <f t="shared" si="285"/>
        <v>-1.1066666860423633</v>
      </c>
      <c r="AW103" s="18">
        <v>1578</v>
      </c>
      <c r="AX103" s="18">
        <v>577</v>
      </c>
      <c r="AY103" s="18">
        <v>1228</v>
      </c>
      <c r="AZ103" s="18">
        <v>582</v>
      </c>
      <c r="BA103" s="18">
        <f t="shared" si="286"/>
        <v>1403</v>
      </c>
      <c r="BB103" s="18">
        <f t="shared" si="286"/>
        <v>579.5</v>
      </c>
      <c r="BC103" s="18">
        <f t="shared" si="334"/>
        <v>571.5</v>
      </c>
      <c r="BD103" s="18">
        <f t="shared" si="335"/>
        <v>-1.5</v>
      </c>
      <c r="BE103" s="18">
        <f t="shared" si="287"/>
        <v>571.50196850054681</v>
      </c>
      <c r="BF103" s="18">
        <f t="shared" si="288"/>
        <v>1517.9687908517751</v>
      </c>
      <c r="BG103" s="18">
        <f t="shared" si="336"/>
        <v>503.59546214089073</v>
      </c>
      <c r="BH103" s="28">
        <v>97</v>
      </c>
      <c r="BI103" s="22">
        <f t="shared" si="360"/>
        <v>0.25840386017573641</v>
      </c>
      <c r="BJ103" s="18">
        <f t="shared" si="361"/>
        <v>4.7919704749799175E-2</v>
      </c>
      <c r="BK103">
        <f t="shared" si="289"/>
        <v>-0.58770100290412242</v>
      </c>
      <c r="BL103">
        <f t="shared" si="289"/>
        <v>-1.3194858664519675</v>
      </c>
      <c r="BP103">
        <v>1611</v>
      </c>
      <c r="BQ103">
        <v>543</v>
      </c>
      <c r="BR103">
        <v>1451</v>
      </c>
      <c r="BS103">
        <v>542</v>
      </c>
      <c r="BT103" s="18">
        <f t="shared" si="290"/>
        <v>1531</v>
      </c>
      <c r="BU103" s="18">
        <f t="shared" si="290"/>
        <v>542.5</v>
      </c>
      <c r="BV103" s="18">
        <f t="shared" si="337"/>
        <v>1052.5</v>
      </c>
      <c r="BW103" s="18">
        <f t="shared" si="338"/>
        <v>-47</v>
      </c>
      <c r="BX103" s="18">
        <f t="shared" si="291"/>
        <v>1053.5488835360227</v>
      </c>
      <c r="BY103" s="18">
        <f t="shared" si="292"/>
        <v>1624.2743764524514</v>
      </c>
      <c r="BZ103" s="18">
        <f t="shared" si="339"/>
        <v>865.01651511679165</v>
      </c>
      <c r="CA103" s="28">
        <v>97</v>
      </c>
      <c r="CB103" s="22">
        <f t="shared" si="362"/>
        <v>1.1135457455695776</v>
      </c>
      <c r="CC103" s="18">
        <f t="shared" si="363"/>
        <v>0.46859346236726163</v>
      </c>
      <c r="CD103">
        <f t="shared" si="293"/>
        <v>4.6708062986899765E-2</v>
      </c>
      <c r="CE103">
        <f t="shared" si="293"/>
        <v>-0.32920377480356522</v>
      </c>
      <c r="CI103">
        <v>1590</v>
      </c>
      <c r="CJ103">
        <v>541</v>
      </c>
      <c r="CK103">
        <v>1413</v>
      </c>
      <c r="CL103">
        <v>545</v>
      </c>
      <c r="CM103" s="18">
        <f t="shared" si="294"/>
        <v>1501.5</v>
      </c>
      <c r="CN103" s="18">
        <f t="shared" si="294"/>
        <v>543</v>
      </c>
      <c r="CO103" s="18">
        <f t="shared" si="340"/>
        <v>969</v>
      </c>
      <c r="CP103" s="18">
        <f t="shared" si="341"/>
        <v>-45</v>
      </c>
      <c r="CQ103" s="18">
        <f t="shared" si="295"/>
        <v>970.04432888399492</v>
      </c>
      <c r="CR103" s="18">
        <f t="shared" si="296"/>
        <v>1596.6687978413056</v>
      </c>
      <c r="CS103" s="18">
        <f t="shared" si="342"/>
        <v>803.38432805760942</v>
      </c>
      <c r="CT103" s="28">
        <v>97</v>
      </c>
      <c r="CU103" s="22">
        <f t="shared" si="364"/>
        <v>0.94292599421498491</v>
      </c>
      <c r="CV103" s="18">
        <f t="shared" si="365"/>
        <v>0.3604748347710236</v>
      </c>
      <c r="CW103">
        <f t="shared" si="297"/>
        <v>-2.5522391637324778E-2</v>
      </c>
      <c r="CX103">
        <f t="shared" si="297"/>
        <v>-0.44312504856330287</v>
      </c>
      <c r="FZ103">
        <v>1576</v>
      </c>
      <c r="GA103">
        <v>543</v>
      </c>
      <c r="GB103">
        <v>1439</v>
      </c>
      <c r="GC103">
        <v>547</v>
      </c>
      <c r="GD103">
        <f t="shared" si="306"/>
        <v>1507.5</v>
      </c>
      <c r="GE103">
        <f t="shared" si="306"/>
        <v>545</v>
      </c>
      <c r="GF103" s="18">
        <f t="shared" si="349"/>
        <v>1281.5</v>
      </c>
      <c r="GG103" s="18">
        <f t="shared" si="350"/>
        <v>-57</v>
      </c>
      <c r="GH103" s="18">
        <f t="shared" si="307"/>
        <v>1282.7670287312501</v>
      </c>
      <c r="GI103">
        <f t="shared" si="308"/>
        <v>1602.9913443309667</v>
      </c>
      <c r="GJ103">
        <v>97</v>
      </c>
      <c r="GK103" s="22">
        <f t="shared" si="366"/>
        <v>1.3380495025045285</v>
      </c>
      <c r="GL103" s="18">
        <f t="shared" si="367"/>
        <v>0.70817928603058522</v>
      </c>
      <c r="GM103">
        <f t="shared" si="309"/>
        <v>0.12647218089583248</v>
      </c>
      <c r="GN103">
        <f t="shared" si="310"/>
        <v>-0.14985678033726679</v>
      </c>
      <c r="HJ103">
        <v>1901</v>
      </c>
      <c r="HK103">
        <v>534</v>
      </c>
      <c r="HL103">
        <v>1770</v>
      </c>
      <c r="HM103">
        <v>534</v>
      </c>
      <c r="HN103">
        <f t="shared" si="316"/>
        <v>1835.5</v>
      </c>
      <c r="HO103">
        <f t="shared" si="316"/>
        <v>534</v>
      </c>
      <c r="HP103" s="18">
        <f t="shared" si="317"/>
        <v>1580.5</v>
      </c>
      <c r="HQ103" s="18">
        <f t="shared" si="353"/>
        <v>-67.5</v>
      </c>
      <c r="HR103" s="18">
        <f>(HP103^2+HQ103^2)^(1/2)</f>
        <v>1581.9407384601991</v>
      </c>
      <c r="HS103">
        <f t="shared" si="318"/>
        <v>1911.6004420380323</v>
      </c>
      <c r="HT103">
        <v>97</v>
      </c>
      <c r="HU103" s="22">
        <f>(HT103*(1/60))/$HK$4</f>
        <v>1.2913565187818585</v>
      </c>
      <c r="HV103" s="18">
        <f t="shared" si="275"/>
        <v>0.93012983504295155</v>
      </c>
      <c r="HW103">
        <f t="shared" si="319"/>
        <v>0.11104615920237677</v>
      </c>
      <c r="HX103">
        <f t="shared" si="320"/>
        <v>-3.1456424879315797E-2</v>
      </c>
    </row>
    <row r="104" spans="11:232" x14ac:dyDescent="0.25">
      <c r="K104" s="18">
        <v>1471</v>
      </c>
      <c r="L104" s="18">
        <v>574</v>
      </c>
      <c r="M104" s="18">
        <v>1241</v>
      </c>
      <c r="N104" s="18">
        <v>578</v>
      </c>
      <c r="O104" s="18">
        <f t="shared" si="354"/>
        <v>1356</v>
      </c>
      <c r="P104" s="18">
        <f t="shared" si="355"/>
        <v>576</v>
      </c>
      <c r="Q104" s="18">
        <f t="shared" si="329"/>
        <v>579.5</v>
      </c>
      <c r="R104" s="18">
        <f t="shared" si="330"/>
        <v>-4.5</v>
      </c>
      <c r="S104" s="49">
        <f t="shared" si="278"/>
        <v>579.51747169520263</v>
      </c>
      <c r="T104" s="26">
        <f t="shared" si="279"/>
        <v>48.009068983116784</v>
      </c>
      <c r="U104" s="18">
        <f t="shared" si="328"/>
        <v>503.76459974843704</v>
      </c>
      <c r="V104" s="28">
        <v>98</v>
      </c>
      <c r="W104" s="22">
        <f t="shared" si="356"/>
        <v>0.35249006712857667</v>
      </c>
      <c r="X104" s="18">
        <f t="shared" si="357"/>
        <v>6.523746857697646E-2</v>
      </c>
      <c r="Y104">
        <f t="shared" si="368"/>
        <v>-0.45285311655067478</v>
      </c>
      <c r="Z104">
        <f t="shared" si="281"/>
        <v>-1.1855028993236687</v>
      </c>
      <c r="AD104" s="18">
        <v>1517</v>
      </c>
      <c r="AE104" s="18">
        <v>572</v>
      </c>
      <c r="AF104" s="18">
        <v>1252</v>
      </c>
      <c r="AG104" s="18">
        <v>573</v>
      </c>
      <c r="AH104" s="18">
        <f t="shared" si="282"/>
        <v>1384.5</v>
      </c>
      <c r="AI104" s="18">
        <f t="shared" si="282"/>
        <v>572.5</v>
      </c>
      <c r="AJ104" s="18">
        <f t="shared" si="331"/>
        <v>722</v>
      </c>
      <c r="AK104" s="18">
        <f t="shared" si="332"/>
        <v>2</v>
      </c>
      <c r="AL104" s="18">
        <f t="shared" si="283"/>
        <v>722.00277007778857</v>
      </c>
      <c r="AM104" s="18">
        <f t="shared" si="284"/>
        <v>1498.1977506324056</v>
      </c>
      <c r="AN104" s="18">
        <f t="shared" si="333"/>
        <v>623.91147028711737</v>
      </c>
      <c r="AO104" s="28">
        <v>98</v>
      </c>
      <c r="AP104" s="22">
        <f t="shared" si="358"/>
        <v>0.29358299694415213</v>
      </c>
      <c r="AQ104" s="18">
        <f t="shared" si="359"/>
        <v>7.9376768215442997E-2</v>
      </c>
      <c r="AR104">
        <f t="shared" si="285"/>
        <v>-0.53226910048335263</v>
      </c>
      <c r="AS104">
        <f t="shared" si="285"/>
        <v>-1.1003065871468165</v>
      </c>
      <c r="AW104" s="18">
        <v>1586</v>
      </c>
      <c r="AX104" s="18">
        <v>577</v>
      </c>
      <c r="AY104" s="18">
        <v>1235</v>
      </c>
      <c r="AZ104" s="18">
        <v>581</v>
      </c>
      <c r="BA104" s="18">
        <f t="shared" si="286"/>
        <v>1410.5</v>
      </c>
      <c r="BB104" s="18">
        <f t="shared" si="286"/>
        <v>579</v>
      </c>
      <c r="BC104" s="18">
        <f t="shared" si="334"/>
        <v>579</v>
      </c>
      <c r="BD104" s="18">
        <f t="shared" si="335"/>
        <v>-2</v>
      </c>
      <c r="BE104" s="18">
        <f t="shared" si="287"/>
        <v>579.0034542211298</v>
      </c>
      <c r="BF104" s="18">
        <f t="shared" si="288"/>
        <v>1524.7134976775144</v>
      </c>
      <c r="BG104" s="18">
        <f t="shared" si="336"/>
        <v>510.34016896663002</v>
      </c>
      <c r="BH104" s="28">
        <v>98</v>
      </c>
      <c r="BI104" s="22">
        <f t="shared" si="360"/>
        <v>0.26106781749713576</v>
      </c>
      <c r="BJ104" s="18">
        <f t="shared" si="361"/>
        <v>4.8548694675867692E-2</v>
      </c>
      <c r="BK104">
        <f t="shared" si="289"/>
        <v>-0.58324666147787241</v>
      </c>
      <c r="BL104">
        <f t="shared" si="289"/>
        <v>-1.3138224424333957</v>
      </c>
      <c r="BP104">
        <v>1623</v>
      </c>
      <c r="BQ104">
        <v>542</v>
      </c>
      <c r="BR104">
        <v>1460</v>
      </c>
      <c r="BS104">
        <v>544</v>
      </c>
      <c r="BT104" s="18">
        <f t="shared" si="290"/>
        <v>1541.5</v>
      </c>
      <c r="BU104" s="18">
        <f t="shared" si="290"/>
        <v>543</v>
      </c>
      <c r="BV104" s="18">
        <f t="shared" si="337"/>
        <v>1063</v>
      </c>
      <c r="BW104" s="18">
        <f t="shared" si="338"/>
        <v>-46.5</v>
      </c>
      <c r="BX104" s="18">
        <f t="shared" si="291"/>
        <v>1064.0165647206813</v>
      </c>
      <c r="BY104" s="18">
        <f t="shared" si="292"/>
        <v>1634.3412281405617</v>
      </c>
      <c r="BZ104" s="18">
        <f t="shared" si="339"/>
        <v>875.08336680490197</v>
      </c>
      <c r="CA104" s="28">
        <v>98</v>
      </c>
      <c r="CB104" s="22">
        <f t="shared" si="362"/>
        <v>1.1250255986166868</v>
      </c>
      <c r="CC104" s="18">
        <f t="shared" si="363"/>
        <v>0.47324923776214689</v>
      </c>
      <c r="CD104">
        <f t="shared" si="293"/>
        <v>5.1162404413149822E-2</v>
      </c>
      <c r="CE104">
        <f t="shared" si="293"/>
        <v>-0.32491007685906281</v>
      </c>
      <c r="CI104">
        <v>1602</v>
      </c>
      <c r="CJ104">
        <v>542</v>
      </c>
      <c r="CK104">
        <v>1423</v>
      </c>
      <c r="CL104">
        <v>544</v>
      </c>
      <c r="CM104" s="18">
        <f t="shared" si="294"/>
        <v>1512.5</v>
      </c>
      <c r="CN104" s="18">
        <f t="shared" si="294"/>
        <v>543</v>
      </c>
      <c r="CO104" s="18">
        <f t="shared" si="340"/>
        <v>980</v>
      </c>
      <c r="CP104" s="18">
        <f t="shared" si="341"/>
        <v>-45</v>
      </c>
      <c r="CQ104" s="18">
        <f t="shared" si="295"/>
        <v>981.03261923342791</v>
      </c>
      <c r="CR104" s="18">
        <f t="shared" si="296"/>
        <v>1607.0175014603917</v>
      </c>
      <c r="CS104" s="18">
        <f t="shared" si="342"/>
        <v>813.73303167669553</v>
      </c>
      <c r="CT104" s="28">
        <v>98</v>
      </c>
      <c r="CU104" s="22">
        <f t="shared" si="364"/>
        <v>0.95264688075328374</v>
      </c>
      <c r="CV104" s="18">
        <f t="shared" si="365"/>
        <v>0.36455815553295712</v>
      </c>
      <c r="CW104">
        <f t="shared" si="297"/>
        <v>-2.1068050211074763E-2</v>
      </c>
      <c r="CX104">
        <f t="shared" si="297"/>
        <v>-0.43823318171517639</v>
      </c>
      <c r="FZ104" s="10">
        <v>1592</v>
      </c>
      <c r="GA104" s="10">
        <v>543</v>
      </c>
      <c r="GB104" s="10">
        <v>1458</v>
      </c>
      <c r="GC104" s="10">
        <v>546</v>
      </c>
      <c r="GD104" s="10">
        <f t="shared" si="306"/>
        <v>1525</v>
      </c>
      <c r="GE104" s="10">
        <f t="shared" si="306"/>
        <v>544.5</v>
      </c>
      <c r="GF104" s="11">
        <f t="shared" si="349"/>
        <v>1299</v>
      </c>
      <c r="GG104" s="11">
        <f t="shared" si="350"/>
        <v>-57.5</v>
      </c>
      <c r="GH104" s="11">
        <f t="shared" si="307"/>
        <v>1300.2719907773142</v>
      </c>
      <c r="GI104" s="10">
        <f t="shared" si="308"/>
        <v>1619.2915889363471</v>
      </c>
      <c r="GJ104">
        <v>98</v>
      </c>
      <c r="GK104" s="38">
        <f t="shared" si="366"/>
        <v>1.3518438272726163</v>
      </c>
      <c r="GL104" s="11">
        <f t="shared" si="367"/>
        <v>0.71784327898185052</v>
      </c>
      <c r="GM104" s="10">
        <f t="shared" si="309"/>
        <v>0.13092652232208246</v>
      </c>
      <c r="GN104" s="10">
        <f t="shared" si="310"/>
        <v>-0.14397036147173153</v>
      </c>
    </row>
    <row r="105" spans="11:232" x14ac:dyDescent="0.25">
      <c r="K105" s="18">
        <v>1480</v>
      </c>
      <c r="L105" s="18">
        <v>576</v>
      </c>
      <c r="M105" s="18">
        <v>1248</v>
      </c>
      <c r="N105" s="18">
        <v>579</v>
      </c>
      <c r="O105" s="18">
        <f t="shared" si="354"/>
        <v>1364</v>
      </c>
      <c r="P105" s="18">
        <f t="shared" si="355"/>
        <v>577.5</v>
      </c>
      <c r="Q105" s="18">
        <f t="shared" si="329"/>
        <v>587.5</v>
      </c>
      <c r="R105" s="18">
        <f t="shared" si="330"/>
        <v>-3</v>
      </c>
      <c r="S105" s="49">
        <f t="shared" si="278"/>
        <v>587.50765952453764</v>
      </c>
      <c r="T105" s="26">
        <f t="shared" si="279"/>
        <v>48.671001534631571</v>
      </c>
      <c r="U105" s="18">
        <f t="shared" si="328"/>
        <v>511.71531602263656</v>
      </c>
      <c r="V105" s="28">
        <v>99</v>
      </c>
      <c r="W105" s="22">
        <f t="shared" si="356"/>
        <v>0.35608690454825603</v>
      </c>
      <c r="X105" s="18">
        <f t="shared" si="357"/>
        <v>6.6136940383953388E-2</v>
      </c>
      <c r="Y105">
        <f t="shared" si="368"/>
        <v>-0.44844399764561971</v>
      </c>
      <c r="Z105">
        <f t="shared" si="281"/>
        <v>-1.1795559002161031</v>
      </c>
      <c r="AD105" s="18">
        <v>1525</v>
      </c>
      <c r="AE105" s="18">
        <v>572</v>
      </c>
      <c r="AF105" s="18">
        <v>1264</v>
      </c>
      <c r="AG105" s="18">
        <v>573</v>
      </c>
      <c r="AH105" s="18">
        <f t="shared" si="282"/>
        <v>1394.5</v>
      </c>
      <c r="AI105" s="18">
        <f t="shared" si="282"/>
        <v>572.5</v>
      </c>
      <c r="AJ105" s="18">
        <f t="shared" si="331"/>
        <v>732</v>
      </c>
      <c r="AK105" s="18">
        <f t="shared" si="332"/>
        <v>2</v>
      </c>
      <c r="AL105" s="18">
        <f t="shared" si="283"/>
        <v>732.00273223533804</v>
      </c>
      <c r="AM105" s="18">
        <f t="shared" si="284"/>
        <v>1507.4436971243736</v>
      </c>
      <c r="AN105" s="18">
        <f t="shared" si="333"/>
        <v>633.15741677908534</v>
      </c>
      <c r="AO105" s="28">
        <v>99</v>
      </c>
      <c r="AP105" s="22">
        <f t="shared" si="358"/>
        <v>0.29657874181092919</v>
      </c>
      <c r="AQ105" s="18">
        <f t="shared" si="359"/>
        <v>8.0476161058849222E-2</v>
      </c>
      <c r="AR105">
        <f t="shared" si="285"/>
        <v>-0.52785998157829761</v>
      </c>
      <c r="AS105">
        <f t="shared" si="285"/>
        <v>-1.0943327488726822</v>
      </c>
      <c r="AW105" s="18">
        <v>1593</v>
      </c>
      <c r="AX105" s="18">
        <v>577</v>
      </c>
      <c r="AY105" s="18">
        <v>1243</v>
      </c>
      <c r="AZ105" s="18">
        <v>582</v>
      </c>
      <c r="BA105" s="18">
        <f t="shared" si="286"/>
        <v>1418</v>
      </c>
      <c r="BB105" s="18">
        <f t="shared" si="286"/>
        <v>579.5</v>
      </c>
      <c r="BC105" s="18">
        <f t="shared" si="334"/>
        <v>586.5</v>
      </c>
      <c r="BD105" s="18">
        <f t="shared" si="335"/>
        <v>-1.5</v>
      </c>
      <c r="BE105" s="18">
        <f t="shared" si="287"/>
        <v>586.5019181554311</v>
      </c>
      <c r="BF105" s="18">
        <f t="shared" si="288"/>
        <v>1531.8434156270673</v>
      </c>
      <c r="BG105" s="18">
        <f t="shared" si="336"/>
        <v>517.47008691618294</v>
      </c>
      <c r="BH105" s="28">
        <v>99</v>
      </c>
      <c r="BI105" s="22">
        <f t="shared" si="360"/>
        <v>0.2637317748185351</v>
      </c>
      <c r="BJ105" s="18">
        <f t="shared" si="361"/>
        <v>4.9177431229044402E-2</v>
      </c>
      <c r="BK105">
        <f t="shared" si="289"/>
        <v>-0.57883754257281739</v>
      </c>
      <c r="BL105">
        <f t="shared" si="289"/>
        <v>-1.3082341602696768</v>
      </c>
      <c r="BP105">
        <v>1634</v>
      </c>
      <c r="BQ105">
        <v>542</v>
      </c>
      <c r="BR105">
        <v>1471</v>
      </c>
      <c r="BS105">
        <v>544</v>
      </c>
      <c r="BT105" s="18">
        <f t="shared" si="290"/>
        <v>1552.5</v>
      </c>
      <c r="BU105" s="18">
        <f t="shared" si="290"/>
        <v>543</v>
      </c>
      <c r="BV105" s="18">
        <f t="shared" si="337"/>
        <v>1074</v>
      </c>
      <c r="BW105" s="18">
        <f t="shared" si="338"/>
        <v>-46.5</v>
      </c>
      <c r="BX105" s="18">
        <f t="shared" si="291"/>
        <v>1075.0061627730327</v>
      </c>
      <c r="BY105" s="18">
        <f t="shared" si="292"/>
        <v>1644.720416970617</v>
      </c>
      <c r="BZ105" s="18">
        <f t="shared" si="339"/>
        <v>885.4625556349572</v>
      </c>
      <c r="CA105" s="28">
        <v>99</v>
      </c>
      <c r="CB105" s="22">
        <f t="shared" si="362"/>
        <v>1.1365054516637958</v>
      </c>
      <c r="CC105" s="18">
        <f t="shared" si="363"/>
        <v>0.47813714935490759</v>
      </c>
      <c r="CD105">
        <f t="shared" si="293"/>
        <v>5.5571523318204849E-2</v>
      </c>
      <c r="CE105">
        <f t="shared" si="293"/>
        <v>-0.32044751203928296</v>
      </c>
      <c r="CI105">
        <v>1614</v>
      </c>
      <c r="CJ105">
        <v>542</v>
      </c>
      <c r="CK105">
        <v>1432</v>
      </c>
      <c r="CL105">
        <v>544</v>
      </c>
      <c r="CM105" s="18">
        <f t="shared" si="294"/>
        <v>1523</v>
      </c>
      <c r="CN105" s="18">
        <f t="shared" si="294"/>
        <v>543</v>
      </c>
      <c r="CO105" s="18">
        <f t="shared" si="340"/>
        <v>990.5</v>
      </c>
      <c r="CP105" s="18">
        <f t="shared" si="341"/>
        <v>-45</v>
      </c>
      <c r="CQ105" s="18">
        <f t="shared" si="295"/>
        <v>991.52168407957674</v>
      </c>
      <c r="CR105" s="18">
        <f t="shared" si="296"/>
        <v>1616.9038314012371</v>
      </c>
      <c r="CS105" s="18">
        <f t="shared" si="342"/>
        <v>823.6193616175409</v>
      </c>
      <c r="CT105" s="28">
        <v>99</v>
      </c>
      <c r="CU105" s="22">
        <f t="shared" si="364"/>
        <v>0.96236776729158247</v>
      </c>
      <c r="CV105" s="18">
        <f t="shared" si="365"/>
        <v>0.36845596082363707</v>
      </c>
      <c r="CW105">
        <f t="shared" si="297"/>
        <v>-1.6658931306019746E-2</v>
      </c>
      <c r="CX105">
        <f t="shared" si="297"/>
        <v>-0.4336144131352927</v>
      </c>
      <c r="FZ105">
        <v>1608</v>
      </c>
      <c r="GA105">
        <v>542</v>
      </c>
      <c r="GB105">
        <v>1477</v>
      </c>
      <c r="GC105">
        <v>543</v>
      </c>
      <c r="GD105">
        <f t="shared" si="306"/>
        <v>1542.5</v>
      </c>
      <c r="GE105">
        <f t="shared" si="306"/>
        <v>542.5</v>
      </c>
      <c r="GF105" s="18">
        <f t="shared" si="349"/>
        <v>1316.5</v>
      </c>
      <c r="GG105" s="18">
        <f t="shared" si="350"/>
        <v>-59.5</v>
      </c>
      <c r="GH105" s="18">
        <f t="shared" si="307"/>
        <v>1317.8438830149798</v>
      </c>
      <c r="GI105">
        <f t="shared" si="308"/>
        <v>1635.1184972349863</v>
      </c>
      <c r="GJ105">
        <v>99</v>
      </c>
      <c r="GK105" s="22">
        <f t="shared" si="366"/>
        <v>1.3656381520407042</v>
      </c>
      <c r="GL105" s="18">
        <f t="shared" si="367"/>
        <v>0.72754422219317127</v>
      </c>
      <c r="GM105">
        <f t="shared" si="309"/>
        <v>0.13533564122713751</v>
      </c>
      <c r="GN105">
        <f t="shared" si="310"/>
        <v>-0.13814060389424859</v>
      </c>
    </row>
    <row r="106" spans="11:232" x14ac:dyDescent="0.25">
      <c r="K106" s="18">
        <v>1489</v>
      </c>
      <c r="L106" s="18">
        <v>576</v>
      </c>
      <c r="M106" s="18">
        <v>1256</v>
      </c>
      <c r="N106" s="18">
        <v>578</v>
      </c>
      <c r="O106" s="18">
        <f t="shared" si="354"/>
        <v>1372.5</v>
      </c>
      <c r="P106" s="18">
        <f t="shared" si="355"/>
        <v>577</v>
      </c>
      <c r="Q106" s="18">
        <f t="shared" si="329"/>
        <v>596</v>
      </c>
      <c r="R106" s="18">
        <f t="shared" si="330"/>
        <v>-3.5</v>
      </c>
      <c r="S106" s="49">
        <f t="shared" si="278"/>
        <v>596.0102767570371</v>
      </c>
      <c r="T106" s="26">
        <f t="shared" si="279"/>
        <v>49.375385366335614</v>
      </c>
      <c r="U106" s="18">
        <f t="shared" si="328"/>
        <v>519.3525093829054</v>
      </c>
      <c r="V106" s="28">
        <v>100</v>
      </c>
      <c r="W106" s="22">
        <f t="shared" si="356"/>
        <v>0.3596837419679354</v>
      </c>
      <c r="X106" s="18">
        <f t="shared" si="357"/>
        <v>6.7094097418243778E-2</v>
      </c>
      <c r="Y106">
        <f t="shared" si="368"/>
        <v>-0.44407919224316961</v>
      </c>
      <c r="Z106">
        <f t="shared" si="281"/>
        <v>-1.1733156850685955</v>
      </c>
      <c r="AD106" s="18">
        <v>1533</v>
      </c>
      <c r="AE106" s="18">
        <v>572</v>
      </c>
      <c r="AF106" s="18">
        <v>1273</v>
      </c>
      <c r="AG106" s="18">
        <v>573</v>
      </c>
      <c r="AH106" s="18">
        <f t="shared" si="282"/>
        <v>1403</v>
      </c>
      <c r="AI106" s="18">
        <f t="shared" si="282"/>
        <v>572.5</v>
      </c>
      <c r="AJ106" s="18">
        <f t="shared" si="331"/>
        <v>740.5</v>
      </c>
      <c r="AK106" s="18">
        <f t="shared" si="332"/>
        <v>2</v>
      </c>
      <c r="AL106" s="18">
        <f t="shared" si="283"/>
        <v>740.50270087285969</v>
      </c>
      <c r="AM106" s="18">
        <f t="shared" si="284"/>
        <v>1515.310281757502</v>
      </c>
      <c r="AN106" s="18">
        <f t="shared" si="333"/>
        <v>641.02400141221381</v>
      </c>
      <c r="AO106" s="28">
        <v>100</v>
      </c>
      <c r="AP106" s="22">
        <f t="shared" si="358"/>
        <v>0.29957448667770625</v>
      </c>
      <c r="AQ106" s="18">
        <f t="shared" si="359"/>
        <v>8.1410645064092582E-2</v>
      </c>
      <c r="AR106">
        <f t="shared" si="285"/>
        <v>-0.52349517617584751</v>
      </c>
      <c r="AS106">
        <f t="shared" si="285"/>
        <v>-1.0893188040748112</v>
      </c>
      <c r="AW106" s="18">
        <v>1599</v>
      </c>
      <c r="AX106" s="18">
        <v>577</v>
      </c>
      <c r="AY106" s="18">
        <v>1250</v>
      </c>
      <c r="AZ106" s="18">
        <v>581</v>
      </c>
      <c r="BA106" s="18">
        <f t="shared" si="286"/>
        <v>1424.5</v>
      </c>
      <c r="BB106" s="18">
        <f t="shared" si="286"/>
        <v>579</v>
      </c>
      <c r="BC106" s="18">
        <f t="shared" si="334"/>
        <v>593</v>
      </c>
      <c r="BD106" s="18">
        <f t="shared" si="335"/>
        <v>-2</v>
      </c>
      <c r="BE106" s="18">
        <f t="shared" si="287"/>
        <v>593.00337267169061</v>
      </c>
      <c r="BF106" s="18">
        <f t="shared" si="288"/>
        <v>1537.6739738969377</v>
      </c>
      <c r="BG106" s="18">
        <f t="shared" si="336"/>
        <v>523.30064518605332</v>
      </c>
      <c r="BH106" s="28">
        <v>100</v>
      </c>
      <c r="BI106" s="22">
        <f t="shared" si="360"/>
        <v>0.26639573213993445</v>
      </c>
      <c r="BJ106" s="18">
        <f t="shared" si="361"/>
        <v>4.9722569825295986E-2</v>
      </c>
      <c r="BK106">
        <f t="shared" si="289"/>
        <v>-0.57447273717036729</v>
      </c>
      <c r="BL106">
        <f t="shared" si="289"/>
        <v>-1.3034464336887968</v>
      </c>
      <c r="BP106">
        <v>1646</v>
      </c>
      <c r="BQ106">
        <v>542</v>
      </c>
      <c r="BR106">
        <v>1482</v>
      </c>
      <c r="BS106">
        <v>545</v>
      </c>
      <c r="BT106" s="18">
        <f t="shared" si="290"/>
        <v>1564</v>
      </c>
      <c r="BU106" s="18">
        <f t="shared" si="290"/>
        <v>543.5</v>
      </c>
      <c r="BV106" s="18">
        <f t="shared" si="337"/>
        <v>1085.5</v>
      </c>
      <c r="BW106" s="18">
        <f t="shared" si="338"/>
        <v>-46</v>
      </c>
      <c r="BX106" s="18">
        <f t="shared" si="291"/>
        <v>1086.4742288706161</v>
      </c>
      <c r="BY106" s="18">
        <f t="shared" si="292"/>
        <v>1655.7440170509449</v>
      </c>
      <c r="BZ106" s="18">
        <f t="shared" si="339"/>
        <v>896.48615571528512</v>
      </c>
      <c r="CA106" s="28">
        <v>100</v>
      </c>
      <c r="CB106" s="22">
        <f t="shared" si="362"/>
        <v>1.147985304710905</v>
      </c>
      <c r="CC106" s="18">
        <f t="shared" si="363"/>
        <v>0.48323787214366604</v>
      </c>
      <c r="CD106">
        <f t="shared" si="293"/>
        <v>5.9936328720654984E-2</v>
      </c>
      <c r="CE106">
        <f t="shared" si="293"/>
        <v>-0.31583903668311658</v>
      </c>
      <c r="CI106">
        <v>1624</v>
      </c>
      <c r="CJ106">
        <v>542</v>
      </c>
      <c r="CK106">
        <v>1440</v>
      </c>
      <c r="CL106">
        <v>543</v>
      </c>
      <c r="CM106" s="18">
        <f t="shared" si="294"/>
        <v>1532</v>
      </c>
      <c r="CN106" s="18">
        <f t="shared" si="294"/>
        <v>542.5</v>
      </c>
      <c r="CO106" s="18">
        <f t="shared" si="340"/>
        <v>999.5</v>
      </c>
      <c r="CP106" s="18">
        <f t="shared" si="341"/>
        <v>-45.5</v>
      </c>
      <c r="CQ106" s="18">
        <f t="shared" si="295"/>
        <v>1000.5351068303401</v>
      </c>
      <c r="CR106" s="18">
        <f t="shared" si="296"/>
        <v>1625.2169855130114</v>
      </c>
      <c r="CS106" s="18">
        <f t="shared" si="342"/>
        <v>831.93251572931524</v>
      </c>
      <c r="CT106" s="28">
        <v>100</v>
      </c>
      <c r="CU106" s="22">
        <f t="shared" si="364"/>
        <v>0.97208865382988141</v>
      </c>
      <c r="CV106" s="18">
        <f t="shared" si="365"/>
        <v>0.37180540783348742</v>
      </c>
      <c r="CW106">
        <f t="shared" si="297"/>
        <v>-1.2294125903569602E-2</v>
      </c>
      <c r="CX106">
        <f t="shared" si="297"/>
        <v>-0.42968429779391404</v>
      </c>
      <c r="FZ106">
        <v>1619</v>
      </c>
      <c r="GA106">
        <v>541</v>
      </c>
      <c r="GB106">
        <v>1495</v>
      </c>
      <c r="GC106">
        <v>544</v>
      </c>
      <c r="GD106">
        <f t="shared" si="306"/>
        <v>1557</v>
      </c>
      <c r="GE106">
        <f t="shared" si="306"/>
        <v>542.5</v>
      </c>
      <c r="GF106" s="18">
        <f t="shared" si="349"/>
        <v>1331</v>
      </c>
      <c r="GG106" s="18">
        <f t="shared" si="350"/>
        <v>-59.5</v>
      </c>
      <c r="GH106" s="18">
        <f t="shared" si="307"/>
        <v>1332.3292573534516</v>
      </c>
      <c r="GI106">
        <f t="shared" si="308"/>
        <v>1648.8041878889076</v>
      </c>
      <c r="GJ106">
        <v>100</v>
      </c>
      <c r="GK106" s="22">
        <f t="shared" si="366"/>
        <v>1.3794324768087922</v>
      </c>
      <c r="GL106" s="18">
        <f t="shared" si="367"/>
        <v>0.73554118643308519</v>
      </c>
      <c r="GM106">
        <f t="shared" si="309"/>
        <v>0.13970044662958764</v>
      </c>
      <c r="GN106">
        <f t="shared" si="310"/>
        <v>-0.1333930040515853</v>
      </c>
    </row>
    <row r="107" spans="11:232" x14ac:dyDescent="0.25">
      <c r="K107" s="18">
        <v>1501</v>
      </c>
      <c r="L107" s="18">
        <v>575</v>
      </c>
      <c r="M107" s="18">
        <v>1262</v>
      </c>
      <c r="N107" s="18">
        <v>578</v>
      </c>
      <c r="O107" s="18">
        <f t="shared" si="354"/>
        <v>1381.5</v>
      </c>
      <c r="P107" s="18">
        <f t="shared" si="355"/>
        <v>576.5</v>
      </c>
      <c r="Q107" s="18">
        <f t="shared" si="329"/>
        <v>605</v>
      </c>
      <c r="R107" s="18">
        <f t="shared" si="330"/>
        <v>-4</v>
      </c>
      <c r="S107" s="49">
        <f t="shared" si="278"/>
        <v>605.01322299599371</v>
      </c>
      <c r="T107" s="26">
        <f t="shared" si="279"/>
        <v>50.121218042912254</v>
      </c>
      <c r="U107" s="18">
        <f t="shared" si="328"/>
        <v>527.46059596726479</v>
      </c>
      <c r="V107" s="28">
        <v>101</v>
      </c>
      <c r="W107" s="22">
        <f t="shared" si="356"/>
        <v>0.36328057938761477</v>
      </c>
      <c r="X107" s="18">
        <f t="shared" si="357"/>
        <v>6.8107577513409998E-2</v>
      </c>
      <c r="Y107">
        <f t="shared" si="368"/>
        <v>-0.43975781846052703</v>
      </c>
      <c r="Z107">
        <f t="shared" si="281"/>
        <v>-1.166804566660111</v>
      </c>
      <c r="AD107" s="18">
        <v>1543</v>
      </c>
      <c r="AE107" s="18">
        <v>573</v>
      </c>
      <c r="AF107" s="18">
        <v>1285</v>
      </c>
      <c r="AG107" s="18">
        <v>572</v>
      </c>
      <c r="AH107" s="18">
        <f t="shared" si="282"/>
        <v>1414</v>
      </c>
      <c r="AI107" s="18">
        <f t="shared" si="282"/>
        <v>572.5</v>
      </c>
      <c r="AJ107" s="18">
        <f t="shared" si="331"/>
        <v>751.5</v>
      </c>
      <c r="AK107" s="18">
        <f t="shared" si="332"/>
        <v>2</v>
      </c>
      <c r="AL107" s="18">
        <f t="shared" si="283"/>
        <v>751.5026613392663</v>
      </c>
      <c r="AM107" s="18">
        <f t="shared" si="284"/>
        <v>1525.5006555226387</v>
      </c>
      <c r="AN107" s="18">
        <f t="shared" si="333"/>
        <v>651.21437517735046</v>
      </c>
      <c r="AO107" s="28">
        <v>101</v>
      </c>
      <c r="AP107" s="22">
        <f t="shared" si="358"/>
        <v>0.30257023154448331</v>
      </c>
      <c r="AQ107" s="18">
        <f t="shared" si="359"/>
        <v>8.2619977421954482E-2</v>
      </c>
      <c r="AR107">
        <f t="shared" si="285"/>
        <v>-0.51917380239320488</v>
      </c>
      <c r="AS107">
        <f t="shared" si="285"/>
        <v>-1.0829149280416153</v>
      </c>
      <c r="AW107" s="18">
        <v>1605</v>
      </c>
      <c r="AX107" s="18">
        <v>577</v>
      </c>
      <c r="AY107" s="18">
        <v>1257</v>
      </c>
      <c r="AZ107" s="18">
        <v>581</v>
      </c>
      <c r="BA107" s="18">
        <f t="shared" si="286"/>
        <v>1431</v>
      </c>
      <c r="BB107" s="18">
        <f t="shared" si="286"/>
        <v>579</v>
      </c>
      <c r="BC107" s="18">
        <f t="shared" si="334"/>
        <v>599.5</v>
      </c>
      <c r="BD107" s="18">
        <f t="shared" si="335"/>
        <v>-2</v>
      </c>
      <c r="BE107" s="18">
        <f t="shared" si="287"/>
        <v>599.50333610414543</v>
      </c>
      <c r="BF107" s="18">
        <f t="shared" si="288"/>
        <v>1543.6975092290588</v>
      </c>
      <c r="BG107" s="18">
        <f t="shared" si="336"/>
        <v>529.32418051817444</v>
      </c>
      <c r="BH107" s="28">
        <v>101</v>
      </c>
      <c r="BI107" s="22">
        <f t="shared" si="360"/>
        <v>0.2690596894613338</v>
      </c>
      <c r="BJ107" s="18">
        <f t="shared" si="361"/>
        <v>5.0267583396089006E-2</v>
      </c>
      <c r="BK107">
        <f t="shared" si="289"/>
        <v>-0.57015136338772465</v>
      </c>
      <c r="BL107">
        <f t="shared" si="289"/>
        <v>-1.298711992889505</v>
      </c>
      <c r="BP107">
        <v>1656</v>
      </c>
      <c r="BQ107">
        <v>542</v>
      </c>
      <c r="BR107">
        <v>1494</v>
      </c>
      <c r="BS107">
        <v>545</v>
      </c>
      <c r="BT107" s="18">
        <f t="shared" si="290"/>
        <v>1575</v>
      </c>
      <c r="BU107" s="18">
        <f t="shared" si="290"/>
        <v>543.5</v>
      </c>
      <c r="BV107" s="18">
        <f t="shared" si="337"/>
        <v>1096.5</v>
      </c>
      <c r="BW107" s="18">
        <f t="shared" si="338"/>
        <v>-46</v>
      </c>
      <c r="BX107" s="18">
        <f t="shared" si="291"/>
        <v>1097.4644641171758</v>
      </c>
      <c r="BY107" s="18">
        <f t="shared" si="292"/>
        <v>1666.1384246214359</v>
      </c>
      <c r="BZ107" s="18">
        <f t="shared" si="339"/>
        <v>906.88056328577613</v>
      </c>
      <c r="CA107" s="28">
        <v>101</v>
      </c>
      <c r="CB107" s="22">
        <f t="shared" si="362"/>
        <v>1.159465157758014</v>
      </c>
      <c r="CC107" s="18">
        <f t="shared" si="363"/>
        <v>0.48812606714524143</v>
      </c>
      <c r="CD107">
        <f t="shared" si="293"/>
        <v>6.4257702503297529E-2</v>
      </c>
      <c r="CE107">
        <f t="shared" si="293"/>
        <v>-0.31146799931940167</v>
      </c>
      <c r="CI107">
        <v>1636</v>
      </c>
      <c r="CJ107">
        <v>543</v>
      </c>
      <c r="CK107">
        <v>1451</v>
      </c>
      <c r="CL107">
        <v>542</v>
      </c>
      <c r="CM107" s="18">
        <f t="shared" si="294"/>
        <v>1543.5</v>
      </c>
      <c r="CN107" s="18">
        <f t="shared" si="294"/>
        <v>542.5</v>
      </c>
      <c r="CO107" s="18">
        <f t="shared" si="340"/>
        <v>1011</v>
      </c>
      <c r="CP107" s="18">
        <f t="shared" si="341"/>
        <v>-45.5</v>
      </c>
      <c r="CQ107" s="18">
        <f t="shared" si="295"/>
        <v>1012.0233445924061</v>
      </c>
      <c r="CR107" s="18">
        <f t="shared" si="296"/>
        <v>1636.061887582496</v>
      </c>
      <c r="CS107" s="18">
        <f t="shared" si="342"/>
        <v>842.77741779879977</v>
      </c>
      <c r="CT107" s="28">
        <v>101</v>
      </c>
      <c r="CU107" s="22">
        <f t="shared" si="364"/>
        <v>0.98180954036818013</v>
      </c>
      <c r="CV107" s="18">
        <f t="shared" si="365"/>
        <v>0.37607451233292338</v>
      </c>
      <c r="CW107">
        <f t="shared" si="297"/>
        <v>-7.9727521209270683E-3</v>
      </c>
      <c r="CX107">
        <f t="shared" si="297"/>
        <v>-0.42472609898455088</v>
      </c>
      <c r="FZ107">
        <v>1632</v>
      </c>
      <c r="GA107">
        <v>540</v>
      </c>
      <c r="GB107">
        <v>1511</v>
      </c>
      <c r="GC107">
        <v>546</v>
      </c>
      <c r="GD107">
        <f t="shared" si="306"/>
        <v>1571.5</v>
      </c>
      <c r="GE107">
        <f t="shared" si="306"/>
        <v>543</v>
      </c>
      <c r="GF107" s="18">
        <f t="shared" si="349"/>
        <v>1345.5</v>
      </c>
      <c r="GG107" s="18">
        <f t="shared" si="350"/>
        <v>-59</v>
      </c>
      <c r="GH107" s="18">
        <f t="shared" si="307"/>
        <v>1346.7929499369975</v>
      </c>
      <c r="GI107">
        <f t="shared" si="308"/>
        <v>1662.666908914711</v>
      </c>
      <c r="GJ107">
        <v>101</v>
      </c>
      <c r="GK107" s="22">
        <f t="shared" si="366"/>
        <v>1.3932268015768803</v>
      </c>
      <c r="GL107" s="18">
        <f t="shared" si="367"/>
        <v>0.74352618079118982</v>
      </c>
      <c r="GM107">
        <f t="shared" si="309"/>
        <v>0.14402182041223024</v>
      </c>
      <c r="GN107">
        <f t="shared" si="310"/>
        <v>-0.12870373464308696</v>
      </c>
    </row>
    <row r="108" spans="11:232" x14ac:dyDescent="0.25">
      <c r="K108" s="18">
        <v>1508</v>
      </c>
      <c r="L108" s="18">
        <v>575</v>
      </c>
      <c r="M108" s="18">
        <v>1268</v>
      </c>
      <c r="N108" s="18">
        <v>578</v>
      </c>
      <c r="O108" s="18">
        <f t="shared" si="354"/>
        <v>1388</v>
      </c>
      <c r="P108" s="18">
        <f t="shared" si="355"/>
        <v>576.5</v>
      </c>
      <c r="Q108" s="18">
        <f t="shared" si="329"/>
        <v>611.5</v>
      </c>
      <c r="R108" s="18">
        <f t="shared" si="330"/>
        <v>-4</v>
      </c>
      <c r="S108" s="49">
        <f t="shared" si="278"/>
        <v>611.51308244386723</v>
      </c>
      <c r="T108" s="26">
        <f t="shared" si="279"/>
        <v>50.659687055245406</v>
      </c>
      <c r="U108" s="18">
        <f t="shared" si="328"/>
        <v>533.46133082400627</v>
      </c>
      <c r="V108" s="28">
        <v>102</v>
      </c>
      <c r="W108" s="22">
        <f t="shared" si="356"/>
        <v>0.36687741680729408</v>
      </c>
      <c r="X108" s="18">
        <f t="shared" si="357"/>
        <v>6.8839280002456663E-2</v>
      </c>
      <c r="Y108">
        <f t="shared" si="368"/>
        <v>-0.43547902048125209</v>
      </c>
      <c r="Z108">
        <f t="shared" si="281"/>
        <v>-1.1621636806541125</v>
      </c>
      <c r="AD108" s="18">
        <v>1553</v>
      </c>
      <c r="AE108" s="18">
        <v>572</v>
      </c>
      <c r="AF108" s="18">
        <v>1293</v>
      </c>
      <c r="AG108" s="18">
        <v>573</v>
      </c>
      <c r="AH108" s="18">
        <f t="shared" si="282"/>
        <v>1423</v>
      </c>
      <c r="AI108" s="18">
        <f t="shared" si="282"/>
        <v>572.5</v>
      </c>
      <c r="AJ108" s="18">
        <f t="shared" si="331"/>
        <v>760.5</v>
      </c>
      <c r="AK108" s="18">
        <f t="shared" si="332"/>
        <v>2</v>
      </c>
      <c r="AL108" s="18">
        <f t="shared" si="283"/>
        <v>760.50262984423659</v>
      </c>
      <c r="AM108" s="18">
        <f t="shared" si="284"/>
        <v>1533.8465536030649</v>
      </c>
      <c r="AN108" s="18">
        <f t="shared" si="333"/>
        <v>659.56027325777666</v>
      </c>
      <c r="AO108" s="28">
        <v>102</v>
      </c>
      <c r="AP108" s="22">
        <f t="shared" si="358"/>
        <v>0.30556597641126038</v>
      </c>
      <c r="AQ108" s="18">
        <f t="shared" si="359"/>
        <v>8.3609431262814893E-2</v>
      </c>
      <c r="AR108">
        <f t="shared" si="285"/>
        <v>-0.51489500441392988</v>
      </c>
      <c r="AS108">
        <f t="shared" si="285"/>
        <v>-1.0777447307622401</v>
      </c>
      <c r="AW108" s="18">
        <v>1605</v>
      </c>
      <c r="AX108" s="18">
        <v>577</v>
      </c>
      <c r="AY108" s="18">
        <v>1257</v>
      </c>
      <c r="AZ108" s="18">
        <v>581</v>
      </c>
      <c r="BA108" s="18">
        <f t="shared" si="286"/>
        <v>1431</v>
      </c>
      <c r="BB108" s="18">
        <f t="shared" si="286"/>
        <v>579</v>
      </c>
      <c r="BC108" s="18">
        <f t="shared" si="334"/>
        <v>599.5</v>
      </c>
      <c r="BD108" s="18">
        <f t="shared" si="335"/>
        <v>-2</v>
      </c>
      <c r="BE108" s="18">
        <f t="shared" si="287"/>
        <v>599.50333610414543</v>
      </c>
      <c r="BF108" s="18">
        <f t="shared" si="288"/>
        <v>1543.6975092290588</v>
      </c>
      <c r="BG108" s="18">
        <f t="shared" si="336"/>
        <v>529.32418051817444</v>
      </c>
      <c r="BH108" s="28">
        <v>102</v>
      </c>
      <c r="BI108" s="22">
        <f t="shared" si="360"/>
        <v>0.27172364678273314</v>
      </c>
      <c r="BJ108" s="18">
        <f t="shared" si="361"/>
        <v>5.0267583396089006E-2</v>
      </c>
      <c r="BK108">
        <f t="shared" si="289"/>
        <v>-0.56587256540844966</v>
      </c>
      <c r="BL108">
        <f t="shared" si="289"/>
        <v>-1.298711992889505</v>
      </c>
      <c r="BP108">
        <v>1666</v>
      </c>
      <c r="BQ108">
        <v>541</v>
      </c>
      <c r="BR108">
        <v>1508</v>
      </c>
      <c r="BS108">
        <v>545</v>
      </c>
      <c r="BT108" s="18">
        <f t="shared" si="290"/>
        <v>1587</v>
      </c>
      <c r="BU108" s="18">
        <f t="shared" si="290"/>
        <v>543</v>
      </c>
      <c r="BV108" s="18">
        <f t="shared" si="337"/>
        <v>1108.5</v>
      </c>
      <c r="BW108" s="18">
        <f t="shared" si="338"/>
        <v>-46.5</v>
      </c>
      <c r="BX108" s="18">
        <f t="shared" si="291"/>
        <v>1109.4748757858376</v>
      </c>
      <c r="BY108" s="18">
        <f t="shared" si="292"/>
        <v>1677.3246555154431</v>
      </c>
      <c r="BZ108" s="18">
        <f t="shared" si="339"/>
        <v>918.0667941797833</v>
      </c>
      <c r="CA108" s="28">
        <v>102</v>
      </c>
      <c r="CB108" s="22">
        <f t="shared" si="362"/>
        <v>1.1709450108051229</v>
      </c>
      <c r="CC108" s="18">
        <f t="shared" si="363"/>
        <v>0.49346801233281085</v>
      </c>
      <c r="CD108">
        <f t="shared" si="293"/>
        <v>6.8536500482572482E-2</v>
      </c>
      <c r="CE108">
        <f t="shared" si="293"/>
        <v>-0.30674099399251359</v>
      </c>
      <c r="CI108">
        <v>1647</v>
      </c>
      <c r="CJ108">
        <v>541</v>
      </c>
      <c r="CK108">
        <v>1462</v>
      </c>
      <c r="CL108">
        <v>541</v>
      </c>
      <c r="CM108" s="18">
        <f t="shared" si="294"/>
        <v>1554.5</v>
      </c>
      <c r="CN108" s="18">
        <f t="shared" si="294"/>
        <v>541</v>
      </c>
      <c r="CO108" s="18">
        <f t="shared" si="340"/>
        <v>1022</v>
      </c>
      <c r="CP108" s="18">
        <f t="shared" si="341"/>
        <v>-47</v>
      </c>
      <c r="CQ108" s="18">
        <f t="shared" si="295"/>
        <v>1023.0801532626855</v>
      </c>
      <c r="CR108" s="18">
        <f t="shared" si="296"/>
        <v>1645.9499536741694</v>
      </c>
      <c r="CS108" s="18">
        <f t="shared" si="342"/>
        <v>852.66548389047318</v>
      </c>
      <c r="CT108" s="28">
        <v>102</v>
      </c>
      <c r="CU108" s="22">
        <f t="shared" si="364"/>
        <v>0.99153042690647897</v>
      </c>
      <c r="CV108" s="18">
        <f t="shared" si="365"/>
        <v>0.38018329495226938</v>
      </c>
      <c r="CW108">
        <f t="shared" si="297"/>
        <v>-3.6939541416520717E-3</v>
      </c>
      <c r="CX108">
        <f t="shared" si="297"/>
        <v>-0.4200069697152769</v>
      </c>
      <c r="FZ108">
        <v>1651</v>
      </c>
      <c r="GA108">
        <v>541</v>
      </c>
      <c r="GB108">
        <v>1525</v>
      </c>
      <c r="GC108">
        <v>543</v>
      </c>
      <c r="GD108">
        <f t="shared" si="306"/>
        <v>1588</v>
      </c>
      <c r="GE108">
        <f t="shared" si="306"/>
        <v>542</v>
      </c>
      <c r="GF108" s="18">
        <f t="shared" si="349"/>
        <v>1362</v>
      </c>
      <c r="GG108" s="18">
        <f t="shared" si="350"/>
        <v>-60</v>
      </c>
      <c r="GH108" s="18">
        <f t="shared" si="307"/>
        <v>1363.3209453389909</v>
      </c>
      <c r="GI108">
        <f t="shared" si="308"/>
        <v>1677.9475557954725</v>
      </c>
      <c r="GJ108">
        <v>102</v>
      </c>
      <c r="GK108" s="22">
        <f t="shared" si="366"/>
        <v>1.4070211263449681</v>
      </c>
      <c r="GL108" s="18">
        <f t="shared" si="367"/>
        <v>0.75265081817361246</v>
      </c>
      <c r="GM108">
        <f t="shared" si="309"/>
        <v>0.14830061839150521</v>
      </c>
      <c r="GN108">
        <f t="shared" si="310"/>
        <v>-0.12340646192993281</v>
      </c>
    </row>
    <row r="109" spans="11:232" x14ac:dyDescent="0.25">
      <c r="K109" s="18">
        <v>1517</v>
      </c>
      <c r="L109" s="18">
        <v>575</v>
      </c>
      <c r="M109" s="18">
        <v>1277</v>
      </c>
      <c r="N109" s="18">
        <v>580</v>
      </c>
      <c r="O109" s="18">
        <f t="shared" si="354"/>
        <v>1397</v>
      </c>
      <c r="P109" s="18">
        <f t="shared" si="355"/>
        <v>577.5</v>
      </c>
      <c r="Q109" s="18">
        <f t="shared" si="329"/>
        <v>620.5</v>
      </c>
      <c r="R109" s="18">
        <f t="shared" si="330"/>
        <v>-3</v>
      </c>
      <c r="S109" s="49">
        <f t="shared" si="278"/>
        <v>620.50725217357456</v>
      </c>
      <c r="T109" s="26">
        <f t="shared" si="279"/>
        <v>51.404792657905276</v>
      </c>
      <c r="U109" s="18">
        <f t="shared" si="328"/>
        <v>542.15860622290745</v>
      </c>
      <c r="V109" s="28">
        <v>103</v>
      </c>
      <c r="W109" s="22">
        <f t="shared" si="356"/>
        <v>0.37047425422697344</v>
      </c>
      <c r="X109" s="18">
        <f t="shared" si="357"/>
        <v>6.9851772108003349E-2</v>
      </c>
      <c r="Y109">
        <f t="shared" si="368"/>
        <v>-0.43124196753799743</v>
      </c>
      <c r="Z109">
        <f t="shared" si="281"/>
        <v>-1.1558225715545998</v>
      </c>
      <c r="AD109" s="18">
        <v>1553</v>
      </c>
      <c r="AE109" s="18">
        <v>572</v>
      </c>
      <c r="AF109" s="18">
        <v>1303</v>
      </c>
      <c r="AG109" s="18">
        <v>573</v>
      </c>
      <c r="AH109" s="18">
        <f t="shared" si="282"/>
        <v>1428</v>
      </c>
      <c r="AI109" s="18">
        <f t="shared" si="282"/>
        <v>572.5</v>
      </c>
      <c r="AJ109" s="18">
        <f t="shared" si="331"/>
        <v>765.5</v>
      </c>
      <c r="AK109" s="18">
        <f t="shared" si="332"/>
        <v>2</v>
      </c>
      <c r="AL109" s="18">
        <f t="shared" si="283"/>
        <v>765.50261266699806</v>
      </c>
      <c r="AM109" s="18">
        <f t="shared" si="284"/>
        <v>1538.4863502806907</v>
      </c>
      <c r="AN109" s="18">
        <f t="shared" si="333"/>
        <v>664.20006993540244</v>
      </c>
      <c r="AO109" s="28">
        <v>103</v>
      </c>
      <c r="AP109" s="22">
        <f t="shared" si="358"/>
        <v>0.30856172127803744</v>
      </c>
      <c r="AQ109" s="18">
        <f t="shared" si="359"/>
        <v>8.4159127876251391E-2</v>
      </c>
      <c r="AR109">
        <f t="shared" si="285"/>
        <v>-0.51065795147067528</v>
      </c>
      <c r="AS109">
        <f t="shared" si="285"/>
        <v>-1.0748987736714917</v>
      </c>
      <c r="BP109">
        <v>1679</v>
      </c>
      <c r="BQ109">
        <v>542</v>
      </c>
      <c r="BR109">
        <v>1520</v>
      </c>
      <c r="BS109">
        <v>544</v>
      </c>
      <c r="BT109" s="18">
        <f t="shared" si="290"/>
        <v>1599.5</v>
      </c>
      <c r="BU109" s="18">
        <f t="shared" si="290"/>
        <v>543</v>
      </c>
      <c r="BV109" s="18">
        <f t="shared" si="337"/>
        <v>1121</v>
      </c>
      <c r="BW109" s="18">
        <f t="shared" si="338"/>
        <v>-46.5</v>
      </c>
      <c r="BX109" s="18">
        <f t="shared" si="291"/>
        <v>1121.9640145744427</v>
      </c>
      <c r="BY109" s="18">
        <f t="shared" si="292"/>
        <v>1689.1563722758174</v>
      </c>
      <c r="BZ109" s="18">
        <f t="shared" si="339"/>
        <v>929.89851094015762</v>
      </c>
      <c r="CA109" s="28">
        <v>103</v>
      </c>
      <c r="CB109" s="22">
        <f t="shared" si="362"/>
        <v>1.1824248638522319</v>
      </c>
      <c r="CC109" s="18">
        <f t="shared" si="363"/>
        <v>0.49902288394664196</v>
      </c>
      <c r="CD109">
        <f t="shared" si="293"/>
        <v>7.2773553425827101E-2</v>
      </c>
      <c r="CE109">
        <f t="shared" si="293"/>
        <v>-0.3018795382566245</v>
      </c>
      <c r="CI109">
        <v>1658</v>
      </c>
      <c r="CJ109">
        <v>538</v>
      </c>
      <c r="CK109">
        <v>1473</v>
      </c>
      <c r="CL109">
        <v>540</v>
      </c>
      <c r="CM109" s="18">
        <f t="shared" si="294"/>
        <v>1565.5</v>
      </c>
      <c r="CN109" s="18">
        <f t="shared" si="294"/>
        <v>539</v>
      </c>
      <c r="CO109" s="18">
        <f t="shared" si="340"/>
        <v>1033</v>
      </c>
      <c r="CP109" s="18">
        <f t="shared" si="341"/>
        <v>-49</v>
      </c>
      <c r="CQ109" s="18">
        <f t="shared" si="295"/>
        <v>1034.1614960923657</v>
      </c>
      <c r="CR109" s="18">
        <f t="shared" si="296"/>
        <v>1655.6905658969008</v>
      </c>
      <c r="CS109" s="18">
        <f t="shared" si="342"/>
        <v>862.40609611320463</v>
      </c>
      <c r="CT109" s="28">
        <v>103</v>
      </c>
      <c r="CU109" s="22">
        <f t="shared" si="364"/>
        <v>1.0012513134447778</v>
      </c>
      <c r="CV109" s="18">
        <f t="shared" si="365"/>
        <v>0.38430119462615919</v>
      </c>
      <c r="CW109">
        <f t="shared" si="297"/>
        <v>5.4309880160258118E-4</v>
      </c>
      <c r="CX109">
        <f t="shared" si="297"/>
        <v>-0.41532826549989149</v>
      </c>
      <c r="FZ109">
        <v>1671</v>
      </c>
      <c r="GA109">
        <v>540</v>
      </c>
      <c r="GB109">
        <v>1542</v>
      </c>
      <c r="GC109">
        <v>543</v>
      </c>
      <c r="GD109">
        <f t="shared" si="306"/>
        <v>1606.5</v>
      </c>
      <c r="GE109">
        <f t="shared" si="306"/>
        <v>541.5</v>
      </c>
      <c r="GF109" s="18">
        <f t="shared" si="349"/>
        <v>1380.5</v>
      </c>
      <c r="GG109" s="18">
        <f t="shared" si="350"/>
        <v>-60.5</v>
      </c>
      <c r="GH109" s="18">
        <f t="shared" si="307"/>
        <v>1381.8250612867027</v>
      </c>
      <c r="GI109">
        <f t="shared" si="308"/>
        <v>1695.3066094367709</v>
      </c>
      <c r="GJ109">
        <v>103</v>
      </c>
      <c r="GK109" s="22">
        <f t="shared" si="366"/>
        <v>1.420815451113056</v>
      </c>
      <c r="GL109" s="18">
        <f t="shared" si="367"/>
        <v>0.76286641564920299</v>
      </c>
      <c r="GM109">
        <f t="shared" si="309"/>
        <v>0.15253767133475982</v>
      </c>
      <c r="GN109">
        <f t="shared" si="310"/>
        <v>-0.11755150401835256</v>
      </c>
    </row>
    <row r="110" spans="11:232" x14ac:dyDescent="0.25">
      <c r="K110" s="18">
        <v>1526</v>
      </c>
      <c r="L110" s="18">
        <v>577</v>
      </c>
      <c r="M110" s="18">
        <v>1287</v>
      </c>
      <c r="N110" s="18">
        <v>578</v>
      </c>
      <c r="O110" s="18">
        <f t="shared" si="354"/>
        <v>1406.5</v>
      </c>
      <c r="P110" s="18">
        <f t="shared" si="355"/>
        <v>577.5</v>
      </c>
      <c r="Q110" s="18">
        <f t="shared" si="329"/>
        <v>630</v>
      </c>
      <c r="R110" s="18">
        <f t="shared" si="330"/>
        <v>-3</v>
      </c>
      <c r="S110" s="49">
        <f t="shared" si="278"/>
        <v>630.00714281665091</v>
      </c>
      <c r="T110" s="26">
        <f t="shared" si="279"/>
        <v>52.191793788141077</v>
      </c>
      <c r="U110" s="18">
        <f t="shared" si="328"/>
        <v>550.94236042758291</v>
      </c>
      <c r="V110" s="28">
        <v>104</v>
      </c>
      <c r="W110" s="22">
        <f t="shared" si="356"/>
        <v>0.37407109164665281</v>
      </c>
      <c r="X110" s="18">
        <f t="shared" si="357"/>
        <v>7.0921194252428987E-2</v>
      </c>
      <c r="Y110">
        <f t="shared" si="368"/>
        <v>-0.42704585294438924</v>
      </c>
      <c r="Z110">
        <f t="shared" si="281"/>
        <v>-1.1492239598608405</v>
      </c>
      <c r="AH110" s="18"/>
      <c r="AI110" s="18"/>
      <c r="AM110" s="18"/>
      <c r="AN110" s="18"/>
      <c r="AP110" s="18"/>
      <c r="AQ110" s="18"/>
      <c r="BP110">
        <v>1691</v>
      </c>
      <c r="BQ110">
        <v>542</v>
      </c>
      <c r="BR110">
        <v>1528</v>
      </c>
      <c r="BS110">
        <v>545</v>
      </c>
      <c r="BT110" s="18">
        <f t="shared" si="290"/>
        <v>1609.5</v>
      </c>
      <c r="BU110" s="18">
        <f t="shared" si="290"/>
        <v>543.5</v>
      </c>
      <c r="BV110" s="18">
        <f t="shared" si="337"/>
        <v>1131</v>
      </c>
      <c r="BW110" s="18">
        <f t="shared" si="338"/>
        <v>-46</v>
      </c>
      <c r="BX110" s="18">
        <f t="shared" si="291"/>
        <v>1131.9350688091611</v>
      </c>
      <c r="BY110" s="18">
        <f t="shared" si="292"/>
        <v>1698.7885389300222</v>
      </c>
      <c r="BZ110" s="18">
        <f t="shared" si="339"/>
        <v>939.53067759436249</v>
      </c>
      <c r="CA110" s="28">
        <v>104</v>
      </c>
      <c r="CB110" s="22">
        <f t="shared" si="362"/>
        <v>1.1939047168993411</v>
      </c>
      <c r="CC110" s="18">
        <f t="shared" si="363"/>
        <v>0.50345777149701043</v>
      </c>
      <c r="CD110">
        <f t="shared" si="293"/>
        <v>7.6969668019435306E-2</v>
      </c>
      <c r="CE110">
        <f t="shared" si="293"/>
        <v>-0.29803695087985876</v>
      </c>
      <c r="CI110">
        <v>1668</v>
      </c>
      <c r="CJ110">
        <v>537</v>
      </c>
      <c r="CK110">
        <v>1484</v>
      </c>
      <c r="CL110">
        <v>540</v>
      </c>
      <c r="CM110" s="18">
        <f t="shared" si="294"/>
        <v>1576</v>
      </c>
      <c r="CN110" s="18">
        <f t="shared" si="294"/>
        <v>538.5</v>
      </c>
      <c r="CO110" s="18">
        <f t="shared" si="340"/>
        <v>1043.5</v>
      </c>
      <c r="CP110" s="18">
        <f t="shared" si="341"/>
        <v>-49.5</v>
      </c>
      <c r="CQ110" s="18">
        <f t="shared" si="295"/>
        <v>1044.6733939370715</v>
      </c>
      <c r="CR110" s="18">
        <f t="shared" si="296"/>
        <v>1665.4603717891339</v>
      </c>
      <c r="CS110" s="18">
        <f t="shared" si="342"/>
        <v>872.17590200543771</v>
      </c>
      <c r="CT110" s="28">
        <v>104</v>
      </c>
      <c r="CU110" s="22">
        <f t="shared" si="364"/>
        <v>1.0109721999830765</v>
      </c>
      <c r="CV110" s="18">
        <f t="shared" si="365"/>
        <v>0.38820748480885597</v>
      </c>
      <c r="CW110">
        <f t="shared" si="297"/>
        <v>4.7392133952106922E-3</v>
      </c>
      <c r="CX110">
        <f t="shared" si="297"/>
        <v>-0.41093609548076404</v>
      </c>
      <c r="FZ110">
        <v>1689</v>
      </c>
      <c r="GA110">
        <v>538</v>
      </c>
      <c r="GB110">
        <v>1557</v>
      </c>
      <c r="GC110">
        <v>543</v>
      </c>
      <c r="GD110">
        <f t="shared" si="306"/>
        <v>1623</v>
      </c>
      <c r="GE110">
        <f t="shared" si="306"/>
        <v>540.5</v>
      </c>
      <c r="GF110" s="18">
        <f t="shared" si="349"/>
        <v>1397</v>
      </c>
      <c r="GG110" s="18">
        <f t="shared" si="350"/>
        <v>-61.5</v>
      </c>
      <c r="GH110" s="18">
        <f t="shared" si="307"/>
        <v>1398.3530491260067</v>
      </c>
      <c r="GI110">
        <f t="shared" si="308"/>
        <v>1710.6341660331702</v>
      </c>
      <c r="GJ110">
        <v>104</v>
      </c>
      <c r="GK110" s="22">
        <f t="shared" si="366"/>
        <v>1.434609775881144</v>
      </c>
      <c r="GL110" s="18">
        <f t="shared" si="367"/>
        <v>0.7719910488564794</v>
      </c>
      <c r="GM110">
        <f t="shared" si="309"/>
        <v>0.15673378592836801</v>
      </c>
      <c r="GN110">
        <f t="shared" si="310"/>
        <v>-0.11238773522744362</v>
      </c>
    </row>
    <row r="111" spans="11:232" x14ac:dyDescent="0.25">
      <c r="K111" s="18">
        <v>1533</v>
      </c>
      <c r="L111" s="18">
        <v>576</v>
      </c>
      <c r="M111" s="18">
        <v>1296</v>
      </c>
      <c r="N111" s="18">
        <v>578</v>
      </c>
      <c r="O111" s="18">
        <f t="shared" si="354"/>
        <v>1414.5</v>
      </c>
      <c r="P111" s="18">
        <f t="shared" si="355"/>
        <v>577</v>
      </c>
      <c r="Q111" s="18">
        <f t="shared" ref="Q111:Q119" si="369">O111-O$6</f>
        <v>638</v>
      </c>
      <c r="R111" s="18">
        <f t="shared" ref="R111:R119" si="370">P111-P$6</f>
        <v>-3.5</v>
      </c>
      <c r="S111" s="49">
        <f t="shared" si="278"/>
        <v>638.00960024125027</v>
      </c>
      <c r="T111" s="26">
        <f t="shared" si="279"/>
        <v>52.854742791918675</v>
      </c>
      <c r="U111" s="18">
        <f t="shared" si="328"/>
        <v>558.15693290056004</v>
      </c>
      <c r="V111" s="28">
        <v>105</v>
      </c>
      <c r="W111" s="22">
        <f t="shared" si="356"/>
        <v>0.37766792906633218</v>
      </c>
      <c r="X111" s="18">
        <f t="shared" si="357"/>
        <v>7.1822047272871614E-2</v>
      </c>
      <c r="Y111">
        <f t="shared" si="368"/>
        <v>-0.4228898931732315</v>
      </c>
      <c r="Z111">
        <f t="shared" si="281"/>
        <v>-1.1437422195574967</v>
      </c>
      <c r="AH111" s="18"/>
      <c r="AI111" s="18"/>
      <c r="AM111" s="18"/>
      <c r="AN111" s="18"/>
      <c r="AQ111" s="18"/>
      <c r="BP111">
        <v>1702</v>
      </c>
      <c r="BQ111">
        <v>542</v>
      </c>
      <c r="BR111">
        <v>1539</v>
      </c>
      <c r="BS111">
        <v>545</v>
      </c>
      <c r="BT111" s="18">
        <f t="shared" si="290"/>
        <v>1620.5</v>
      </c>
      <c r="BU111" s="18">
        <f t="shared" si="290"/>
        <v>543.5</v>
      </c>
      <c r="BV111" s="18">
        <f t="shared" ref="BV111:BV118" si="371">BT111-BT$6</f>
        <v>1142</v>
      </c>
      <c r="BW111" s="18">
        <f t="shared" ref="BW111:BW118" si="372">BU111-BU$6</f>
        <v>-46</v>
      </c>
      <c r="BX111" s="18">
        <f t="shared" si="291"/>
        <v>1142.9260693500696</v>
      </c>
      <c r="BY111" s="18">
        <f t="shared" si="292"/>
        <v>1709.2140006447407</v>
      </c>
      <c r="BZ111" s="18">
        <f t="shared" ref="BZ111:BZ118" si="373">BY111-BY$6</f>
        <v>949.95613930908098</v>
      </c>
      <c r="CA111" s="28">
        <v>105</v>
      </c>
      <c r="CB111" s="22">
        <f t="shared" si="362"/>
        <v>1.20538456994645</v>
      </c>
      <c r="CC111" s="18">
        <f t="shared" si="363"/>
        <v>0.50834630688329341</v>
      </c>
      <c r="CD111">
        <f t="shared" si="293"/>
        <v>8.1125627790592986E-2</v>
      </c>
      <c r="CE111">
        <f t="shared" si="293"/>
        <v>-0.29384032722847647</v>
      </c>
      <c r="CI111">
        <v>1678</v>
      </c>
      <c r="CJ111">
        <v>537</v>
      </c>
      <c r="CK111">
        <v>1496</v>
      </c>
      <c r="CL111">
        <v>540</v>
      </c>
      <c r="CM111" s="18">
        <f t="shared" si="294"/>
        <v>1587</v>
      </c>
      <c r="CN111" s="18">
        <f t="shared" si="294"/>
        <v>538.5</v>
      </c>
      <c r="CO111" s="18">
        <f t="shared" ref="CO111:CO118" si="374">CM111-CM$6</f>
        <v>1054.5</v>
      </c>
      <c r="CP111" s="18">
        <f t="shared" ref="CP111:CP118" si="375">CN111-CN$6</f>
        <v>-49.5</v>
      </c>
      <c r="CQ111" s="18">
        <f t="shared" si="295"/>
        <v>1055.6611672312285</v>
      </c>
      <c r="CR111" s="18">
        <f t="shared" si="296"/>
        <v>1675.8732798156309</v>
      </c>
      <c r="CS111" s="18">
        <f t="shared" ref="CS111:CS118" si="376">CR111-CR$6</f>
        <v>882.58881003193471</v>
      </c>
      <c r="CT111" s="28">
        <v>105</v>
      </c>
      <c r="CU111" s="22">
        <f t="shared" si="364"/>
        <v>1.0206930865213755</v>
      </c>
      <c r="CV111" s="18">
        <f t="shared" si="365"/>
        <v>0.39229061342965776</v>
      </c>
      <c r="CW111">
        <f t="shared" si="297"/>
        <v>8.8951731663684669E-3</v>
      </c>
      <c r="CX111">
        <f t="shared" si="297"/>
        <v>-0.40639208336797644</v>
      </c>
      <c r="FZ111">
        <v>1708</v>
      </c>
      <c r="GA111">
        <v>537</v>
      </c>
      <c r="GB111">
        <v>1571</v>
      </c>
      <c r="GC111">
        <v>543</v>
      </c>
      <c r="GD111">
        <f t="shared" si="306"/>
        <v>1639.5</v>
      </c>
      <c r="GE111">
        <f t="shared" si="306"/>
        <v>540</v>
      </c>
      <c r="GF111" s="18">
        <f t="shared" si="349"/>
        <v>1413.5</v>
      </c>
      <c r="GG111" s="18">
        <f t="shared" si="350"/>
        <v>-62</v>
      </c>
      <c r="GH111" s="18">
        <f t="shared" si="307"/>
        <v>1414.859091923998</v>
      </c>
      <c r="GI111">
        <f t="shared" si="308"/>
        <v>1726.140275296304</v>
      </c>
      <c r="GJ111">
        <v>105</v>
      </c>
      <c r="GK111" s="22">
        <f t="shared" si="366"/>
        <v>1.4484041006492319</v>
      </c>
      <c r="GL111" s="18">
        <f t="shared" si="367"/>
        <v>0.78110356682900106</v>
      </c>
      <c r="GM111">
        <f t="shared" si="309"/>
        <v>0.16088974569952572</v>
      </c>
      <c r="GN111">
        <f t="shared" si="310"/>
        <v>-0.10729137902877788</v>
      </c>
    </row>
    <row r="112" spans="11:232" x14ac:dyDescent="0.25">
      <c r="K112" s="18">
        <v>1542</v>
      </c>
      <c r="L112" s="18">
        <v>577</v>
      </c>
      <c r="M112" s="18">
        <v>1306</v>
      </c>
      <c r="N112" s="18">
        <v>581</v>
      </c>
      <c r="O112" s="18">
        <f t="shared" si="354"/>
        <v>1424</v>
      </c>
      <c r="P112" s="18">
        <f t="shared" si="355"/>
        <v>579</v>
      </c>
      <c r="Q112" s="18">
        <f t="shared" si="369"/>
        <v>647.5</v>
      </c>
      <c r="R112" s="18">
        <f t="shared" si="370"/>
        <v>-1.5</v>
      </c>
      <c r="S112" s="49">
        <f t="shared" si="278"/>
        <v>647.50173744940639</v>
      </c>
      <c r="T112" s="26">
        <f t="shared" si="279"/>
        <v>53.641101602966323</v>
      </c>
      <c r="U112" s="18">
        <f t="shared" si="328"/>
        <v>567.70962541529263</v>
      </c>
      <c r="V112" s="28">
        <v>106</v>
      </c>
      <c r="W112" s="22">
        <f t="shared" si="356"/>
        <v>0.38126476648601154</v>
      </c>
      <c r="X112" s="18">
        <f t="shared" si="357"/>
        <v>7.2890596597250099E-2</v>
      </c>
      <c r="Y112">
        <f t="shared" si="368"/>
        <v>-0.41877332697839931</v>
      </c>
      <c r="Z112">
        <f t="shared" si="281"/>
        <v>-1.1373284951297151</v>
      </c>
      <c r="BP112">
        <v>1711</v>
      </c>
      <c r="BQ112">
        <v>542</v>
      </c>
      <c r="BR112">
        <v>1549</v>
      </c>
      <c r="BS112">
        <v>545</v>
      </c>
      <c r="BT112" s="18">
        <f t="shared" si="290"/>
        <v>1630</v>
      </c>
      <c r="BU112" s="18">
        <f t="shared" si="290"/>
        <v>543.5</v>
      </c>
      <c r="BV112" s="18">
        <f t="shared" si="371"/>
        <v>1151.5</v>
      </c>
      <c r="BW112" s="18">
        <f t="shared" si="372"/>
        <v>-46</v>
      </c>
      <c r="BX112" s="18">
        <f t="shared" si="291"/>
        <v>1152.4184352916261</v>
      </c>
      <c r="BY112" s="18">
        <f t="shared" si="292"/>
        <v>1718.2235739274445</v>
      </c>
      <c r="BZ112" s="18">
        <f t="shared" si="373"/>
        <v>958.96571259178472</v>
      </c>
      <c r="CA112" s="28">
        <v>106</v>
      </c>
      <c r="CB112" s="22">
        <f t="shared" si="362"/>
        <v>1.216864422993559</v>
      </c>
      <c r="CC112" s="18">
        <f t="shared" si="363"/>
        <v>0.51256828527662812</v>
      </c>
      <c r="CD112">
        <f t="shared" si="293"/>
        <v>8.5242193985425124E-2</v>
      </c>
      <c r="CE112">
        <f t="shared" si="293"/>
        <v>-0.29024826891935063</v>
      </c>
      <c r="CI112">
        <v>1688</v>
      </c>
      <c r="CJ112">
        <v>536</v>
      </c>
      <c r="CK112">
        <v>1508</v>
      </c>
      <c r="CL112">
        <v>538</v>
      </c>
      <c r="CM112" s="18">
        <f t="shared" si="294"/>
        <v>1598</v>
      </c>
      <c r="CN112" s="18">
        <f t="shared" si="294"/>
        <v>537</v>
      </c>
      <c r="CO112" s="18">
        <f t="shared" si="374"/>
        <v>1065.5</v>
      </c>
      <c r="CP112" s="18">
        <f t="shared" si="375"/>
        <v>-51</v>
      </c>
      <c r="CQ112" s="18">
        <f t="shared" si="295"/>
        <v>1066.719855444718</v>
      </c>
      <c r="CR112" s="18">
        <f t="shared" si="296"/>
        <v>1685.8152330549158</v>
      </c>
      <c r="CS112" s="18">
        <f t="shared" si="376"/>
        <v>892.5307632712196</v>
      </c>
      <c r="CT112" s="28">
        <v>106</v>
      </c>
      <c r="CU112" s="22">
        <f t="shared" si="364"/>
        <v>1.0304139730596742</v>
      </c>
      <c r="CV112" s="18">
        <f t="shared" si="365"/>
        <v>0.39640009449958791</v>
      </c>
      <c r="CW112">
        <f t="shared" si="297"/>
        <v>1.3011739361200597E-2</v>
      </c>
      <c r="CX112">
        <f t="shared" si="297"/>
        <v>-0.40186625065334985</v>
      </c>
      <c r="FZ112">
        <v>1725</v>
      </c>
      <c r="GA112">
        <v>539</v>
      </c>
      <c r="GB112">
        <v>1585</v>
      </c>
      <c r="GC112">
        <v>544</v>
      </c>
      <c r="GD112">
        <f t="shared" si="306"/>
        <v>1655</v>
      </c>
      <c r="GE112">
        <f t="shared" si="306"/>
        <v>541.5</v>
      </c>
      <c r="GF112" s="18">
        <f t="shared" si="349"/>
        <v>1429</v>
      </c>
      <c r="GG112" s="18">
        <f t="shared" si="350"/>
        <v>-60.5</v>
      </c>
      <c r="GH112" s="18">
        <f t="shared" si="307"/>
        <v>1430.2801299046282</v>
      </c>
      <c r="GI112">
        <f t="shared" si="308"/>
        <v>1741.3349046062333</v>
      </c>
      <c r="GJ112">
        <v>106</v>
      </c>
      <c r="GK112" s="22">
        <f t="shared" si="366"/>
        <v>1.4621984254173197</v>
      </c>
      <c r="GL112" s="18">
        <f t="shared" si="367"/>
        <v>0.78961708442211753</v>
      </c>
      <c r="GM112">
        <f t="shared" si="309"/>
        <v>0.16500631189435785</v>
      </c>
      <c r="GN112">
        <f t="shared" si="310"/>
        <v>-0.10258346369456922</v>
      </c>
    </row>
    <row r="113" spans="11:196" x14ac:dyDescent="0.25">
      <c r="K113" s="18">
        <v>1548</v>
      </c>
      <c r="L113" s="18">
        <v>578</v>
      </c>
      <c r="M113" s="18">
        <v>1314</v>
      </c>
      <c r="N113" s="18">
        <v>581</v>
      </c>
      <c r="O113" s="18">
        <f t="shared" si="354"/>
        <v>1431</v>
      </c>
      <c r="P113" s="18">
        <f t="shared" si="355"/>
        <v>579.5</v>
      </c>
      <c r="Q113" s="18">
        <f t="shared" si="369"/>
        <v>654.5</v>
      </c>
      <c r="R113" s="18">
        <f t="shared" si="370"/>
        <v>-1</v>
      </c>
      <c r="S113" s="49">
        <f t="shared" si="278"/>
        <v>654.5007639414946</v>
      </c>
      <c r="T113" s="26">
        <f t="shared" si="279"/>
        <v>54.220923199527348</v>
      </c>
      <c r="U113" s="18">
        <f t="shared" si="328"/>
        <v>574.38395515328705</v>
      </c>
      <c r="V113" s="28">
        <v>107</v>
      </c>
      <c r="W113" s="22">
        <f t="shared" si="356"/>
        <v>0.38486160390569085</v>
      </c>
      <c r="X113" s="18">
        <f t="shared" si="357"/>
        <v>7.3678491342703392E-2</v>
      </c>
      <c r="Y113">
        <f t="shared" si="368"/>
        <v>-0.41469541455796</v>
      </c>
      <c r="Z113">
        <f t="shared" si="281"/>
        <v>-1.1326592754312805</v>
      </c>
      <c r="BP113">
        <v>1724</v>
      </c>
      <c r="BQ113">
        <v>542</v>
      </c>
      <c r="BR113">
        <v>1560</v>
      </c>
      <c r="BS113">
        <v>546</v>
      </c>
      <c r="BT113" s="18">
        <f t="shared" si="290"/>
        <v>1642</v>
      </c>
      <c r="BU113" s="18">
        <f t="shared" si="290"/>
        <v>544</v>
      </c>
      <c r="BV113" s="18">
        <f t="shared" si="371"/>
        <v>1163.5</v>
      </c>
      <c r="BW113" s="18">
        <f t="shared" si="372"/>
        <v>-45.5</v>
      </c>
      <c r="BX113" s="18">
        <f t="shared" si="291"/>
        <v>1164.3893249253017</v>
      </c>
      <c r="BY113" s="18">
        <f t="shared" si="292"/>
        <v>1729.7687706742772</v>
      </c>
      <c r="BZ113" s="18">
        <f t="shared" si="373"/>
        <v>970.51090933861747</v>
      </c>
      <c r="CA113" s="28">
        <v>107</v>
      </c>
      <c r="CB113" s="22">
        <f t="shared" si="362"/>
        <v>1.2283442760406682</v>
      </c>
      <c r="CC113" s="18">
        <f t="shared" si="363"/>
        <v>0.51789265200390644</v>
      </c>
      <c r="CD113">
        <f t="shared" si="293"/>
        <v>8.9320106405864588E-2</v>
      </c>
      <c r="CE113">
        <f t="shared" si="293"/>
        <v>-0.28576025082183393</v>
      </c>
      <c r="CI113">
        <v>1697</v>
      </c>
      <c r="CJ113">
        <v>531</v>
      </c>
      <c r="CK113">
        <v>1519</v>
      </c>
      <c r="CL113">
        <v>538</v>
      </c>
      <c r="CM113" s="18">
        <f t="shared" si="294"/>
        <v>1608</v>
      </c>
      <c r="CN113" s="18">
        <f t="shared" si="294"/>
        <v>534.5</v>
      </c>
      <c r="CO113" s="18">
        <f t="shared" si="374"/>
        <v>1075.5</v>
      </c>
      <c r="CP113" s="18">
        <f t="shared" si="375"/>
        <v>-53.5</v>
      </c>
      <c r="CQ113" s="18">
        <f t="shared" si="295"/>
        <v>1076.8298379967005</v>
      </c>
      <c r="CR113" s="18">
        <f t="shared" si="296"/>
        <v>1694.507081720227</v>
      </c>
      <c r="CS113" s="18">
        <f t="shared" si="376"/>
        <v>901.22261193653083</v>
      </c>
      <c r="CT113" s="28">
        <v>107</v>
      </c>
      <c r="CU113" s="22">
        <f t="shared" si="364"/>
        <v>1.0401348595979729</v>
      </c>
      <c r="CV113" s="18">
        <f t="shared" si="365"/>
        <v>0.4001570303234967</v>
      </c>
      <c r="CW113">
        <f t="shared" si="297"/>
        <v>1.7089651781639958E-2</v>
      </c>
      <c r="CX113">
        <f t="shared" si="297"/>
        <v>-0.39776954862162966</v>
      </c>
      <c r="FZ113">
        <v>1740</v>
      </c>
      <c r="GA113">
        <v>538</v>
      </c>
      <c r="GB113">
        <v>1600</v>
      </c>
      <c r="GC113">
        <v>545</v>
      </c>
      <c r="GD113">
        <f t="shared" si="306"/>
        <v>1670</v>
      </c>
      <c r="GE113">
        <f t="shared" si="306"/>
        <v>541.5</v>
      </c>
      <c r="GF113" s="18">
        <f t="shared" si="349"/>
        <v>1444</v>
      </c>
      <c r="GG113" s="18">
        <f t="shared" si="350"/>
        <v>-60.5</v>
      </c>
      <c r="GH113" s="18">
        <f t="shared" si="307"/>
        <v>1445.2668438734765</v>
      </c>
      <c r="GI113">
        <f t="shared" si="308"/>
        <v>1755.5974054435146</v>
      </c>
      <c r="GJ113">
        <v>107</v>
      </c>
      <c r="GK113" s="22">
        <f t="shared" si="366"/>
        <v>1.4759927501854075</v>
      </c>
      <c r="GL113" s="18">
        <f t="shared" si="367"/>
        <v>0.79789082404957035</v>
      </c>
      <c r="GM113">
        <f t="shared" si="309"/>
        <v>0.16908422431479722</v>
      </c>
      <c r="GN113">
        <f t="shared" si="310"/>
        <v>-9.8056529396840009E-2</v>
      </c>
    </row>
    <row r="114" spans="11:196" x14ac:dyDescent="0.25">
      <c r="K114" s="18">
        <v>1557</v>
      </c>
      <c r="L114" s="18">
        <v>577</v>
      </c>
      <c r="M114" s="18">
        <v>1322</v>
      </c>
      <c r="N114" s="18">
        <v>581</v>
      </c>
      <c r="O114" s="18">
        <f t="shared" si="354"/>
        <v>1439.5</v>
      </c>
      <c r="P114" s="18">
        <f t="shared" si="355"/>
        <v>579</v>
      </c>
      <c r="Q114" s="18">
        <f t="shared" si="369"/>
        <v>663</v>
      </c>
      <c r="R114" s="18">
        <f t="shared" si="370"/>
        <v>-1.5</v>
      </c>
      <c r="S114" s="49">
        <f t="shared" si="278"/>
        <v>663.00169683040781</v>
      </c>
      <c r="T114" s="26">
        <f t="shared" si="279"/>
        <v>54.92516749485609</v>
      </c>
      <c r="U114" s="18">
        <f t="shared" si="328"/>
        <v>582.07908245794545</v>
      </c>
      <c r="V114" s="28">
        <v>108</v>
      </c>
      <c r="W114" s="22">
        <f t="shared" si="356"/>
        <v>0.38845844132537027</v>
      </c>
      <c r="X114" s="18">
        <f t="shared" si="357"/>
        <v>7.463545876698692E-2</v>
      </c>
      <c r="Y114">
        <f t="shared" si="368"/>
        <v>-0.41065543675621985</v>
      </c>
      <c r="Z114">
        <f t="shared" si="281"/>
        <v>-1.1270547933295918</v>
      </c>
      <c r="BP114">
        <v>1734</v>
      </c>
      <c r="BQ114">
        <v>544</v>
      </c>
      <c r="BR114">
        <v>1570</v>
      </c>
      <c r="BS114">
        <v>546</v>
      </c>
      <c r="BT114" s="18">
        <f t="shared" si="290"/>
        <v>1652</v>
      </c>
      <c r="BU114" s="18">
        <f t="shared" si="290"/>
        <v>545</v>
      </c>
      <c r="BV114" s="18">
        <f t="shared" si="371"/>
        <v>1173.5</v>
      </c>
      <c r="BW114" s="18">
        <f t="shared" si="372"/>
        <v>-44.5</v>
      </c>
      <c r="BX114" s="18">
        <f t="shared" si="291"/>
        <v>1174.3434335832087</v>
      </c>
      <c r="BY114" s="18">
        <f t="shared" si="292"/>
        <v>1739.5772474943444</v>
      </c>
      <c r="BZ114" s="18">
        <f t="shared" si="373"/>
        <v>980.31938615868467</v>
      </c>
      <c r="CA114" s="28">
        <v>108</v>
      </c>
      <c r="CB114" s="22">
        <f t="shared" si="362"/>
        <v>1.2398241290877772</v>
      </c>
      <c r="CC114" s="18">
        <f t="shared" si="363"/>
        <v>0.52232000256511946</v>
      </c>
      <c r="CD114">
        <f t="shared" si="293"/>
        <v>9.336008420760461E-2</v>
      </c>
      <c r="CE114">
        <f t="shared" si="293"/>
        <v>-0.28206334227076801</v>
      </c>
      <c r="CI114">
        <v>1708</v>
      </c>
      <c r="CJ114">
        <v>531</v>
      </c>
      <c r="CK114">
        <v>1529</v>
      </c>
      <c r="CL114">
        <v>536</v>
      </c>
      <c r="CM114" s="18">
        <f t="shared" si="294"/>
        <v>1618.5</v>
      </c>
      <c r="CN114" s="18">
        <f t="shared" si="294"/>
        <v>533.5</v>
      </c>
      <c r="CO114" s="18">
        <f t="shared" si="374"/>
        <v>1086</v>
      </c>
      <c r="CP114" s="18">
        <f t="shared" si="375"/>
        <v>-54.5</v>
      </c>
      <c r="CQ114" s="18">
        <f t="shared" si="295"/>
        <v>1087.3666584919733</v>
      </c>
      <c r="CR114" s="18">
        <f t="shared" si="296"/>
        <v>1704.1609372356825</v>
      </c>
      <c r="CS114" s="18">
        <f t="shared" si="376"/>
        <v>910.87646745198629</v>
      </c>
      <c r="CT114" s="28">
        <v>108</v>
      </c>
      <c r="CU114" s="22">
        <f t="shared" si="364"/>
        <v>1.0498557461362719</v>
      </c>
      <c r="CV114" s="18">
        <f t="shared" si="365"/>
        <v>0.4040725819266025</v>
      </c>
      <c r="CW114">
        <f t="shared" si="297"/>
        <v>2.1129629583380074E-2</v>
      </c>
      <c r="CX114">
        <f t="shared" si="297"/>
        <v>-0.39354061731770862</v>
      </c>
      <c r="FZ114">
        <v>1756</v>
      </c>
      <c r="GA114">
        <v>538</v>
      </c>
      <c r="GB114">
        <v>1617</v>
      </c>
      <c r="GC114">
        <v>543</v>
      </c>
      <c r="GD114">
        <f t="shared" si="306"/>
        <v>1686.5</v>
      </c>
      <c r="GE114">
        <f t="shared" si="306"/>
        <v>540.5</v>
      </c>
      <c r="GF114" s="18">
        <f t="shared" si="349"/>
        <v>1460.5</v>
      </c>
      <c r="GG114" s="18">
        <f t="shared" si="350"/>
        <v>-61.5</v>
      </c>
      <c r="GH114" s="18">
        <f t="shared" si="307"/>
        <v>1461.7942741713007</v>
      </c>
      <c r="GI114">
        <f t="shared" si="308"/>
        <v>1770.9947769544663</v>
      </c>
      <c r="GJ114">
        <v>108</v>
      </c>
      <c r="GK114" s="22">
        <f t="shared" si="366"/>
        <v>1.4897870749534956</v>
      </c>
      <c r="GL114" s="18">
        <f t="shared" si="367"/>
        <v>0.80701514945401254</v>
      </c>
      <c r="GM114">
        <f t="shared" si="309"/>
        <v>0.17312420211653734</v>
      </c>
      <c r="GN114">
        <f t="shared" si="310"/>
        <v>-9.3118312536260572E-2</v>
      </c>
    </row>
    <row r="115" spans="11:196" x14ac:dyDescent="0.25">
      <c r="K115" s="18">
        <v>1562</v>
      </c>
      <c r="L115" s="18">
        <v>577</v>
      </c>
      <c r="M115" s="18">
        <v>1333</v>
      </c>
      <c r="N115" s="18">
        <v>581</v>
      </c>
      <c r="O115" s="18">
        <f t="shared" si="354"/>
        <v>1447.5</v>
      </c>
      <c r="P115" s="18">
        <f t="shared" si="355"/>
        <v>579</v>
      </c>
      <c r="Q115" s="18">
        <f t="shared" si="369"/>
        <v>671</v>
      </c>
      <c r="R115" s="18">
        <f t="shared" si="370"/>
        <v>-1.5</v>
      </c>
      <c r="S115" s="49">
        <f t="shared" si="278"/>
        <v>671.00167659999181</v>
      </c>
      <c r="T115" s="26">
        <f t="shared" si="279"/>
        <v>55.587911241818567</v>
      </c>
      <c r="U115" s="18">
        <f t="shared" si="328"/>
        <v>589.50405127417878</v>
      </c>
      <c r="V115" s="28">
        <v>109</v>
      </c>
      <c r="W115" s="22">
        <f t="shared" si="356"/>
        <v>0.39205527874504958</v>
      </c>
      <c r="X115" s="18">
        <f t="shared" si="357"/>
        <v>7.5536032872730502E-2</v>
      </c>
      <c r="Y115">
        <f t="shared" si="368"/>
        <v>-0.40665269430254597</v>
      </c>
      <c r="Z115">
        <f t="shared" si="281"/>
        <v>-1.1218458279109886</v>
      </c>
      <c r="BP115">
        <v>1746</v>
      </c>
      <c r="BQ115">
        <v>545</v>
      </c>
      <c r="BR115">
        <v>1580</v>
      </c>
      <c r="BS115">
        <v>545</v>
      </c>
      <c r="BT115" s="18">
        <f t="shared" si="290"/>
        <v>1663</v>
      </c>
      <c r="BU115" s="18">
        <f t="shared" si="290"/>
        <v>545</v>
      </c>
      <c r="BV115" s="18">
        <f t="shared" si="371"/>
        <v>1184.5</v>
      </c>
      <c r="BW115" s="18">
        <f t="shared" si="372"/>
        <v>-44.5</v>
      </c>
      <c r="BX115" s="18">
        <f t="shared" si="291"/>
        <v>1185.3356064845095</v>
      </c>
      <c r="BY115" s="18">
        <f t="shared" si="292"/>
        <v>1750.0268569367729</v>
      </c>
      <c r="BZ115" s="18">
        <f t="shared" si="373"/>
        <v>990.76899560111315</v>
      </c>
      <c r="CA115" s="28">
        <v>109</v>
      </c>
      <c r="CB115" s="22">
        <f t="shared" si="362"/>
        <v>1.2513039821348864</v>
      </c>
      <c r="CC115" s="18">
        <f t="shared" si="363"/>
        <v>0.52720905938939544</v>
      </c>
      <c r="CD115">
        <f t="shared" si="293"/>
        <v>9.7362826661278601E-2</v>
      </c>
      <c r="CE115">
        <f t="shared" si="293"/>
        <v>-0.27801713557447988</v>
      </c>
      <c r="CI115">
        <v>1719</v>
      </c>
      <c r="CJ115">
        <v>531</v>
      </c>
      <c r="CK115">
        <v>1539</v>
      </c>
      <c r="CL115">
        <v>535</v>
      </c>
      <c r="CM115" s="18">
        <f t="shared" si="294"/>
        <v>1629</v>
      </c>
      <c r="CN115" s="18">
        <f t="shared" si="294"/>
        <v>533</v>
      </c>
      <c r="CO115" s="18">
        <f t="shared" si="374"/>
        <v>1096.5</v>
      </c>
      <c r="CP115" s="18">
        <f t="shared" si="375"/>
        <v>-55</v>
      </c>
      <c r="CQ115" s="18">
        <f t="shared" si="295"/>
        <v>1097.878522424043</v>
      </c>
      <c r="CR115" s="18">
        <f t="shared" si="296"/>
        <v>1713.9807466829959</v>
      </c>
      <c r="CS115" s="18">
        <f t="shared" si="376"/>
        <v>920.69627689929973</v>
      </c>
      <c r="CT115" s="28">
        <v>109</v>
      </c>
      <c r="CU115" s="22">
        <f t="shared" si="364"/>
        <v>1.0595766326745706</v>
      </c>
      <c r="CV115" s="18">
        <f t="shared" si="365"/>
        <v>0.40797885950714124</v>
      </c>
      <c r="CW115">
        <f t="shared" si="297"/>
        <v>2.5132372037053971E-2</v>
      </c>
      <c r="CX115">
        <f t="shared" si="297"/>
        <v>-0.38936234043282375</v>
      </c>
      <c r="FZ115">
        <v>1772</v>
      </c>
      <c r="GA115">
        <v>539</v>
      </c>
      <c r="GB115">
        <v>1637</v>
      </c>
      <c r="GC115">
        <v>540</v>
      </c>
      <c r="GD115">
        <f t="shared" si="306"/>
        <v>1704.5</v>
      </c>
      <c r="GE115">
        <f t="shared" si="306"/>
        <v>539.5</v>
      </c>
      <c r="GF115" s="18">
        <f t="shared" si="349"/>
        <v>1478.5</v>
      </c>
      <c r="GG115" s="18">
        <f t="shared" si="350"/>
        <v>-62.5</v>
      </c>
      <c r="GH115" s="18">
        <f t="shared" si="307"/>
        <v>1479.8204282952713</v>
      </c>
      <c r="GI115">
        <f t="shared" si="308"/>
        <v>1787.8424147558419</v>
      </c>
      <c r="GJ115">
        <v>109</v>
      </c>
      <c r="GK115" s="22">
        <f t="shared" si="366"/>
        <v>1.5035813997215834</v>
      </c>
      <c r="GL115" s="18">
        <f t="shared" si="367"/>
        <v>0.81696687776590793</v>
      </c>
      <c r="GM115">
        <f t="shared" si="309"/>
        <v>0.17712694457021125</v>
      </c>
      <c r="GN115">
        <f t="shared" si="310"/>
        <v>-8.7795550683118936E-2</v>
      </c>
    </row>
    <row r="116" spans="11:196" x14ac:dyDescent="0.25">
      <c r="K116" s="18">
        <v>1570</v>
      </c>
      <c r="L116" s="18">
        <v>577</v>
      </c>
      <c r="M116" s="18">
        <v>1342</v>
      </c>
      <c r="N116" s="18">
        <v>581</v>
      </c>
      <c r="O116" s="18">
        <f t="shared" si="354"/>
        <v>1456</v>
      </c>
      <c r="P116" s="18">
        <f t="shared" si="355"/>
        <v>579</v>
      </c>
      <c r="Q116" s="18">
        <f t="shared" si="369"/>
        <v>679.5</v>
      </c>
      <c r="R116" s="18">
        <f t="shared" si="370"/>
        <v>-1.5</v>
      </c>
      <c r="S116" s="49">
        <f t="shared" si="278"/>
        <v>679.50165562712209</v>
      </c>
      <c r="T116" s="26">
        <f t="shared" si="279"/>
        <v>56.29207651620596</v>
      </c>
      <c r="U116" s="18">
        <f t="shared" si="328"/>
        <v>597.39928315963755</v>
      </c>
      <c r="V116" s="28">
        <v>110</v>
      </c>
      <c r="W116" s="22">
        <f t="shared" si="356"/>
        <v>0.39565211616472895</v>
      </c>
      <c r="X116" s="18">
        <f t="shared" si="357"/>
        <v>7.6492892918839706E-2</v>
      </c>
      <c r="Y116">
        <f t="shared" si="368"/>
        <v>-0.40268650708494452</v>
      </c>
      <c r="Z116">
        <f t="shared" si="281"/>
        <v>-1.1163789139903679</v>
      </c>
      <c r="BP116">
        <v>1757</v>
      </c>
      <c r="BQ116">
        <v>545</v>
      </c>
      <c r="BR116">
        <v>1590</v>
      </c>
      <c r="BS116">
        <v>546</v>
      </c>
      <c r="BT116" s="18">
        <f t="shared" si="290"/>
        <v>1673.5</v>
      </c>
      <c r="BU116" s="18">
        <f t="shared" si="290"/>
        <v>545.5</v>
      </c>
      <c r="BV116" s="18">
        <f t="shared" si="371"/>
        <v>1195</v>
      </c>
      <c r="BW116" s="18">
        <f t="shared" si="372"/>
        <v>-44</v>
      </c>
      <c r="BX116" s="18">
        <f t="shared" si="291"/>
        <v>1195.8097674797609</v>
      </c>
      <c r="BY116" s="18">
        <f t="shared" si="292"/>
        <v>1760.1626345312527</v>
      </c>
      <c r="BZ116" s="18">
        <f t="shared" si="373"/>
        <v>1000.904773195593</v>
      </c>
      <c r="CA116" s="28">
        <v>110</v>
      </c>
      <c r="CB116" s="22">
        <f t="shared" si="362"/>
        <v>1.2627838351819953</v>
      </c>
      <c r="CC116" s="18">
        <f t="shared" si="363"/>
        <v>0.53186771684977252</v>
      </c>
      <c r="CD116">
        <f t="shared" si="293"/>
        <v>0.10132901387887998</v>
      </c>
      <c r="CE116">
        <f t="shared" si="293"/>
        <v>-0.2741963695581498</v>
      </c>
      <c r="CI116">
        <v>1731</v>
      </c>
      <c r="CJ116">
        <v>530</v>
      </c>
      <c r="CK116">
        <v>1549</v>
      </c>
      <c r="CL116">
        <v>535</v>
      </c>
      <c r="CM116" s="18">
        <f t="shared" si="294"/>
        <v>1640</v>
      </c>
      <c r="CN116" s="18">
        <f t="shared" si="294"/>
        <v>532.5</v>
      </c>
      <c r="CO116" s="18">
        <f t="shared" si="374"/>
        <v>1107.5</v>
      </c>
      <c r="CP116" s="18">
        <f t="shared" si="375"/>
        <v>-55.5</v>
      </c>
      <c r="CQ116" s="18">
        <f t="shared" si="295"/>
        <v>1108.8897600753648</v>
      </c>
      <c r="CR116" s="18">
        <f t="shared" si="296"/>
        <v>1724.2842718067111</v>
      </c>
      <c r="CS116" s="18">
        <f t="shared" si="376"/>
        <v>930.99980202301492</v>
      </c>
      <c r="CT116" s="28">
        <v>110</v>
      </c>
      <c r="CU116" s="22">
        <f t="shared" si="364"/>
        <v>1.0692975192128695</v>
      </c>
      <c r="CV116" s="18">
        <f t="shared" si="365"/>
        <v>0.41207070763695941</v>
      </c>
      <c r="CW116">
        <f t="shared" si="297"/>
        <v>2.9098559254655428E-2</v>
      </c>
      <c r="CX116">
        <f t="shared" si="297"/>
        <v>-0.38502825653529754</v>
      </c>
    </row>
    <row r="117" spans="11:196" x14ac:dyDescent="0.25">
      <c r="K117" s="18">
        <v>1577</v>
      </c>
      <c r="L117" s="18">
        <v>577</v>
      </c>
      <c r="M117" s="18">
        <v>1350</v>
      </c>
      <c r="N117" s="18">
        <v>581</v>
      </c>
      <c r="O117" s="18">
        <f t="shared" si="354"/>
        <v>1463.5</v>
      </c>
      <c r="P117" s="18">
        <f t="shared" si="355"/>
        <v>579</v>
      </c>
      <c r="Q117" s="18">
        <f t="shared" si="369"/>
        <v>687</v>
      </c>
      <c r="R117" s="18">
        <f t="shared" si="370"/>
        <v>-1.5</v>
      </c>
      <c r="S117" s="49">
        <f t="shared" si="278"/>
        <v>687.0016375526335</v>
      </c>
      <c r="T117" s="26">
        <f t="shared" si="279"/>
        <v>56.91339885284016</v>
      </c>
      <c r="U117" s="18">
        <f t="shared" si="328"/>
        <v>604.37089603518268</v>
      </c>
      <c r="V117" s="28">
        <v>111</v>
      </c>
      <c r="W117" s="22">
        <f t="shared" si="356"/>
        <v>0.39924895358440826</v>
      </c>
      <c r="X117" s="18">
        <f t="shared" si="357"/>
        <v>7.7337181243335273E-2</v>
      </c>
      <c r="Y117">
        <f t="shared" si="368"/>
        <v>-0.39875621345651219</v>
      </c>
      <c r="Z117">
        <f t="shared" si="281"/>
        <v>-1.1116116609773845</v>
      </c>
      <c r="BP117">
        <v>1768</v>
      </c>
      <c r="BQ117">
        <v>544</v>
      </c>
      <c r="BR117">
        <v>1603</v>
      </c>
      <c r="BS117">
        <v>547</v>
      </c>
      <c r="BT117" s="18">
        <f t="shared" si="290"/>
        <v>1685.5</v>
      </c>
      <c r="BU117" s="18">
        <f t="shared" si="290"/>
        <v>545.5</v>
      </c>
      <c r="BV117" s="18">
        <f t="shared" si="371"/>
        <v>1207</v>
      </c>
      <c r="BW117" s="18">
        <f t="shared" si="372"/>
        <v>-44</v>
      </c>
      <c r="BX117" s="18">
        <f t="shared" si="291"/>
        <v>1207.8017221381992</v>
      </c>
      <c r="BY117" s="18">
        <f t="shared" si="292"/>
        <v>1771.5757110549919</v>
      </c>
      <c r="BZ117" s="18">
        <f t="shared" si="373"/>
        <v>1012.3178497193321</v>
      </c>
      <c r="CA117" s="28">
        <v>111</v>
      </c>
      <c r="CB117" s="22">
        <f t="shared" si="362"/>
        <v>1.2742636882291043</v>
      </c>
      <c r="CC117" s="18">
        <f t="shared" si="363"/>
        <v>0.53720145279858633</v>
      </c>
      <c r="CD117">
        <f t="shared" si="293"/>
        <v>0.10525930750731234</v>
      </c>
      <c r="CE117">
        <f t="shared" si="293"/>
        <v>-0.26986282150303148</v>
      </c>
      <c r="CI117">
        <v>1741</v>
      </c>
      <c r="CJ117">
        <v>530</v>
      </c>
      <c r="CK117">
        <v>1560</v>
      </c>
      <c r="CL117">
        <v>534</v>
      </c>
      <c r="CM117" s="18">
        <f t="shared" si="294"/>
        <v>1650.5</v>
      </c>
      <c r="CN117" s="18">
        <f t="shared" si="294"/>
        <v>532</v>
      </c>
      <c r="CO117" s="18">
        <f t="shared" si="374"/>
        <v>1118</v>
      </c>
      <c r="CP117" s="18">
        <f t="shared" si="375"/>
        <v>-56</v>
      </c>
      <c r="CQ117" s="18">
        <f t="shared" si="295"/>
        <v>1119.4016258698216</v>
      </c>
      <c r="CR117" s="18">
        <f t="shared" si="296"/>
        <v>1734.1205984590576</v>
      </c>
      <c r="CS117" s="18">
        <f t="shared" si="376"/>
        <v>940.83612867536146</v>
      </c>
      <c r="CT117" s="28">
        <v>111</v>
      </c>
      <c r="CU117" s="22">
        <f t="shared" si="364"/>
        <v>1.0790184057511683</v>
      </c>
      <c r="CV117" s="18">
        <f t="shared" si="365"/>
        <v>0.41597698590957344</v>
      </c>
      <c r="CW117">
        <f t="shared" si="297"/>
        <v>3.3028852883087788E-2</v>
      </c>
      <c r="CX117">
        <f t="shared" si="297"/>
        <v>-0.38093069622171605</v>
      </c>
    </row>
    <row r="118" spans="11:196" x14ac:dyDescent="0.25">
      <c r="K118" s="18">
        <v>1586</v>
      </c>
      <c r="L118" s="18">
        <v>579</v>
      </c>
      <c r="M118" s="18">
        <v>1359</v>
      </c>
      <c r="N118" s="18">
        <v>580</v>
      </c>
      <c r="O118" s="18">
        <f t="shared" si="354"/>
        <v>1472.5</v>
      </c>
      <c r="P118" s="18">
        <f t="shared" si="355"/>
        <v>579.5</v>
      </c>
      <c r="Q118" s="18">
        <f t="shared" si="369"/>
        <v>696</v>
      </c>
      <c r="R118" s="18">
        <f t="shared" si="370"/>
        <v>-1</v>
      </c>
      <c r="S118" s="49">
        <f t="shared" si="278"/>
        <v>696.0007183904338</v>
      </c>
      <c r="T118" s="26">
        <f t="shared" si="279"/>
        <v>57.658911307301288</v>
      </c>
      <c r="U118" s="18">
        <f t="shared" si="328"/>
        <v>612.92624710647385</v>
      </c>
      <c r="V118" s="28">
        <v>112</v>
      </c>
      <c r="W118" s="22">
        <f t="shared" si="356"/>
        <v>0.40284579100408768</v>
      </c>
      <c r="X118" s="18">
        <f t="shared" si="357"/>
        <v>7.8350226202377402E-2</v>
      </c>
      <c r="Y118">
        <f t="shared" si="368"/>
        <v>-0.39486116957298795</v>
      </c>
      <c r="Z118">
        <f t="shared" si="281"/>
        <v>-1.1059597453561762</v>
      </c>
      <c r="BP118">
        <v>1777</v>
      </c>
      <c r="BQ118">
        <v>544</v>
      </c>
      <c r="BR118">
        <v>1617</v>
      </c>
      <c r="BS118">
        <v>547</v>
      </c>
      <c r="BT118" s="18">
        <f t="shared" si="290"/>
        <v>1697</v>
      </c>
      <c r="BU118" s="18">
        <f t="shared" si="290"/>
        <v>545.5</v>
      </c>
      <c r="BV118" s="18">
        <f t="shared" si="371"/>
        <v>1218.5</v>
      </c>
      <c r="BW118" s="18">
        <f t="shared" si="372"/>
        <v>-44</v>
      </c>
      <c r="BX118" s="18">
        <f t="shared" si="291"/>
        <v>1219.2941605699586</v>
      </c>
      <c r="BY118" s="18">
        <f t="shared" si="292"/>
        <v>1782.5204767407301</v>
      </c>
      <c r="BZ118" s="18">
        <f t="shared" si="373"/>
        <v>1023.2626154050704</v>
      </c>
      <c r="CA118" s="28">
        <v>112</v>
      </c>
      <c r="CB118" s="22">
        <f t="shared" si="362"/>
        <v>1.2857435412762135</v>
      </c>
      <c r="CC118" s="18">
        <f t="shared" si="363"/>
        <v>0.54231301582137281</v>
      </c>
      <c r="CD118">
        <f t="shared" si="293"/>
        <v>0.10915435139083657</v>
      </c>
      <c r="CE118">
        <f t="shared" si="293"/>
        <v>-0.26574997212444701</v>
      </c>
      <c r="CI118">
        <v>1741</v>
      </c>
      <c r="CJ118">
        <v>530</v>
      </c>
      <c r="CK118">
        <v>1573</v>
      </c>
      <c r="CL118">
        <v>536</v>
      </c>
      <c r="CM118" s="18">
        <f t="shared" si="294"/>
        <v>1657</v>
      </c>
      <c r="CN118" s="18">
        <f t="shared" si="294"/>
        <v>533</v>
      </c>
      <c r="CO118" s="18">
        <f t="shared" si="374"/>
        <v>1124.5</v>
      </c>
      <c r="CP118" s="18">
        <f t="shared" si="375"/>
        <v>-55</v>
      </c>
      <c r="CQ118" s="18">
        <f t="shared" si="295"/>
        <v>1125.8442387826124</v>
      </c>
      <c r="CR118" s="18">
        <f t="shared" si="296"/>
        <v>1740.614259392356</v>
      </c>
      <c r="CS118" s="18">
        <f t="shared" si="376"/>
        <v>947.32978960865978</v>
      </c>
      <c r="CT118" s="28">
        <v>112</v>
      </c>
      <c r="CU118" s="22">
        <f t="shared" si="364"/>
        <v>1.0887392922894672</v>
      </c>
      <c r="CV118" s="18">
        <f t="shared" si="365"/>
        <v>0.41837110312265346</v>
      </c>
      <c r="CW118">
        <f t="shared" si="297"/>
        <v>3.6923896766612015E-2</v>
      </c>
      <c r="CX118">
        <f t="shared" si="297"/>
        <v>-0.37843831980945186</v>
      </c>
    </row>
    <row r="119" spans="11:196" x14ac:dyDescent="0.25">
      <c r="K119" s="18">
        <v>1586</v>
      </c>
      <c r="L119" s="18">
        <v>579</v>
      </c>
      <c r="M119" s="18">
        <v>1359</v>
      </c>
      <c r="N119" s="18">
        <v>580</v>
      </c>
      <c r="O119" s="18">
        <f t="shared" si="354"/>
        <v>1472.5</v>
      </c>
      <c r="P119" s="18">
        <f t="shared" si="355"/>
        <v>579.5</v>
      </c>
      <c r="Q119" s="18">
        <f t="shared" si="369"/>
        <v>696</v>
      </c>
      <c r="R119" s="18">
        <f t="shared" si="370"/>
        <v>-1</v>
      </c>
      <c r="S119" s="49">
        <f t="shared" si="278"/>
        <v>696.0007183904338</v>
      </c>
      <c r="T119" s="26">
        <f t="shared" si="279"/>
        <v>57.658911307301288</v>
      </c>
      <c r="U119" s="18">
        <f t="shared" si="328"/>
        <v>612.92624710647385</v>
      </c>
      <c r="V119" s="28">
        <v>113</v>
      </c>
      <c r="W119" s="22">
        <f t="shared" si="356"/>
        <v>0.40644262842376699</v>
      </c>
      <c r="X119" s="18">
        <f t="shared" si="357"/>
        <v>7.8350226202377402E-2</v>
      </c>
      <c r="Y119">
        <f t="shared" si="368"/>
        <v>-0.39100074875974988</v>
      </c>
      <c r="Z119">
        <f t="shared" si="281"/>
        <v>-1.1059597453561762</v>
      </c>
      <c r="BT119" s="18"/>
      <c r="BU119" s="18"/>
      <c r="BY119" s="18"/>
      <c r="BZ119" s="18"/>
      <c r="CA119" s="18"/>
      <c r="CB119" s="22"/>
      <c r="CC119" s="18"/>
      <c r="CM119" s="18"/>
      <c r="CN119" s="18"/>
      <c r="CR119" s="18"/>
      <c r="CS119" s="18"/>
      <c r="CT119" s="28">
        <v>113</v>
      </c>
      <c r="CV119" s="18"/>
    </row>
  </sheetData>
  <mergeCells count="36">
    <mergeCell ref="FX2:GN2"/>
    <mergeCell ref="GP2:HF2"/>
    <mergeCell ref="HH2:HX2"/>
    <mergeCell ref="I2:Z2"/>
    <mergeCell ref="AB2:AS2"/>
    <mergeCell ref="AU2:BL2"/>
    <mergeCell ref="BN2:CE2"/>
    <mergeCell ref="CG2:CX2"/>
    <mergeCell ref="CZ2:DQ2"/>
    <mergeCell ref="DS2:EJ2"/>
    <mergeCell ref="EL2:FC2"/>
    <mergeCell ref="FE2:FV2"/>
    <mergeCell ref="I1:Z1"/>
    <mergeCell ref="FX1:GN1"/>
    <mergeCell ref="GP1:HF1"/>
    <mergeCell ref="FE1:FV1"/>
    <mergeCell ref="CZ1:DQ1"/>
    <mergeCell ref="DS1:EJ1"/>
    <mergeCell ref="EL1:FC1"/>
    <mergeCell ref="AB1:AS1"/>
    <mergeCell ref="AU1:BL1"/>
    <mergeCell ref="BN1:CE1"/>
    <mergeCell ref="CG1:CX1"/>
    <mergeCell ref="HZ1:IP1"/>
    <mergeCell ref="HZ2:IP2"/>
    <mergeCell ref="IS2:JI2"/>
    <mergeCell ref="IS1:JI1"/>
    <mergeCell ref="HH1:HX1"/>
    <mergeCell ref="LM1:MC1"/>
    <mergeCell ref="LM2:MC2"/>
    <mergeCell ref="JK1:KA1"/>
    <mergeCell ref="JK2:KA2"/>
    <mergeCell ref="KC1:KS1"/>
    <mergeCell ref="KC2:KS2"/>
    <mergeCell ref="KU1:LK1"/>
    <mergeCell ref="KU2:LK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T180"/>
  <sheetViews>
    <sheetView tabSelected="1" topLeftCell="L1" zoomScale="115" zoomScaleNormal="115" workbookViewId="0">
      <selection activeCell="L1" sqref="A1:XFD1048576"/>
    </sheetView>
  </sheetViews>
  <sheetFormatPr defaultRowHeight="15.75" x14ac:dyDescent="0.25"/>
  <cols>
    <col min="1" max="1" width="9.125" bestFit="1" customWidth="1"/>
    <col min="2" max="2" width="20.75" bestFit="1" customWidth="1"/>
    <col min="3" max="3" width="16.75" bestFit="1" customWidth="1"/>
    <col min="4" max="4" width="23.75" style="50" hidden="1" customWidth="1"/>
    <col min="5" max="5" width="25.625" style="50" hidden="1" customWidth="1"/>
    <col min="6" max="6" width="19.375" bestFit="1" customWidth="1"/>
    <col min="7" max="7" width="30.625" hidden="1" customWidth="1"/>
    <col min="8" max="10" width="17.375" bestFit="1" customWidth="1"/>
    <col min="11" max="11" width="6.375" style="61" customWidth="1"/>
    <col min="12" max="12" width="16.625" style="50" bestFit="1" customWidth="1"/>
    <col min="13" max="13" width="18.625" style="50" bestFit="1" customWidth="1"/>
    <col min="14" max="14" width="22.125" style="49" bestFit="1" customWidth="1"/>
    <col min="15" max="15" width="15" style="49" bestFit="1" customWidth="1"/>
    <col min="16" max="16" width="13.625" style="72" bestFit="1" customWidth="1"/>
    <col min="17" max="17" width="15.75" style="52" bestFit="1" customWidth="1"/>
    <col min="18" max="18" width="12.375" style="88" bestFit="1" customWidth="1"/>
    <col min="19" max="19" width="12.375" style="72" bestFit="1" customWidth="1"/>
    <col min="20" max="20" width="12.375" style="52" bestFit="1" customWidth="1"/>
    <col min="21" max="21" width="13.125" style="49" bestFit="1" customWidth="1"/>
    <col min="22" max="22" width="10.5" style="49" customWidth="1"/>
    <col min="23" max="23" width="6.375" style="65" customWidth="1"/>
    <col min="24" max="24" width="16.625" style="49" bestFit="1" customWidth="1"/>
    <col min="25" max="25" width="18.625" style="49" bestFit="1" customWidth="1"/>
    <col min="26" max="26" width="17.375" style="49" bestFit="1" customWidth="1"/>
    <col min="27" max="27" width="15" style="49" bestFit="1" customWidth="1"/>
    <col min="28" max="28" width="13.625" style="72" bestFit="1" customWidth="1"/>
    <col min="29" max="29" width="15.75" style="52" bestFit="1" customWidth="1"/>
    <col min="30" max="30" width="12.375" style="88" bestFit="1" customWidth="1"/>
    <col min="31" max="31" width="12.375" style="72" bestFit="1" customWidth="1"/>
    <col min="32" max="32" width="13.125" style="52" bestFit="1" customWidth="1"/>
    <col min="33" max="34" width="13.125" style="49" bestFit="1" customWidth="1"/>
    <col min="35" max="35" width="6.375" style="66" customWidth="1"/>
    <col min="36" max="36" width="16.625" style="49" bestFit="1" customWidth="1"/>
    <col min="37" max="37" width="18.625" bestFit="1" customWidth="1"/>
    <col min="38" max="38" width="17.375" bestFit="1" customWidth="1"/>
    <col min="39" max="39" width="15" bestFit="1" customWidth="1"/>
    <col min="40" max="40" width="13.625" bestFit="1" customWidth="1"/>
    <col min="41" max="41" width="23.5" customWidth="1"/>
    <col min="42" max="43" width="12.375" bestFit="1" customWidth="1"/>
    <col min="44" max="44" width="26.25" customWidth="1"/>
    <col min="45" max="46" width="13.125" bestFit="1" customWidth="1"/>
    <col min="47" max="47" width="6.375" style="61" customWidth="1"/>
    <col min="48" max="48" width="16.625" style="49" bestFit="1" customWidth="1"/>
    <col min="49" max="49" width="18.625" style="49" bestFit="1" customWidth="1"/>
    <col min="50" max="50" width="17.375" style="49" bestFit="1" customWidth="1"/>
    <col min="51" max="51" width="15" style="49" bestFit="1" customWidth="1"/>
    <col min="52" max="52" width="22.75" style="72" bestFit="1" customWidth="1"/>
    <col min="53" max="53" width="23.75" style="52" bestFit="1" customWidth="1"/>
    <col min="54" max="54" width="12.375" style="88" bestFit="1" customWidth="1"/>
    <col min="55" max="55" width="12.375" style="72" bestFit="1" customWidth="1"/>
    <col min="56" max="56" width="13.125" style="52" bestFit="1" customWidth="1"/>
    <col min="57" max="57" width="17.375" bestFit="1" customWidth="1"/>
    <col min="58" max="58" width="13.125" style="49" bestFit="1" customWidth="1"/>
    <col min="59" max="59" width="6.375" style="65" customWidth="1"/>
    <col min="60" max="60" width="16.625" style="49" bestFit="1" customWidth="1"/>
    <col min="61" max="61" width="18.625" bestFit="1" customWidth="1"/>
    <col min="62" max="62" width="17.375" bestFit="1" customWidth="1"/>
    <col min="63" max="63" width="15" style="49" bestFit="1" customWidth="1"/>
    <col min="64" max="64" width="22.75" style="72" bestFit="1" customWidth="1"/>
    <col min="65" max="65" width="15.75" style="52" bestFit="1" customWidth="1"/>
    <col min="66" max="66" width="12.375" style="88" bestFit="1" customWidth="1"/>
    <col min="67" max="67" width="12.375" style="72" bestFit="1" customWidth="1"/>
    <col min="68" max="68" width="13.125" style="52" bestFit="1" customWidth="1"/>
    <col min="69" max="69" width="11.875" bestFit="1" customWidth="1"/>
    <col min="70" max="70" width="12.625" bestFit="1" customWidth="1"/>
    <col min="71" max="71" width="6.375" style="61" customWidth="1"/>
    <col min="72" max="72" width="23.75" bestFit="1" customWidth="1"/>
    <col min="73" max="73" width="18.625" style="49" bestFit="1" customWidth="1"/>
    <col min="74" max="74" width="17.375" style="49" bestFit="1" customWidth="1"/>
    <col min="75" max="75" width="15" style="49" bestFit="1" customWidth="1"/>
    <col min="76" max="76" width="13.625" style="72" bestFit="1" customWidth="1"/>
    <col min="77" max="77" width="15.75" style="52" bestFit="1" customWidth="1"/>
    <col min="78" max="78" width="12.375" style="88" bestFit="1" customWidth="1"/>
    <col min="79" max="79" width="12.375" style="72" bestFit="1" customWidth="1"/>
    <col min="80" max="80" width="13.125" style="52" bestFit="1" customWidth="1"/>
    <col min="81" max="81" width="8.125" style="49" bestFit="1" customWidth="1"/>
    <col min="82" max="82" width="13.5" style="49" bestFit="1" customWidth="1"/>
    <col min="83" max="83" width="6.375" style="61" customWidth="1"/>
    <col min="84" max="84" width="16.625" bestFit="1" customWidth="1"/>
    <col min="85" max="85" width="18.625" style="49" bestFit="1" customWidth="1"/>
    <col min="86" max="86" width="17.375" style="49" bestFit="1" customWidth="1"/>
    <col min="87" max="87" width="15" style="49" bestFit="1" customWidth="1"/>
    <col min="88" max="88" width="13.625" style="72" bestFit="1" customWidth="1"/>
    <col min="89" max="89" width="15.75" style="52" bestFit="1" customWidth="1"/>
    <col min="90" max="90" width="12.375" style="88" bestFit="1" customWidth="1"/>
    <col min="91" max="91" width="12.375" style="72" bestFit="1" customWidth="1"/>
    <col min="92" max="92" width="13.125" style="52" bestFit="1" customWidth="1"/>
    <col min="93" max="93" width="13.375" bestFit="1" customWidth="1"/>
    <col min="94" max="94" width="10.875" bestFit="1" customWidth="1"/>
    <col min="95" max="95" width="6.375" style="61" customWidth="1"/>
    <col min="96" max="96" width="16.625" bestFit="1" customWidth="1"/>
    <col min="97" max="97" width="18.625" bestFit="1" customWidth="1"/>
    <col min="98" max="98" width="17.375" bestFit="1" customWidth="1"/>
    <col min="99" max="99" width="15" bestFit="1" customWidth="1"/>
    <col min="100" max="100" width="13.625" bestFit="1" customWidth="1"/>
    <col min="101" max="101" width="15.75" bestFit="1" customWidth="1"/>
    <col min="102" max="104" width="12.375" bestFit="1" customWidth="1"/>
    <col min="105" max="106" width="13.125" bestFit="1" customWidth="1"/>
    <col min="107" max="107" width="6.375" style="61" customWidth="1"/>
    <col min="108" max="108" width="16.625" bestFit="1" customWidth="1"/>
    <col min="109" max="109" width="23.75" bestFit="1" customWidth="1"/>
    <col min="110" max="110" width="17.375" bestFit="1" customWidth="1"/>
    <col min="111" max="111" width="15" bestFit="1" customWidth="1"/>
    <col min="112" max="112" width="13.625" bestFit="1" customWidth="1"/>
    <col min="113" max="113" width="15.75" bestFit="1" customWidth="1"/>
    <col min="114" max="116" width="12.375" bestFit="1" customWidth="1"/>
    <col min="117" max="118" width="13.125" style="49" bestFit="1" customWidth="1"/>
    <col min="119" max="119" width="6.375" style="61" customWidth="1"/>
    <col min="120" max="120" width="16.625" bestFit="1" customWidth="1"/>
    <col min="121" max="121" width="18.625" bestFit="1" customWidth="1"/>
    <col min="122" max="122" width="22.125" bestFit="1" customWidth="1"/>
    <col min="123" max="123" width="15" bestFit="1" customWidth="1"/>
    <col min="124" max="124" width="13.625" bestFit="1" customWidth="1"/>
    <col min="125" max="125" width="15.75" bestFit="1" customWidth="1"/>
    <col min="126" max="127" width="12.375" bestFit="1" customWidth="1"/>
    <col min="128" max="130" width="13.125" bestFit="1" customWidth="1"/>
    <col min="131" max="131" width="6.375" style="61" customWidth="1"/>
    <col min="132" max="132" width="23.125" customWidth="1"/>
    <col min="133" max="133" width="18.625" bestFit="1" customWidth="1"/>
    <col min="134" max="134" width="17.375" bestFit="1" customWidth="1"/>
    <col min="135" max="135" width="15" bestFit="1" customWidth="1"/>
    <col min="136" max="136" width="13.625" bestFit="1" customWidth="1"/>
    <col min="137" max="137" width="15.75" bestFit="1" customWidth="1"/>
    <col min="138" max="139" width="12.375" bestFit="1" customWidth="1"/>
    <col min="140" max="140" width="13.125" bestFit="1" customWidth="1"/>
    <col min="141" max="141" width="13.5" bestFit="1" customWidth="1"/>
    <col min="142" max="142" width="13.125" bestFit="1" customWidth="1"/>
    <col min="143" max="143" width="6.375" style="61" customWidth="1"/>
    <col min="144" max="144" width="16.625" bestFit="1" customWidth="1"/>
    <col min="145" max="145" width="18.625" bestFit="1" customWidth="1"/>
    <col min="146" max="146" width="22.125" bestFit="1" customWidth="1"/>
    <col min="147" max="147" width="15" bestFit="1" customWidth="1"/>
    <col min="148" max="148" width="13.625" bestFit="1" customWidth="1"/>
    <col min="149" max="149" width="15.75" bestFit="1" customWidth="1"/>
    <col min="150" max="151" width="12.375" bestFit="1" customWidth="1"/>
    <col min="152" max="152" width="13.125" bestFit="1" customWidth="1"/>
    <col min="153" max="153" width="13.375" bestFit="1" customWidth="1"/>
    <col min="154" max="154" width="13.5" bestFit="1" customWidth="1"/>
    <col min="155" max="155" width="6.375" style="61" customWidth="1"/>
    <col min="156" max="156" width="16.625" bestFit="1" customWidth="1"/>
    <col min="157" max="157" width="18.625" bestFit="1" customWidth="1"/>
    <col min="158" max="158" width="22.125" customWidth="1"/>
    <col min="159" max="159" width="15" bestFit="1" customWidth="1"/>
    <col min="160" max="160" width="13.625" bestFit="1" customWidth="1"/>
    <col min="161" max="161" width="15.75" bestFit="1" customWidth="1"/>
    <col min="162" max="163" width="12.375" bestFit="1" customWidth="1"/>
    <col min="164" max="164" width="13.125" bestFit="1" customWidth="1"/>
    <col min="165" max="165" width="14" bestFit="1" customWidth="1"/>
    <col min="166" max="166" width="17.625" bestFit="1" customWidth="1"/>
    <col min="167" max="167" width="6.375" style="61" customWidth="1"/>
    <col min="168" max="168" width="16.625" bestFit="1" customWidth="1"/>
    <col min="169" max="169" width="18.625" bestFit="1" customWidth="1"/>
    <col min="170" max="170" width="22.125" bestFit="1" customWidth="1"/>
    <col min="171" max="171" width="15" bestFit="1" customWidth="1"/>
    <col min="172" max="172" width="13.625" bestFit="1" customWidth="1"/>
    <col min="173" max="173" width="15.75" bestFit="1" customWidth="1"/>
    <col min="174" max="175" width="12.375" bestFit="1" customWidth="1"/>
    <col min="176" max="176" width="14" bestFit="1" customWidth="1"/>
    <col min="177" max="177" width="12.375" bestFit="1" customWidth="1"/>
    <col min="178" max="178" width="6.375" style="61" customWidth="1"/>
    <col min="179" max="179" width="16.625" bestFit="1" customWidth="1"/>
    <col min="180" max="180" width="18.625" bestFit="1" customWidth="1"/>
    <col min="181" max="181" width="17.375" bestFit="1" customWidth="1"/>
    <col min="182" max="182" width="15" bestFit="1" customWidth="1"/>
    <col min="183" max="183" width="13.625" bestFit="1" customWidth="1"/>
    <col min="184" max="184" width="15.75" bestFit="1" customWidth="1"/>
    <col min="185" max="185" width="12.375" bestFit="1" customWidth="1"/>
    <col min="186" max="186" width="18.125" bestFit="1" customWidth="1"/>
    <col min="187" max="187" width="12.25" bestFit="1" customWidth="1"/>
    <col min="188" max="188" width="6.375" style="61" customWidth="1"/>
    <col min="189" max="189" width="16.625" bestFit="1" customWidth="1"/>
    <col min="190" max="190" width="18.625" bestFit="1" customWidth="1"/>
    <col min="191" max="191" width="17.375" bestFit="1" customWidth="1"/>
    <col min="192" max="192" width="15" bestFit="1" customWidth="1"/>
    <col min="193" max="193" width="13.625" bestFit="1" customWidth="1"/>
    <col min="194" max="194" width="15.75" bestFit="1" customWidth="1"/>
    <col min="195" max="195" width="12.375" bestFit="1" customWidth="1"/>
    <col min="196" max="197" width="13.125" bestFit="1" customWidth="1"/>
    <col min="198" max="198" width="6.375" style="61" customWidth="1"/>
    <col min="199" max="199" width="16.625" bestFit="1" customWidth="1"/>
    <col min="200" max="200" width="18.625" bestFit="1" customWidth="1"/>
    <col min="201" max="201" width="17.375" bestFit="1" customWidth="1"/>
    <col min="202" max="202" width="15" bestFit="1" customWidth="1"/>
    <col min="203" max="203" width="13.625" bestFit="1" customWidth="1"/>
    <col min="204" max="204" width="15.75" bestFit="1" customWidth="1"/>
    <col min="205" max="205" width="12.375" bestFit="1" customWidth="1"/>
    <col min="206" max="206" width="13.125" bestFit="1" customWidth="1"/>
    <col min="207" max="207" width="12.375" bestFit="1" customWidth="1"/>
    <col min="208" max="208" width="6.375" style="61" customWidth="1"/>
    <col min="209" max="209" width="16.625" bestFit="1" customWidth="1"/>
    <col min="210" max="210" width="18.625" bestFit="1" customWidth="1"/>
    <col min="211" max="211" width="17.375" bestFit="1" customWidth="1"/>
    <col min="212" max="212" width="15" bestFit="1" customWidth="1"/>
    <col min="213" max="213" width="13.625" bestFit="1" customWidth="1"/>
    <col min="214" max="214" width="15.75" bestFit="1" customWidth="1"/>
    <col min="215" max="215" width="12.375" bestFit="1" customWidth="1"/>
    <col min="216" max="216" width="13.125" bestFit="1" customWidth="1"/>
    <col min="217" max="217" width="12.375" bestFit="1" customWidth="1"/>
    <col min="218" max="218" width="6.375" style="61" customWidth="1"/>
    <col min="219" max="219" width="7.625" bestFit="1" customWidth="1"/>
    <col min="220" max="220" width="15.125" bestFit="1" customWidth="1"/>
    <col min="221" max="221" width="7.625" bestFit="1" customWidth="1"/>
    <col min="222" max="222" width="23.75" bestFit="1" customWidth="1"/>
    <col min="223" max="224" width="23.875" style="49" customWidth="1"/>
    <col min="225" max="225" width="20.125" style="49" customWidth="1"/>
    <col min="226" max="226" width="13" bestFit="1" customWidth="1"/>
    <col min="227" max="227" width="10.875" bestFit="1" customWidth="1"/>
    <col min="228" max="228" width="13" bestFit="1" customWidth="1"/>
    <col min="229" max="229" width="28.5" bestFit="1" customWidth="1"/>
    <col min="230" max="230" width="13.75" bestFit="1" customWidth="1"/>
    <col min="231" max="231" width="13" bestFit="1" customWidth="1"/>
    <col min="233" max="233" width="18.625" bestFit="1" customWidth="1"/>
    <col min="234" max="234" width="17.375" bestFit="1" customWidth="1"/>
    <col min="235" max="235" width="10" bestFit="1" customWidth="1"/>
    <col min="236" max="236" width="13.625" bestFit="1" customWidth="1"/>
    <col min="237" max="238" width="7.625" bestFit="1" customWidth="1"/>
    <col min="240" max="240" width="6.625" bestFit="1" customWidth="1"/>
    <col min="241" max="241" width="23.75" bestFit="1" customWidth="1"/>
    <col min="242" max="242" width="22.125" bestFit="1" customWidth="1"/>
    <col min="243" max="243" width="16.75" customWidth="1"/>
    <col min="244" max="244" width="9.125" customWidth="1"/>
    <col min="245" max="245" width="10.25" bestFit="1" customWidth="1"/>
    <col min="246" max="246" width="9.625" customWidth="1"/>
    <col min="247" max="247" width="28.25" bestFit="1" customWidth="1"/>
    <col min="248" max="248" width="10.375" customWidth="1"/>
    <col min="249" max="249" width="11" bestFit="1" customWidth="1"/>
    <col min="250" max="251" width="11" customWidth="1"/>
    <col min="252" max="252" width="18.625" bestFit="1" customWidth="1"/>
    <col min="253" max="253" width="17.375" bestFit="1" customWidth="1"/>
    <col min="254" max="254" width="10" bestFit="1" customWidth="1"/>
    <col min="255" max="255" width="13.625" bestFit="1" customWidth="1"/>
    <col min="256" max="256" width="7.625" bestFit="1" customWidth="1"/>
    <col min="257" max="257" width="15.125" bestFit="1" customWidth="1"/>
    <col min="259" max="259" width="23.75" bestFit="1" customWidth="1"/>
    <col min="262" max="262" width="16.625" bestFit="1" customWidth="1"/>
    <col min="264" max="264" width="10.25" bestFit="1" customWidth="1"/>
    <col min="265" max="265" width="12.375" bestFit="1" customWidth="1"/>
    <col min="266" max="266" width="28.25" bestFit="1" customWidth="1"/>
    <col min="267" max="267" width="9.25" bestFit="1" customWidth="1"/>
    <col min="268" max="268" width="11" bestFit="1" customWidth="1"/>
    <col min="270" max="270" width="18.625" bestFit="1" customWidth="1"/>
    <col min="271" max="271" width="17.375" bestFit="1" customWidth="1"/>
    <col min="272" max="272" width="10" bestFit="1" customWidth="1"/>
    <col min="273" max="273" width="13.625" bestFit="1" customWidth="1"/>
    <col min="274" max="274" width="12.375" bestFit="1" customWidth="1"/>
    <col min="275" max="275" width="11.25" bestFit="1" customWidth="1"/>
    <col min="280" max="280" width="16.625" bestFit="1" customWidth="1"/>
    <col min="282" max="282" width="10.25" bestFit="1" customWidth="1"/>
    <col min="284" max="284" width="28.25" bestFit="1" customWidth="1"/>
    <col min="285" max="285" width="9.25" bestFit="1" customWidth="1"/>
    <col min="286" max="286" width="11" bestFit="1" customWidth="1"/>
    <col min="288" max="288" width="18.625" bestFit="1" customWidth="1"/>
    <col min="289" max="289" width="17.375" bestFit="1" customWidth="1"/>
    <col min="290" max="290" width="10" bestFit="1" customWidth="1"/>
    <col min="291" max="291" width="13.625" bestFit="1" customWidth="1"/>
    <col min="298" max="298" width="16.625" bestFit="1" customWidth="1"/>
    <col min="300" max="300" width="10.25" bestFit="1" customWidth="1"/>
    <col min="302" max="302" width="28.25" bestFit="1" customWidth="1"/>
    <col min="303" max="303" width="9.25" bestFit="1" customWidth="1"/>
    <col min="304" max="304" width="11" bestFit="1" customWidth="1"/>
    <col min="306" max="306" width="18.625" bestFit="1" customWidth="1"/>
    <col min="307" max="307" width="17.375" bestFit="1" customWidth="1"/>
    <col min="308" max="308" width="10" bestFit="1" customWidth="1"/>
    <col min="309" max="309" width="13.625" bestFit="1" customWidth="1"/>
    <col min="310" max="310" width="12.375" bestFit="1" customWidth="1"/>
    <col min="311" max="311" width="11.25" bestFit="1" customWidth="1"/>
    <col min="316" max="316" width="16.625" bestFit="1" customWidth="1"/>
    <col min="318" max="318" width="10.25" bestFit="1" customWidth="1"/>
    <col min="320" max="320" width="28.25" bestFit="1" customWidth="1"/>
    <col min="321" max="321" width="9.25" bestFit="1" customWidth="1"/>
    <col min="322" max="322" width="11" bestFit="1" customWidth="1"/>
    <col min="324" max="324" width="17.25" bestFit="1" customWidth="1"/>
    <col min="325" max="325" width="16.25" bestFit="1" customWidth="1"/>
    <col min="326" max="326" width="9.25" bestFit="1" customWidth="1"/>
    <col min="327" max="327" width="12.625" bestFit="1" customWidth="1"/>
    <col min="328" max="328" width="8.75" customWidth="1"/>
    <col min="329" max="331" width="10.875" bestFit="1" customWidth="1"/>
    <col min="332" max="332" width="12.125" customWidth="1"/>
    <col min="333" max="333" width="8.75" customWidth="1"/>
    <col min="334" max="334" width="16.625" bestFit="1" customWidth="1"/>
    <col min="335" max="335" width="12.375" bestFit="1" customWidth="1"/>
    <col min="336" max="336" width="10.25" bestFit="1" customWidth="1"/>
    <col min="338" max="338" width="28.25" bestFit="1" customWidth="1"/>
    <col min="339" max="339" width="9.25" bestFit="1" customWidth="1"/>
    <col min="340" max="340" width="11" bestFit="1" customWidth="1"/>
  </cols>
  <sheetData>
    <row r="1" spans="1:228" s="51" customFormat="1" ht="21" thickBot="1" x14ac:dyDescent="0.35">
      <c r="A1" s="83"/>
      <c r="B1" s="2" t="s">
        <v>1</v>
      </c>
      <c r="C1" s="2" t="s">
        <v>32</v>
      </c>
      <c r="D1" s="68" t="s">
        <v>2</v>
      </c>
      <c r="E1" s="68" t="s">
        <v>3</v>
      </c>
      <c r="F1" s="2" t="s">
        <v>77</v>
      </c>
      <c r="G1" s="2" t="s">
        <v>6</v>
      </c>
      <c r="H1" s="84" t="s">
        <v>63</v>
      </c>
      <c r="I1" s="84" t="s">
        <v>73</v>
      </c>
      <c r="J1" s="84" t="s">
        <v>72</v>
      </c>
      <c r="K1" s="59"/>
      <c r="L1" s="58" t="str">
        <f>$B2</f>
        <v>Drop_06262</v>
      </c>
      <c r="M1" s="53" t="s">
        <v>2</v>
      </c>
      <c r="N1" s="53" t="s">
        <v>3</v>
      </c>
      <c r="O1" s="70" t="s">
        <v>77</v>
      </c>
      <c r="P1" s="78" t="s">
        <v>116</v>
      </c>
      <c r="Q1" s="92" t="s">
        <v>117</v>
      </c>
      <c r="R1" s="92"/>
      <c r="S1" s="81"/>
      <c r="T1" s="81"/>
      <c r="U1" s="79"/>
      <c r="V1" s="79"/>
      <c r="W1" s="59"/>
      <c r="X1" s="58" t="str">
        <f>$B3</f>
        <v>Drop_06263</v>
      </c>
      <c r="Y1" s="3" t="s">
        <v>2</v>
      </c>
      <c r="Z1" s="3" t="s">
        <v>3</v>
      </c>
      <c r="AA1" s="70" t="s">
        <v>77</v>
      </c>
      <c r="AB1" s="78" t="s">
        <v>116</v>
      </c>
      <c r="AC1" s="92" t="s">
        <v>117</v>
      </c>
      <c r="AD1" s="92"/>
      <c r="AE1" s="81"/>
      <c r="AF1" s="81"/>
      <c r="AG1" s="79"/>
      <c r="AH1" s="79"/>
      <c r="AI1" s="59"/>
      <c r="AJ1" s="58" t="str">
        <f>$B4</f>
        <v>Drop_06264</v>
      </c>
      <c r="AK1" s="3" t="s">
        <v>2</v>
      </c>
      <c r="AL1" s="3" t="s">
        <v>3</v>
      </c>
      <c r="AM1" s="70" t="s">
        <v>77</v>
      </c>
      <c r="AN1" s="78" t="s">
        <v>116</v>
      </c>
      <c r="AO1" s="92" t="s">
        <v>117</v>
      </c>
      <c r="AP1" s="92"/>
      <c r="AQ1" s="78"/>
      <c r="AR1" s="78"/>
      <c r="AS1" s="79"/>
      <c r="AT1" s="79"/>
      <c r="AU1" s="59"/>
      <c r="AV1" s="58" t="str">
        <f>$B5</f>
        <v>Drop_06278</v>
      </c>
      <c r="AW1" s="3" t="s">
        <v>2</v>
      </c>
      <c r="AX1" s="3" t="s">
        <v>3</v>
      </c>
      <c r="AY1" s="70" t="s">
        <v>77</v>
      </c>
      <c r="AZ1" s="78" t="s">
        <v>116</v>
      </c>
      <c r="BA1" s="92" t="s">
        <v>117</v>
      </c>
      <c r="BB1" s="92"/>
      <c r="BC1" s="78"/>
      <c r="BD1" s="78"/>
      <c r="BE1" s="79"/>
      <c r="BF1" s="79"/>
      <c r="BG1" s="59"/>
      <c r="BH1" s="58" t="str">
        <f>$B6</f>
        <v>Drop_06281</v>
      </c>
      <c r="BI1" s="3" t="s">
        <v>2</v>
      </c>
      <c r="BJ1" s="3" t="s">
        <v>3</v>
      </c>
      <c r="BK1" s="70" t="s">
        <v>77</v>
      </c>
      <c r="BL1" s="78" t="s">
        <v>116</v>
      </c>
      <c r="BM1" s="92" t="s">
        <v>117</v>
      </c>
      <c r="BN1" s="92"/>
      <c r="BO1" s="78"/>
      <c r="BP1" s="78"/>
      <c r="BQ1" s="79"/>
      <c r="BR1" s="79"/>
      <c r="BS1" s="59"/>
      <c r="BT1" s="58" t="str">
        <f>$B7</f>
        <v>Drop_06282</v>
      </c>
      <c r="BU1" s="3" t="s">
        <v>2</v>
      </c>
      <c r="BV1" s="3" t="s">
        <v>3</v>
      </c>
      <c r="BW1" s="70" t="s">
        <v>77</v>
      </c>
      <c r="BX1" s="78" t="s">
        <v>116</v>
      </c>
      <c r="BY1" s="92" t="s">
        <v>117</v>
      </c>
      <c r="BZ1" s="92"/>
      <c r="CA1" s="78"/>
      <c r="CB1" s="78"/>
      <c r="CC1" s="79"/>
      <c r="CD1" s="79"/>
      <c r="CE1" s="59"/>
      <c r="CF1" s="58" t="str">
        <f>$B8</f>
        <v>Drop_06284</v>
      </c>
      <c r="CG1" s="3" t="s">
        <v>2</v>
      </c>
      <c r="CH1" s="3" t="s">
        <v>3</v>
      </c>
      <c r="CI1" s="70" t="s">
        <v>77</v>
      </c>
      <c r="CJ1" s="78" t="s">
        <v>116</v>
      </c>
      <c r="CK1" s="92" t="s">
        <v>117</v>
      </c>
      <c r="CL1" s="92"/>
      <c r="CM1" s="78"/>
      <c r="CN1" s="78"/>
      <c r="CO1" s="79"/>
      <c r="CP1" s="79"/>
      <c r="CQ1" s="59"/>
      <c r="CR1" s="79" t="str">
        <f>$B9</f>
        <v>Drop_06285</v>
      </c>
      <c r="CS1" s="78" t="s">
        <v>2</v>
      </c>
      <c r="CT1" s="78" t="s">
        <v>3</v>
      </c>
      <c r="CU1" s="78" t="s">
        <v>77</v>
      </c>
      <c r="CV1" s="78" t="s">
        <v>116</v>
      </c>
      <c r="CW1" s="92" t="s">
        <v>117</v>
      </c>
      <c r="CX1" s="92"/>
      <c r="CY1" s="78"/>
      <c r="CZ1" s="78"/>
      <c r="DA1" s="79"/>
      <c r="DB1" s="79"/>
      <c r="DC1" s="59"/>
      <c r="DD1" s="79" t="str">
        <f>$B10</f>
        <v>Drop_06286</v>
      </c>
      <c r="DE1" s="78" t="s">
        <v>2</v>
      </c>
      <c r="DF1" s="78" t="s">
        <v>3</v>
      </c>
      <c r="DG1" s="78" t="s">
        <v>77</v>
      </c>
      <c r="DH1" s="78" t="s">
        <v>116</v>
      </c>
      <c r="DI1" s="92" t="s">
        <v>117</v>
      </c>
      <c r="DJ1" s="92"/>
      <c r="DK1" s="78"/>
      <c r="DL1" s="78"/>
      <c r="DM1" s="79"/>
      <c r="DN1" s="79"/>
      <c r="DO1" s="59"/>
      <c r="DP1" s="79" t="str">
        <f>$B11</f>
        <v>Drop_06333</v>
      </c>
      <c r="DQ1" s="78" t="s">
        <v>2</v>
      </c>
      <c r="DR1" s="78" t="s">
        <v>3</v>
      </c>
      <c r="DS1" s="78" t="s">
        <v>77</v>
      </c>
      <c r="DT1" s="78" t="s">
        <v>116</v>
      </c>
      <c r="DU1" s="92" t="s">
        <v>117</v>
      </c>
      <c r="DV1" s="92"/>
      <c r="DW1" s="78"/>
      <c r="DX1" s="78"/>
      <c r="DY1" s="79"/>
      <c r="DZ1" s="79"/>
      <c r="EA1" s="59"/>
      <c r="EB1" s="58" t="str">
        <f>$B12</f>
        <v>Drop_06334</v>
      </c>
      <c r="EC1" s="3" t="s">
        <v>2</v>
      </c>
      <c r="ED1" s="3" t="s">
        <v>3</v>
      </c>
      <c r="EE1" s="70" t="s">
        <v>77</v>
      </c>
      <c r="EF1" s="78" t="s">
        <v>116</v>
      </c>
      <c r="EG1" s="92" t="s">
        <v>117</v>
      </c>
      <c r="EH1" s="92"/>
      <c r="EI1" s="78"/>
      <c r="EJ1" s="78"/>
      <c r="EK1" s="79"/>
      <c r="EL1" s="79"/>
      <c r="EM1" s="59"/>
      <c r="EN1" s="58" t="str">
        <f>$B13</f>
        <v>Drop_06335</v>
      </c>
      <c r="EO1" s="3" t="s">
        <v>2</v>
      </c>
      <c r="EP1" s="3" t="s">
        <v>3</v>
      </c>
      <c r="EQ1" s="70" t="s">
        <v>77</v>
      </c>
      <c r="ER1" s="78" t="s">
        <v>116</v>
      </c>
      <c r="ES1" s="92" t="s">
        <v>117</v>
      </c>
      <c r="ET1" s="92"/>
      <c r="EU1" s="78"/>
      <c r="EV1" s="78"/>
      <c r="EW1" s="79"/>
      <c r="EX1" s="79"/>
      <c r="EY1" s="59"/>
      <c r="EZ1" s="58" t="str">
        <f>$B14</f>
        <v>Drop_06283</v>
      </c>
      <c r="FA1" s="3" t="s">
        <v>2</v>
      </c>
      <c r="FB1" s="3" t="s">
        <v>3</v>
      </c>
      <c r="FC1" s="70" t="s">
        <v>77</v>
      </c>
      <c r="FD1" s="78" t="s">
        <v>116</v>
      </c>
      <c r="FE1" s="92" t="s">
        <v>117</v>
      </c>
      <c r="FF1" s="92"/>
      <c r="FG1" s="78"/>
      <c r="FH1" s="78"/>
      <c r="FI1" s="79"/>
      <c r="FJ1" s="79"/>
      <c r="FK1" s="59"/>
      <c r="FL1" s="58" t="str">
        <f>$B15</f>
        <v>Drop_06287</v>
      </c>
      <c r="FM1" s="3" t="s">
        <v>2</v>
      </c>
      <c r="FN1" s="3" t="s">
        <v>3</v>
      </c>
      <c r="FO1" s="70" t="s">
        <v>77</v>
      </c>
      <c r="FP1" s="78" t="s">
        <v>116</v>
      </c>
      <c r="FQ1" s="92" t="s">
        <v>117</v>
      </c>
      <c r="FR1" s="92"/>
      <c r="FS1" s="78"/>
      <c r="FT1" s="79"/>
      <c r="FU1" s="79"/>
      <c r="FV1" s="59"/>
      <c r="FW1" s="58" t="str">
        <f>$B16</f>
        <v>Drop_06288</v>
      </c>
      <c r="FX1" s="3" t="s">
        <v>2</v>
      </c>
      <c r="FY1" s="3" t="s">
        <v>3</v>
      </c>
      <c r="FZ1" s="70" t="s">
        <v>77</v>
      </c>
      <c r="GA1" s="78" t="s">
        <v>116</v>
      </c>
      <c r="GB1" s="92" t="s">
        <v>117</v>
      </c>
      <c r="GC1" s="92"/>
      <c r="GD1" s="79"/>
      <c r="GE1" s="79"/>
      <c r="GF1" s="59"/>
      <c r="GG1" s="58" t="str">
        <f>$B17</f>
        <v>Drop_06290</v>
      </c>
      <c r="GH1" s="3" t="s">
        <v>2</v>
      </c>
      <c r="GI1" s="3" t="s">
        <v>3</v>
      </c>
      <c r="GJ1" s="70" t="s">
        <v>77</v>
      </c>
      <c r="GK1" s="78" t="s">
        <v>116</v>
      </c>
      <c r="GL1" s="92" t="s">
        <v>117</v>
      </c>
      <c r="GM1" s="92"/>
      <c r="GN1" s="79"/>
      <c r="GO1" s="79"/>
      <c r="GP1" s="59"/>
      <c r="GQ1" s="58" t="str">
        <f>$B18</f>
        <v>Drop_06291</v>
      </c>
      <c r="GR1" s="3" t="s">
        <v>2</v>
      </c>
      <c r="GS1" s="3" t="s">
        <v>3</v>
      </c>
      <c r="GT1" s="70" t="s">
        <v>77</v>
      </c>
      <c r="GU1" s="78" t="s">
        <v>116</v>
      </c>
      <c r="GV1" s="92" t="s">
        <v>117</v>
      </c>
      <c r="GW1" s="92"/>
      <c r="GX1" s="79"/>
      <c r="GY1" s="79"/>
      <c r="GZ1" s="80"/>
      <c r="HA1" s="58" t="str">
        <f>$B19</f>
        <v>Drop_06292</v>
      </c>
      <c r="HB1" s="3" t="s">
        <v>2</v>
      </c>
      <c r="HC1" s="3" t="s">
        <v>3</v>
      </c>
      <c r="HD1" s="70" t="s">
        <v>77</v>
      </c>
      <c r="HE1" s="78" t="s">
        <v>116</v>
      </c>
      <c r="HF1" s="92" t="s">
        <v>117</v>
      </c>
      <c r="HG1" s="92"/>
      <c r="HH1" s="79"/>
      <c r="HI1" s="79"/>
      <c r="HJ1" s="59"/>
    </row>
    <row r="2" spans="1:228" s="55" customFormat="1" ht="20.25" x14ac:dyDescent="0.3">
      <c r="A2" s="85">
        <v>1</v>
      </c>
      <c r="B2" s="86" t="s">
        <v>9</v>
      </c>
      <c r="C2" s="87" t="s">
        <v>33</v>
      </c>
      <c r="D2" s="77">
        <v>100</v>
      </c>
      <c r="E2" s="4">
        <v>1207.0999999999999</v>
      </c>
      <c r="F2" s="90">
        <v>6</v>
      </c>
      <c r="G2" s="88">
        <v>1.2170000000000001</v>
      </c>
      <c r="H2" s="90">
        <v>261.30473429340645</v>
      </c>
      <c r="I2" s="100">
        <v>735.91250596225757</v>
      </c>
      <c r="J2" s="100">
        <v>4.6337003100219203</v>
      </c>
      <c r="K2" s="60"/>
      <c r="L2" s="54" t="str">
        <f>$C2</f>
        <v>2mL 1.19deg</v>
      </c>
      <c r="M2" s="50">
        <v>100</v>
      </c>
      <c r="N2" s="4">
        <v>1207.0999999999999</v>
      </c>
      <c r="O2" s="71">
        <f>$F2</f>
        <v>6</v>
      </c>
      <c r="P2" s="71">
        <f>O2</f>
        <v>6</v>
      </c>
      <c r="Q2" s="19">
        <f>((3*2000)/(4*PI()))^(1/3)</f>
        <v>7.815926417967721</v>
      </c>
      <c r="R2" s="19"/>
      <c r="S2" s="71"/>
      <c r="T2" s="71"/>
      <c r="U2" s="54"/>
      <c r="V2" s="54"/>
      <c r="W2" s="62"/>
      <c r="X2" s="54" t="str">
        <f>$C3</f>
        <v>3mL 1.19deg</v>
      </c>
      <c r="Y2" s="50">
        <v>100</v>
      </c>
      <c r="Z2" s="4">
        <v>1069.0999999999999</v>
      </c>
      <c r="AA2" s="71">
        <f>$F3</f>
        <v>7</v>
      </c>
      <c r="AB2" s="71">
        <f>AA2</f>
        <v>7</v>
      </c>
      <c r="AC2" s="19">
        <f>((3*3000)/(4*PI()))^(1/3)</f>
        <v>8.9470022893964956</v>
      </c>
      <c r="AD2" s="19"/>
      <c r="AE2" s="71"/>
      <c r="AF2" s="71"/>
      <c r="AG2" s="54"/>
      <c r="AH2" s="54"/>
      <c r="AI2" s="62"/>
      <c r="AJ2" s="54" t="str">
        <f>$C4</f>
        <v>4mL 1.19deg</v>
      </c>
      <c r="AK2" s="50">
        <v>100</v>
      </c>
      <c r="AL2" s="4">
        <v>1214.4000000000001</v>
      </c>
      <c r="AM2" s="71">
        <f>$F4</f>
        <v>17</v>
      </c>
      <c r="AN2" s="71">
        <f>AM2</f>
        <v>17</v>
      </c>
      <c r="AO2" s="19">
        <f>((3*4000)/(4*PI()))^(1/3)</f>
        <v>9.8474502184269639</v>
      </c>
      <c r="AP2" s="19"/>
      <c r="AQ2" s="71"/>
      <c r="AR2" s="71"/>
      <c r="AS2" s="54"/>
      <c r="AT2" s="54"/>
      <c r="AU2" s="62"/>
      <c r="AV2" s="54" t="str">
        <f>$C5</f>
        <v>2mL 7.66deg</v>
      </c>
      <c r="AW2" s="50">
        <v>100</v>
      </c>
      <c r="AX2" s="4">
        <v>1046</v>
      </c>
      <c r="AY2" s="71">
        <f>$F5</f>
        <v>9</v>
      </c>
      <c r="AZ2" s="71">
        <f>AY2</f>
        <v>9</v>
      </c>
      <c r="BA2" s="19">
        <f>((3*2000)/(4*PI()))^(1/3)</f>
        <v>7.815926417967721</v>
      </c>
      <c r="BB2" s="19"/>
      <c r="BC2" s="71"/>
      <c r="BD2" s="71"/>
      <c r="BE2" s="54"/>
      <c r="BF2" s="54"/>
      <c r="BG2" s="62"/>
      <c r="BH2" s="54" t="str">
        <f>$C6</f>
        <v>3mL 7.66deg</v>
      </c>
      <c r="BI2" s="50">
        <v>100</v>
      </c>
      <c r="BJ2" s="50">
        <v>1029.3</v>
      </c>
      <c r="BK2" s="71">
        <f>$F6</f>
        <v>9</v>
      </c>
      <c r="BL2" s="71">
        <f>BK2</f>
        <v>9</v>
      </c>
      <c r="BM2" s="19">
        <f>((3*3000)/(4*PI()))^(1/3)</f>
        <v>8.9470022893964956</v>
      </c>
      <c r="BN2" s="19"/>
      <c r="BO2" s="71"/>
      <c r="BP2" s="71"/>
      <c r="BQ2" s="54"/>
      <c r="BR2" s="54"/>
      <c r="BS2" s="62"/>
      <c r="BT2" s="54" t="str">
        <f>$C7</f>
        <v>4mL 7.66deg</v>
      </c>
      <c r="BU2" s="50">
        <v>100</v>
      </c>
      <c r="BV2" s="50">
        <v>1051.3</v>
      </c>
      <c r="BW2" s="71">
        <f>$F7</f>
        <v>13</v>
      </c>
      <c r="BX2" s="71">
        <f>BW2</f>
        <v>13</v>
      </c>
      <c r="BY2" s="19">
        <f>((3*4000)/(4*PI()))^(1/3)</f>
        <v>9.8474502184269639</v>
      </c>
      <c r="BZ2" s="19"/>
      <c r="CA2" s="71"/>
      <c r="CB2" s="71"/>
      <c r="CC2" s="54"/>
      <c r="CD2" s="54"/>
      <c r="CE2" s="62"/>
      <c r="CF2" s="54" t="str">
        <f>$C8</f>
        <v>2mL 3.99deg</v>
      </c>
      <c r="CG2" s="50">
        <v>100</v>
      </c>
      <c r="CH2" s="50">
        <v>1049</v>
      </c>
      <c r="CI2" s="71">
        <f>$F8</f>
        <v>6</v>
      </c>
      <c r="CJ2" s="71">
        <f>CI2</f>
        <v>6</v>
      </c>
      <c r="CK2" s="19">
        <f>((3*2000)/(4*PI()))^(1/3)</f>
        <v>7.815926417967721</v>
      </c>
      <c r="CL2" s="19"/>
      <c r="CM2" s="71"/>
      <c r="CN2" s="71"/>
      <c r="CO2" s="54"/>
      <c r="CP2" s="54"/>
      <c r="CQ2" s="62"/>
      <c r="CR2" s="54" t="str">
        <f>$C9</f>
        <v>3mL 3.99deg</v>
      </c>
      <c r="CS2" s="50">
        <v>100</v>
      </c>
      <c r="CT2" s="4">
        <v>1146</v>
      </c>
      <c r="CU2" s="71">
        <f>$F9</f>
        <v>6</v>
      </c>
      <c r="CV2" s="71">
        <f>CU2</f>
        <v>6</v>
      </c>
      <c r="CW2" s="19">
        <f>((3*3000)/(4*PI()))^(1/3)</f>
        <v>8.9470022893964956</v>
      </c>
      <c r="CX2" s="19"/>
      <c r="CY2" s="71"/>
      <c r="CZ2" s="71"/>
      <c r="DA2" s="54"/>
      <c r="DB2" s="54"/>
      <c r="DC2" s="62"/>
      <c r="DD2" s="54" t="str">
        <f>$C10</f>
        <v>4mL 3.99deg</v>
      </c>
      <c r="DE2" s="50">
        <v>100</v>
      </c>
      <c r="DF2" s="4">
        <v>1123.0999999999999</v>
      </c>
      <c r="DG2" s="71">
        <f>$F10</f>
        <v>6</v>
      </c>
      <c r="DH2" s="71">
        <f>DG2</f>
        <v>6</v>
      </c>
      <c r="DI2" s="19">
        <f>((3*4000)/(4*PI()))^(1/3)</f>
        <v>9.8474502184269639</v>
      </c>
      <c r="DJ2" s="19"/>
      <c r="DK2" s="71"/>
      <c r="DL2" s="71"/>
      <c r="DM2" s="54"/>
      <c r="DN2" s="54"/>
      <c r="DO2" s="62"/>
      <c r="DP2" s="54" t="str">
        <f>$C11</f>
        <v>2mL 4.00deg</v>
      </c>
      <c r="DQ2" s="50">
        <v>100</v>
      </c>
      <c r="DR2" s="4">
        <v>801.4</v>
      </c>
      <c r="DS2" s="71">
        <f>$F11</f>
        <v>5</v>
      </c>
      <c r="DT2" s="71">
        <f>DS2</f>
        <v>5</v>
      </c>
      <c r="DU2" s="19">
        <f>((3*2000)/(4*PI()))^(1/3)</f>
        <v>7.815926417967721</v>
      </c>
      <c r="DV2" s="19"/>
      <c r="DW2" s="71"/>
      <c r="DX2" s="71"/>
      <c r="DY2" s="54"/>
      <c r="DZ2" s="54"/>
      <c r="EA2" s="62"/>
      <c r="EB2" s="54" t="str">
        <f>$C12</f>
        <v>2mL 4.00deg</v>
      </c>
      <c r="EC2" s="50">
        <v>100</v>
      </c>
      <c r="ED2" s="4">
        <v>804.39</v>
      </c>
      <c r="EE2" s="71">
        <f>$F12</f>
        <v>7</v>
      </c>
      <c r="EF2" s="71">
        <f>EE2</f>
        <v>7</v>
      </c>
      <c r="EG2" s="19">
        <f>((3*2000)/(4*PI()))^(1/3)</f>
        <v>7.815926417967721</v>
      </c>
      <c r="EH2" s="19"/>
      <c r="EI2" s="71"/>
      <c r="EJ2" s="71"/>
      <c r="EK2" s="54"/>
      <c r="EL2" s="54"/>
      <c r="EM2" s="62"/>
      <c r="EN2" s="54" t="str">
        <f>$C13</f>
        <v>2mL 4.00deg</v>
      </c>
      <c r="EO2" s="50">
        <v>100</v>
      </c>
      <c r="EP2" s="4">
        <v>802.48</v>
      </c>
      <c r="EQ2" s="71">
        <f>$F13</f>
        <v>6</v>
      </c>
      <c r="ER2" s="71">
        <f>EQ2</f>
        <v>6</v>
      </c>
      <c r="ES2" s="19">
        <f>((3*2000)/(4*PI()))^(1/3)</f>
        <v>7.815926417967721</v>
      </c>
      <c r="ET2" s="19"/>
      <c r="EU2" s="71"/>
      <c r="EV2" s="71"/>
      <c r="EW2" s="54"/>
      <c r="EX2" s="54"/>
      <c r="EY2" s="62"/>
      <c r="EZ2" s="54" t="str">
        <f>$C14</f>
        <v>6mL 7.66deg</v>
      </c>
      <c r="FA2" s="52">
        <v>110</v>
      </c>
      <c r="FB2" s="52">
        <v>1163.7</v>
      </c>
      <c r="FC2" s="71">
        <f>$F14</f>
        <v>7</v>
      </c>
      <c r="FD2" s="71">
        <f>FC2</f>
        <v>7</v>
      </c>
      <c r="FE2" s="19">
        <f>((3*6000)/(4*PI()))^(1/3)</f>
        <v>11.272516517868263</v>
      </c>
      <c r="FF2" s="19"/>
      <c r="FG2" s="71"/>
      <c r="FH2" s="71"/>
      <c r="FI2" s="54"/>
      <c r="FJ2" s="54"/>
      <c r="FK2" s="62"/>
      <c r="FL2" s="54" t="str">
        <f>$C15</f>
        <v>6mL 3.99deg</v>
      </c>
      <c r="FM2" s="52">
        <v>110</v>
      </c>
      <c r="FN2" s="52">
        <v>1274.0999999999999</v>
      </c>
      <c r="FO2" s="71">
        <f>$F15</f>
        <v>4</v>
      </c>
      <c r="FP2" s="71">
        <f>FO2</f>
        <v>4</v>
      </c>
      <c r="FQ2" s="19">
        <f>((3*6000)/(4*PI()))^(1/3)</f>
        <v>11.272516517868263</v>
      </c>
      <c r="FR2" s="19"/>
      <c r="FS2" s="71"/>
      <c r="FT2" s="54"/>
      <c r="FU2" s="54"/>
      <c r="FV2" s="62"/>
      <c r="FW2" s="54" t="str">
        <f>$C16</f>
        <v>2mL 3.14deg</v>
      </c>
      <c r="FX2" s="52">
        <v>110</v>
      </c>
      <c r="FY2" s="52">
        <v>1145.3</v>
      </c>
      <c r="FZ2" s="71">
        <f>$F16</f>
        <v>4</v>
      </c>
      <c r="GA2" s="71">
        <f>FZ2</f>
        <v>4</v>
      </c>
      <c r="GB2" s="19">
        <f>((3*2000)/(4*PI()))^(1/3)</f>
        <v>7.815926417967721</v>
      </c>
      <c r="GC2" s="19"/>
      <c r="GD2" s="54"/>
      <c r="GE2" s="54"/>
      <c r="GF2" s="62"/>
      <c r="GG2" s="54" t="str">
        <f>$C17</f>
        <v>3mL 3.14deg</v>
      </c>
      <c r="GH2" s="52">
        <v>110</v>
      </c>
      <c r="GI2" s="52">
        <v>1252.8</v>
      </c>
      <c r="GJ2" s="71">
        <f>$F17</f>
        <v>4</v>
      </c>
      <c r="GK2" s="71">
        <f>GJ2</f>
        <v>4</v>
      </c>
      <c r="GL2" s="19">
        <f>((3*3000)/(4*PI()))^(1/3)</f>
        <v>8.9470022893964956</v>
      </c>
      <c r="GM2" s="19"/>
      <c r="GN2" s="54"/>
      <c r="GO2" s="54"/>
      <c r="GP2" s="62"/>
      <c r="GQ2" s="54" t="str">
        <f>$C18</f>
        <v>4mL 3.14deg</v>
      </c>
      <c r="GR2" s="52">
        <v>110</v>
      </c>
      <c r="GS2" s="52">
        <v>1124.7</v>
      </c>
      <c r="GT2" s="71">
        <f>$F18</f>
        <v>4</v>
      </c>
      <c r="GU2" s="71">
        <f>GT2</f>
        <v>4</v>
      </c>
      <c r="GV2" s="19">
        <f>((3*4000)/(4*PI()))^(1/3)</f>
        <v>9.8474502184269639</v>
      </c>
      <c r="GW2" s="19"/>
      <c r="GX2" s="54"/>
      <c r="GY2" s="54"/>
      <c r="GZ2" s="62"/>
      <c r="HA2" s="54" t="str">
        <f>$C19</f>
        <v>6mL 3.14deg</v>
      </c>
      <c r="HB2" s="52">
        <v>110</v>
      </c>
      <c r="HC2" s="52">
        <v>1298.8</v>
      </c>
      <c r="HD2" s="71">
        <f>$F19</f>
        <v>4</v>
      </c>
      <c r="HE2" s="71">
        <f>HD2</f>
        <v>4</v>
      </c>
      <c r="HF2" s="19">
        <f>((3*6000)/(4*PI()))^(1/3)</f>
        <v>11.272516517868263</v>
      </c>
      <c r="HG2" s="19"/>
      <c r="HH2" s="54"/>
      <c r="HI2" s="54"/>
      <c r="HJ2" s="62"/>
      <c r="HK2" s="54"/>
      <c r="HL2" s="54"/>
      <c r="HM2" s="54"/>
      <c r="HN2" s="54"/>
      <c r="HO2" s="54"/>
      <c r="HP2" s="54"/>
      <c r="HQ2" s="54"/>
      <c r="HR2" s="54"/>
      <c r="HS2" s="54"/>
      <c r="HT2" s="54"/>
    </row>
    <row r="3" spans="1:228" x14ac:dyDescent="0.25">
      <c r="A3" s="87">
        <v>2</v>
      </c>
      <c r="B3" s="87" t="s">
        <v>10</v>
      </c>
      <c r="C3" s="87" t="s">
        <v>34</v>
      </c>
      <c r="D3" s="77">
        <v>100</v>
      </c>
      <c r="E3" s="4">
        <v>1069.0999999999999</v>
      </c>
      <c r="F3" s="90">
        <v>7</v>
      </c>
      <c r="G3" s="90">
        <v>1.2050000000000001</v>
      </c>
      <c r="H3" s="90">
        <v>284.63035975243389</v>
      </c>
      <c r="I3" s="100">
        <v>850.79929510251407</v>
      </c>
      <c r="J3" s="100">
        <v>5.5634466244107452</v>
      </c>
      <c r="L3" s="31" t="s">
        <v>110</v>
      </c>
      <c r="M3" s="82" t="s">
        <v>111</v>
      </c>
      <c r="N3" s="31" t="s">
        <v>109</v>
      </c>
      <c r="O3" s="31" t="s">
        <v>72</v>
      </c>
      <c r="P3" s="31" t="s">
        <v>74</v>
      </c>
      <c r="Q3" s="31"/>
      <c r="R3" s="31"/>
      <c r="S3" s="31"/>
      <c r="T3" s="31"/>
      <c r="U3" s="31"/>
      <c r="V3" s="31"/>
      <c r="W3" s="63"/>
      <c r="X3" s="31" t="s">
        <v>110</v>
      </c>
      <c r="Y3" s="82" t="s">
        <v>111</v>
      </c>
      <c r="Z3" s="31" t="s">
        <v>109</v>
      </c>
      <c r="AA3" s="31" t="s">
        <v>72</v>
      </c>
      <c r="AB3" s="31" t="s">
        <v>74</v>
      </c>
      <c r="AC3" s="31"/>
      <c r="AD3" s="31"/>
      <c r="AE3" s="31"/>
      <c r="AF3" s="31"/>
      <c r="AG3" s="31"/>
      <c r="AH3" s="31"/>
      <c r="AI3" s="63"/>
      <c r="AJ3" s="31" t="s">
        <v>110</v>
      </c>
      <c r="AK3" s="82" t="s">
        <v>111</v>
      </c>
      <c r="AL3" s="31" t="s">
        <v>109</v>
      </c>
      <c r="AM3" s="31" t="s">
        <v>72</v>
      </c>
      <c r="AN3" s="31" t="s">
        <v>74</v>
      </c>
      <c r="AO3" s="31"/>
      <c r="AP3" s="31"/>
      <c r="AQ3" s="31"/>
      <c r="AR3" s="31"/>
      <c r="AS3" s="31"/>
      <c r="AT3" s="31"/>
      <c r="AU3" s="63"/>
      <c r="AV3" s="31" t="s">
        <v>110</v>
      </c>
      <c r="AW3" s="82" t="s">
        <v>111</v>
      </c>
      <c r="AX3" s="31" t="s">
        <v>109</v>
      </c>
      <c r="AY3" s="31" t="s">
        <v>72</v>
      </c>
      <c r="AZ3" s="31" t="s">
        <v>74</v>
      </c>
      <c r="BA3" s="31"/>
      <c r="BB3" s="31"/>
      <c r="BC3" s="31"/>
      <c r="BD3" s="31"/>
      <c r="BE3" s="31"/>
      <c r="BF3" s="31"/>
      <c r="BG3" s="63"/>
      <c r="BH3" s="31" t="s">
        <v>110</v>
      </c>
      <c r="BI3" s="82" t="s">
        <v>111</v>
      </c>
      <c r="BJ3" s="31" t="s">
        <v>109</v>
      </c>
      <c r="BK3" s="31" t="s">
        <v>72</v>
      </c>
      <c r="BL3" s="31" t="s">
        <v>74</v>
      </c>
      <c r="BM3" s="31"/>
      <c r="BN3" s="31"/>
      <c r="BO3" s="31"/>
      <c r="BP3" s="31"/>
      <c r="BQ3" s="31"/>
      <c r="BR3" s="31"/>
      <c r="BS3" s="63"/>
      <c r="BT3" s="31" t="s">
        <v>110</v>
      </c>
      <c r="BU3" s="82" t="s">
        <v>111</v>
      </c>
      <c r="BV3" s="31" t="s">
        <v>109</v>
      </c>
      <c r="BW3" s="31" t="s">
        <v>72</v>
      </c>
      <c r="BX3" s="31" t="s">
        <v>74</v>
      </c>
      <c r="BY3" s="31"/>
      <c r="BZ3" s="31"/>
      <c r="CA3" s="31"/>
      <c r="CB3" s="31"/>
      <c r="CC3" s="31"/>
      <c r="CD3" s="31"/>
      <c r="CE3" s="63"/>
      <c r="CF3" s="31" t="s">
        <v>110</v>
      </c>
      <c r="CG3" s="82" t="s">
        <v>111</v>
      </c>
      <c r="CH3" s="31" t="s">
        <v>109</v>
      </c>
      <c r="CI3" s="31" t="s">
        <v>72</v>
      </c>
      <c r="CJ3" s="31" t="s">
        <v>74</v>
      </c>
      <c r="CK3" s="31"/>
      <c r="CL3" s="31"/>
      <c r="CM3" s="31"/>
      <c r="CN3" s="31"/>
      <c r="CO3" s="31"/>
      <c r="CP3" s="31"/>
      <c r="CQ3" s="63"/>
      <c r="CR3" s="31" t="s">
        <v>110</v>
      </c>
      <c r="CS3" s="82" t="s">
        <v>111</v>
      </c>
      <c r="CT3" s="31" t="s">
        <v>109</v>
      </c>
      <c r="CU3" s="31" t="s">
        <v>72</v>
      </c>
      <c r="CV3" s="31" t="s">
        <v>74</v>
      </c>
      <c r="CW3" s="31"/>
      <c r="CX3" s="31"/>
      <c r="CY3" s="31"/>
      <c r="CZ3" s="31"/>
      <c r="DA3" s="31"/>
      <c r="DB3" s="31"/>
      <c r="DC3" s="63"/>
      <c r="DD3" s="31" t="s">
        <v>110</v>
      </c>
      <c r="DE3" s="82" t="s">
        <v>111</v>
      </c>
      <c r="DF3" s="31" t="s">
        <v>109</v>
      </c>
      <c r="DG3" s="31" t="s">
        <v>72</v>
      </c>
      <c r="DH3" s="31" t="s">
        <v>74</v>
      </c>
      <c r="DI3" s="31"/>
      <c r="DJ3" s="31"/>
      <c r="DK3" s="31"/>
      <c r="DL3" s="31"/>
      <c r="DM3" s="31"/>
      <c r="DN3" s="31"/>
      <c r="DO3" s="63"/>
      <c r="DP3" s="31" t="s">
        <v>110</v>
      </c>
      <c r="DQ3" s="82" t="s">
        <v>111</v>
      </c>
      <c r="DR3" s="31" t="s">
        <v>109</v>
      </c>
      <c r="DS3" s="31" t="s">
        <v>72</v>
      </c>
      <c r="DT3" s="31" t="s">
        <v>74</v>
      </c>
      <c r="DU3" s="31"/>
      <c r="DV3" s="31"/>
      <c r="DW3" s="31"/>
      <c r="DX3" s="31"/>
      <c r="DY3" s="31"/>
      <c r="DZ3" s="31"/>
      <c r="EA3" s="63"/>
      <c r="EB3" s="31" t="s">
        <v>110</v>
      </c>
      <c r="EC3" s="82" t="s">
        <v>111</v>
      </c>
      <c r="ED3" s="31" t="s">
        <v>109</v>
      </c>
      <c r="EE3" s="31" t="s">
        <v>72</v>
      </c>
      <c r="EF3" s="31" t="s">
        <v>74</v>
      </c>
      <c r="EG3" s="31"/>
      <c r="EH3" s="31"/>
      <c r="EI3" s="31"/>
      <c r="EJ3" s="31"/>
      <c r="EK3" s="31"/>
      <c r="EL3" s="31"/>
      <c r="EM3" s="63"/>
      <c r="EN3" s="31" t="s">
        <v>110</v>
      </c>
      <c r="EO3" s="82" t="s">
        <v>111</v>
      </c>
      <c r="EP3" s="31" t="s">
        <v>109</v>
      </c>
      <c r="EQ3" s="31" t="s">
        <v>72</v>
      </c>
      <c r="ER3" s="31" t="s">
        <v>74</v>
      </c>
      <c r="ES3" s="31"/>
      <c r="ET3" s="31"/>
      <c r="EU3" s="31"/>
      <c r="EV3" s="31"/>
      <c r="EW3" s="31"/>
      <c r="EX3" s="31"/>
      <c r="EY3" s="63"/>
      <c r="EZ3" s="31" t="s">
        <v>110</v>
      </c>
      <c r="FA3" s="82" t="s">
        <v>111</v>
      </c>
      <c r="FB3" s="31" t="s">
        <v>109</v>
      </c>
      <c r="FC3" s="31" t="s">
        <v>72</v>
      </c>
      <c r="FD3" s="31" t="s">
        <v>74</v>
      </c>
      <c r="FE3" s="31"/>
      <c r="FF3" s="31"/>
      <c r="FG3" s="31"/>
      <c r="FH3" s="31"/>
      <c r="FI3" s="31"/>
      <c r="FJ3" s="31"/>
      <c r="FK3" s="63"/>
      <c r="FL3" s="31" t="s">
        <v>110</v>
      </c>
      <c r="FM3" s="82" t="s">
        <v>111</v>
      </c>
      <c r="FN3" s="31" t="s">
        <v>109</v>
      </c>
      <c r="FO3" s="31" t="s">
        <v>72</v>
      </c>
      <c r="FP3" s="31" t="s">
        <v>74</v>
      </c>
      <c r="FQ3" s="31"/>
      <c r="FR3" s="31"/>
      <c r="FS3" s="31"/>
      <c r="FT3" s="31"/>
      <c r="FU3" s="31"/>
      <c r="FV3" s="63"/>
      <c r="FW3" s="31" t="s">
        <v>110</v>
      </c>
      <c r="FX3" s="82" t="s">
        <v>111</v>
      </c>
      <c r="FY3" s="31" t="s">
        <v>109</v>
      </c>
      <c r="FZ3" s="31" t="s">
        <v>72</v>
      </c>
      <c r="GA3" s="31" t="s">
        <v>74</v>
      </c>
      <c r="GB3" s="31"/>
      <c r="GC3" s="31"/>
      <c r="GD3" s="31"/>
      <c r="GE3" s="31"/>
      <c r="GF3" s="63"/>
      <c r="GG3" s="31" t="s">
        <v>110</v>
      </c>
      <c r="GH3" s="82" t="s">
        <v>111</v>
      </c>
      <c r="GI3" s="31" t="s">
        <v>109</v>
      </c>
      <c r="GJ3" s="31" t="s">
        <v>72</v>
      </c>
      <c r="GK3" s="31" t="s">
        <v>74</v>
      </c>
      <c r="GL3" s="31"/>
      <c r="GM3" s="31"/>
      <c r="GN3" s="31"/>
      <c r="GO3" s="31"/>
      <c r="GP3" s="63"/>
      <c r="GQ3" s="31" t="s">
        <v>110</v>
      </c>
      <c r="GR3" s="82" t="s">
        <v>111</v>
      </c>
      <c r="GS3" s="31" t="s">
        <v>109</v>
      </c>
      <c r="GT3" s="31" t="s">
        <v>72</v>
      </c>
      <c r="GU3" s="31" t="s">
        <v>74</v>
      </c>
      <c r="GV3" s="31"/>
      <c r="GW3" s="31"/>
      <c r="GX3" s="31"/>
      <c r="GY3" s="31"/>
      <c r="GZ3" s="63"/>
      <c r="HA3" s="31" t="s">
        <v>110</v>
      </c>
      <c r="HB3" s="82" t="s">
        <v>111</v>
      </c>
      <c r="HC3" s="31" t="s">
        <v>109</v>
      </c>
      <c r="HD3" s="31" t="s">
        <v>72</v>
      </c>
      <c r="HE3" s="31" t="s">
        <v>74</v>
      </c>
      <c r="HF3" s="31"/>
      <c r="HG3" s="31"/>
      <c r="HH3" s="31"/>
      <c r="HI3" s="77"/>
      <c r="HO3"/>
      <c r="HP3"/>
      <c r="HQ3"/>
    </row>
    <row r="4" spans="1:228" x14ac:dyDescent="0.25">
      <c r="A4" s="87">
        <v>3</v>
      </c>
      <c r="B4" s="87" t="s">
        <v>11</v>
      </c>
      <c r="C4" s="87" t="s">
        <v>35</v>
      </c>
      <c r="D4" s="77">
        <v>100</v>
      </c>
      <c r="E4" s="4">
        <v>1214.4000000000001</v>
      </c>
      <c r="F4" s="90">
        <v>17</v>
      </c>
      <c r="G4" s="90">
        <v>1.149</v>
      </c>
      <c r="H4" s="90">
        <v>283.31879176404539</v>
      </c>
      <c r="I4" s="100">
        <v>982.06862964014203</v>
      </c>
      <c r="J4" s="100">
        <v>6.2563564861887011</v>
      </c>
      <c r="L4" s="32">
        <f>$H2</f>
        <v>261.30473429340645</v>
      </c>
      <c r="M4" s="32">
        <f>I2</f>
        <v>735.91250596225757</v>
      </c>
      <c r="N4" s="17">
        <f>$J2</f>
        <v>4.6337003100219203</v>
      </c>
      <c r="O4" s="17">
        <f>N4</f>
        <v>4.6337003100219203</v>
      </c>
      <c r="P4" s="17">
        <f>M$4</f>
        <v>735.91250596225757</v>
      </c>
      <c r="Q4" s="17"/>
      <c r="R4" s="17"/>
      <c r="S4" s="17"/>
      <c r="T4" s="17"/>
      <c r="U4" s="17"/>
      <c r="V4" s="17"/>
      <c r="W4" s="64"/>
      <c r="X4" s="32">
        <f>$H3</f>
        <v>284.63035975243389</v>
      </c>
      <c r="Y4" s="32">
        <f>$I3</f>
        <v>850.79929510251407</v>
      </c>
      <c r="Z4" s="17">
        <f>$J3</f>
        <v>5.5634466244107452</v>
      </c>
      <c r="AA4" s="17">
        <f>Z4</f>
        <v>5.5634466244107452</v>
      </c>
      <c r="AB4" s="17">
        <f>Y$4</f>
        <v>850.79929510251407</v>
      </c>
      <c r="AC4" s="17"/>
      <c r="AD4" s="17"/>
      <c r="AE4" s="17"/>
      <c r="AF4" s="17"/>
      <c r="AG4" s="17"/>
      <c r="AH4" s="17"/>
      <c r="AI4" s="64"/>
      <c r="AJ4" s="89">
        <f>$H4</f>
        <v>283.31879176404539</v>
      </c>
      <c r="AK4" s="32">
        <f>$I4</f>
        <v>982.06862964014203</v>
      </c>
      <c r="AL4" s="17">
        <f>$J4</f>
        <v>6.2563564861887011</v>
      </c>
      <c r="AM4" s="17">
        <f>AL4</f>
        <v>6.2563564861887011</v>
      </c>
      <c r="AN4" s="17">
        <f>AK$4</f>
        <v>982.06862964014203</v>
      </c>
      <c r="AO4" s="17"/>
      <c r="AP4" s="17"/>
      <c r="AQ4" s="17"/>
      <c r="AR4" s="17"/>
      <c r="AS4" s="17"/>
      <c r="AT4" s="17"/>
      <c r="AU4" s="64"/>
      <c r="AV4" s="89">
        <f>$H5</f>
        <v>49.708516565394042</v>
      </c>
      <c r="AW4" s="32">
        <f>$I5</f>
        <v>116.11141165178174</v>
      </c>
      <c r="AX4" s="17">
        <f>$J5</f>
        <v>0.80277541737068703</v>
      </c>
      <c r="AY4" s="17">
        <f>AX4</f>
        <v>0.80277541737068703</v>
      </c>
      <c r="AZ4" s="17">
        <f>AW$4</f>
        <v>116.11141165178174</v>
      </c>
      <c r="BA4" s="17"/>
      <c r="BB4" s="17"/>
      <c r="BC4" s="17"/>
      <c r="BD4" s="17"/>
      <c r="BE4" s="17"/>
      <c r="BF4" s="17"/>
      <c r="BG4" s="64"/>
      <c r="BH4" s="89">
        <f>$H6</f>
        <v>56.461338061569982</v>
      </c>
      <c r="BI4" s="32">
        <f>$I6</f>
        <v>134.77472802529923</v>
      </c>
      <c r="BJ4" s="17">
        <f>$J6</f>
        <v>0.98621038029080488</v>
      </c>
      <c r="BK4" s="17">
        <f>BJ4</f>
        <v>0.98621038029080488</v>
      </c>
      <c r="BL4" s="17">
        <f>BI$4</f>
        <v>134.77472802529923</v>
      </c>
      <c r="BM4" s="17"/>
      <c r="BN4" s="17"/>
      <c r="BO4" s="17"/>
      <c r="BP4" s="17"/>
      <c r="BQ4" s="17"/>
      <c r="BR4" s="17"/>
      <c r="BS4" s="64"/>
      <c r="BT4" s="89">
        <f>$H7</f>
        <v>57.490129649614907</v>
      </c>
      <c r="BU4" s="32">
        <f>$I7</f>
        <v>146.55841413715282</v>
      </c>
      <c r="BV4" s="17">
        <f>$J7</f>
        <v>1.0887167371797735</v>
      </c>
      <c r="BW4" s="17">
        <f>BV4</f>
        <v>1.0887167371797735</v>
      </c>
      <c r="BX4" s="17">
        <f>BU$4</f>
        <v>146.55841413715282</v>
      </c>
      <c r="BY4" s="17"/>
      <c r="BZ4" s="17"/>
      <c r="CA4" s="17"/>
      <c r="CB4" s="17"/>
      <c r="CC4" s="17"/>
      <c r="CD4" s="17"/>
      <c r="CE4" s="64"/>
      <c r="CF4" s="89">
        <f>$H8</f>
        <v>87.824490343048879</v>
      </c>
      <c r="CG4" s="32">
        <f>$I8</f>
        <v>214.94472005176397</v>
      </c>
      <c r="CH4" s="17">
        <f>$J8</f>
        <v>1.4518188166932855</v>
      </c>
      <c r="CI4" s="17">
        <f>CH4</f>
        <v>1.4518188166932855</v>
      </c>
      <c r="CJ4" s="17">
        <f>CG$4</f>
        <v>214.94472005176397</v>
      </c>
      <c r="CK4" s="17"/>
      <c r="CL4" s="17"/>
      <c r="CM4" s="17"/>
      <c r="CN4" s="17"/>
      <c r="CO4" s="17"/>
      <c r="CP4" s="17"/>
      <c r="CQ4" s="64"/>
      <c r="CR4" s="89">
        <f>$H9</f>
        <v>87.969391071988582</v>
      </c>
      <c r="CS4" s="32">
        <f>$I9</f>
        <v>261.44157838907552</v>
      </c>
      <c r="CT4" s="17">
        <f>$J9</f>
        <v>1.7145212631587188</v>
      </c>
      <c r="CU4" s="17">
        <f>CT4</f>
        <v>1.7145212631587188</v>
      </c>
      <c r="CV4" s="17">
        <f>CS$4</f>
        <v>261.44157838907552</v>
      </c>
      <c r="CW4" s="17"/>
      <c r="CX4" s="17"/>
      <c r="CY4" s="17"/>
      <c r="CZ4" s="17"/>
      <c r="DA4" s="17"/>
      <c r="DB4" s="17"/>
      <c r="DC4" s="64"/>
      <c r="DD4" s="89">
        <f>$H10</f>
        <v>88.174238468984015</v>
      </c>
      <c r="DE4" s="32">
        <f>$I10</f>
        <v>291.09793974613473</v>
      </c>
      <c r="DF4" s="17">
        <f>$J10</f>
        <v>1.9002174484143879</v>
      </c>
      <c r="DG4" s="17">
        <f>DF4</f>
        <v>1.9002174484143879</v>
      </c>
      <c r="DH4" s="17">
        <f>DE$4</f>
        <v>291.09793974613473</v>
      </c>
      <c r="DI4" s="17"/>
      <c r="DJ4" s="17"/>
      <c r="DK4" s="17"/>
      <c r="DL4" s="17"/>
      <c r="DM4" s="17"/>
      <c r="DN4" s="17"/>
      <c r="DO4" s="64"/>
      <c r="DP4" s="89">
        <f>$H11</f>
        <v>57.844084650441616</v>
      </c>
      <c r="DQ4" s="32">
        <f>$I11</f>
        <v>226.02435098385385</v>
      </c>
      <c r="DR4" s="17">
        <f>$J11</f>
        <v>1.208226350101868</v>
      </c>
      <c r="DS4" s="17">
        <f>DR4</f>
        <v>1.208226350101868</v>
      </c>
      <c r="DT4" s="17">
        <f>DQ$4</f>
        <v>226.02435098385385</v>
      </c>
      <c r="DU4" s="17"/>
      <c r="DV4" s="17"/>
      <c r="DW4" s="17"/>
      <c r="DX4" s="17"/>
      <c r="DY4" s="17"/>
      <c r="DZ4" s="17"/>
      <c r="EA4" s="64"/>
      <c r="EB4" s="89">
        <f>$H12</f>
        <v>69.285054344716343</v>
      </c>
      <c r="EC4" s="32">
        <f>$I12</f>
        <v>234.06706734596133</v>
      </c>
      <c r="ED4" s="17">
        <f>$J12</f>
        <v>1.3456470044495368</v>
      </c>
      <c r="EE4" s="17">
        <f>ED4</f>
        <v>1.3456470044495368</v>
      </c>
      <c r="EF4" s="17">
        <f>EC$4</f>
        <v>234.06706734596133</v>
      </c>
      <c r="EG4" s="17"/>
      <c r="EH4" s="17"/>
      <c r="EI4" s="17"/>
      <c r="EJ4" s="17"/>
      <c r="EK4" s="17"/>
      <c r="EL4" s="17"/>
      <c r="EM4" s="64"/>
      <c r="EN4" s="89">
        <f>$H13</f>
        <v>66.229855810660922</v>
      </c>
      <c r="EO4" s="32">
        <f>$I13</f>
        <v>211.93974999827464</v>
      </c>
      <c r="EP4" s="17">
        <f>$J13</f>
        <v>1.2519135058006092</v>
      </c>
      <c r="EQ4" s="17">
        <f>EP4</f>
        <v>1.2519135058006092</v>
      </c>
      <c r="ER4" s="17">
        <f>EO$4</f>
        <v>211.93974999827464</v>
      </c>
      <c r="ES4" s="17"/>
      <c r="ET4" s="17"/>
      <c r="EU4" s="17"/>
      <c r="EV4" s="17"/>
      <c r="EW4" s="17"/>
      <c r="EX4" s="17"/>
      <c r="EY4" s="64"/>
      <c r="EZ4" s="89">
        <f>$H14</f>
        <v>65.754960739075159</v>
      </c>
      <c r="FA4" s="32">
        <f>$I14</f>
        <v>168.47083084659377</v>
      </c>
      <c r="FB4" s="17">
        <f>$J14</f>
        <v>1.335635766677755</v>
      </c>
      <c r="FC4" s="17">
        <f>FB4</f>
        <v>1.335635766677755</v>
      </c>
      <c r="FD4" s="17">
        <f>FA4</f>
        <v>168.47083084659377</v>
      </c>
      <c r="FE4" s="17"/>
      <c r="FF4" s="17"/>
      <c r="FG4" s="17"/>
      <c r="FH4" s="17"/>
      <c r="FI4" s="17"/>
      <c r="FJ4" s="17"/>
      <c r="FK4" s="64"/>
      <c r="FL4" s="89">
        <f>$H15</f>
        <v>97.470963753001797</v>
      </c>
      <c r="FM4" s="32">
        <f>$I15</f>
        <v>225.96725746696515</v>
      </c>
      <c r="FN4" s="17">
        <f>$J15</f>
        <v>1.5682005379343862</v>
      </c>
      <c r="FO4" s="17">
        <f>FN4</f>
        <v>1.5682005379343862</v>
      </c>
      <c r="FP4" s="17">
        <f>FM4</f>
        <v>225.96725746696515</v>
      </c>
      <c r="FQ4" s="17"/>
      <c r="FR4" s="17"/>
      <c r="FS4" s="17"/>
      <c r="FT4" s="17"/>
      <c r="FU4" s="17"/>
      <c r="FV4" s="64"/>
      <c r="FW4" s="89">
        <f>$H16</f>
        <v>144.79622364683689</v>
      </c>
      <c r="FX4" s="32">
        <f>$I16</f>
        <v>385.21858243995871</v>
      </c>
      <c r="FY4" s="17">
        <f>$J16</f>
        <v>2.6700659367262509</v>
      </c>
      <c r="FZ4" s="17">
        <f>FY4</f>
        <v>2.6700659367262509</v>
      </c>
      <c r="GA4" s="17">
        <f>FX4</f>
        <v>385.21858243995871</v>
      </c>
      <c r="GB4" s="17"/>
      <c r="GC4" s="17"/>
      <c r="GD4" s="17"/>
      <c r="GE4" s="17"/>
      <c r="GF4" s="64"/>
      <c r="GG4" s="89">
        <f>$H17</f>
        <v>129.86191878727954</v>
      </c>
      <c r="GH4" s="32">
        <f>$I17</f>
        <v>368.44091719623788</v>
      </c>
      <c r="GI4" s="17">
        <f>$J17</f>
        <v>2.5944046386021431</v>
      </c>
      <c r="GJ4" s="17">
        <f>GI4</f>
        <v>2.5944046386021431</v>
      </c>
      <c r="GK4" s="17">
        <f>GH4</f>
        <v>368.44091719623788</v>
      </c>
      <c r="GL4" s="17"/>
      <c r="GM4" s="17"/>
      <c r="GN4" s="17"/>
      <c r="GO4" s="17"/>
      <c r="GP4" s="64"/>
      <c r="GQ4" s="89">
        <f>$H18</f>
        <v>123.5339966281623</v>
      </c>
      <c r="GR4" s="32">
        <f>$I18</f>
        <v>444.87044154823656</v>
      </c>
      <c r="GS4" s="17">
        <f>$J18</f>
        <v>2.9748936297730157</v>
      </c>
      <c r="GT4" s="17">
        <f>GS4</f>
        <v>2.9748936297730157</v>
      </c>
      <c r="GU4" s="17">
        <f>GR4</f>
        <v>444.87044154823656</v>
      </c>
      <c r="GV4" s="17"/>
      <c r="GW4" s="17"/>
      <c r="GX4" s="17"/>
      <c r="GY4" s="17"/>
      <c r="GZ4" s="64"/>
      <c r="HA4" s="89">
        <f>$H19</f>
        <v>127.54118575521079</v>
      </c>
      <c r="HB4" s="32">
        <f>$I19</f>
        <v>286.90090455537239</v>
      </c>
      <c r="HC4" s="17">
        <f>$J19</f>
        <v>2.0213075350670455</v>
      </c>
      <c r="HD4" s="17">
        <f>HC4</f>
        <v>2.0213075350670455</v>
      </c>
      <c r="HE4" s="17">
        <f>HB4</f>
        <v>286.90090455537239</v>
      </c>
      <c r="HF4" s="17"/>
      <c r="HG4" s="17"/>
      <c r="HH4" s="17"/>
      <c r="HI4" s="89"/>
      <c r="HO4"/>
      <c r="HP4"/>
      <c r="HQ4"/>
    </row>
    <row r="5" spans="1:228" ht="16.5" thickBot="1" x14ac:dyDescent="0.3">
      <c r="A5" s="87">
        <v>4</v>
      </c>
      <c r="B5" s="87" t="s">
        <v>12</v>
      </c>
      <c r="C5" s="87" t="s">
        <v>112</v>
      </c>
      <c r="D5" s="77">
        <v>100</v>
      </c>
      <c r="E5" s="4">
        <v>1046</v>
      </c>
      <c r="F5" s="90">
        <v>9</v>
      </c>
      <c r="G5" s="90">
        <v>7.7019999999999964</v>
      </c>
      <c r="H5" s="90">
        <v>49.708516565394042</v>
      </c>
      <c r="I5" s="100">
        <v>116.11141165178174</v>
      </c>
      <c r="J5" s="100">
        <v>0.80277541737068703</v>
      </c>
      <c r="L5" s="9" t="s">
        <v>71</v>
      </c>
      <c r="M5" s="9" t="s">
        <v>66</v>
      </c>
      <c r="N5" s="25" t="s">
        <v>27</v>
      </c>
      <c r="O5" s="93" t="s">
        <v>122</v>
      </c>
      <c r="P5" s="25" t="s">
        <v>27</v>
      </c>
      <c r="Q5" s="93" t="s">
        <v>119</v>
      </c>
      <c r="R5" s="93" t="s">
        <v>118</v>
      </c>
      <c r="S5" s="25" t="s">
        <v>27</v>
      </c>
      <c r="T5" s="93" t="s">
        <v>120</v>
      </c>
      <c r="U5" s="9" t="s">
        <v>28</v>
      </c>
      <c r="V5" s="9" t="s">
        <v>114</v>
      </c>
      <c r="W5" s="61"/>
      <c r="X5" s="9" t="s">
        <v>71</v>
      </c>
      <c r="Y5" s="9" t="s">
        <v>66</v>
      </c>
      <c r="Z5" s="9" t="s">
        <v>31</v>
      </c>
      <c r="AA5" s="93" t="s">
        <v>122</v>
      </c>
      <c r="AB5" s="9" t="s">
        <v>31</v>
      </c>
      <c r="AC5" s="93" t="s">
        <v>119</v>
      </c>
      <c r="AD5" s="93" t="s">
        <v>118</v>
      </c>
      <c r="AE5" s="9" t="s">
        <v>31</v>
      </c>
      <c r="AF5" s="93" t="s">
        <v>121</v>
      </c>
      <c r="AG5" s="9" t="s">
        <v>28</v>
      </c>
      <c r="AH5" s="9" t="s">
        <v>29</v>
      </c>
      <c r="AI5" s="61"/>
      <c r="AJ5" s="9" t="s">
        <v>71</v>
      </c>
      <c r="AK5" s="9" t="s">
        <v>66</v>
      </c>
      <c r="AL5" s="9" t="s">
        <v>31</v>
      </c>
      <c r="AM5" s="93" t="s">
        <v>122</v>
      </c>
      <c r="AN5" s="9" t="s">
        <v>31</v>
      </c>
      <c r="AO5" s="93" t="s">
        <v>119</v>
      </c>
      <c r="AP5" s="93" t="s">
        <v>118</v>
      </c>
      <c r="AQ5" s="9" t="s">
        <v>31</v>
      </c>
      <c r="AR5" s="93" t="s">
        <v>121</v>
      </c>
      <c r="AS5" s="9" t="s">
        <v>28</v>
      </c>
      <c r="AT5" s="9" t="s">
        <v>29</v>
      </c>
      <c r="AV5" s="9" t="s">
        <v>71</v>
      </c>
      <c r="AW5" s="9" t="s">
        <v>66</v>
      </c>
      <c r="AX5" s="9" t="s">
        <v>31</v>
      </c>
      <c r="AY5" s="93" t="s">
        <v>122</v>
      </c>
      <c r="AZ5" s="9" t="s">
        <v>31</v>
      </c>
      <c r="BA5" s="93" t="s">
        <v>119</v>
      </c>
      <c r="BB5" s="93" t="s">
        <v>118</v>
      </c>
      <c r="BC5" s="9" t="s">
        <v>31</v>
      </c>
      <c r="BD5" s="93" t="s">
        <v>121</v>
      </c>
      <c r="BE5" s="9" t="s">
        <v>28</v>
      </c>
      <c r="BF5" s="9" t="s">
        <v>29</v>
      </c>
      <c r="BG5" s="61"/>
      <c r="BH5" s="9" t="s">
        <v>71</v>
      </c>
      <c r="BI5" s="9" t="s">
        <v>66</v>
      </c>
      <c r="BJ5" s="9" t="s">
        <v>31</v>
      </c>
      <c r="BK5" s="93" t="s">
        <v>122</v>
      </c>
      <c r="BL5" s="9" t="s">
        <v>31</v>
      </c>
      <c r="BM5" s="93" t="s">
        <v>119</v>
      </c>
      <c r="BN5" s="93" t="s">
        <v>118</v>
      </c>
      <c r="BO5" s="9" t="s">
        <v>31</v>
      </c>
      <c r="BP5" s="93" t="s">
        <v>121</v>
      </c>
      <c r="BQ5" s="9" t="s">
        <v>28</v>
      </c>
      <c r="BR5" s="9" t="s">
        <v>29</v>
      </c>
      <c r="BT5" s="9" t="s">
        <v>71</v>
      </c>
      <c r="BU5" s="9" t="s">
        <v>66</v>
      </c>
      <c r="BV5" s="9" t="s">
        <v>31</v>
      </c>
      <c r="BW5" s="93" t="s">
        <v>122</v>
      </c>
      <c r="BX5" s="9" t="s">
        <v>31</v>
      </c>
      <c r="BY5" s="93" t="s">
        <v>119</v>
      </c>
      <c r="BZ5" s="93" t="s">
        <v>118</v>
      </c>
      <c r="CA5" s="9" t="s">
        <v>31</v>
      </c>
      <c r="CB5" s="93" t="s">
        <v>121</v>
      </c>
      <c r="CC5" s="9" t="s">
        <v>28</v>
      </c>
      <c r="CD5" s="9" t="s">
        <v>29</v>
      </c>
      <c r="CF5" s="9" t="s">
        <v>71</v>
      </c>
      <c r="CG5" s="9" t="s">
        <v>66</v>
      </c>
      <c r="CH5" s="9" t="s">
        <v>31</v>
      </c>
      <c r="CI5" s="93" t="s">
        <v>122</v>
      </c>
      <c r="CJ5" s="9" t="s">
        <v>31</v>
      </c>
      <c r="CK5" s="93" t="s">
        <v>119</v>
      </c>
      <c r="CL5" s="93" t="s">
        <v>118</v>
      </c>
      <c r="CM5" s="9" t="s">
        <v>31</v>
      </c>
      <c r="CN5" s="93" t="s">
        <v>121</v>
      </c>
      <c r="CO5" s="9" t="s">
        <v>28</v>
      </c>
      <c r="CP5" s="9" t="s">
        <v>29</v>
      </c>
      <c r="CR5" s="9" t="s">
        <v>71</v>
      </c>
      <c r="CS5" s="9" t="s">
        <v>66</v>
      </c>
      <c r="CT5" s="9" t="s">
        <v>31</v>
      </c>
      <c r="CU5" s="93" t="s">
        <v>122</v>
      </c>
      <c r="CV5" s="9" t="s">
        <v>31</v>
      </c>
      <c r="CW5" s="93" t="s">
        <v>119</v>
      </c>
      <c r="CX5" s="93" t="s">
        <v>118</v>
      </c>
      <c r="CY5" s="9" t="s">
        <v>31</v>
      </c>
      <c r="CZ5" s="93" t="s">
        <v>121</v>
      </c>
      <c r="DA5" s="9" t="s">
        <v>28</v>
      </c>
      <c r="DB5" s="9" t="s">
        <v>29</v>
      </c>
      <c r="DC5" s="67"/>
      <c r="DD5" s="9" t="s">
        <v>71</v>
      </c>
      <c r="DE5" s="9" t="s">
        <v>66</v>
      </c>
      <c r="DF5" s="9" t="s">
        <v>31</v>
      </c>
      <c r="DG5" s="93" t="s">
        <v>122</v>
      </c>
      <c r="DH5" s="9" t="s">
        <v>31</v>
      </c>
      <c r="DI5" s="93" t="s">
        <v>119</v>
      </c>
      <c r="DJ5" s="93" t="s">
        <v>118</v>
      </c>
      <c r="DK5" s="9" t="s">
        <v>31</v>
      </c>
      <c r="DL5" s="93" t="s">
        <v>121</v>
      </c>
      <c r="DM5" s="9" t="s">
        <v>28</v>
      </c>
      <c r="DN5" s="9" t="s">
        <v>29</v>
      </c>
      <c r="DP5" s="9" t="s">
        <v>71</v>
      </c>
      <c r="DQ5" s="9" t="s">
        <v>66</v>
      </c>
      <c r="DR5" s="9" t="s">
        <v>53</v>
      </c>
      <c r="DS5" s="93" t="s">
        <v>122</v>
      </c>
      <c r="DT5" s="9" t="s">
        <v>31</v>
      </c>
      <c r="DU5" s="93" t="s">
        <v>119</v>
      </c>
      <c r="DV5" s="93" t="s">
        <v>118</v>
      </c>
      <c r="DW5" s="9" t="s">
        <v>31</v>
      </c>
      <c r="DX5" s="93" t="s">
        <v>121</v>
      </c>
      <c r="DY5" s="9" t="s">
        <v>54</v>
      </c>
      <c r="DZ5" s="9" t="s">
        <v>55</v>
      </c>
      <c r="EA5" s="67"/>
      <c r="EB5" s="9" t="s">
        <v>71</v>
      </c>
      <c r="EC5" s="9" t="s">
        <v>66</v>
      </c>
      <c r="ED5" s="9" t="s">
        <v>53</v>
      </c>
      <c r="EE5" s="93" t="s">
        <v>122</v>
      </c>
      <c r="EF5" s="9" t="s">
        <v>31</v>
      </c>
      <c r="EG5" s="93" t="s">
        <v>119</v>
      </c>
      <c r="EH5" s="93" t="s">
        <v>118</v>
      </c>
      <c r="EI5" s="9" t="s">
        <v>31</v>
      </c>
      <c r="EJ5" s="93" t="s">
        <v>121</v>
      </c>
      <c r="EK5" s="9" t="s">
        <v>54</v>
      </c>
      <c r="EL5" s="9" t="s">
        <v>55</v>
      </c>
      <c r="EM5" s="67"/>
      <c r="EN5" s="9" t="s">
        <v>71</v>
      </c>
      <c r="EO5" s="9" t="s">
        <v>66</v>
      </c>
      <c r="EP5" s="9" t="s">
        <v>53</v>
      </c>
      <c r="EQ5" s="93" t="s">
        <v>122</v>
      </c>
      <c r="ER5" s="9" t="s">
        <v>31</v>
      </c>
      <c r="ES5" s="93" t="s">
        <v>119</v>
      </c>
      <c r="ET5" s="93" t="s">
        <v>118</v>
      </c>
      <c r="EU5" s="9" t="s">
        <v>31</v>
      </c>
      <c r="EV5" s="93" t="s">
        <v>121</v>
      </c>
      <c r="EW5" s="9" t="s">
        <v>54</v>
      </c>
      <c r="EX5" s="9" t="s">
        <v>55</v>
      </c>
      <c r="EZ5" s="9" t="s">
        <v>71</v>
      </c>
      <c r="FA5" s="9" t="s">
        <v>66</v>
      </c>
      <c r="FB5" s="9" t="s">
        <v>53</v>
      </c>
      <c r="FC5" s="93" t="s">
        <v>122</v>
      </c>
      <c r="FD5" s="9" t="s">
        <v>31</v>
      </c>
      <c r="FE5" s="93" t="s">
        <v>119</v>
      </c>
      <c r="FF5" s="93" t="s">
        <v>118</v>
      </c>
      <c r="FG5" s="9" t="s">
        <v>31</v>
      </c>
      <c r="FH5" s="93" t="s">
        <v>121</v>
      </c>
      <c r="FI5" s="9" t="s">
        <v>54</v>
      </c>
      <c r="FJ5" s="9" t="s">
        <v>55</v>
      </c>
      <c r="FK5" s="67"/>
      <c r="FL5" s="9" t="s">
        <v>71</v>
      </c>
      <c r="FM5" s="9" t="s">
        <v>66</v>
      </c>
      <c r="FN5" s="9" t="s">
        <v>53</v>
      </c>
      <c r="FO5" s="93" t="s">
        <v>122</v>
      </c>
      <c r="FP5" s="93" t="s">
        <v>119</v>
      </c>
      <c r="FQ5" s="9" t="s">
        <v>53</v>
      </c>
      <c r="FR5" s="93" t="s">
        <v>118</v>
      </c>
      <c r="FS5" s="93" t="s">
        <v>121</v>
      </c>
      <c r="FT5" s="9" t="s">
        <v>54</v>
      </c>
      <c r="FU5" s="9" t="s">
        <v>55</v>
      </c>
      <c r="FW5" s="9" t="s">
        <v>71</v>
      </c>
      <c r="FX5" s="9" t="s">
        <v>66</v>
      </c>
      <c r="FY5" s="9" t="s">
        <v>53</v>
      </c>
      <c r="FZ5" s="93" t="s">
        <v>122</v>
      </c>
      <c r="GA5" s="93" t="s">
        <v>119</v>
      </c>
      <c r="GB5" s="93" t="s">
        <v>121</v>
      </c>
      <c r="GC5" s="93" t="s">
        <v>118</v>
      </c>
      <c r="GD5" s="9" t="s">
        <v>54</v>
      </c>
      <c r="GE5" s="9" t="s">
        <v>55</v>
      </c>
      <c r="GG5" s="9" t="s">
        <v>71</v>
      </c>
      <c r="GH5" s="9" t="s">
        <v>66</v>
      </c>
      <c r="GI5" s="9" t="s">
        <v>53</v>
      </c>
      <c r="GJ5" s="93" t="s">
        <v>122</v>
      </c>
      <c r="GK5" s="93" t="s">
        <v>119</v>
      </c>
      <c r="GL5" s="93" t="s">
        <v>121</v>
      </c>
      <c r="GM5" s="93" t="s">
        <v>118</v>
      </c>
      <c r="GN5" s="9" t="s">
        <v>54</v>
      </c>
      <c r="GO5" s="9" t="s">
        <v>55</v>
      </c>
      <c r="GQ5" s="9" t="s">
        <v>71</v>
      </c>
      <c r="GR5" s="9" t="s">
        <v>66</v>
      </c>
      <c r="GS5" s="9" t="s">
        <v>53</v>
      </c>
      <c r="GT5" s="93" t="s">
        <v>122</v>
      </c>
      <c r="GU5" s="93" t="s">
        <v>119</v>
      </c>
      <c r="GV5" s="93" t="s">
        <v>121</v>
      </c>
      <c r="GW5" s="93" t="s">
        <v>118</v>
      </c>
      <c r="GX5" s="9" t="s">
        <v>54</v>
      </c>
      <c r="GY5" s="9" t="s">
        <v>55</v>
      </c>
      <c r="HA5" s="9" t="s">
        <v>71</v>
      </c>
      <c r="HB5" s="9" t="s">
        <v>66</v>
      </c>
      <c r="HC5" s="9" t="s">
        <v>53</v>
      </c>
      <c r="HD5" s="93" t="s">
        <v>122</v>
      </c>
      <c r="HE5" s="93" t="s">
        <v>119</v>
      </c>
      <c r="HF5" s="93" t="s">
        <v>121</v>
      </c>
      <c r="HG5" s="93" t="s">
        <v>118</v>
      </c>
      <c r="HH5" s="9" t="s">
        <v>54</v>
      </c>
      <c r="HI5" s="9" t="s">
        <v>55</v>
      </c>
      <c r="HO5"/>
      <c r="HP5"/>
      <c r="HQ5"/>
    </row>
    <row r="6" spans="1:228" x14ac:dyDescent="0.25">
      <c r="A6" s="87">
        <v>5</v>
      </c>
      <c r="B6" s="87" t="s">
        <v>13</v>
      </c>
      <c r="C6" s="87" t="s">
        <v>36</v>
      </c>
      <c r="D6" s="77">
        <v>100</v>
      </c>
      <c r="E6" s="4">
        <v>1029.3</v>
      </c>
      <c r="F6" s="90">
        <v>9</v>
      </c>
      <c r="G6" s="90">
        <v>7.5960000000000232</v>
      </c>
      <c r="H6" s="90">
        <v>56.461338061569982</v>
      </c>
      <c r="I6" s="100">
        <v>134.77472802529923</v>
      </c>
      <c r="J6" s="100">
        <v>0.98621038029080488</v>
      </c>
      <c r="L6" s="49">
        <v>0</v>
      </c>
      <c r="M6" s="49">
        <v>0</v>
      </c>
      <c r="N6" s="22">
        <f>((M6*(1/60))+(P$2*(1/60)))/O$4</f>
        <v>2.1581024518076124E-2</v>
      </c>
      <c r="O6" s="49">
        <f t="shared" ref="O6:O37" si="0">(L6*($D$2/$E$2)+L$4)/$P$4</f>
        <v>0.35507581699774493</v>
      </c>
      <c r="P6" s="72">
        <f>AVERAGE(N6:N11)</f>
        <v>3.0573118067274512E-2</v>
      </c>
      <c r="Q6" s="52">
        <f>(O11-O6)/(N11-N6)</f>
        <v>8.7297047893483276E-2</v>
      </c>
      <c r="R6" s="88">
        <f>(Q6*Q$2)/15.68</f>
        <v>4.3514496354672784E-2</v>
      </c>
      <c r="S6" s="72">
        <f t="shared" ref="S6:S25" si="1">P7</f>
        <v>4.8557305165671284E-2</v>
      </c>
      <c r="T6" s="72">
        <f t="shared" ref="T6:T24" si="2">(Q8-Q6)/(P8-P6)</f>
        <v>0.52763089720934986</v>
      </c>
      <c r="U6">
        <f>LOG10(N6)</f>
        <v>-1.6659279418595259</v>
      </c>
      <c r="V6">
        <f>LOG10(O6)</f>
        <v>-0.44967890500639168</v>
      </c>
      <c r="W6" s="61"/>
      <c r="X6" s="49">
        <v>0</v>
      </c>
      <c r="Y6" s="49">
        <v>0</v>
      </c>
      <c r="Z6" s="22">
        <f t="shared" ref="Z6:Z37" si="3">((Y6*(1/60))+(AB$2*(1/60)))/AA$4</f>
        <v>2.097021406743944E-2</v>
      </c>
      <c r="AA6" s="49">
        <f t="shared" ref="AA6:AA37" si="4">((X6*($D$3/$E$3)+X$4))/AB$4</f>
        <v>0.33454465864142302</v>
      </c>
      <c r="AB6" s="72">
        <f>AVERAGE(Z6:Z11)</f>
        <v>2.8459576234382094E-2</v>
      </c>
      <c r="AC6" s="52">
        <f>(AA11-AA6)/(Z11-Z6)</f>
        <v>0.11886047714147556</v>
      </c>
      <c r="AD6" s="88">
        <f>(AC6*AC$2)/15.68</f>
        <v>6.7821744968338121E-2</v>
      </c>
      <c r="AE6" s="72">
        <f t="shared" ref="AE6:AE24" si="5">AB7</f>
        <v>4.3438300568267411E-2</v>
      </c>
      <c r="AF6" s="52">
        <f t="shared" ref="AF6:AF24" si="6">(AC8-AC6)/(AB8-AB6)</f>
        <v>0.65835448951939735</v>
      </c>
      <c r="AG6">
        <f t="shared" ref="AG6:AG37" si="7">LOG10(Z6)</f>
        <v>-1.6783971361615906</v>
      </c>
      <c r="AH6">
        <f t="shared" ref="AH6:AH37" si="8">LOG10(AA6)</f>
        <v>-0.47554589969898509</v>
      </c>
      <c r="AI6" s="61"/>
      <c r="AJ6" s="49">
        <v>0</v>
      </c>
      <c r="AK6" s="49">
        <v>0</v>
      </c>
      <c r="AL6" s="22">
        <f t="shared" ref="AL6:AL37" si="9">((AK6*(1/60))+(AN$2*(1/60)))/AM$4</f>
        <v>4.5287274463788857E-2</v>
      </c>
      <c r="AM6" s="49">
        <f t="shared" ref="AM6:AM37" si="10">((AJ6*($D$4/$E$4)+AJ$4))/AN$4</f>
        <v>0.28849184589865323</v>
      </c>
      <c r="AN6" s="72">
        <f>AVERAGE(AL6:AL11)</f>
        <v>5.1947167767287215E-2</v>
      </c>
      <c r="AO6" s="52">
        <f>(AM11-AM6)/(AL11-AL6)</f>
        <v>9.8029098148565225E-2</v>
      </c>
      <c r="AP6" s="88">
        <f>(AO6*AO$2)/15.68</f>
        <v>6.1564838263730035E-2</v>
      </c>
      <c r="AQ6" s="72">
        <f t="shared" ref="AQ6:AQ23" si="11">AN7</f>
        <v>6.5266954374283939E-2</v>
      </c>
      <c r="AR6" s="52">
        <f t="shared" ref="AR6:AR23" si="12">(AO8-AO6)/(AN8-AN6)</f>
        <v>0.57918696245172452</v>
      </c>
      <c r="AS6">
        <f t="shared" ref="AS6:AS37" si="13">LOG10(AL6)</f>
        <v>-1.3440238157920934</v>
      </c>
      <c r="AT6">
        <f t="shared" ref="AT6:AT37" si="14">LOG10(AM6)</f>
        <v>-0.53986645748664053</v>
      </c>
      <c r="AV6" s="49">
        <v>0</v>
      </c>
      <c r="AW6" s="49">
        <v>0</v>
      </c>
      <c r="AX6" s="22">
        <f t="shared" ref="AX6:AX37" si="15">((AW6*(1/60))+(AZ$2*(1/60)))/AY$4</f>
        <v>0.18685176047280042</v>
      </c>
      <c r="AY6" s="49">
        <f t="shared" ref="AY6:AY37" si="16">((AV6*(AW$2/AX$2))+AV$4)/AZ$4</f>
        <v>0.42811051780569115</v>
      </c>
      <c r="AZ6" s="72">
        <f>AVERAGE(AX6:AX11)</f>
        <v>0.23875502727080056</v>
      </c>
      <c r="BA6" s="52">
        <f>(AY11-AY6)/(AX11-AX6)</f>
        <v>0.26201783255209415</v>
      </c>
      <c r="BB6" s="88">
        <f>(BA6*BA$2)/15.68</f>
        <v>0.13060663899378541</v>
      </c>
      <c r="BC6" s="72">
        <f t="shared" ref="BC6:BC26" si="17">AZ7</f>
        <v>0.34256156086680073</v>
      </c>
      <c r="BD6" s="72">
        <f t="shared" ref="BD6:BD26" si="18">(BA8-BA6)/(AZ8-AZ6)</f>
        <v>0.47854382832380382</v>
      </c>
      <c r="BE6">
        <f t="shared" ref="BE6:BE37" si="19">LOG10(AX6)</f>
        <v>-0.72850280597585826</v>
      </c>
      <c r="BF6">
        <f t="shared" ref="BF6:BF37" si="20">LOG10(AY6)</f>
        <v>-0.36844410230149571</v>
      </c>
      <c r="BG6" s="61"/>
      <c r="BH6" s="49">
        <v>0</v>
      </c>
      <c r="BI6" s="49">
        <v>0</v>
      </c>
      <c r="BJ6" s="22">
        <f t="shared" ref="BJ6:BJ37" si="21">((BI6*(1/60))+(BL$2*(1/60)))/BK$4</f>
        <v>0.15209736481963346</v>
      </c>
      <c r="BK6" s="49">
        <f t="shared" ref="BK6:BK37" si="22">((BH6*(BI$2/BJ$2))+BH$4)/BL$4</f>
        <v>0.41893119644041388</v>
      </c>
      <c r="BL6" s="72">
        <f>AVERAGE(BJ6:BJ11)</f>
        <v>0.19434663282508721</v>
      </c>
      <c r="BM6" s="52">
        <f>(BK11-BK6)/(BJ11-BJ6)</f>
        <v>0.26926787669119617</v>
      </c>
      <c r="BN6" s="88">
        <f>(BM6*BM$2)/15.68</f>
        <v>0.15364415237353735</v>
      </c>
      <c r="BO6" s="72">
        <f t="shared" ref="BO6:BO25" si="23">BL7</f>
        <v>0.27884516883599464</v>
      </c>
      <c r="BP6" s="72">
        <f t="shared" ref="BP6:BP25" si="24">(BM8-BM6)/(BL8-BL6)</f>
        <v>0.3730031499269158</v>
      </c>
      <c r="BQ6">
        <f t="shared" ref="BQ6:BQ37" si="25">LOG10(BJ6)</f>
        <v>-0.81787831030075608</v>
      </c>
      <c r="BR6">
        <f t="shared" ref="BR6:BR37" si="26">LOG10(BK6)</f>
        <v>-0.3778572979403797</v>
      </c>
      <c r="BT6" s="49">
        <v>0</v>
      </c>
      <c r="BU6" s="49">
        <v>0</v>
      </c>
      <c r="BV6" s="22">
        <f t="shared" ref="BV6:BV37" si="27">((BU6*(1/60))+(BX$2*(1/60)))/BW$4</f>
        <v>0.19901105518770928</v>
      </c>
      <c r="BW6" s="49">
        <f t="shared" ref="BW6:BW37" si="28">((BT6*(BU$2/BV$2))+BT$4)/BX$4</f>
        <v>0.39226768376337839</v>
      </c>
      <c r="BX6" s="72">
        <f>AVERAGE(BV6:BV11)</f>
        <v>0.23728241195457644</v>
      </c>
      <c r="BY6" s="52">
        <f>(BW11-BW6)/(BV11-BV6)</f>
        <v>0.38156737818497644</v>
      </c>
      <c r="BZ6" s="88">
        <f>(BY6*BY$2)/15.68</f>
        <v>0.23963429602374045</v>
      </c>
      <c r="CA6" s="72">
        <f t="shared" ref="CA6:CA18" si="29">BX7</f>
        <v>0.31382512548831082</v>
      </c>
      <c r="CB6" s="72">
        <f t="shared" ref="CB6:CB18" si="30">(BY8-BY6)/(BX8-BX6)</f>
        <v>0.52848910322408382</v>
      </c>
      <c r="CC6">
        <f>LOG10(BV6)</f>
        <v>-0.70112279759199658</v>
      </c>
      <c r="CD6">
        <f>LOG10(BW6)</f>
        <v>-0.40641746893224989</v>
      </c>
      <c r="CF6" s="49">
        <v>0</v>
      </c>
      <c r="CG6" s="49">
        <v>0</v>
      </c>
      <c r="CH6" s="22">
        <f t="shared" ref="CH6:CH37" si="31">((CG6*(1/60))+(CJ$2*(1/60)))/CI$4</f>
        <v>6.8879118282654292E-2</v>
      </c>
      <c r="CI6" s="49">
        <f t="shared" ref="CI6:CI37" si="32">((CF6*(CG$2/CH$2))+CF$4)/CJ$4</f>
        <v>0.40859105690941644</v>
      </c>
      <c r="CJ6" s="72">
        <f>AVERAGE(CH6:CH11)</f>
        <v>9.7578750900426933E-2</v>
      </c>
      <c r="CK6" s="52">
        <f>(CI11-CI6)/(CH11-CH6)</f>
        <v>0.23057295165012542</v>
      </c>
      <c r="CL6" s="88">
        <f>(CK6*CK$2)/15.68</f>
        <v>0.11493247602493682</v>
      </c>
      <c r="CM6" s="72">
        <f t="shared" ref="CM6:CM18" si="33">CJ7</f>
        <v>0.15497801613597217</v>
      </c>
      <c r="CN6" s="72">
        <f t="shared" ref="CN6:CN18" si="34">(CK8-CK6)/(CJ8-CJ6)</f>
        <v>1.0231009523716383</v>
      </c>
      <c r="CO6">
        <f t="shared" ref="CO6:CO37" si="35">LOG10(CH6)</f>
        <v>-1.1619124208957015</v>
      </c>
      <c r="CP6">
        <f t="shared" ref="CP6:CP37" si="36">LOG10(CI6)</f>
        <v>-0.3887111432772285</v>
      </c>
      <c r="CR6" s="49">
        <v>0</v>
      </c>
      <c r="CS6" s="49">
        <v>0</v>
      </c>
      <c r="CT6" s="22">
        <f t="shared" ref="CT6:CT37" si="37">((CS6*(1/60))+(CV$2*(1/60)))/CU$4</f>
        <v>5.8325319229792887E-2</v>
      </c>
      <c r="CU6" s="49">
        <f t="shared" ref="CU6:CU37" si="38">((CR6*(CS$2/CT$2))+CR$4)/CV$4</f>
        <v>0.33647819759209513</v>
      </c>
      <c r="CV6" s="72">
        <f>AVERAGE(CT6:CT11)</f>
        <v>8.2627535575539923E-2</v>
      </c>
      <c r="CW6" s="52">
        <f>(CU11-CU6)/(CT11-CT6)</f>
        <v>0.25924498983200561</v>
      </c>
      <c r="CX6" s="88">
        <f>(CW6*CW$2)/15.68</f>
        <v>0.14792509678198504</v>
      </c>
      <c r="CY6" s="72">
        <f t="shared" ref="CY6:CY14" si="39">CV7</f>
        <v>0.13123196826703398</v>
      </c>
      <c r="CZ6" s="72">
        <f t="shared" ref="CZ6:CZ14" si="40">(CW8-CW6)/(CV8-CV6)</f>
        <v>1.6105434854266045</v>
      </c>
      <c r="DA6">
        <f t="shared" ref="DA6:DA37" si="41">LOG10(CT6)</f>
        <v>-1.234142875519926</v>
      </c>
      <c r="DB6">
        <f t="shared" ref="DB6:DB37" si="42">LOG10(CU6)</f>
        <v>-0.47304307103050663</v>
      </c>
      <c r="DD6" s="49">
        <v>0</v>
      </c>
      <c r="DE6" s="49">
        <v>0</v>
      </c>
      <c r="DF6" s="22">
        <f t="shared" ref="DF6:DF37" si="43">((DE6*(1/60))+(DH$2*(1/60)))/DG$4</f>
        <v>5.2625556134874837E-2</v>
      </c>
      <c r="DG6" s="49">
        <f t="shared" ref="DG6:DG37" si="44">((DD6*(DE$2/DF$2))+DD$4)/DH$4</f>
        <v>0.30290231028732251</v>
      </c>
      <c r="DH6" s="72">
        <f>AVERAGE(DF6:DF11)</f>
        <v>7.4552871191072692E-2</v>
      </c>
      <c r="DI6" s="52">
        <f>(DG11-DG6)/(DF11-DF6)</f>
        <v>0.23806193066460096</v>
      </c>
      <c r="DJ6" s="88">
        <f>(DI6*DI$2)/15.68</f>
        <v>0.14950912060728758</v>
      </c>
      <c r="DK6" s="72">
        <f t="shared" ref="DK6:DK15" si="45">DH7</f>
        <v>0.11840750130346839</v>
      </c>
      <c r="DL6" s="72">
        <f t="shared" ref="DL6:DL15" si="46">(DI8-DI6)/(DH8-DH6)</f>
        <v>2.5305683302411568</v>
      </c>
      <c r="DM6">
        <f t="shared" ref="DM6:DM37" si="47">LOG10(DF6)</f>
        <v>-1.2788033016069902</v>
      </c>
      <c r="DN6">
        <f t="shared" ref="DN6:DN37" si="48">LOG10(DG6)</f>
        <v>-0.51869741421679949</v>
      </c>
      <c r="DP6" s="49">
        <v>0</v>
      </c>
      <c r="DQ6">
        <v>0</v>
      </c>
      <c r="DR6" s="22">
        <f t="shared" ref="DR6:DR37" si="49">((DQ6*(1/60))+(DT$2*(1/60)))/DS$4</f>
        <v>6.8971623840439603E-2</v>
      </c>
      <c r="DS6" s="49">
        <f t="shared" ref="DS6:DS37" si="50">((DP6*(DQ$2/DR$2))+DP$4)/DT$4</f>
        <v>0.25591970245088208</v>
      </c>
      <c r="DT6" s="72">
        <f>AVERAGE(DR6:DR11)</f>
        <v>0.10345743576065941</v>
      </c>
      <c r="DU6" s="52">
        <f>(DS11-DS6)/(DR11-DR6)</f>
        <v>0.2250128043465405</v>
      </c>
      <c r="DV6" s="88">
        <f>(DU6*DU$2)/15.68</f>
        <v>0.11216093889496991</v>
      </c>
      <c r="DW6" s="72">
        <f t="shared" ref="DW6:DW24" si="51">DT7</f>
        <v>0.17242905960109903</v>
      </c>
      <c r="DX6" s="72">
        <f t="shared" ref="DX6:DX24" si="52">(DU8-DU6)/(DT8-DT6)</f>
        <v>0.1684949431184613</v>
      </c>
      <c r="DY6">
        <f>LOG10(DR6)</f>
        <v>-1.1613295490343936</v>
      </c>
      <c r="DZ6">
        <f>LOG(DS6)</f>
        <v>-0.59189627786305188</v>
      </c>
      <c r="EB6">
        <v>0</v>
      </c>
      <c r="EC6">
        <v>0</v>
      </c>
      <c r="ED6" s="22">
        <f t="shared" ref="ED6:ED37" si="53">((EC6*(1/60))+(EF$2*(1/60)))/EE$4</f>
        <v>8.6699309908835606E-2</v>
      </c>
      <c r="EE6" s="49">
        <f t="shared" ref="EE6:EE37" si="54">((EB6*(EC$2/ED$2))+EB$4)/EF$4</f>
        <v>0.29600513703326753</v>
      </c>
      <c r="EF6" s="72">
        <f>AVERAGE(ED6:ED11)</f>
        <v>0.11766334916199117</v>
      </c>
      <c r="EG6" s="52">
        <f>(EE11-EE6)/(ED11-ED6)</f>
        <v>0.30212823180294379</v>
      </c>
      <c r="EH6" s="88">
        <f>(EG6*EG$2)/15.68</f>
        <v>0.15060025692362908</v>
      </c>
      <c r="EI6" s="72">
        <f t="shared" ref="EI6:EI22" si="55">EF7</f>
        <v>0.1795914276683023</v>
      </c>
      <c r="EJ6" s="72">
        <f t="shared" ref="EJ6:EJ22" si="56">(EG8-EG6)/(EF8-EF6)</f>
        <v>1.1259213910806702</v>
      </c>
      <c r="EK6">
        <f>LOG10(ED6)</f>
        <v>-1.0619843593170706</v>
      </c>
      <c r="EL6">
        <f>LOG(EE6)</f>
        <v>-0.52870075189429633</v>
      </c>
      <c r="EN6">
        <v>0</v>
      </c>
      <c r="EO6">
        <v>0</v>
      </c>
      <c r="EP6" s="22">
        <f t="shared" ref="EP6:EP37" si="57">((EO6*(1/60))+(ER$2*(1/60)))/EQ$4</f>
        <v>7.9877722811248983E-2</v>
      </c>
      <c r="EQ6" s="49">
        <f t="shared" ref="EQ6:EQ37" si="58">((EN6*(EO$2/EP$2))+EN$4)/ER$4</f>
        <v>0.31249379038712694</v>
      </c>
      <c r="ER6" s="72">
        <f>AVERAGE(EP6:EP11)</f>
        <v>0.11316010731593606</v>
      </c>
      <c r="ES6" s="52">
        <f>(EQ11-EQ6)/(EP11-EP6)</f>
        <v>0.30965983429671839</v>
      </c>
      <c r="ET6" s="88">
        <f>(ES6*ES$2)/15.68</f>
        <v>0.15435449486372629</v>
      </c>
      <c r="EU6" s="72">
        <f t="shared" ref="EU6:EU22" si="59">ER7</f>
        <v>0.1797248763253102</v>
      </c>
      <c r="EV6" s="72">
        <f t="shared" ref="EV6:EV22" si="60">(ES8-ES6)/(ER8-ER6)</f>
        <v>1.3311347268402152</v>
      </c>
      <c r="EW6">
        <f>LOG10(EP6)</f>
        <v>-1.0975743246802245</v>
      </c>
      <c r="EX6">
        <f>LOG(EQ6)</f>
        <v>-0.50515860816758473</v>
      </c>
      <c r="EZ6" s="49">
        <v>0</v>
      </c>
      <c r="FA6">
        <v>0</v>
      </c>
      <c r="FB6" s="22">
        <f t="shared" ref="FB6:FB37" si="61">((FA6*(1/60))+(FD$2*(1/60)))/FC$4</f>
        <v>8.7349163280391925E-2</v>
      </c>
      <c r="FC6" s="49">
        <f t="shared" ref="FC6:FC37" si="62">((EZ6*(FA$2/FB$2))+EZ$4)/FD$4</f>
        <v>0.39030472164614854</v>
      </c>
      <c r="FD6" s="72">
        <f>AVERAGE(FB6:FB11)</f>
        <v>0.11854529302338902</v>
      </c>
      <c r="FE6" s="52">
        <f>(FC11-FC6)/(FB11-FB6)</f>
        <v>0.34695299364967058</v>
      </c>
      <c r="FF6" s="88">
        <f>(FE6*FE$2)/15.68</f>
        <v>0.24942814743875985</v>
      </c>
      <c r="FG6" s="72">
        <f t="shared" ref="FG6:FG19" si="63">FD7</f>
        <v>0.18093755250938326</v>
      </c>
      <c r="FH6" s="72">
        <f t="shared" ref="FH6:FH19" si="64">(FE8-FE6)/(FD8-FD6)</f>
        <v>0.82219950848751289</v>
      </c>
      <c r="FI6">
        <f t="shared" ref="FI6:FI37" si="65">LOG(FB6)</f>
        <v>-1.0587412507777774</v>
      </c>
      <c r="FJ6">
        <f t="shared" ref="FJ6:FJ37" si="66">LOG(FC6)</f>
        <v>-0.40859619488205018</v>
      </c>
      <c r="FL6">
        <v>0</v>
      </c>
      <c r="FM6">
        <v>0</v>
      </c>
      <c r="FN6" s="22">
        <f t="shared" ref="FN6:FN22" si="67">((FM6*(1/60))+(FP$2*(1/60)))/FO$4</f>
        <v>4.251156982414963E-2</v>
      </c>
      <c r="FO6" s="49">
        <f t="shared" ref="FO6:FO22" si="68">((FL6*(FM$2/FN$2))+FL$4)/FP$4</f>
        <v>0.43134994355211564</v>
      </c>
      <c r="FP6" s="52">
        <f t="shared" ref="FP6:FP20" si="69">(FO8-FO6)/(FN8-FN6)</f>
        <v>0.21504247895207398</v>
      </c>
      <c r="FQ6" s="72">
        <f t="shared" ref="FQ6:FQ18" si="70">FN8</f>
        <v>0.12753470947244888</v>
      </c>
      <c r="FR6" s="88">
        <f>(FP6*FQ$2)/15.68</f>
        <v>0.15459629438970615</v>
      </c>
      <c r="FS6" s="52">
        <f t="shared" ref="FS6:FS18" si="71">(FP8-FP6)/(FN9-FN7)</f>
        <v>2.1997984265915855</v>
      </c>
      <c r="FT6">
        <f t="shared" ref="FT6:FT22" si="72">LOG(FN6)</f>
        <v>-1.3714928575504541</v>
      </c>
      <c r="FU6">
        <f t="shared" ref="FU6:FU22" si="73">LOG(FO6)</f>
        <v>-0.36517025445931345</v>
      </c>
      <c r="FW6">
        <v>0</v>
      </c>
      <c r="FX6">
        <v>0</v>
      </c>
      <c r="FY6" s="22">
        <f t="shared" ref="FY6:FY34" si="74">((FX6*(1/60))+(GA$2*(1/60)))/FZ$4</f>
        <v>2.4968172414650627E-2</v>
      </c>
      <c r="FZ6" s="49">
        <f t="shared" ref="FZ6:FZ34" si="75">((FW6*(FX$2/FY$2))+FW$4)/GA$4</f>
        <v>0.37588068241595085</v>
      </c>
      <c r="GA6" s="52">
        <f t="shared" ref="GA6:GA32" si="76">(FZ8-FZ6)/(FY8-FY6)</f>
        <v>0.10262727607035536</v>
      </c>
      <c r="GB6" s="52">
        <f t="shared" ref="GB6:GB30" si="77">(GA8-GA6)/(FY9-FY7)</f>
        <v>1.2537771542530265</v>
      </c>
      <c r="GC6" s="88">
        <f>(GA6*GB$2)/15.68</f>
        <v>5.1156073867497258E-2</v>
      </c>
      <c r="GD6">
        <f t="shared" ref="GD6:GD34" si="78">LOG(FY6)</f>
        <v>-1.6026132453651192</v>
      </c>
      <c r="GE6">
        <f t="shared" ref="GE6:GE34" si="79">LOG(FZ6)</f>
        <v>-0.42494999334905875</v>
      </c>
      <c r="GG6">
        <v>0</v>
      </c>
      <c r="GH6">
        <v>0</v>
      </c>
      <c r="GI6" s="22">
        <f t="shared" ref="GI6:GI27" si="80">((GH6*(1/60))+(GK$2*(1/60)))/GJ$4</f>
        <v>2.5696325729122366E-2</v>
      </c>
      <c r="GJ6" s="49">
        <f t="shared" ref="GJ6:GJ27" si="81">((GG6*(GH$2/GI$2))+GG$4)/GK$4</f>
        <v>0.35246334683862723</v>
      </c>
      <c r="GK6" s="52">
        <f t="shared" ref="GK6:GK25" si="82">(GJ8-GJ6)/(GI8-GI6)</f>
        <v>0.10985510366105854</v>
      </c>
      <c r="GL6" s="52">
        <f t="shared" ref="GL6:GL23" si="83">(GK8-GK6)/(GI9-GI7)</f>
        <v>2.9633790716548396</v>
      </c>
      <c r="GM6" s="88">
        <f>(GK6*GL$2)/15.68</f>
        <v>6.2683282140139032E-2</v>
      </c>
      <c r="GN6">
        <f t="shared" ref="GN6:GN27" si="84">LOG(GI6)</f>
        <v>-1.5901289712074591</v>
      </c>
      <c r="GO6">
        <f t="shared" ref="GO6:GO27" si="85">LOG(GJ6)</f>
        <v>-0.45288603922118187</v>
      </c>
      <c r="GQ6">
        <v>0</v>
      </c>
      <c r="GR6">
        <v>0</v>
      </c>
      <c r="GS6" s="22">
        <f t="shared" ref="GS6:GS26" si="86">((GR6*(1/60))+(GU$2*(1/60)))/GT$4</f>
        <v>2.2409764839811542E-2</v>
      </c>
      <c r="GT6" s="49">
        <f t="shared" ref="GT6:GT26" si="87">((GQ6*(GR$2/GS$2))+GQ$4)/GU$4</f>
        <v>0.27768533283137381</v>
      </c>
      <c r="GU6" s="52">
        <f t="shared" ref="GU6:GU24" si="88">(GT8-GT6)/(GS8-GS6)</f>
        <v>0.15744412359413892</v>
      </c>
      <c r="GV6" s="52">
        <f t="shared" ref="GV6:GV22" si="89">(GU8-GU6)/(GS9-GS7)</f>
        <v>2.3342403994404264</v>
      </c>
      <c r="GW6" s="88">
        <f>(GU6*GV$2)/15.68</f>
        <v>9.8879028652879161E-2</v>
      </c>
      <c r="GX6">
        <f t="shared" ref="GX6:GX26" si="90">LOG(GS6)</f>
        <v>-1.6495627007745355</v>
      </c>
      <c r="GY6">
        <f t="shared" ref="GY6:GY26" si="91">LOG(GT6)</f>
        <v>-0.55644705881158196</v>
      </c>
      <c r="HA6">
        <v>0</v>
      </c>
      <c r="HB6">
        <v>0</v>
      </c>
      <c r="HC6" s="22">
        <f t="shared" ref="HC6:HC25" si="92">((HB6*(1/60))+(HE$2*(1/60)))/HD$4</f>
        <v>3.2981951291472023E-2</v>
      </c>
      <c r="HD6" s="49">
        <f t="shared" ref="HD6:HD25" si="93">((HA6*(HB$2/HC$2))+HA$4)/HE$4</f>
        <v>0.44454786907301336</v>
      </c>
      <c r="HE6" s="52">
        <f t="shared" ref="HE6:HE23" si="94">(HD8-HD6)/(HC8-HC6)</f>
        <v>0.16582401057735979</v>
      </c>
      <c r="HF6" s="52">
        <f t="shared" ref="HF6:HF21" si="95">(HE8-HE6)/(HC9-HC7)</f>
        <v>1.4544940200767951</v>
      </c>
      <c r="HG6" s="88">
        <f>(HE6*HF$2)/15.68</f>
        <v>0.11921262106456951</v>
      </c>
      <c r="HH6">
        <f>LOG(HC6)</f>
        <v>-1.4817236540265442</v>
      </c>
      <c r="HI6">
        <f>LOG(HD6)</f>
        <v>-0.35208146719112382</v>
      </c>
      <c r="HO6"/>
      <c r="HP6"/>
      <c r="HQ6"/>
    </row>
    <row r="7" spans="1:228" x14ac:dyDescent="0.25">
      <c r="A7" s="87">
        <v>6</v>
      </c>
      <c r="B7" s="87" t="s">
        <v>14</v>
      </c>
      <c r="C7" s="87" t="s">
        <v>37</v>
      </c>
      <c r="D7" s="77">
        <v>100</v>
      </c>
      <c r="E7" s="4">
        <v>1051.3</v>
      </c>
      <c r="F7" s="90">
        <v>13</v>
      </c>
      <c r="G7" s="90">
        <v>7.6880000000000264</v>
      </c>
      <c r="H7" s="90">
        <v>57.490129649614907</v>
      </c>
      <c r="I7" s="100">
        <v>146.55841413715282</v>
      </c>
      <c r="J7" s="100">
        <v>1.0887167371797735</v>
      </c>
      <c r="L7" s="49">
        <v>2.5</v>
      </c>
      <c r="M7" s="49">
        <v>1</v>
      </c>
      <c r="N7" s="22">
        <f t="shared" ref="N7:N38" si="96">((M7*(1/60))+($P$2*(1/60)))/$O$4</f>
        <v>2.517786193775548E-2</v>
      </c>
      <c r="O7" s="49">
        <f t="shared" si="0"/>
        <v>0.35535724711747091</v>
      </c>
      <c r="P7" s="72">
        <f>AVERAGE(N11:N16)</f>
        <v>4.8557305165671284E-2</v>
      </c>
      <c r="Q7" s="72">
        <f>(O16-O11)/(N16-N11)</f>
        <v>9.519721563969312E-2</v>
      </c>
      <c r="R7" s="88">
        <f t="shared" ref="R7:R26" si="97">(Q7*Q$2)/15.68</f>
        <v>4.7452451060921393E-2</v>
      </c>
      <c r="S7" s="72">
        <f t="shared" si="1"/>
        <v>6.6541492264068053E-2</v>
      </c>
      <c r="T7" s="72">
        <f t="shared" si="2"/>
        <v>0.81369357987591151</v>
      </c>
      <c r="U7">
        <f t="shared" ref="U7:U38" si="98">LOG10(N7)</f>
        <v>-1.5989811522289128</v>
      </c>
      <c r="V7">
        <f t="shared" ref="V7:V70" si="99">LOG10(O7)</f>
        <v>-0.44933482317629292</v>
      </c>
      <c r="W7" s="61"/>
      <c r="X7" s="49">
        <v>5.315072906367325</v>
      </c>
      <c r="Y7" s="49">
        <v>1</v>
      </c>
      <c r="Z7" s="22">
        <f t="shared" si="3"/>
        <v>2.3965958934216502E-2</v>
      </c>
      <c r="AA7" s="49">
        <f t="shared" si="4"/>
        <v>0.33512899616424363</v>
      </c>
      <c r="AB7" s="72">
        <f>AVERAGE(Z11:Z16)</f>
        <v>4.3438300568267411E-2</v>
      </c>
      <c r="AC7" s="72">
        <f>(AA16-AA11)/(Z16-Z11)</f>
        <v>0.14790592386933479</v>
      </c>
      <c r="AD7" s="88">
        <f t="shared" ref="AD7:AD26" si="100">(AC7*AC$2)/15.68</f>
        <v>8.4395066293000129E-2</v>
      </c>
      <c r="AE7" s="72">
        <f t="shared" si="5"/>
        <v>5.8417024902152725E-2</v>
      </c>
      <c r="AF7" s="72">
        <f t="shared" si="6"/>
        <v>0.78395532014332181</v>
      </c>
      <c r="AG7">
        <f t="shared" si="7"/>
        <v>-1.620405189183904</v>
      </c>
      <c r="AH7">
        <f t="shared" si="8"/>
        <v>-0.47478799433921726</v>
      </c>
      <c r="AI7" s="61"/>
      <c r="AJ7" s="49">
        <v>3.5</v>
      </c>
      <c r="AK7" s="49">
        <v>1</v>
      </c>
      <c r="AL7" s="22">
        <f t="shared" si="9"/>
        <v>4.7951231785188196E-2</v>
      </c>
      <c r="AM7" s="49">
        <f t="shared" si="10"/>
        <v>0.28878531639546418</v>
      </c>
      <c r="AN7" s="72">
        <f>AVERAGE(AL11:AL16)</f>
        <v>6.5266954374283939E-2</v>
      </c>
      <c r="AO7" s="72">
        <f>(AM16-AM11)/(AL16-AL11)</f>
        <v>9.0822380892058283E-2</v>
      </c>
      <c r="AP7" s="88">
        <f t="shared" ref="AP7:AP25" si="101">(AO7*AO$2)/15.68</f>
        <v>5.7038831285303335E-2</v>
      </c>
      <c r="AQ7" s="72">
        <f t="shared" si="11"/>
        <v>7.8586740981280656E-2</v>
      </c>
      <c r="AR7" s="72">
        <f t="shared" si="12"/>
        <v>1.3129859575441745</v>
      </c>
      <c r="AS7">
        <f t="shared" si="13"/>
        <v>-1.3192002320670613</v>
      </c>
      <c r="AT7">
        <f t="shared" si="14"/>
        <v>-0.53942489271785754</v>
      </c>
      <c r="AV7" s="49">
        <v>6.7082039324993694</v>
      </c>
      <c r="AW7" s="49">
        <v>1</v>
      </c>
      <c r="AX7" s="22">
        <f t="shared" si="15"/>
        <v>0.20761306719200046</v>
      </c>
      <c r="AY7" s="49">
        <f t="shared" si="16"/>
        <v>0.43363383096239244</v>
      </c>
      <c r="AZ7" s="72">
        <f>AVERAGE(AX11:AX16)</f>
        <v>0.34256156086680073</v>
      </c>
      <c r="BA7" s="72">
        <f>(AY16-AY11)/(AX16-AX11)</f>
        <v>0.3289503706954196</v>
      </c>
      <c r="BB7" s="88">
        <f t="shared" ref="BB7:BB28" si="102">(BA7*BA$2)/15.68</f>
        <v>0.16397014620654368</v>
      </c>
      <c r="BC7" s="72">
        <f t="shared" si="17"/>
        <v>0.44636809446280101</v>
      </c>
      <c r="BD7" s="72">
        <f t="shared" si="18"/>
        <v>0.28684077457914819</v>
      </c>
      <c r="BE7">
        <f t="shared" si="19"/>
        <v>-0.68274531541518324</v>
      </c>
      <c r="BF7">
        <f t="shared" si="20"/>
        <v>-0.36287684264326098</v>
      </c>
      <c r="BG7" s="61"/>
      <c r="BH7" s="49">
        <v>4.1231056256176606</v>
      </c>
      <c r="BI7" s="49">
        <v>1</v>
      </c>
      <c r="BJ7" s="22">
        <f t="shared" si="21"/>
        <v>0.16899707202181494</v>
      </c>
      <c r="BK7" s="49">
        <f t="shared" si="22"/>
        <v>0.42190336902430925</v>
      </c>
      <c r="BL7" s="72">
        <f>AVERAGE(BJ11:BJ16)</f>
        <v>0.27884516883599464</v>
      </c>
      <c r="BM7" s="72">
        <f>(BK16-BK11)/(BJ16-BJ11)</f>
        <v>0.28263299634853578</v>
      </c>
      <c r="BN7" s="88">
        <f t="shared" ref="BN7:BN27" si="103">(BM7*BM$2)/15.68</f>
        <v>0.16127028478248348</v>
      </c>
      <c r="BO7" s="72">
        <f t="shared" si="23"/>
        <v>0.36334370484690215</v>
      </c>
      <c r="BP7" s="72">
        <f t="shared" si="24"/>
        <v>0.47667970535669385</v>
      </c>
      <c r="BQ7">
        <f t="shared" si="25"/>
        <v>-0.77212081974008095</v>
      </c>
      <c r="BR7">
        <f t="shared" si="26"/>
        <v>-0.37478700663322911</v>
      </c>
      <c r="BT7" s="49">
        <v>8.0777472107017552</v>
      </c>
      <c r="BU7" s="49">
        <v>1</v>
      </c>
      <c r="BV7" s="22">
        <f t="shared" si="27"/>
        <v>0.21431959789445615</v>
      </c>
      <c r="BW7" s="49">
        <f t="shared" si="28"/>
        <v>0.39751035756247038</v>
      </c>
      <c r="BX7" s="72">
        <f>AVERAGE(BV11:BV16)</f>
        <v>0.31382512548831082</v>
      </c>
      <c r="BY7" s="72">
        <f>(BW16-BW11)/(BV16-BV11)</f>
        <v>0.4112448409326977</v>
      </c>
      <c r="BZ7" s="88">
        <f t="shared" ref="BZ7:BZ21" si="104">(BY7*BY$2)/15.68</f>
        <v>0.25827251904780968</v>
      </c>
      <c r="CA7" s="72">
        <f t="shared" si="29"/>
        <v>0.39036783902204508</v>
      </c>
      <c r="CB7" s="72">
        <f t="shared" si="30"/>
        <v>0.38760948799029094</v>
      </c>
      <c r="CC7">
        <f t="shared" ref="CC7:CC70" si="105">LOG10(BV7)</f>
        <v>-0.66893811422059535</v>
      </c>
      <c r="CD7">
        <f t="shared" ref="CD7:CD38" si="106">LOG10(BW7)</f>
        <v>-0.40065155084745258</v>
      </c>
      <c r="CF7" s="49">
        <v>5.0990195135927845</v>
      </c>
      <c r="CG7" s="49">
        <v>1</v>
      </c>
      <c r="CH7" s="22">
        <f t="shared" si="31"/>
        <v>8.0358971329763343E-2</v>
      </c>
      <c r="CI7" s="49">
        <f t="shared" si="32"/>
        <v>0.4108524934449721</v>
      </c>
      <c r="CJ7" s="72">
        <f>AVERAGE(CH11:CH16)</f>
        <v>0.15497801613597217</v>
      </c>
      <c r="CK7" s="72">
        <f>(CI16-CI11)/(CH16-CH11)</f>
        <v>0.3034611836779888</v>
      </c>
      <c r="CL7" s="88">
        <f t="shared" ref="CL7:CL20" si="107">(CK7*CK$2)/15.68</f>
        <v>0.15126468637350432</v>
      </c>
      <c r="CM7" s="72">
        <f t="shared" si="33"/>
        <v>0.21237728137151743</v>
      </c>
      <c r="CN7" s="72">
        <f t="shared" si="34"/>
        <v>0.95532321356647154</v>
      </c>
      <c r="CO7">
        <f t="shared" si="35"/>
        <v>-1.0949656312650882</v>
      </c>
      <c r="CP7">
        <f t="shared" si="36"/>
        <v>-0.38631407296903253</v>
      </c>
      <c r="CR7" s="49">
        <v>9.013878188659973</v>
      </c>
      <c r="CS7" s="49">
        <v>1</v>
      </c>
      <c r="CT7" s="22">
        <f t="shared" si="37"/>
        <v>6.80462057680917E-2</v>
      </c>
      <c r="CU7" s="49">
        <f t="shared" si="38"/>
        <v>0.33948671418004372</v>
      </c>
      <c r="CV7" s="72">
        <f>AVERAGE(CT11:CT16)</f>
        <v>0.13123196826703398</v>
      </c>
      <c r="CW7" s="72">
        <f>(CU16-CU11)/(CT16-CT11)</f>
        <v>0.34910185716107139</v>
      </c>
      <c r="CX7" s="88">
        <f t="shared" ref="CX7:CX17" si="108">(CW7*CW$2)/15.68</f>
        <v>0.19919739255437974</v>
      </c>
      <c r="CY7" s="72">
        <f t="shared" si="39"/>
        <v>0.17983640095852804</v>
      </c>
      <c r="CZ7" s="72">
        <f t="shared" si="40"/>
        <v>1.496453865920742</v>
      </c>
      <c r="DA7">
        <f t="shared" si="41"/>
        <v>-1.1671960858893127</v>
      </c>
      <c r="DB7">
        <f t="shared" si="42"/>
        <v>-0.46917721717492816</v>
      </c>
      <c r="DD7" s="49">
        <v>6.5764732189829527</v>
      </c>
      <c r="DE7" s="49">
        <v>1</v>
      </c>
      <c r="DF7" s="22">
        <f t="shared" si="43"/>
        <v>6.1396482157353979E-2</v>
      </c>
      <c r="DG7" s="49">
        <f t="shared" si="44"/>
        <v>0.30491388189404245</v>
      </c>
      <c r="DH7" s="72">
        <f>AVERAGE(DF11:DF16)</f>
        <v>0.11840750130346839</v>
      </c>
      <c r="DI7" s="72">
        <f>(DG16-DG11)/(DF16-DF11)</f>
        <v>0.36625871013809597</v>
      </c>
      <c r="DJ7" s="88">
        <f t="shared" ref="DJ7:DJ17" si="109">(DI7*DI$2)/15.68</f>
        <v>0.23002005198661807</v>
      </c>
      <c r="DK7" s="72">
        <f t="shared" si="45"/>
        <v>0.1622621314158641</v>
      </c>
      <c r="DL7" s="72">
        <f t="shared" si="46"/>
        <v>1.7518055373908119</v>
      </c>
      <c r="DM7">
        <f t="shared" si="47"/>
        <v>-1.2118565119763769</v>
      </c>
      <c r="DN7">
        <f t="shared" si="48"/>
        <v>-0.51582280294606286</v>
      </c>
      <c r="DP7" s="49">
        <v>5</v>
      </c>
      <c r="DQ7">
        <v>1</v>
      </c>
      <c r="DR7" s="22">
        <f t="shared" si="49"/>
        <v>8.2765948608527526E-2</v>
      </c>
      <c r="DS7" s="49">
        <f t="shared" si="50"/>
        <v>0.2586800606069965</v>
      </c>
      <c r="DT7" s="72">
        <f>AVERAGE(DR11:DR16)</f>
        <v>0.17242905960109903</v>
      </c>
      <c r="DU7" s="72">
        <f>(DS16-DS11)/(DR16-DR11)</f>
        <v>0.25166503503125404</v>
      </c>
      <c r="DV7" s="88">
        <f t="shared" ref="DV7:DV26" si="110">(DU7*DU$2)/15.68</f>
        <v>0.12544613493492029</v>
      </c>
      <c r="DW7" s="72">
        <f t="shared" si="51"/>
        <v>0.24140068344153864</v>
      </c>
      <c r="DX7" s="72">
        <f t="shared" si="52"/>
        <v>0.46727134364332618</v>
      </c>
      <c r="DY7">
        <f t="shared" ref="DY7:DY70" si="111">LOG10(DR7)</f>
        <v>-1.0821483029867687</v>
      </c>
      <c r="DZ7">
        <f t="shared" ref="DZ7:DZ70" si="112">LOG(DS7)</f>
        <v>-0.58723704597263593</v>
      </c>
      <c r="EB7">
        <v>5.8523499553598128</v>
      </c>
      <c r="EC7">
        <v>1</v>
      </c>
      <c r="ED7" s="22">
        <f t="shared" si="53"/>
        <v>9.9084925610097824E-2</v>
      </c>
      <c r="EE7" s="49">
        <f t="shared" si="54"/>
        <v>0.29911343977262522</v>
      </c>
      <c r="EF7" s="72">
        <f>AVERAGE(ED11:ED16)</f>
        <v>0.1795914276683023</v>
      </c>
      <c r="EG7" s="72">
        <f>(EE16-EE11)/(ED16-ED11)</f>
        <v>0.37735928510742944</v>
      </c>
      <c r="EH7" s="88">
        <f t="shared" ref="EH7:EH23" si="113">(EG7*EG$2)/15.68</f>
        <v>0.18810028096534254</v>
      </c>
      <c r="EI7" s="72">
        <f t="shared" si="55"/>
        <v>0.24151950617461346</v>
      </c>
      <c r="EJ7" s="72">
        <f t="shared" si="56"/>
        <v>1.9119942040958611</v>
      </c>
      <c r="EK7">
        <f t="shared" ref="EK7:EK70" si="114">LOG10(ED7)</f>
        <v>-1.003992412339384</v>
      </c>
      <c r="EL7">
        <f t="shared" ref="EL7:EL70" si="115">LOG(EE7)</f>
        <v>-0.52416407279965094</v>
      </c>
      <c r="EN7">
        <v>4.0311288741492746</v>
      </c>
      <c r="EO7">
        <v>1</v>
      </c>
      <c r="EP7" s="22">
        <f t="shared" si="57"/>
        <v>9.3190676613123802E-2</v>
      </c>
      <c r="EQ7" s="49">
        <f t="shared" si="58"/>
        <v>0.31486396339272188</v>
      </c>
      <c r="ER7" s="72">
        <f>AVERAGE(EP11:EP16)</f>
        <v>0.1797248763253102</v>
      </c>
      <c r="ES7" s="72">
        <f>(EQ16-EQ11)/(EP16-EP11)</f>
        <v>0.36642649236093017</v>
      </c>
      <c r="ET7" s="88">
        <f t="shared" ref="ET7:ET24" si="116">(ES7*ES$2)/15.68</f>
        <v>0.18265066976320418</v>
      </c>
      <c r="EU7" s="72">
        <f t="shared" si="59"/>
        <v>0.24628964533468434</v>
      </c>
      <c r="EV7" s="72">
        <f t="shared" si="60"/>
        <v>1.6267232402390663</v>
      </c>
      <c r="EW7">
        <f t="shared" ref="EW7:EW70" si="117">LOG10(EP7)</f>
        <v>-1.0306275350496112</v>
      </c>
      <c r="EX7">
        <f t="shared" ref="EX7:EX70" si="118">LOG(EQ7)</f>
        <v>-0.50187704211119721</v>
      </c>
      <c r="EZ7" s="49">
        <v>7.5</v>
      </c>
      <c r="FA7">
        <v>1</v>
      </c>
      <c r="FB7" s="22">
        <f t="shared" si="61"/>
        <v>9.982761517759077E-2</v>
      </c>
      <c r="FC7" s="49">
        <f t="shared" si="62"/>
        <v>0.39451284242868806</v>
      </c>
      <c r="FD7" s="72">
        <f>AVERAGE(FB11:FB16)</f>
        <v>0.18093755250938326</v>
      </c>
      <c r="FE7" s="72">
        <f>(FC16-FC11)/(FB16-FB11)</f>
        <v>0.38159085095818113</v>
      </c>
      <c r="FF7" s="88">
        <f t="shared" ref="FF7:FF21" si="119">(FE7*FE$2)/15.68</f>
        <v>0.27432966648555507</v>
      </c>
      <c r="FG7" s="72">
        <f t="shared" si="63"/>
        <v>0.24332981199537751</v>
      </c>
      <c r="FH7" s="72">
        <f t="shared" si="64"/>
        <v>1.26691636891945</v>
      </c>
      <c r="FI7">
        <f t="shared" si="65"/>
        <v>-1.0007493038000905</v>
      </c>
      <c r="FJ7">
        <f t="shared" si="66"/>
        <v>-0.40393885479896385</v>
      </c>
      <c r="FL7">
        <v>17.219175357722563</v>
      </c>
      <c r="FM7">
        <v>4</v>
      </c>
      <c r="FN7" s="22">
        <f t="shared" si="67"/>
        <v>8.5023139648299259E-2</v>
      </c>
      <c r="FO7" s="49">
        <f t="shared" si="68"/>
        <v>0.43792888473342523</v>
      </c>
      <c r="FP7" s="52">
        <f>(FO9-FO7)/(FN9-FN7)</f>
        <v>0.31366623487770701</v>
      </c>
      <c r="FQ7" s="72">
        <f t="shared" si="70"/>
        <v>0.17004627929659852</v>
      </c>
      <c r="FR7" s="88">
        <f t="shared" ref="FR7:FR19" si="120">(FP7*FQ$2)/15.68</f>
        <v>0.22549794730589917</v>
      </c>
      <c r="FS7" s="52">
        <f t="shared" si="71"/>
        <v>2.0050222504249886</v>
      </c>
      <c r="FT7">
        <f t="shared" si="72"/>
        <v>-1.0704628618864729</v>
      </c>
      <c r="FU7">
        <f t="shared" si="73"/>
        <v>-0.35859640884617799</v>
      </c>
      <c r="FW7">
        <v>7.5</v>
      </c>
      <c r="FX7">
        <v>4</v>
      </c>
      <c r="FY7" s="22">
        <f t="shared" si="74"/>
        <v>4.9936344829301253E-2</v>
      </c>
      <c r="FZ7" s="49">
        <f t="shared" si="75"/>
        <v>0.37775062150032546</v>
      </c>
      <c r="GA7" s="52">
        <f t="shared" si="76"/>
        <v>0.14257369605722045</v>
      </c>
      <c r="GB7" s="52">
        <f t="shared" si="77"/>
        <v>1.0626944673172385</v>
      </c>
      <c r="GC7" s="88">
        <f t="shared" ref="GC7:GC32" si="121">(GA7*GB$2)/15.68</f>
        <v>7.1067953923528673E-2</v>
      </c>
      <c r="GD7">
        <f t="shared" si="78"/>
        <v>-1.3015832497011379</v>
      </c>
      <c r="GE7">
        <f t="shared" si="79"/>
        <v>-0.42279481245832207</v>
      </c>
      <c r="GG7">
        <v>5.8523499553598128</v>
      </c>
      <c r="GH7">
        <v>4</v>
      </c>
      <c r="GI7" s="22">
        <f t="shared" si="80"/>
        <v>5.1392651458244731E-2</v>
      </c>
      <c r="GJ7" s="49">
        <f t="shared" si="81"/>
        <v>0.3538580229866552</v>
      </c>
      <c r="GK7" s="52">
        <f t="shared" si="82"/>
        <v>0.21470144036670319</v>
      </c>
      <c r="GL7" s="52">
        <f t="shared" si="83"/>
        <v>1.2772818403570256</v>
      </c>
      <c r="GM7" s="88">
        <f t="shared" ref="GM7:GM25" si="122">(GK7*GL$2)/15.68</f>
        <v>0.12250856367969506</v>
      </c>
      <c r="GN7">
        <f t="shared" si="84"/>
        <v>-1.2890989755434781</v>
      </c>
      <c r="GO7">
        <f t="shared" si="85"/>
        <v>-0.45117095323285811</v>
      </c>
      <c r="GQ7">
        <v>13.729530217745982</v>
      </c>
      <c r="GR7">
        <v>4</v>
      </c>
      <c r="GS7" s="22">
        <f t="shared" si="86"/>
        <v>4.4819529679623084E-2</v>
      </c>
      <c r="GT7" s="49">
        <f t="shared" si="87"/>
        <v>0.28070374203434717</v>
      </c>
      <c r="GU7" s="52">
        <f t="shared" si="88"/>
        <v>0.20744288016530332</v>
      </c>
      <c r="GV7" s="52">
        <f t="shared" si="89"/>
        <v>2.209583288753973</v>
      </c>
      <c r="GW7" s="88">
        <f t="shared" ref="GW7:GW24" si="123">(GU7*GV$2)/15.68</f>
        <v>0.13027955584151371</v>
      </c>
      <c r="GX7">
        <f t="shared" si="90"/>
        <v>-1.3485327051105542</v>
      </c>
      <c r="GY7">
        <f t="shared" si="91"/>
        <v>-0.55175179778937389</v>
      </c>
      <c r="HA7">
        <v>14.637281168304447</v>
      </c>
      <c r="HB7">
        <v>4</v>
      </c>
      <c r="HC7" s="22">
        <f t="shared" si="92"/>
        <v>6.5963902582944045E-2</v>
      </c>
      <c r="HD7" s="49">
        <f t="shared" si="93"/>
        <v>0.44886881571112408</v>
      </c>
      <c r="HE7" s="52">
        <f t="shared" si="94"/>
        <v>0.21016523321026756</v>
      </c>
      <c r="HF7" s="52">
        <f t="shared" si="95"/>
        <v>1.7607408921519978</v>
      </c>
      <c r="HG7" s="88">
        <f t="shared" ref="HG7:HG23" si="124">(HE7*HF$2)/15.68</f>
        <v>0.15108999125283015</v>
      </c>
      <c r="HH7">
        <f t="shared" ref="HH7:HH25" si="125">LOG(HC7)</f>
        <v>-1.1806936583625631</v>
      </c>
      <c r="HI7">
        <f t="shared" ref="HI7:HI25" si="126">LOG(HD7)</f>
        <v>-0.34788056531568401</v>
      </c>
      <c r="HO7"/>
      <c r="HP7"/>
      <c r="HQ7"/>
    </row>
    <row r="8" spans="1:228" x14ac:dyDescent="0.25">
      <c r="A8" s="87">
        <v>7</v>
      </c>
      <c r="B8" s="87" t="s">
        <v>15</v>
      </c>
      <c r="C8" s="87" t="s">
        <v>113</v>
      </c>
      <c r="D8" s="77">
        <v>100</v>
      </c>
      <c r="E8" s="4">
        <v>1049</v>
      </c>
      <c r="F8" s="90">
        <v>6</v>
      </c>
      <c r="G8" s="90">
        <v>4.1649999999999769</v>
      </c>
      <c r="H8" s="90">
        <v>87.824490343048879</v>
      </c>
      <c r="I8" s="100">
        <v>214.94472005176397</v>
      </c>
      <c r="J8" s="100">
        <v>1.4518188166932855</v>
      </c>
      <c r="L8" s="49">
        <v>3.2015621187164243</v>
      </c>
      <c r="M8" s="49">
        <v>2</v>
      </c>
      <c r="N8" s="22">
        <f t="shared" si="96"/>
        <v>2.8774699357434833E-2</v>
      </c>
      <c r="O8" s="49">
        <f t="shared" si="0"/>
        <v>0.35543622340189707</v>
      </c>
      <c r="P8" s="72">
        <f>AVERAGE(N16:N21)</f>
        <v>6.6541492264068053E-2</v>
      </c>
      <c r="Q8" s="72">
        <f>(O21-O16)/(N21-N16)</f>
        <v>0.10627507344209908</v>
      </c>
      <c r="R8" s="88">
        <f t="shared" si="97"/>
        <v>5.2974372071910837E-2</v>
      </c>
      <c r="S8" s="72">
        <f t="shared" si="1"/>
        <v>8.4525679362464815E-2</v>
      </c>
      <c r="T8" s="72">
        <f t="shared" si="2"/>
        <v>0.71293354002528186</v>
      </c>
      <c r="U8">
        <f t="shared" si="98"/>
        <v>-1.540989205251226</v>
      </c>
      <c r="V8">
        <f t="shared" si="99"/>
        <v>-0.44923831422934501</v>
      </c>
      <c r="W8" s="61"/>
      <c r="X8" s="49">
        <v>5.3851648071345037</v>
      </c>
      <c r="Y8" s="49">
        <v>2</v>
      </c>
      <c r="Z8" s="22">
        <f t="shared" si="3"/>
        <v>2.6961703800993563E-2</v>
      </c>
      <c r="AA8" s="49">
        <f t="shared" si="4"/>
        <v>0.33513670204681301</v>
      </c>
      <c r="AB8" s="72">
        <f>AVERAGE(Z16:Z21)</f>
        <v>5.8417024902152725E-2</v>
      </c>
      <c r="AC8" s="72">
        <f>(AA21-AA16)/(Z21-Z16)</f>
        <v>0.13858309796644924</v>
      </c>
      <c r="AD8" s="88">
        <f t="shared" si="100"/>
        <v>7.9075465228155631E-2</v>
      </c>
      <c r="AE8" s="72">
        <f t="shared" si="5"/>
        <v>7.3395749236038033E-2</v>
      </c>
      <c r="AF8" s="72">
        <f t="shared" si="6"/>
        <v>2.1066848385341861</v>
      </c>
      <c r="AG8">
        <f t="shared" si="7"/>
        <v>-1.5692526667365225</v>
      </c>
      <c r="AH8">
        <f t="shared" si="8"/>
        <v>-0.47477800838204487</v>
      </c>
      <c r="AI8" s="61"/>
      <c r="AJ8" s="49">
        <v>7.0178344238090995</v>
      </c>
      <c r="AK8" s="49">
        <v>2</v>
      </c>
      <c r="AL8" s="22">
        <f t="shared" si="9"/>
        <v>5.0615189106587542E-2</v>
      </c>
      <c r="AM8" s="49">
        <f t="shared" si="10"/>
        <v>0.28908028228576532</v>
      </c>
      <c r="AN8" s="72">
        <f>AVERAGE(AL16:AL21)</f>
        <v>7.8586740981280656E-2</v>
      </c>
      <c r="AO8" s="72">
        <f>(AM21-AM16)/(AL21-AL16)</f>
        <v>0.11345839163938841</v>
      </c>
      <c r="AP8" s="88">
        <f t="shared" si="101"/>
        <v>7.1254838235437962E-2</v>
      </c>
      <c r="AQ8" s="72">
        <f t="shared" si="11"/>
        <v>9.1906527588277387E-2</v>
      </c>
      <c r="AR8" s="72">
        <f t="shared" si="12"/>
        <v>1.4118363638954461</v>
      </c>
      <c r="AS8">
        <f t="shared" si="13"/>
        <v>-1.2957191362175384</v>
      </c>
      <c r="AT8">
        <f t="shared" si="14"/>
        <v>-0.53898152986696124</v>
      </c>
      <c r="AV8" s="49">
        <v>13.647344063956181</v>
      </c>
      <c r="AW8" s="49">
        <v>2</v>
      </c>
      <c r="AX8" s="22">
        <f t="shared" si="15"/>
        <v>0.2283743739112005</v>
      </c>
      <c r="AY8" s="49">
        <f t="shared" si="16"/>
        <v>0.43934728934408912</v>
      </c>
      <c r="AZ8" s="72">
        <f>AVERAGE(AX16:AX21)</f>
        <v>0.44636809446280101</v>
      </c>
      <c r="BA8" s="72">
        <f>(AY21-AY16)/(AX21-AX16)</f>
        <v>0.36136978453620117</v>
      </c>
      <c r="BB8" s="88">
        <f t="shared" si="102"/>
        <v>0.18013007943952791</v>
      </c>
      <c r="BC8" s="72">
        <f t="shared" si="17"/>
        <v>0.55017462805880113</v>
      </c>
      <c r="BD8" s="72">
        <f t="shared" si="18"/>
        <v>0.26643717984117499</v>
      </c>
      <c r="BE8">
        <f t="shared" si="19"/>
        <v>-0.64135263025695821</v>
      </c>
      <c r="BF8">
        <f t="shared" si="20"/>
        <v>-0.35719204873588728</v>
      </c>
      <c r="BG8" s="61"/>
      <c r="BH8" s="49">
        <v>12.971121771072847</v>
      </c>
      <c r="BI8" s="49">
        <v>2</v>
      </c>
      <c r="BJ8" s="22">
        <f t="shared" si="21"/>
        <v>0.18589677922399644</v>
      </c>
      <c r="BK8" s="49">
        <f t="shared" si="22"/>
        <v>0.42828152990527041</v>
      </c>
      <c r="BL8" s="72">
        <f>AVERAGE(BJ16:BJ21)</f>
        <v>0.36334370484690215</v>
      </c>
      <c r="BM8" s="72">
        <f>(BK21-BK16)/(BJ21-BJ16)</f>
        <v>0.332304316883759</v>
      </c>
      <c r="BN8" s="88">
        <f t="shared" si="103"/>
        <v>0.18961272218975322</v>
      </c>
      <c r="BO8" s="72">
        <f t="shared" si="23"/>
        <v>0.4478422408578096</v>
      </c>
      <c r="BP8" s="72">
        <f t="shared" si="24"/>
        <v>0.18420958725098185</v>
      </c>
      <c r="BQ8">
        <f t="shared" si="25"/>
        <v>-0.73072813458185593</v>
      </c>
      <c r="BR8">
        <f t="shared" si="26"/>
        <v>-0.36827065460923453</v>
      </c>
      <c r="BT8" s="49">
        <v>18.439088914585774</v>
      </c>
      <c r="BU8" s="49">
        <v>2</v>
      </c>
      <c r="BV8" s="22">
        <f t="shared" si="27"/>
        <v>0.22962814060120301</v>
      </c>
      <c r="BW8" s="49">
        <f t="shared" si="28"/>
        <v>0.40423514521148535</v>
      </c>
      <c r="BX8" s="72">
        <f>AVERAGE(BV16:BV21)</f>
        <v>0.39036783902204508</v>
      </c>
      <c r="BY8" s="72">
        <f>(BW21-BW16)/(BV21-BV16)</f>
        <v>0.46247135825253882</v>
      </c>
      <c r="BZ8" s="88">
        <f t="shared" si="104"/>
        <v>0.29044411210715421</v>
      </c>
      <c r="CA8" s="72">
        <f t="shared" si="29"/>
        <v>0.46691055255577946</v>
      </c>
      <c r="CB8" s="72">
        <f t="shared" si="30"/>
        <v>0.61060170359914334</v>
      </c>
      <c r="CC8">
        <f t="shared" si="105"/>
        <v>-0.63897489084315207</v>
      </c>
      <c r="CD8">
        <f t="shared" si="106"/>
        <v>-0.39336593053403396</v>
      </c>
      <c r="CF8" s="49">
        <v>11.629703349613008</v>
      </c>
      <c r="CG8" s="49">
        <v>2</v>
      </c>
      <c r="CH8" s="22">
        <f t="shared" si="31"/>
        <v>9.183882437687238E-2</v>
      </c>
      <c r="CI8" s="49">
        <f t="shared" si="32"/>
        <v>0.41374887911079838</v>
      </c>
      <c r="CJ8" s="72">
        <f>AVERAGE(CH16:CH21)</f>
        <v>0.21237728137151743</v>
      </c>
      <c r="CK8" s="72">
        <f>(CI21-CI16)/(CH21-CH16)</f>
        <v>0.34802343750596265</v>
      </c>
      <c r="CL8" s="88">
        <f t="shared" si="107"/>
        <v>0.17347739663742293</v>
      </c>
      <c r="CM8" s="72">
        <f t="shared" si="33"/>
        <v>0.26977654660706268</v>
      </c>
      <c r="CN8" s="72">
        <f t="shared" si="34"/>
        <v>0.94048457552615738</v>
      </c>
      <c r="CO8">
        <f t="shared" si="35"/>
        <v>-1.0369736842874016</v>
      </c>
      <c r="CP8">
        <f t="shared" si="36"/>
        <v>-0.38326316976403024</v>
      </c>
      <c r="CR8" s="49">
        <v>14.773286702694158</v>
      </c>
      <c r="CS8" s="49">
        <v>2</v>
      </c>
      <c r="CT8" s="22">
        <f t="shared" si="37"/>
        <v>7.7767092306390506E-2</v>
      </c>
      <c r="CU8" s="49">
        <f t="shared" si="38"/>
        <v>0.34140900286517856</v>
      </c>
      <c r="CV8" s="72">
        <f>AVERAGE(CT16:CT21)</f>
        <v>0.17983640095852804</v>
      </c>
      <c r="CW8" s="72">
        <f>(CU21-CU16)/(CT21-CT16)</f>
        <v>0.4158040947002889</v>
      </c>
      <c r="CX8" s="88">
        <f t="shared" si="108"/>
        <v>0.23725766500152565</v>
      </c>
      <c r="CY8" s="72">
        <f t="shared" si="39"/>
        <v>0.2284408336500221</v>
      </c>
      <c r="CZ8" s="72">
        <f t="shared" si="40"/>
        <v>1.4788323740036184</v>
      </c>
      <c r="DA8">
        <f t="shared" si="41"/>
        <v>-1.1092041389116261</v>
      </c>
      <c r="DB8">
        <f t="shared" si="42"/>
        <v>-0.46672503083957323</v>
      </c>
      <c r="DD8" s="49">
        <v>10.920164833920778</v>
      </c>
      <c r="DE8" s="49">
        <v>2</v>
      </c>
      <c r="DF8" s="22">
        <f t="shared" si="43"/>
        <v>7.0167408179833121E-2</v>
      </c>
      <c r="DG8" s="49">
        <f t="shared" si="44"/>
        <v>0.30624250385143675</v>
      </c>
      <c r="DH8" s="72">
        <f>AVERAGE(DF16:DF21)</f>
        <v>0.1622621314158641</v>
      </c>
      <c r="DI8" s="72">
        <f>(DG21-DG16)/(DF21-DF16)</f>
        <v>0.46001620685833844</v>
      </c>
      <c r="DJ8" s="88">
        <f t="shared" si="109"/>
        <v>0.28890221280019696</v>
      </c>
      <c r="DK8" s="72">
        <f t="shared" si="45"/>
        <v>0.20611676152825978</v>
      </c>
      <c r="DL8" s="72">
        <f t="shared" si="46"/>
        <v>1.3137666040047813</v>
      </c>
      <c r="DM8">
        <f t="shared" si="47"/>
        <v>-1.1538645649986901</v>
      </c>
      <c r="DN8">
        <f t="shared" si="48"/>
        <v>-0.51393453307900439</v>
      </c>
      <c r="DP8" s="49">
        <v>9.5131487952202232</v>
      </c>
      <c r="DQ8">
        <v>2</v>
      </c>
      <c r="DR8" s="22">
        <f t="shared" si="49"/>
        <v>9.6560273376615463E-2</v>
      </c>
      <c r="DS8" s="49">
        <f t="shared" si="50"/>
        <v>0.2611716420243253</v>
      </c>
      <c r="DT8" s="72">
        <f>AVERAGE(DR16:DR21)</f>
        <v>0.24140068344153864</v>
      </c>
      <c r="DU8" s="72">
        <f>(DS21-DS16)/(DR21-DR16)</f>
        <v>0.24825554401810607</v>
      </c>
      <c r="DV8" s="88">
        <f t="shared" si="110"/>
        <v>0.1237466240368663</v>
      </c>
      <c r="DW8" s="72">
        <f t="shared" si="51"/>
        <v>0.31037230728197823</v>
      </c>
      <c r="DX8" s="72">
        <f t="shared" si="52"/>
        <v>1.0189712980944896</v>
      </c>
      <c r="DY8">
        <f t="shared" si="111"/>
        <v>-1.0152015133561556</v>
      </c>
      <c r="DZ8">
        <f t="shared" si="112"/>
        <v>-0.58307398046338144</v>
      </c>
      <c r="EB8">
        <v>12.854960132182441</v>
      </c>
      <c r="EC8">
        <v>2</v>
      </c>
      <c r="ED8" s="22">
        <f t="shared" si="53"/>
        <v>0.11147054131136006</v>
      </c>
      <c r="EE8" s="49">
        <f t="shared" si="54"/>
        <v>0.30283266923793384</v>
      </c>
      <c r="EF8" s="72">
        <f>AVERAGE(ED16:ED21)</f>
        <v>0.24151950617461346</v>
      </c>
      <c r="EG8" s="72">
        <f>(EE21-EE16)/(ED21-ED16)</f>
        <v>0.44158052840050138</v>
      </c>
      <c r="EH8" s="88">
        <f t="shared" si="113"/>
        <v>0.22011230341745053</v>
      </c>
      <c r="EI8" s="72">
        <f t="shared" si="55"/>
        <v>0.30344758468092459</v>
      </c>
      <c r="EJ8" s="72">
        <f t="shared" si="56"/>
        <v>1.1078115255792902</v>
      </c>
      <c r="EK8">
        <f t="shared" si="114"/>
        <v>-0.95283988989200263</v>
      </c>
      <c r="EL8">
        <f t="shared" si="115"/>
        <v>-0.51879727545849441</v>
      </c>
      <c r="EN8">
        <v>10.012492197250394</v>
      </c>
      <c r="EO8">
        <v>2</v>
      </c>
      <c r="EP8" s="22">
        <f t="shared" si="57"/>
        <v>0.10650363041499863</v>
      </c>
      <c r="EQ8" s="49">
        <f t="shared" si="58"/>
        <v>0.31838081098744486</v>
      </c>
      <c r="ER8" s="72">
        <f>AVERAGE(EP16:EP21)</f>
        <v>0.24628964533468434</v>
      </c>
      <c r="ES8" s="72">
        <f>(EQ21-EQ16)/(EP21-EP16)</f>
        <v>0.48687318552166892</v>
      </c>
      <c r="ET8" s="88">
        <f t="shared" si="116"/>
        <v>0.24268909393615506</v>
      </c>
      <c r="EU8" s="72">
        <f t="shared" si="59"/>
        <v>0.31285441434405847</v>
      </c>
      <c r="EV8" s="72">
        <f t="shared" si="60"/>
        <v>1.2222596452567065</v>
      </c>
      <c r="EW8">
        <f t="shared" si="117"/>
        <v>-0.97263558807192452</v>
      </c>
      <c r="EX8">
        <f t="shared" si="118"/>
        <v>-0.49705311534831004</v>
      </c>
      <c r="EZ8" s="49">
        <v>16.278820596099706</v>
      </c>
      <c r="FA8">
        <v>2</v>
      </c>
      <c r="FB8" s="22">
        <f t="shared" si="61"/>
        <v>0.11230606707478961</v>
      </c>
      <c r="FC8" s="49">
        <f t="shared" si="62"/>
        <v>0.39943848741490584</v>
      </c>
      <c r="FD8" s="72">
        <f>AVERAGE(FB16:FB21)</f>
        <v>0.24332981199537751</v>
      </c>
      <c r="FE8" s="72">
        <f>(FC21-FC16)/(FB21-FB16)</f>
        <v>0.44955076381529024</v>
      </c>
      <c r="FF8" s="88">
        <f t="shared" si="119"/>
        <v>0.32318676088827508</v>
      </c>
      <c r="FG8" s="72">
        <f t="shared" si="63"/>
        <v>0.3057220714813717</v>
      </c>
      <c r="FH8" s="72">
        <f t="shared" si="64"/>
        <v>1.0144518346594424</v>
      </c>
      <c r="FI8">
        <f t="shared" si="65"/>
        <v>-0.94959678135270931</v>
      </c>
      <c r="FJ8">
        <f t="shared" si="66"/>
        <v>-0.39855009152685911</v>
      </c>
      <c r="FL8">
        <v>47.853944456021594</v>
      </c>
      <c r="FM8">
        <v>8</v>
      </c>
      <c r="FN8" s="22">
        <f t="shared" si="67"/>
        <v>0.12753470947244888</v>
      </c>
      <c r="FO8" s="49">
        <f t="shared" si="68"/>
        <v>0.44963353027037428</v>
      </c>
      <c r="FP8" s="52">
        <f t="shared" si="69"/>
        <v>0.40207624777427936</v>
      </c>
      <c r="FQ8" s="72">
        <f t="shared" si="70"/>
        <v>0.21255784912074813</v>
      </c>
      <c r="FR8" s="88">
        <f t="shared" si="120"/>
        <v>0.28905683319375364</v>
      </c>
      <c r="FS8" s="52">
        <f t="shared" si="71"/>
        <v>1.7636757940081209</v>
      </c>
      <c r="FT8">
        <f t="shared" si="72"/>
        <v>-0.89437160283079165</v>
      </c>
      <c r="FU8">
        <f t="shared" si="73"/>
        <v>-0.34714130983128982</v>
      </c>
      <c r="FW8">
        <v>20.554804791094465</v>
      </c>
      <c r="FX8">
        <v>8</v>
      </c>
      <c r="FY8" s="22">
        <f t="shared" si="74"/>
        <v>7.490451724395189E-2</v>
      </c>
      <c r="FZ8" s="49">
        <f t="shared" si="75"/>
        <v>0.38100551346269201</v>
      </c>
      <c r="GA8" s="52">
        <f t="shared" si="76"/>
        <v>0.16523632438423452</v>
      </c>
      <c r="GB8" s="52">
        <f t="shared" si="77"/>
        <v>0.93601163296527345</v>
      </c>
      <c r="GC8" s="88">
        <f t="shared" si="121"/>
        <v>8.2364474040983585E-2</v>
      </c>
      <c r="GD8">
        <f t="shared" si="78"/>
        <v>-1.1254919906454566</v>
      </c>
      <c r="GE8">
        <f t="shared" si="79"/>
        <v>-0.41906873968107811</v>
      </c>
      <c r="GG8">
        <v>23.690715480964268</v>
      </c>
      <c r="GH8">
        <v>8</v>
      </c>
      <c r="GI8" s="22">
        <f t="shared" si="80"/>
        <v>7.7088977187367111E-2</v>
      </c>
      <c r="GJ8" s="49">
        <f t="shared" si="81"/>
        <v>0.35810909189198936</v>
      </c>
      <c r="GK8" s="52">
        <f t="shared" si="82"/>
        <v>0.26215101142927255</v>
      </c>
      <c r="GL8" s="52">
        <f t="shared" si="83"/>
        <v>1.3407972639388599</v>
      </c>
      <c r="GM8" s="88">
        <f t="shared" si="122"/>
        <v>0.1495832716470222</v>
      </c>
      <c r="GN8">
        <f t="shared" si="84"/>
        <v>-1.1130077164877967</v>
      </c>
      <c r="GO8">
        <f t="shared" si="85"/>
        <v>-0.44598465271499904</v>
      </c>
      <c r="GQ8">
        <v>32.097507691408069</v>
      </c>
      <c r="GR8">
        <v>8</v>
      </c>
      <c r="GS8" s="22">
        <f t="shared" si="86"/>
        <v>6.7229294519434629E-2</v>
      </c>
      <c r="GT8" s="49">
        <f t="shared" si="87"/>
        <v>0.28474190440168357</v>
      </c>
      <c r="GU8" s="52">
        <f t="shared" si="88"/>
        <v>0.26206368045623435</v>
      </c>
      <c r="GV8" s="52">
        <f t="shared" si="89"/>
        <v>1.7569925662972634</v>
      </c>
      <c r="GW8" s="88">
        <f t="shared" si="123"/>
        <v>0.1645828474075586</v>
      </c>
      <c r="GX8">
        <f t="shared" si="90"/>
        <v>-1.1724414460548729</v>
      </c>
      <c r="GY8">
        <f t="shared" si="91"/>
        <v>-0.54554861465415294</v>
      </c>
      <c r="HA8">
        <v>37.054014627297811</v>
      </c>
      <c r="HB8">
        <v>8</v>
      </c>
      <c r="HC8" s="22">
        <f t="shared" si="92"/>
        <v>9.8945853874416068E-2</v>
      </c>
      <c r="HD8" s="49">
        <f t="shared" si="93"/>
        <v>0.4554862679526514</v>
      </c>
      <c r="HE8" s="52">
        <f t="shared" si="94"/>
        <v>0.26176811242518017</v>
      </c>
      <c r="HF8" s="52">
        <f t="shared" si="95"/>
        <v>1.3892713331538677</v>
      </c>
      <c r="HG8" s="88">
        <f t="shared" si="124"/>
        <v>0.18818784254872706</v>
      </c>
      <c r="HH8">
        <f t="shared" si="125"/>
        <v>-1.0046023993068818</v>
      </c>
      <c r="HI8">
        <f t="shared" si="126"/>
        <v>-0.34152471164880016</v>
      </c>
      <c r="HO8"/>
      <c r="HP8"/>
      <c r="HQ8"/>
    </row>
    <row r="9" spans="1:228" x14ac:dyDescent="0.25">
      <c r="A9" s="87">
        <v>8</v>
      </c>
      <c r="B9" s="87" t="s">
        <v>16</v>
      </c>
      <c r="C9" s="87" t="s">
        <v>39</v>
      </c>
      <c r="D9" s="77">
        <v>100</v>
      </c>
      <c r="E9" s="4">
        <v>1146</v>
      </c>
      <c r="F9" s="90">
        <v>6</v>
      </c>
      <c r="G9" s="90">
        <v>3.9200000000000137</v>
      </c>
      <c r="H9" s="90">
        <v>87.969391071988582</v>
      </c>
      <c r="I9" s="100">
        <v>261.44157838907552</v>
      </c>
      <c r="J9" s="100">
        <v>1.7145212631587188</v>
      </c>
      <c r="L9" s="49">
        <v>6.7082039324993694</v>
      </c>
      <c r="M9" s="49">
        <v>3</v>
      </c>
      <c r="N9" s="22">
        <f t="shared" si="96"/>
        <v>3.2371536777114192E-2</v>
      </c>
      <c r="O9" s="49">
        <f t="shared" si="0"/>
        <v>0.35583097325209256</v>
      </c>
      <c r="P9" s="72">
        <f>AVERAGE(N21:N26)</f>
        <v>8.4525679362464815E-2</v>
      </c>
      <c r="Q9" s="72">
        <f>(O26-O21)/(N26-N21)</f>
        <v>0.12446445080219841</v>
      </c>
      <c r="R9" s="88">
        <f t="shared" si="97"/>
        <v>6.204113451037923E-2</v>
      </c>
      <c r="S9" s="72">
        <f t="shared" si="1"/>
        <v>0.10250986646086159</v>
      </c>
      <c r="T9" s="72">
        <f t="shared" si="2"/>
        <v>0.61406381908513974</v>
      </c>
      <c r="U9">
        <f t="shared" si="98"/>
        <v>-1.4898366828038447</v>
      </c>
      <c r="V9">
        <f t="shared" si="99"/>
        <v>-0.44875625151063508</v>
      </c>
      <c r="W9" s="61"/>
      <c r="X9" s="49">
        <v>8.1394102980498531</v>
      </c>
      <c r="Y9" s="49">
        <v>3</v>
      </c>
      <c r="Z9" s="22">
        <f t="shared" si="3"/>
        <v>2.9957448667770628E-2</v>
      </c>
      <c r="AA9" s="49">
        <f t="shared" si="4"/>
        <v>0.33543950297085556</v>
      </c>
      <c r="AB9" s="72">
        <f>AVERAGE(Z21:Z26)</f>
        <v>7.3395749236038033E-2</v>
      </c>
      <c r="AC9" s="72">
        <f>(AA26-AA21)/(Z26-Z21)</f>
        <v>0.17139122513035404</v>
      </c>
      <c r="AD9" s="88">
        <f t="shared" si="100"/>
        <v>9.7795770639269627E-2</v>
      </c>
      <c r="AE9" s="72">
        <f t="shared" si="5"/>
        <v>8.8374473569923354E-2</v>
      </c>
      <c r="AF9" s="72">
        <f t="shared" si="6"/>
        <v>0.64317175736180465</v>
      </c>
      <c r="AG9">
        <f t="shared" si="7"/>
        <v>-1.5234951761758475</v>
      </c>
      <c r="AH9">
        <f t="shared" si="8"/>
        <v>-0.4743857941090634</v>
      </c>
      <c r="AI9" s="61"/>
      <c r="AJ9" s="49">
        <v>9.013878188659973</v>
      </c>
      <c r="AK9" s="49">
        <v>3</v>
      </c>
      <c r="AL9" s="22">
        <f t="shared" si="9"/>
        <v>5.3279146427986888E-2</v>
      </c>
      <c r="AM9" s="49">
        <f t="shared" si="10"/>
        <v>0.28924764798728736</v>
      </c>
      <c r="AN9" s="72">
        <f>AVERAGE(AL21:AL26)</f>
        <v>9.1906527588277387E-2</v>
      </c>
      <c r="AO9" s="72">
        <f>(AM26-AM21)/(AL26-AL21)</f>
        <v>0.12579976643700161</v>
      </c>
      <c r="AP9" s="88">
        <f t="shared" si="101"/>
        <v>7.9005544482022488E-2</v>
      </c>
      <c r="AQ9" s="72">
        <f t="shared" si="11"/>
        <v>0.1052263141952741</v>
      </c>
      <c r="AR9" s="72">
        <f t="shared" si="12"/>
        <v>0.95002476019355309</v>
      </c>
      <c r="AS9">
        <f t="shared" si="13"/>
        <v>-1.273442741506386</v>
      </c>
      <c r="AT9">
        <f t="shared" si="14"/>
        <v>-0.53873016382062244</v>
      </c>
      <c r="AV9" s="49">
        <v>18.062391868188442</v>
      </c>
      <c r="AW9" s="49">
        <v>3</v>
      </c>
      <c r="AX9" s="22">
        <f t="shared" si="15"/>
        <v>0.24913568063040056</v>
      </c>
      <c r="AY9" s="49">
        <f t="shared" si="16"/>
        <v>0.44298249362081649</v>
      </c>
      <c r="AZ9" s="72">
        <f>AVERAGE(AX21:AX26)</f>
        <v>0.55017462805880113</v>
      </c>
      <c r="BA9" s="72">
        <f>(AY26-AY21)/(AX26-AX21)</f>
        <v>0.38850226370152574</v>
      </c>
      <c r="BB9" s="88">
        <f t="shared" si="102"/>
        <v>0.1936546623919016</v>
      </c>
      <c r="BC9" s="72">
        <f t="shared" si="17"/>
        <v>0.65398116165480147</v>
      </c>
      <c r="BD9" s="72">
        <f t="shared" si="18"/>
        <v>0.30765842786273889</v>
      </c>
      <c r="BE9">
        <f t="shared" si="19"/>
        <v>-0.60356406936755835</v>
      </c>
      <c r="BF9">
        <f t="shared" si="20"/>
        <v>-0.35361343647243115</v>
      </c>
      <c r="BG9" s="61"/>
      <c r="BH9" s="49">
        <v>19.448650338776723</v>
      </c>
      <c r="BI9" s="49">
        <v>3</v>
      </c>
      <c r="BJ9" s="22">
        <f t="shared" si="21"/>
        <v>0.20279648642617795</v>
      </c>
      <c r="BK9" s="49">
        <f t="shared" si="22"/>
        <v>0.43295090647925633</v>
      </c>
      <c r="BL9" s="72">
        <f>AVERAGE(BJ21:BJ26)</f>
        <v>0.4478422408578096</v>
      </c>
      <c r="BM9" s="72">
        <f>(BK26-BK21)/(BJ26-BJ21)</f>
        <v>0.3631904708460385</v>
      </c>
      <c r="BN9" s="88">
        <f t="shared" si="103"/>
        <v>0.20723635039199603</v>
      </c>
      <c r="BO9" s="72">
        <f t="shared" si="23"/>
        <v>0.53234077686871706</v>
      </c>
      <c r="BP9" s="72">
        <f t="shared" si="24"/>
        <v>0.44835008598028736</v>
      </c>
      <c r="BQ9">
        <f t="shared" si="25"/>
        <v>-0.69293957369245607</v>
      </c>
      <c r="BR9">
        <f t="shared" si="26"/>
        <v>-0.36356134672732077</v>
      </c>
      <c r="BT9" s="49">
        <v>27.115493725912497</v>
      </c>
      <c r="BU9" s="49">
        <v>3</v>
      </c>
      <c r="BV9" s="22">
        <f t="shared" si="27"/>
        <v>0.24493668330794988</v>
      </c>
      <c r="BW9" s="49">
        <f t="shared" si="28"/>
        <v>0.40986636379114011</v>
      </c>
      <c r="BX9" s="72">
        <f>AVERAGE(BV21:BV26)</f>
        <v>0.46691055255577946</v>
      </c>
      <c r="BY9" s="72">
        <f>(BW26-BW21)/(BV26-BV21)</f>
        <v>0.47058220493709424</v>
      </c>
      <c r="BZ9" s="88">
        <f t="shared" si="104"/>
        <v>0.29553793602012951</v>
      </c>
      <c r="CA9" s="72">
        <f t="shared" si="29"/>
        <v>0.54345326608951383</v>
      </c>
      <c r="CB9" s="72">
        <f t="shared" si="30"/>
        <v>0.74732172265168673</v>
      </c>
      <c r="CC9">
        <f t="shared" si="105"/>
        <v>-0.61094616724290862</v>
      </c>
      <c r="CD9">
        <f t="shared" si="106"/>
        <v>-0.38735772115482431</v>
      </c>
      <c r="CF9" s="49">
        <v>16.347782724271816</v>
      </c>
      <c r="CG9" s="49">
        <v>3</v>
      </c>
      <c r="CH9" s="22">
        <f t="shared" si="31"/>
        <v>0.10331867742398146</v>
      </c>
      <c r="CI9" s="49">
        <f t="shared" si="32"/>
        <v>0.41584136709737352</v>
      </c>
      <c r="CJ9" s="72">
        <f>AVERAGE(CH21:CH26)</f>
        <v>0.26977654660706268</v>
      </c>
      <c r="CK9" s="72">
        <f>(CI26-CI21)/(CH26-CH21)</f>
        <v>0.41313088472033949</v>
      </c>
      <c r="CL9" s="88">
        <f t="shared" si="107"/>
        <v>0.20593116045689278</v>
      </c>
      <c r="CM9" s="72">
        <f t="shared" si="33"/>
        <v>0.32717581184260786</v>
      </c>
      <c r="CN9" s="72">
        <f t="shared" si="34"/>
        <v>0.87691025793254795</v>
      </c>
      <c r="CO9">
        <f t="shared" si="35"/>
        <v>-0.98582116184002011</v>
      </c>
      <c r="CP9">
        <f t="shared" si="36"/>
        <v>-0.3810723100778895</v>
      </c>
      <c r="CR9" s="49">
        <v>22.276669409945463</v>
      </c>
      <c r="CS9" s="49">
        <v>3</v>
      </c>
      <c r="CT9" s="22">
        <f t="shared" si="37"/>
        <v>8.748797884468934E-2</v>
      </c>
      <c r="CU9" s="49">
        <f t="shared" si="38"/>
        <v>0.34391336900681246</v>
      </c>
      <c r="CV9" s="72">
        <f>AVERAGE(CT21:CT26)</f>
        <v>0.2284408336500221</v>
      </c>
      <c r="CW9" s="72">
        <f>(CU26-CU21)/(CT26-CT21)</f>
        <v>0.49457043956521296</v>
      </c>
      <c r="CX9" s="88">
        <f t="shared" si="108"/>
        <v>0.28220171269501221</v>
      </c>
      <c r="CY9" s="72">
        <f t="shared" si="39"/>
        <v>0.27704526634151616</v>
      </c>
      <c r="CZ9" s="72">
        <f t="shared" si="40"/>
        <v>1.2331650519413546</v>
      </c>
      <c r="DA9">
        <f t="shared" si="41"/>
        <v>-1.0580516164642446</v>
      </c>
      <c r="DB9">
        <f t="shared" si="42"/>
        <v>-0.46355094144162362</v>
      </c>
      <c r="DD9" s="49">
        <v>20.303940504246953</v>
      </c>
      <c r="DE9" s="49">
        <v>3</v>
      </c>
      <c r="DF9" s="22">
        <f t="shared" si="43"/>
        <v>7.8938334202312263E-2</v>
      </c>
      <c r="DG9" s="49">
        <f t="shared" si="44"/>
        <v>0.3091127560479745</v>
      </c>
      <c r="DH9" s="72">
        <f>AVERAGE(DF21:DF26)</f>
        <v>0.20611676152825978</v>
      </c>
      <c r="DI9" s="72">
        <f>(DG26-DG21)/(DF26-DF21)</f>
        <v>0.51990827788033722</v>
      </c>
      <c r="DJ9" s="88">
        <f t="shared" si="109"/>
        <v>0.3265160002917547</v>
      </c>
      <c r="DK9" s="72">
        <f t="shared" si="45"/>
        <v>0.24997139164065549</v>
      </c>
      <c r="DL9" s="72">
        <f t="shared" si="46"/>
        <v>1.6681595943473757</v>
      </c>
      <c r="DM9">
        <f t="shared" si="47"/>
        <v>-1.1027120425513088</v>
      </c>
      <c r="DN9">
        <f t="shared" si="48"/>
        <v>-0.50988307268843081</v>
      </c>
      <c r="DP9" s="49">
        <v>15.033296378372908</v>
      </c>
      <c r="DQ9">
        <v>3</v>
      </c>
      <c r="DR9" s="22">
        <f t="shared" si="49"/>
        <v>0.11035459814470337</v>
      </c>
      <c r="DS9" s="49">
        <f t="shared" si="50"/>
        <v>0.26421915890514741</v>
      </c>
      <c r="DT9" s="72">
        <f>AVERAGE(DR21:DR26)</f>
        <v>0.31037230728197823</v>
      </c>
      <c r="DU9" s="72">
        <f>(DS26-DS21)/(DR26-DR21)</f>
        <v>0.3161219617216226</v>
      </c>
      <c r="DV9" s="88">
        <f t="shared" si="110"/>
        <v>0.15757563723978388</v>
      </c>
      <c r="DW9" s="72">
        <f t="shared" si="51"/>
        <v>0.37934393112241782</v>
      </c>
      <c r="DX9" s="72">
        <f t="shared" si="52"/>
        <v>0.70008908731332331</v>
      </c>
      <c r="DY9">
        <f t="shared" si="111"/>
        <v>-0.95720956637846877</v>
      </c>
      <c r="DZ9">
        <f t="shared" si="112"/>
        <v>-0.57803569427218027</v>
      </c>
      <c r="EB9">
        <v>19.811612756158951</v>
      </c>
      <c r="EC9">
        <v>3</v>
      </c>
      <c r="ED9" s="22">
        <f t="shared" si="53"/>
        <v>0.1238561570126223</v>
      </c>
      <c r="EE9" s="49">
        <f t="shared" si="54"/>
        <v>0.30652748970711347</v>
      </c>
      <c r="EF9" s="72">
        <f>AVERAGE(ED21:ED26)</f>
        <v>0.30344758468092459</v>
      </c>
      <c r="EG9" s="72">
        <f>(EE26-EE21)/(ED26-ED21)</f>
        <v>0.6141715394571502</v>
      </c>
      <c r="EH9" s="88">
        <f t="shared" si="113"/>
        <v>0.30614282910759211</v>
      </c>
      <c r="EI9" s="72">
        <f t="shared" si="55"/>
        <v>0.36537566318723574</v>
      </c>
      <c r="EJ9" s="72">
        <f t="shared" si="56"/>
        <v>0.96984189499803219</v>
      </c>
      <c r="EK9">
        <f t="shared" si="114"/>
        <v>-0.9070823993313275</v>
      </c>
      <c r="EL9">
        <f t="shared" si="115"/>
        <v>-0.51353057141389191</v>
      </c>
      <c r="EN9">
        <v>19.059118552545918</v>
      </c>
      <c r="EO9">
        <v>3</v>
      </c>
      <c r="EP9" s="22">
        <f t="shared" si="57"/>
        <v>0.11981658421687348</v>
      </c>
      <c r="EQ9" s="49">
        <f t="shared" si="58"/>
        <v>0.32369993380600043</v>
      </c>
      <c r="ER9" s="72">
        <f>AVERAGE(EP21:EP26)</f>
        <v>0.31285441434405847</v>
      </c>
      <c r="ES9" s="72">
        <f>(EQ26-EQ21)/(EP26-EP21)</f>
        <v>0.58299140581831832</v>
      </c>
      <c r="ET9" s="88">
        <f t="shared" si="116"/>
        <v>0.29060063330252134</v>
      </c>
      <c r="EU9" s="72">
        <f t="shared" si="59"/>
        <v>0.37941918335343261</v>
      </c>
      <c r="EV9" s="72">
        <f t="shared" si="60"/>
        <v>0.93516463327555288</v>
      </c>
      <c r="EW9">
        <f t="shared" si="117"/>
        <v>-0.92148306562454319</v>
      </c>
      <c r="EX9">
        <f t="shared" si="118"/>
        <v>-0.48985738940710155</v>
      </c>
      <c r="EZ9" s="49">
        <v>21.213203435596427</v>
      </c>
      <c r="FA9">
        <v>3</v>
      </c>
      <c r="FB9" s="22">
        <f t="shared" si="61"/>
        <v>0.12478451897198847</v>
      </c>
      <c r="FC9" s="49">
        <f t="shared" si="62"/>
        <v>0.40220708461169152</v>
      </c>
      <c r="FD9" s="72">
        <f>AVERAGE(FB21:FB26)</f>
        <v>0.3057220714813717</v>
      </c>
      <c r="FE9" s="72">
        <f>(FC26-FC21)/(FB26-FB21)</f>
        <v>0.53968240063153294</v>
      </c>
      <c r="FF9" s="88">
        <f t="shared" si="119"/>
        <v>0.38798334027562198</v>
      </c>
      <c r="FG9" s="72">
        <f t="shared" si="63"/>
        <v>0.36811433096736601</v>
      </c>
      <c r="FH9" s="72">
        <f t="shared" si="64"/>
        <v>0.9353781483464414</v>
      </c>
      <c r="FI9">
        <f t="shared" si="65"/>
        <v>-0.90383929079203407</v>
      </c>
      <c r="FJ9">
        <f t="shared" si="66"/>
        <v>-0.39555028386193741</v>
      </c>
      <c r="FL9">
        <v>87.020112617716137</v>
      </c>
      <c r="FM9">
        <v>12</v>
      </c>
      <c r="FN9" s="22">
        <f t="shared" si="67"/>
        <v>0.17004627929659852</v>
      </c>
      <c r="FO9" s="49">
        <f t="shared" si="68"/>
        <v>0.46459777282438874</v>
      </c>
      <c r="FP9" s="52">
        <f t="shared" si="69"/>
        <v>0.48413952167353802</v>
      </c>
      <c r="FQ9" s="72">
        <f t="shared" si="70"/>
        <v>0.25506941894489776</v>
      </c>
      <c r="FR9" s="88">
        <f t="shared" si="120"/>
        <v>0.34805298182511463</v>
      </c>
      <c r="FS9" s="52">
        <f t="shared" si="71"/>
        <v>1.3004027595028218</v>
      </c>
      <c r="FT9">
        <f t="shared" si="72"/>
        <v>-0.76943286622249163</v>
      </c>
      <c r="FU9">
        <f t="shared" si="73"/>
        <v>-0.33292287643934898</v>
      </c>
      <c r="FW9">
        <v>36.055512754639892</v>
      </c>
      <c r="FX9">
        <v>12</v>
      </c>
      <c r="FY9" s="22">
        <f t="shared" si="74"/>
        <v>9.9872689658602506E-2</v>
      </c>
      <c r="FZ9" s="49">
        <f t="shared" si="75"/>
        <v>0.3848702307502268</v>
      </c>
      <c r="GA9" s="52">
        <f t="shared" si="76"/>
        <v>0.19564077342536468</v>
      </c>
      <c r="GB9" s="52">
        <f t="shared" si="77"/>
        <v>0.66785049465905921</v>
      </c>
      <c r="GC9" s="88">
        <f t="shared" si="121"/>
        <v>9.7520018459626601E-2</v>
      </c>
      <c r="GD9">
        <f t="shared" si="78"/>
        <v>-1.0005532540371567</v>
      </c>
      <c r="GE9">
        <f t="shared" si="79"/>
        <v>-0.41468567976251647</v>
      </c>
      <c r="GG9">
        <v>52.153619241621193</v>
      </c>
      <c r="GH9">
        <v>12</v>
      </c>
      <c r="GI9" s="22">
        <f t="shared" si="80"/>
        <v>0.10278530291648946</v>
      </c>
      <c r="GJ9" s="49">
        <f t="shared" si="81"/>
        <v>0.36489209927900429</v>
      </c>
      <c r="GK9" s="52">
        <f t="shared" si="82"/>
        <v>0.28034434080211718</v>
      </c>
      <c r="GL9" s="52">
        <f t="shared" si="83"/>
        <v>1.7647445568902156</v>
      </c>
      <c r="GM9" s="88">
        <f t="shared" si="122"/>
        <v>0.15996437876121772</v>
      </c>
      <c r="GN9">
        <f t="shared" si="84"/>
        <v>-0.98806897987949682</v>
      </c>
      <c r="GO9">
        <f t="shared" si="85"/>
        <v>-0.43783553996963009</v>
      </c>
      <c r="GQ9">
        <v>56.020085683618873</v>
      </c>
      <c r="GR9">
        <v>12</v>
      </c>
      <c r="GS9" s="22">
        <f t="shared" si="86"/>
        <v>8.9639059359246168E-2</v>
      </c>
      <c r="GT9" s="49">
        <f t="shared" si="87"/>
        <v>0.29000123435874248</v>
      </c>
      <c r="GU9" s="52">
        <f t="shared" si="88"/>
        <v>0.30647536395521119</v>
      </c>
      <c r="GV9" s="52">
        <f t="shared" si="89"/>
        <v>1.5902408172917166</v>
      </c>
      <c r="GW9" s="88">
        <f t="shared" si="123"/>
        <v>0.19247454653847115</v>
      </c>
      <c r="GX9">
        <f t="shared" si="90"/>
        <v>-1.047502709446573</v>
      </c>
      <c r="GY9">
        <f t="shared" si="91"/>
        <v>-0.53760015356983815</v>
      </c>
      <c r="HA9">
        <v>61.599512985087799</v>
      </c>
      <c r="HB9">
        <v>12</v>
      </c>
      <c r="HC9" s="22">
        <f t="shared" si="92"/>
        <v>0.13192780516588809</v>
      </c>
      <c r="HD9" s="49">
        <f t="shared" si="93"/>
        <v>0.46273213468092789</v>
      </c>
      <c r="HE9" s="52">
        <f t="shared" si="94"/>
        <v>0.32631057389398788</v>
      </c>
      <c r="HF9" s="52">
        <f t="shared" si="95"/>
        <v>1.0587357227474603</v>
      </c>
      <c r="HG9" s="88">
        <f t="shared" si="124"/>
        <v>0.23458809529177621</v>
      </c>
      <c r="HH9">
        <f t="shared" si="125"/>
        <v>-0.87966366269858187</v>
      </c>
      <c r="HI9">
        <f t="shared" si="126"/>
        <v>-0.33467033963992249</v>
      </c>
      <c r="HO9"/>
      <c r="HP9"/>
      <c r="HQ9"/>
    </row>
    <row r="10" spans="1:228" x14ac:dyDescent="0.25">
      <c r="A10" s="87">
        <v>9</v>
      </c>
      <c r="B10" s="87" t="s">
        <v>17</v>
      </c>
      <c r="C10" s="87" t="s">
        <v>40</v>
      </c>
      <c r="D10" s="77">
        <v>100</v>
      </c>
      <c r="E10" s="4">
        <v>1123.0999999999999</v>
      </c>
      <c r="F10" s="90">
        <v>6</v>
      </c>
      <c r="G10" s="90">
        <v>3.8750000000000031</v>
      </c>
      <c r="H10" s="90">
        <v>88.174238468984015</v>
      </c>
      <c r="I10" s="100">
        <v>291.09793974613473</v>
      </c>
      <c r="J10" s="100">
        <v>1.9002174484143879</v>
      </c>
      <c r="L10" s="49">
        <v>10.965856099730654</v>
      </c>
      <c r="M10" s="49">
        <v>4</v>
      </c>
      <c r="N10" s="22">
        <f t="shared" si="96"/>
        <v>3.5968374196793544E-2</v>
      </c>
      <c r="O10" s="49">
        <f t="shared" si="0"/>
        <v>0.3563102658757627</v>
      </c>
      <c r="P10" s="72">
        <f>AVERAGE(N26:N31)</f>
        <v>0.10250986646086159</v>
      </c>
      <c r="Q10" s="72">
        <f>(O31-O26)/(N31-N26)</f>
        <v>0.1319181337871731</v>
      </c>
      <c r="R10" s="88">
        <f t="shared" si="97"/>
        <v>6.5756532326286116E-2</v>
      </c>
      <c r="S10" s="72">
        <f t="shared" si="1"/>
        <v>0.12049405355925837</v>
      </c>
      <c r="T10" s="72">
        <f t="shared" si="2"/>
        <v>0.24869832598249217</v>
      </c>
      <c r="U10">
        <f t="shared" si="98"/>
        <v>-1.4440791922431695</v>
      </c>
      <c r="V10">
        <f t="shared" si="99"/>
        <v>-0.44817166474141223</v>
      </c>
      <c r="W10" s="61"/>
      <c r="X10" s="49">
        <v>12.747548783981962</v>
      </c>
      <c r="Y10" s="49">
        <v>4</v>
      </c>
      <c r="Z10" s="22">
        <f t="shared" si="3"/>
        <v>3.295319353454769E-2</v>
      </c>
      <c r="AA10" s="49">
        <f t="shared" si="4"/>
        <v>0.33594612033530569</v>
      </c>
      <c r="AB10" s="72">
        <f>AVERAGE(Z26:Z31)</f>
        <v>8.8374473569923354E-2</v>
      </c>
      <c r="AC10" s="72">
        <f>(AA31-AA26)/(Z31-Z26)</f>
        <v>0.20169400087600778</v>
      </c>
      <c r="AD10" s="88">
        <f t="shared" si="100"/>
        <v>0.11508652344357018</v>
      </c>
      <c r="AE10" s="72">
        <f t="shared" si="5"/>
        <v>0.10335319790380866</v>
      </c>
      <c r="AF10" s="72">
        <f t="shared" si="6"/>
        <v>0.87290421225187098</v>
      </c>
      <c r="AG10">
        <f t="shared" si="7"/>
        <v>-1.4821024910176224</v>
      </c>
      <c r="AH10">
        <f t="shared" si="8"/>
        <v>-0.47373036998337692</v>
      </c>
      <c r="AI10" s="61"/>
      <c r="AJ10" s="49">
        <v>12.509996003196804</v>
      </c>
      <c r="AK10" s="49">
        <v>4</v>
      </c>
      <c r="AL10" s="22">
        <f t="shared" si="9"/>
        <v>5.5943103749386228E-2</v>
      </c>
      <c r="AM10" s="49">
        <f t="shared" si="10"/>
        <v>0.28954079296784213</v>
      </c>
      <c r="AN10" s="72">
        <f>AVERAGE(AL26:AL31)</f>
        <v>0.1052263141952741</v>
      </c>
      <c r="AO10" s="72">
        <f>(AM31-AM26)/(AL31-AL26)</f>
        <v>0.15106910982155944</v>
      </c>
      <c r="AP10" s="88">
        <f t="shared" si="101"/>
        <v>9.4875353221293535E-2</v>
      </c>
      <c r="AQ10" s="72">
        <f t="shared" si="11"/>
        <v>0.11854610080227081</v>
      </c>
      <c r="AR10" s="72">
        <f t="shared" si="12"/>
        <v>0.82707959694750488</v>
      </c>
      <c r="AS10">
        <f t="shared" si="13"/>
        <v>-1.252253442436448</v>
      </c>
      <c r="AT10">
        <f t="shared" si="14"/>
        <v>-0.53829024052799912</v>
      </c>
      <c r="AV10" s="49">
        <v>25.504901489713699</v>
      </c>
      <c r="AW10" s="49">
        <v>4</v>
      </c>
      <c r="AX10" s="22">
        <f t="shared" si="15"/>
        <v>0.2698969873496006</v>
      </c>
      <c r="AY10" s="49">
        <f t="shared" si="16"/>
        <v>0.44911040978512579</v>
      </c>
      <c r="AZ10" s="72">
        <f>AVERAGE(AX26:AX31)</f>
        <v>0.65398116165480147</v>
      </c>
      <c r="BA10" s="72">
        <f>(AY31-AY26)/(AX31-AX26)</f>
        <v>0.41668562465701414</v>
      </c>
      <c r="BB10" s="88">
        <f t="shared" si="102"/>
        <v>0.207703072815315</v>
      </c>
      <c r="BC10" s="72">
        <f t="shared" si="17"/>
        <v>0.7577876952508017</v>
      </c>
      <c r="BD10" s="72">
        <f t="shared" si="18"/>
        <v>0.21011532786749143</v>
      </c>
      <c r="BE10">
        <f t="shared" si="19"/>
        <v>-0.56880196310834641</v>
      </c>
      <c r="BF10">
        <f t="shared" si="20"/>
        <v>-0.34764687844910186</v>
      </c>
      <c r="BG10" s="61"/>
      <c r="BH10" s="49">
        <v>24.418230894149559</v>
      </c>
      <c r="BI10" s="49">
        <v>4</v>
      </c>
      <c r="BJ10" s="22">
        <f t="shared" si="21"/>
        <v>0.21969619362835946</v>
      </c>
      <c r="BK10" s="49">
        <f t="shared" si="22"/>
        <v>0.43653326706404638</v>
      </c>
      <c r="BL10" s="72">
        <f>AVERAGE(BJ26:BJ31)</f>
        <v>0.53234077686871706</v>
      </c>
      <c r="BM10" s="72">
        <f>(BK31-BK26)/(BJ31-BJ26)</f>
        <v>0.36343519776752198</v>
      </c>
      <c r="BN10" s="88">
        <f t="shared" si="103"/>
        <v>0.20737599148426578</v>
      </c>
      <c r="BO10" s="72">
        <f t="shared" si="23"/>
        <v>0.61683931287962457</v>
      </c>
      <c r="BP10" s="72">
        <f t="shared" si="24"/>
        <v>0.32384111122028486</v>
      </c>
      <c r="BQ10">
        <f t="shared" si="25"/>
        <v>-0.65817746743324412</v>
      </c>
      <c r="BR10">
        <f t="shared" si="26"/>
        <v>-0.35998265424519366</v>
      </c>
      <c r="BT10" s="49">
        <v>34.033072150483271</v>
      </c>
      <c r="BU10" s="49">
        <v>4</v>
      </c>
      <c r="BV10" s="22">
        <f t="shared" si="27"/>
        <v>0.26024522601469674</v>
      </c>
      <c r="BW10" s="49">
        <f t="shared" si="28"/>
        <v>0.41435605704517181</v>
      </c>
      <c r="BX10" s="72">
        <f>AVERAGE(BV26:BV31)</f>
        <v>0.54345326608951383</v>
      </c>
      <c r="BY10" s="72">
        <f>(BW31-BW26)/(BV31-BV26)</f>
        <v>0.55594558081613765</v>
      </c>
      <c r="BZ10" s="88">
        <f t="shared" si="104"/>
        <v>0.34914836933937377</v>
      </c>
      <c r="CA10" s="72">
        <f t="shared" si="29"/>
        <v>0.61999597962324815</v>
      </c>
      <c r="CB10" s="72">
        <f t="shared" si="30"/>
        <v>9.1726657540003101E-2</v>
      </c>
      <c r="CC10">
        <f t="shared" si="105"/>
        <v>-0.58461722852055942</v>
      </c>
      <c r="CD10">
        <f t="shared" si="106"/>
        <v>-0.3826263082693746</v>
      </c>
      <c r="CF10" s="49">
        <v>23.759208741033444</v>
      </c>
      <c r="CG10" s="49">
        <v>4</v>
      </c>
      <c r="CH10" s="22">
        <f t="shared" si="31"/>
        <v>0.1147985304710905</v>
      </c>
      <c r="CI10" s="49">
        <f t="shared" si="32"/>
        <v>0.41912836561349853</v>
      </c>
      <c r="CJ10" s="72">
        <f>AVERAGE(CH26:CH31)</f>
        <v>0.32717581184260786</v>
      </c>
      <c r="CK10" s="72">
        <f>(CI31-CI26)/(CH31-CH26)</f>
        <v>0.45598968470709278</v>
      </c>
      <c r="CL10" s="88">
        <f t="shared" si="107"/>
        <v>0.22729475912136088</v>
      </c>
      <c r="CM10" s="72">
        <f t="shared" si="33"/>
        <v>0.38457507707815308</v>
      </c>
      <c r="CN10" s="72">
        <f t="shared" si="34"/>
        <v>0.808536844641911</v>
      </c>
      <c r="CO10">
        <f t="shared" si="35"/>
        <v>-0.94006367127934498</v>
      </c>
      <c r="CP10">
        <f t="shared" si="36"/>
        <v>-0.37765294615124878</v>
      </c>
      <c r="CR10" s="49">
        <v>29.652150006365474</v>
      </c>
      <c r="CS10" s="49">
        <v>4</v>
      </c>
      <c r="CT10" s="22">
        <f t="shared" si="37"/>
        <v>9.7208865382988147E-2</v>
      </c>
      <c r="CU10" s="49">
        <f t="shared" si="38"/>
        <v>0.34637504590703255</v>
      </c>
      <c r="CV10" s="72">
        <f>AVERAGE(CT26:CT31)</f>
        <v>0.27704526634151616</v>
      </c>
      <c r="CW10" s="72">
        <f>(CU31-CU26)/(CT31-CT26)</f>
        <v>0.55955971186881137</v>
      </c>
      <c r="CX10" s="88">
        <f t="shared" si="108"/>
        <v>0.31928456780257003</v>
      </c>
      <c r="CY10" s="72">
        <f t="shared" si="39"/>
        <v>0.32564969903301022</v>
      </c>
      <c r="CZ10" s="72">
        <f t="shared" si="40"/>
        <v>0.85198764605463906</v>
      </c>
      <c r="DA10">
        <f t="shared" si="41"/>
        <v>-1.0122941259035696</v>
      </c>
      <c r="DB10">
        <f t="shared" si="42"/>
        <v>-0.46045340365021825</v>
      </c>
      <c r="DD10" s="49">
        <v>27.166155414412248</v>
      </c>
      <c r="DE10" s="49">
        <v>4</v>
      </c>
      <c r="DF10" s="22">
        <f t="shared" si="43"/>
        <v>8.7709260224791405E-2</v>
      </c>
      <c r="DG10" s="49">
        <f t="shared" si="44"/>
        <v>0.31121172858429597</v>
      </c>
      <c r="DH10" s="72">
        <f>AVERAGE(DF26:DF31)</f>
        <v>0.24997139164065549</v>
      </c>
      <c r="DI10" s="72">
        <f>(DG31-DG26)/(DF31-DF26)</f>
        <v>0.57524570380363427</v>
      </c>
      <c r="DJ10" s="88">
        <f t="shared" si="109"/>
        <v>0.36126935150320605</v>
      </c>
      <c r="DK10" s="72">
        <f t="shared" si="45"/>
        <v>0.29382602175305111</v>
      </c>
      <c r="DL10" s="72">
        <f t="shared" si="46"/>
        <v>0.88036872881120165</v>
      </c>
      <c r="DM10">
        <f t="shared" si="47"/>
        <v>-1.0569545519906336</v>
      </c>
      <c r="DN10">
        <f t="shared" si="48"/>
        <v>-0.50694404419051986</v>
      </c>
      <c r="DP10" s="49">
        <v>20.71834935510066</v>
      </c>
      <c r="DQ10">
        <v>4</v>
      </c>
      <c r="DR10" s="22">
        <f t="shared" si="49"/>
        <v>0.1241489229127913</v>
      </c>
      <c r="DS10" s="49">
        <f t="shared" si="50"/>
        <v>0.26735771537559799</v>
      </c>
      <c r="DT10" s="72">
        <f>AVERAGE(DR26:DR31)</f>
        <v>0.37934393112241782</v>
      </c>
      <c r="DU10" s="72">
        <f>(DS31-DS26)/(DR31-DR26)</f>
        <v>0.38881575417086123</v>
      </c>
      <c r="DV10" s="88">
        <f t="shared" si="110"/>
        <v>0.19381092632309166</v>
      </c>
      <c r="DW10" s="72">
        <f t="shared" si="51"/>
        <v>0.44831555496285747</v>
      </c>
      <c r="DX10" s="72">
        <f t="shared" si="52"/>
        <v>0.84364670017952526</v>
      </c>
      <c r="DY10">
        <f t="shared" si="111"/>
        <v>-0.90605704393108755</v>
      </c>
      <c r="DZ10">
        <f t="shared" si="112"/>
        <v>-0.57290727856682044</v>
      </c>
      <c r="EB10">
        <v>27.789386463180506</v>
      </c>
      <c r="EC10">
        <v>4</v>
      </c>
      <c r="ED10" s="22">
        <f t="shared" si="53"/>
        <v>0.13624177271388452</v>
      </c>
      <c r="EE10" s="49">
        <f t="shared" si="54"/>
        <v>0.31076464846498997</v>
      </c>
      <c r="EF10" s="72">
        <f>AVERAGE(ED26:ED31)</f>
        <v>0.36537566318723574</v>
      </c>
      <c r="EG10" s="72">
        <f>(EE31-EE26)/(ED31-ED26)</f>
        <v>0.57878980665304258</v>
      </c>
      <c r="EH10" s="88">
        <f t="shared" si="113"/>
        <v>0.28850628445599141</v>
      </c>
      <c r="EI10" s="72">
        <f t="shared" si="55"/>
        <v>0.42730374169354696</v>
      </c>
      <c r="EJ10" s="72">
        <f t="shared" si="56"/>
        <v>0.7301388072774494</v>
      </c>
      <c r="EK10">
        <f t="shared" si="114"/>
        <v>-0.86568971417310248</v>
      </c>
      <c r="EL10">
        <f t="shared" si="115"/>
        <v>-0.50756839093225559</v>
      </c>
      <c r="EN10">
        <v>26.518861212352238</v>
      </c>
      <c r="EO10">
        <v>4</v>
      </c>
      <c r="EP10" s="22">
        <f t="shared" si="57"/>
        <v>0.1331295380187483</v>
      </c>
      <c r="EQ10" s="49">
        <f t="shared" si="58"/>
        <v>0.32808602049113261</v>
      </c>
      <c r="ER10" s="72">
        <f>AVERAGE(EP26:EP31)</f>
        <v>0.37941918335343261</v>
      </c>
      <c r="ES10" s="72">
        <f>(EQ31-EQ26)/(EP31-EP26)</f>
        <v>0.6495920474336534</v>
      </c>
      <c r="ET10" s="88">
        <f t="shared" si="116"/>
        <v>0.32379870181367559</v>
      </c>
      <c r="EU10" s="72">
        <f t="shared" si="59"/>
        <v>0.44598395236280686</v>
      </c>
      <c r="EV10" s="72">
        <f t="shared" si="60"/>
        <v>0.66166071770020285</v>
      </c>
      <c r="EW10">
        <f t="shared" si="117"/>
        <v>-0.87572557506386806</v>
      </c>
      <c r="EX10">
        <f t="shared" si="118"/>
        <v>-0.48401227419458082</v>
      </c>
      <c r="EZ10" s="49">
        <v>30.265491900843113</v>
      </c>
      <c r="FA10">
        <v>4</v>
      </c>
      <c r="FB10" s="22">
        <f t="shared" si="61"/>
        <v>0.13726297086918732</v>
      </c>
      <c r="FC10" s="49">
        <f t="shared" si="62"/>
        <v>0.40728616770771114</v>
      </c>
      <c r="FD10" s="72">
        <f>AVERAGE(FB26:FB31)</f>
        <v>0.36811433096736601</v>
      </c>
      <c r="FE10" s="72">
        <f>(FC31-FC26)/(FB31-FB26)</f>
        <v>0.57613864802351999</v>
      </c>
      <c r="FF10" s="88">
        <f t="shared" si="119"/>
        <v>0.41419211903236086</v>
      </c>
      <c r="FG10" s="72">
        <f t="shared" si="63"/>
        <v>0.43050659045336026</v>
      </c>
      <c r="FH10" s="72">
        <f t="shared" si="64"/>
        <v>0.7563975703321304</v>
      </c>
      <c r="FI10">
        <f t="shared" si="65"/>
        <v>-0.86244660563380904</v>
      </c>
      <c r="FJ10">
        <f t="shared" si="66"/>
        <v>-0.39010033921481746</v>
      </c>
      <c r="FL10">
        <v>137.32898455897794</v>
      </c>
      <c r="FM10">
        <v>16</v>
      </c>
      <c r="FN10" s="22">
        <f t="shared" si="67"/>
        <v>0.21255784912074813</v>
      </c>
      <c r="FO10" s="49">
        <f t="shared" si="68"/>
        <v>0.483819315234151</v>
      </c>
      <c r="FP10" s="52">
        <f t="shared" si="69"/>
        <v>0.55202950110255689</v>
      </c>
      <c r="FQ10" s="72">
        <f t="shared" si="70"/>
        <v>0.29758098876904743</v>
      </c>
      <c r="FR10" s="88">
        <f t="shared" si="120"/>
        <v>0.3968598003526243</v>
      </c>
      <c r="FS10" s="52">
        <f t="shared" si="71"/>
        <v>1.0080032440260325</v>
      </c>
      <c r="FT10">
        <f t="shared" si="72"/>
        <v>-0.67252285321443528</v>
      </c>
      <c r="FU10">
        <f t="shared" si="73"/>
        <v>-0.31531679754470204</v>
      </c>
      <c r="FW10">
        <v>53.649324320069496</v>
      </c>
      <c r="FX10">
        <v>16</v>
      </c>
      <c r="FY10" s="22">
        <f t="shared" si="74"/>
        <v>0.12484086207325314</v>
      </c>
      <c r="FZ10" s="49">
        <f t="shared" si="75"/>
        <v>0.38925681153546943</v>
      </c>
      <c r="GA10" s="52">
        <f t="shared" si="76"/>
        <v>0.21197732405222577</v>
      </c>
      <c r="GB10" s="52">
        <f t="shared" si="77"/>
        <v>0.80225585690473089</v>
      </c>
      <c r="GC10" s="88">
        <f t="shared" si="121"/>
        <v>0.1056632121855801</v>
      </c>
      <c r="GD10">
        <f t="shared" si="78"/>
        <v>-0.90364324102910021</v>
      </c>
      <c r="GE10">
        <f t="shared" si="79"/>
        <v>-0.40976377905172418</v>
      </c>
      <c r="GG10">
        <v>80.224684480526321</v>
      </c>
      <c r="GH10">
        <v>16</v>
      </c>
      <c r="GI10" s="22">
        <f t="shared" si="80"/>
        <v>0.12848162864561183</v>
      </c>
      <c r="GJ10" s="49">
        <f t="shared" si="81"/>
        <v>0.37158172745180029</v>
      </c>
      <c r="GK10" s="52">
        <f t="shared" si="82"/>
        <v>0.33105813789105054</v>
      </c>
      <c r="GL10" s="52">
        <f t="shared" si="83"/>
        <v>1.1825542078321951</v>
      </c>
      <c r="GM10" s="88">
        <f t="shared" si="122"/>
        <v>0.18890165291036798</v>
      </c>
      <c r="GN10">
        <f t="shared" si="84"/>
        <v>-0.89115896687144036</v>
      </c>
      <c r="GO10">
        <f t="shared" si="85"/>
        <v>-0.429945650604038</v>
      </c>
      <c r="GQ10">
        <v>85.523388613875682</v>
      </c>
      <c r="GR10">
        <v>16</v>
      </c>
      <c r="GS10" s="22">
        <f t="shared" si="86"/>
        <v>0.11204882419905771</v>
      </c>
      <c r="GT10" s="49">
        <f t="shared" si="87"/>
        <v>0.29648747530584302</v>
      </c>
      <c r="GU10" s="52">
        <f t="shared" si="88"/>
        <v>0.34081126092827169</v>
      </c>
      <c r="GV10" s="52">
        <f t="shared" si="89"/>
        <v>1.8626106325070593</v>
      </c>
      <c r="GW10" s="88">
        <f t="shared" si="123"/>
        <v>0.21403838812949477</v>
      </c>
      <c r="GX10">
        <f t="shared" si="90"/>
        <v>-0.95059269643851663</v>
      </c>
      <c r="GY10">
        <f t="shared" si="91"/>
        <v>-0.52799364806851545</v>
      </c>
      <c r="HA10">
        <v>95.547108799795723</v>
      </c>
      <c r="HB10">
        <v>16</v>
      </c>
      <c r="HC10" s="22">
        <f t="shared" si="92"/>
        <v>0.16490975645736008</v>
      </c>
      <c r="HD10" s="49">
        <f t="shared" si="93"/>
        <v>0.47275351421998713</v>
      </c>
      <c r="HE10" s="52">
        <f t="shared" si="94"/>
        <v>0.35340987130661866</v>
      </c>
      <c r="HF10" s="52">
        <f t="shared" si="95"/>
        <v>1.5292027579112402</v>
      </c>
      <c r="HG10" s="88">
        <f t="shared" si="124"/>
        <v>0.25407006453326247</v>
      </c>
      <c r="HH10">
        <f t="shared" si="125"/>
        <v>-0.78275364969052552</v>
      </c>
      <c r="HI10">
        <f t="shared" si="126"/>
        <v>-0.32536523413670154</v>
      </c>
      <c r="HO10"/>
      <c r="HP10"/>
      <c r="HQ10"/>
    </row>
    <row r="11" spans="1:228" x14ac:dyDescent="0.25">
      <c r="A11" s="87">
        <v>10</v>
      </c>
      <c r="B11" s="87" t="s">
        <v>45</v>
      </c>
      <c r="C11" s="87" t="s">
        <v>58</v>
      </c>
      <c r="D11" s="77">
        <v>100</v>
      </c>
      <c r="E11" s="4">
        <v>801.4</v>
      </c>
      <c r="F11" s="90">
        <v>5</v>
      </c>
      <c r="G11" s="90">
        <v>3.9609999999999999</v>
      </c>
      <c r="H11" s="90">
        <v>57.844084650441616</v>
      </c>
      <c r="I11" s="100">
        <v>226.02435098385385</v>
      </c>
      <c r="J11" s="100">
        <v>1.208226350101868</v>
      </c>
      <c r="L11" s="49">
        <v>13.946325680981353</v>
      </c>
      <c r="M11" s="49">
        <v>5</v>
      </c>
      <c r="N11" s="22">
        <f t="shared" si="96"/>
        <v>3.9565211616472896E-2</v>
      </c>
      <c r="O11" s="49">
        <f t="shared" si="0"/>
        <v>0.35664578344019904</v>
      </c>
      <c r="P11" s="72">
        <f>AVERAGE(N31:N36)</f>
        <v>0.12049405355925837</v>
      </c>
      <c r="Q11" s="72">
        <f>(O36-O31)/(N36-N31)</f>
        <v>0.14655132802776485</v>
      </c>
      <c r="R11" s="88">
        <f t="shared" si="97"/>
        <v>7.305066303064163E-2</v>
      </c>
      <c r="S11" s="72">
        <f t="shared" si="1"/>
        <v>0.13847824065765513</v>
      </c>
      <c r="T11" s="72">
        <f t="shared" si="2"/>
        <v>0.88508656316247081</v>
      </c>
      <c r="U11">
        <f t="shared" si="98"/>
        <v>-1.4026865070849446</v>
      </c>
      <c r="V11">
        <f t="shared" si="99"/>
        <v>-0.44776290619952752</v>
      </c>
      <c r="W11" s="61"/>
      <c r="X11" s="49">
        <v>16.194134740701646</v>
      </c>
      <c r="Y11" s="49">
        <v>5</v>
      </c>
      <c r="Z11" s="22">
        <f t="shared" si="3"/>
        <v>3.5948938401324751E-2</v>
      </c>
      <c r="AA11" s="49">
        <f t="shared" si="4"/>
        <v>0.33632503696271926</v>
      </c>
      <c r="AB11" s="72">
        <f>AVERAGE(Z31:Z36)</f>
        <v>0.10335319790380866</v>
      </c>
      <c r="AC11" s="72">
        <f>(AA36-AA31)/(Z36-Z31)</f>
        <v>0.19065901003608013</v>
      </c>
      <c r="AD11" s="88">
        <f t="shared" si="100"/>
        <v>0.10878996168921419</v>
      </c>
      <c r="AE11" s="72">
        <f t="shared" si="5"/>
        <v>0.118331922237694</v>
      </c>
      <c r="AF11" s="72">
        <f t="shared" si="6"/>
        <v>1.8301653601339358</v>
      </c>
      <c r="AG11">
        <f t="shared" si="7"/>
        <v>-1.4443139301282226</v>
      </c>
      <c r="AH11">
        <f t="shared" si="8"/>
        <v>-0.47324080140371388</v>
      </c>
      <c r="AI11" s="61"/>
      <c r="AJ11" s="49">
        <v>15.572411502397436</v>
      </c>
      <c r="AK11" s="49">
        <v>5</v>
      </c>
      <c r="AL11" s="22">
        <f t="shared" si="9"/>
        <v>5.8607061070785574E-2</v>
      </c>
      <c r="AM11" s="49">
        <f t="shared" si="10"/>
        <v>0.28979757256726846</v>
      </c>
      <c r="AN11" s="72">
        <f>AVERAGE(AL31:AL36)</f>
        <v>0.11854610080227081</v>
      </c>
      <c r="AO11" s="72">
        <f>(AM36-AM31)/(AL36-AL31)</f>
        <v>0.15110802059128431</v>
      </c>
      <c r="AP11" s="88">
        <f t="shared" si="101"/>
        <v>9.4899790202659998E-2</v>
      </c>
      <c r="AQ11" s="72">
        <f t="shared" si="11"/>
        <v>0.13186588740926755</v>
      </c>
      <c r="AR11" s="72">
        <f t="shared" si="12"/>
        <v>1.1814019105187481</v>
      </c>
      <c r="AS11">
        <f t="shared" si="13"/>
        <v>-1.2320500563481611</v>
      </c>
      <c r="AT11">
        <f t="shared" si="14"/>
        <v>-0.53790525663246236</v>
      </c>
      <c r="AV11" s="49">
        <v>33.034073318317859</v>
      </c>
      <c r="AW11" s="49">
        <v>5</v>
      </c>
      <c r="AX11" s="22">
        <f t="shared" si="15"/>
        <v>0.29065829406880067</v>
      </c>
      <c r="AY11" s="49">
        <f t="shared" si="16"/>
        <v>0.45530968074326128</v>
      </c>
      <c r="AZ11" s="72">
        <f>AVERAGE(AX31:AX36)</f>
        <v>0.7577876952508017</v>
      </c>
      <c r="BA11" s="72">
        <f>(AY36-AY31)/(AX36-AX31)</f>
        <v>0.45237617355757781</v>
      </c>
      <c r="BB11" s="88">
        <f t="shared" si="102"/>
        <v>0.22549355138825405</v>
      </c>
      <c r="BC11" s="72">
        <f t="shared" si="17"/>
        <v>0.86159422884680203</v>
      </c>
      <c r="BD11" s="72">
        <f t="shared" si="18"/>
        <v>0.13552204975039159</v>
      </c>
      <c r="BE11">
        <f t="shared" si="19"/>
        <v>-0.53661727973694506</v>
      </c>
      <c r="BF11">
        <f t="shared" si="20"/>
        <v>-0.34169311567317812</v>
      </c>
      <c r="BG11" s="61"/>
      <c r="BH11" s="49">
        <v>31.56342820417326</v>
      </c>
      <c r="BI11" s="49">
        <v>5</v>
      </c>
      <c r="BJ11" s="22">
        <f t="shared" si="21"/>
        <v>0.23659590083054094</v>
      </c>
      <c r="BK11" s="49">
        <f t="shared" si="22"/>
        <v>0.44168393781558551</v>
      </c>
      <c r="BL11" s="72">
        <f>AVERAGE(BJ31:BJ36)</f>
        <v>0.61683931287962457</v>
      </c>
      <c r="BM11" s="72">
        <f>(BK36-BK31)/(BJ36-BJ31)</f>
        <v>0.43896032261743606</v>
      </c>
      <c r="BN11" s="88">
        <f t="shared" si="103"/>
        <v>0.25047060021762912</v>
      </c>
      <c r="BO11" s="72">
        <f t="shared" si="23"/>
        <v>0.70133784889053208</v>
      </c>
      <c r="BP11" s="72">
        <f t="shared" si="24"/>
        <v>0.1050689788623634</v>
      </c>
      <c r="BQ11">
        <f t="shared" si="25"/>
        <v>-0.62599278406184289</v>
      </c>
      <c r="BR11">
        <f t="shared" si="26"/>
        <v>-0.35488839391547283</v>
      </c>
      <c r="BT11" s="49">
        <v>45</v>
      </c>
      <c r="BU11" s="49">
        <v>5</v>
      </c>
      <c r="BV11" s="22">
        <f t="shared" si="27"/>
        <v>0.2755537687214436</v>
      </c>
      <c r="BW11" s="49">
        <f t="shared" si="28"/>
        <v>0.42147388628560911</v>
      </c>
      <c r="BX11" s="72">
        <f>AVERAGE(BV31:BV36)</f>
        <v>0.61999597962324815</v>
      </c>
      <c r="BY11" s="72">
        <f>(BW36-BW31)/(BV36-BV31)</f>
        <v>0.5849862700060241</v>
      </c>
      <c r="BZ11" s="88">
        <f t="shared" si="104"/>
        <v>0.36738668190992324</v>
      </c>
      <c r="CA11" s="72">
        <f t="shared" si="29"/>
        <v>0.69653869315698247</v>
      </c>
      <c r="CB11" s="72">
        <f t="shared" si="30"/>
        <v>0.16407460927143014</v>
      </c>
      <c r="CC11">
        <f t="shared" si="105"/>
        <v>-0.55979364479552729</v>
      </c>
      <c r="CD11">
        <f t="shared" si="106"/>
        <v>-0.37522932825961686</v>
      </c>
      <c r="CF11" s="49">
        <v>29.841246622753548</v>
      </c>
      <c r="CG11" s="49">
        <v>5</v>
      </c>
      <c r="CH11" s="22">
        <f t="shared" si="31"/>
        <v>0.12627838351819953</v>
      </c>
      <c r="CI11" s="49">
        <f t="shared" si="32"/>
        <v>0.42182577491732454</v>
      </c>
      <c r="CJ11" s="72">
        <f>AVERAGE(CH31:CH36)</f>
        <v>0.38457507707815308</v>
      </c>
      <c r="CK11" s="72">
        <f>(CI36-CI31)/(CH36-CH31)</f>
        <v>0.51379889368602083</v>
      </c>
      <c r="CL11" s="88">
        <f t="shared" si="107"/>
        <v>0.25611060884458919</v>
      </c>
      <c r="CM11" s="72">
        <f t="shared" si="33"/>
        <v>0.44197434231369837</v>
      </c>
      <c r="CN11" s="72">
        <f t="shared" si="34"/>
        <v>0.40305211265461272</v>
      </c>
      <c r="CO11">
        <f t="shared" si="35"/>
        <v>-0.89867098612112006</v>
      </c>
      <c r="CP11">
        <f t="shared" si="36"/>
        <v>-0.37486688699016274</v>
      </c>
      <c r="CR11" s="49">
        <v>37.752483362025337</v>
      </c>
      <c r="CS11" s="49">
        <v>5</v>
      </c>
      <c r="CT11" s="22">
        <f t="shared" si="37"/>
        <v>0.10692975192128695</v>
      </c>
      <c r="CU11" s="49">
        <f t="shared" si="38"/>
        <v>0.34907865325099191</v>
      </c>
      <c r="CV11" s="72">
        <f>AVERAGE(CT31:CT36)</f>
        <v>0.32564969903301022</v>
      </c>
      <c r="CW11" s="72">
        <f>(CU36-CU31)/(CT36-CT31)</f>
        <v>0.61444501509438565</v>
      </c>
      <c r="CX11" s="88">
        <f t="shared" si="108"/>
        <v>0.35060210183403906</v>
      </c>
      <c r="CY11" s="72">
        <f t="shared" si="39"/>
        <v>0.37425413172450428</v>
      </c>
      <c r="CZ11" s="72">
        <f t="shared" si="40"/>
        <v>0.56623717331058521</v>
      </c>
      <c r="DA11">
        <f t="shared" si="41"/>
        <v>-0.97090144074534457</v>
      </c>
      <c r="DB11">
        <f t="shared" si="42"/>
        <v>-0.45707670821462892</v>
      </c>
      <c r="DD11" s="49">
        <v>34.132096331752024</v>
      </c>
      <c r="DE11" s="49">
        <v>5</v>
      </c>
      <c r="DF11" s="22">
        <f t="shared" si="43"/>
        <v>9.6480186247270547E-2</v>
      </c>
      <c r="DG11" s="49">
        <f t="shared" si="44"/>
        <v>0.31334242820046138</v>
      </c>
      <c r="DH11" s="72">
        <f>AVERAGE(DF31:DF36)</f>
        <v>0.29382602175305111</v>
      </c>
      <c r="DI11" s="72">
        <f>(DG36-DG31)/(DF36-DF31)</f>
        <v>0.66622132183743354</v>
      </c>
      <c r="DJ11" s="88">
        <f t="shared" si="109"/>
        <v>0.41840441972249587</v>
      </c>
      <c r="DK11" s="72">
        <f t="shared" si="45"/>
        <v>0.33768065186544688</v>
      </c>
      <c r="DL11" s="72">
        <f t="shared" si="46"/>
        <v>0.51671547660577888</v>
      </c>
      <c r="DM11">
        <f t="shared" si="47"/>
        <v>-1.0155618668324087</v>
      </c>
      <c r="DN11">
        <f t="shared" si="48"/>
        <v>-0.50398079539671714</v>
      </c>
      <c r="DP11" s="49">
        <v>28.111385593741193</v>
      </c>
      <c r="DQ11">
        <v>5</v>
      </c>
      <c r="DR11" s="22">
        <f t="shared" si="49"/>
        <v>0.13794324768087921</v>
      </c>
      <c r="DS11" s="49">
        <f t="shared" si="50"/>
        <v>0.2714392009515541</v>
      </c>
      <c r="DT11" s="72">
        <f>AVERAGE(DR31:DR36)</f>
        <v>0.44831555496285747</v>
      </c>
      <c r="DU11" s="72">
        <f>(DS36-DS31)/(DR36-DR31)</f>
        <v>0.41269452409156504</v>
      </c>
      <c r="DV11" s="88">
        <f t="shared" si="110"/>
        <v>0.20571365008915046</v>
      </c>
      <c r="DW11" s="72">
        <f t="shared" si="51"/>
        <v>0.51728717880329711</v>
      </c>
      <c r="DX11" s="72">
        <f t="shared" si="52"/>
        <v>0.78395116312706226</v>
      </c>
      <c r="DY11">
        <f t="shared" si="111"/>
        <v>-0.86029955337041242</v>
      </c>
      <c r="DZ11">
        <f t="shared" si="112"/>
        <v>-0.566327431814315</v>
      </c>
      <c r="EB11">
        <v>35.227829907617071</v>
      </c>
      <c r="EC11">
        <v>5</v>
      </c>
      <c r="ED11" s="22">
        <f t="shared" si="53"/>
        <v>0.14862738841514675</v>
      </c>
      <c r="EE11" s="49">
        <f t="shared" si="54"/>
        <v>0.3147153578913332</v>
      </c>
      <c r="EF11" s="72">
        <f>AVERAGE(ED31:ED36)</f>
        <v>0.42730374169354696</v>
      </c>
      <c r="EG11" s="72">
        <f>(EE36-EE31)/(ED36-ED31)</f>
        <v>0.73429242948144569</v>
      </c>
      <c r="EH11" s="88">
        <f t="shared" si="113"/>
        <v>0.36601885191949812</v>
      </c>
      <c r="EI11" s="72">
        <f t="shared" si="55"/>
        <v>0.489231820199858</v>
      </c>
      <c r="EJ11" s="72">
        <f t="shared" si="56"/>
        <v>0.55329220849944083</v>
      </c>
      <c r="EK11">
        <f t="shared" si="114"/>
        <v>-0.82790115328370273</v>
      </c>
      <c r="EL11">
        <f t="shared" si="115"/>
        <v>-0.50208206329995075</v>
      </c>
      <c r="EN11">
        <v>35.057096285916209</v>
      </c>
      <c r="EO11">
        <v>5</v>
      </c>
      <c r="EP11" s="22">
        <f t="shared" si="57"/>
        <v>0.14644249182062313</v>
      </c>
      <c r="EQ11" s="49">
        <f t="shared" si="58"/>
        <v>0.33310622572856907</v>
      </c>
      <c r="ER11" s="72">
        <f>AVERAGE(EP31:EP36)</f>
        <v>0.44598395236280686</v>
      </c>
      <c r="ES11" s="72">
        <f>(EQ36-EQ31)/(EP36-EP31)</f>
        <v>0.70748944141776493</v>
      </c>
      <c r="ET11" s="88">
        <f t="shared" si="116"/>
        <v>0.35265850864861831</v>
      </c>
      <c r="EU11" s="72">
        <f t="shared" si="59"/>
        <v>0.51254872137218088</v>
      </c>
      <c r="EV11" s="72">
        <f t="shared" si="60"/>
        <v>0.59927088012941121</v>
      </c>
      <c r="EW11">
        <f t="shared" si="117"/>
        <v>-0.83433288990564303</v>
      </c>
      <c r="EX11">
        <f t="shared" si="118"/>
        <v>-0.47741725030403087</v>
      </c>
      <c r="EZ11" s="49">
        <v>38.58108344772085</v>
      </c>
      <c r="FA11">
        <v>5</v>
      </c>
      <c r="FB11" s="22">
        <f t="shared" si="61"/>
        <v>0.14974142276638616</v>
      </c>
      <c r="FC11" s="49">
        <f t="shared" si="62"/>
        <v>0.4119519028553813</v>
      </c>
      <c r="FD11" s="72">
        <f>AVERAGE(FB31:FB36)</f>
        <v>0.43050659045336026</v>
      </c>
      <c r="FE11" s="72">
        <f>(FC36-FC31)/(FB36-FB31)</f>
        <v>0.65640311292985298</v>
      </c>
      <c r="FF11" s="88">
        <f t="shared" si="119"/>
        <v>0.4718950850052242</v>
      </c>
      <c r="FG11" s="72">
        <f t="shared" si="63"/>
        <v>0.49289884993935446</v>
      </c>
      <c r="FH11" s="72">
        <f t="shared" si="64"/>
        <v>-0.13954875543973508</v>
      </c>
      <c r="FI11">
        <f t="shared" si="65"/>
        <v>-0.82465804474440929</v>
      </c>
      <c r="FJ11">
        <f t="shared" si="66"/>
        <v>-0.3851534867432157</v>
      </c>
      <c r="FL11">
        <v>194.75689974940553</v>
      </c>
      <c r="FM11">
        <v>20</v>
      </c>
      <c r="FN11" s="22">
        <f t="shared" si="67"/>
        <v>0.25506941894489776</v>
      </c>
      <c r="FO11" s="49">
        <f t="shared" si="68"/>
        <v>0.50576083498489877</v>
      </c>
      <c r="FP11" s="52">
        <f t="shared" si="69"/>
        <v>0.59470384709378021</v>
      </c>
      <c r="FQ11" s="72">
        <f t="shared" si="70"/>
        <v>0.34009255859319704</v>
      </c>
      <c r="FR11" s="88">
        <f t="shared" si="120"/>
        <v>0.4275388354339566</v>
      </c>
      <c r="FS11" s="52">
        <f t="shared" si="71"/>
        <v>1.1984708545725764</v>
      </c>
      <c r="FT11">
        <f t="shared" si="72"/>
        <v>-0.59334160716681039</v>
      </c>
      <c r="FU11">
        <f t="shared" si="73"/>
        <v>-0.29605480450624599</v>
      </c>
      <c r="FW11">
        <v>75.23961722390672</v>
      </c>
      <c r="FX11">
        <v>20</v>
      </c>
      <c r="FY11" s="22">
        <f t="shared" si="74"/>
        <v>0.14980903448790375</v>
      </c>
      <c r="FZ11" s="49">
        <f t="shared" si="75"/>
        <v>0.39463981587466701</v>
      </c>
      <c r="GA11" s="52">
        <f t="shared" si="76"/>
        <v>0.22899078602107889</v>
      </c>
      <c r="GB11" s="52">
        <f t="shared" si="77"/>
        <v>0.76722493850526963</v>
      </c>
      <c r="GC11" s="88">
        <f t="shared" si="121"/>
        <v>0.11414382231717755</v>
      </c>
      <c r="GD11">
        <f t="shared" si="78"/>
        <v>-0.82446199498147543</v>
      </c>
      <c r="GE11">
        <f t="shared" si="79"/>
        <v>-0.40379910017270099</v>
      </c>
      <c r="GG11">
        <v>112.61105629555207</v>
      </c>
      <c r="GH11">
        <v>20</v>
      </c>
      <c r="GI11" s="22">
        <f t="shared" si="80"/>
        <v>0.15417795437473419</v>
      </c>
      <c r="GJ11" s="49">
        <f t="shared" si="81"/>
        <v>0.37929973827413888</v>
      </c>
      <c r="GK11" s="52">
        <f t="shared" si="82"/>
        <v>0.37103924272721062</v>
      </c>
      <c r="GL11" s="52">
        <f t="shared" si="83"/>
        <v>1.2242176573724681</v>
      </c>
      <c r="GM11" s="88">
        <f t="shared" si="122"/>
        <v>0.2117148567688964</v>
      </c>
      <c r="GN11">
        <f t="shared" si="84"/>
        <v>-0.81197772082381559</v>
      </c>
      <c r="GO11">
        <f t="shared" si="85"/>
        <v>-0.42101745697065124</v>
      </c>
      <c r="GQ11">
        <v>118.5</v>
      </c>
      <c r="GR11">
        <v>20</v>
      </c>
      <c r="GS11" s="22">
        <f t="shared" si="86"/>
        <v>0.13445858903886926</v>
      </c>
      <c r="GT11" s="49">
        <f t="shared" si="87"/>
        <v>0.30373731602960635</v>
      </c>
      <c r="GU11" s="52">
        <f t="shared" si="88"/>
        <v>0.37774920946356538</v>
      </c>
      <c r="GV11" s="52">
        <f t="shared" si="89"/>
        <v>2.0225026755359816</v>
      </c>
      <c r="GW11" s="88">
        <f t="shared" si="123"/>
        <v>0.2372363861761862</v>
      </c>
      <c r="GX11">
        <f t="shared" si="90"/>
        <v>-0.87141145039089174</v>
      </c>
      <c r="GY11">
        <f t="shared" si="91"/>
        <v>-0.51750184900965512</v>
      </c>
      <c r="HA11">
        <v>134.51486906658312</v>
      </c>
      <c r="HB11">
        <v>20</v>
      </c>
      <c r="HC11" s="22">
        <f t="shared" si="92"/>
        <v>0.19789170774883211</v>
      </c>
      <c r="HD11" s="49">
        <f t="shared" si="93"/>
        <v>0.48425685358905546</v>
      </c>
      <c r="HE11" s="52">
        <f t="shared" si="94"/>
        <v>0.39614891397038421</v>
      </c>
      <c r="HF11" s="52">
        <f t="shared" si="95"/>
        <v>1.6259940004695304</v>
      </c>
      <c r="HG11" s="88">
        <f t="shared" si="124"/>
        <v>0.28479561073129656</v>
      </c>
      <c r="HH11">
        <f t="shared" si="125"/>
        <v>-0.70357240364290063</v>
      </c>
      <c r="HI11">
        <f t="shared" si="126"/>
        <v>-0.31492422408361631</v>
      </c>
      <c r="HO11"/>
      <c r="HP11"/>
      <c r="HQ11"/>
    </row>
    <row r="12" spans="1:228" x14ac:dyDescent="0.25">
      <c r="A12" s="87">
        <v>11</v>
      </c>
      <c r="B12" s="87" t="s">
        <v>56</v>
      </c>
      <c r="C12" s="87" t="s">
        <v>58</v>
      </c>
      <c r="D12" s="77">
        <v>100</v>
      </c>
      <c r="E12" s="4">
        <v>804.39</v>
      </c>
      <c r="F12" s="90">
        <v>7</v>
      </c>
      <c r="G12" s="90">
        <v>3.8249999999999997</v>
      </c>
      <c r="H12" s="90">
        <v>69.285054344716343</v>
      </c>
      <c r="I12" s="100">
        <v>234.06706734596133</v>
      </c>
      <c r="J12" s="100">
        <v>1.3456470044495368</v>
      </c>
      <c r="L12" s="49">
        <v>17.613914953808536</v>
      </c>
      <c r="M12" s="49">
        <v>6</v>
      </c>
      <c r="N12" s="22">
        <f t="shared" si="96"/>
        <v>4.3162049036152249E-2</v>
      </c>
      <c r="O12" s="49">
        <f t="shared" si="0"/>
        <v>0.35705865147546195</v>
      </c>
      <c r="P12" s="72">
        <f>AVERAGE(N36:N41)</f>
        <v>0.13847824065765513</v>
      </c>
      <c r="Q12" s="72">
        <f>(O41-O36)/(N41-N36)</f>
        <v>0.14086340823822752</v>
      </c>
      <c r="R12" s="88">
        <f t="shared" si="97"/>
        <v>7.0215435827432046E-2</v>
      </c>
      <c r="S12" s="72">
        <f t="shared" si="1"/>
        <v>0.1564624277560519</v>
      </c>
      <c r="T12" s="72">
        <f t="shared" si="2"/>
        <v>0.43737181506600847</v>
      </c>
      <c r="U12">
        <f t="shared" si="98"/>
        <v>-1.3648979461955448</v>
      </c>
      <c r="V12">
        <f t="shared" si="99"/>
        <v>-0.44726043957413381</v>
      </c>
      <c r="W12" s="61"/>
      <c r="X12" s="49">
        <v>20.71834935510066</v>
      </c>
      <c r="Y12" s="49">
        <v>6</v>
      </c>
      <c r="Z12" s="22">
        <f t="shared" si="3"/>
        <v>3.8944683268101812E-2</v>
      </c>
      <c r="AA12" s="49">
        <f t="shared" si="4"/>
        <v>0.33682242776187837</v>
      </c>
      <c r="AB12" s="72">
        <f>AVERAGE(Z36:Z41)</f>
        <v>0.118331922237694</v>
      </c>
      <c r="AC12" s="72">
        <f>(AA41-AA36)/(Z41-Z36)</f>
        <v>0.22784398400642397</v>
      </c>
      <c r="AD12" s="88">
        <f t="shared" si="100"/>
        <v>0.13000769429404938</v>
      </c>
      <c r="AE12" s="72">
        <f t="shared" si="5"/>
        <v>0.13331064657157929</v>
      </c>
      <c r="AF12" s="72">
        <f t="shared" si="6"/>
        <v>0.36483608054591721</v>
      </c>
      <c r="AG12">
        <f t="shared" si="7"/>
        <v>-1.4095518238690108</v>
      </c>
      <c r="AH12">
        <f t="shared" si="8"/>
        <v>-0.47259899814348588</v>
      </c>
      <c r="AI12" s="61"/>
      <c r="AJ12" s="49">
        <v>18.006943105369107</v>
      </c>
      <c r="AK12" s="49">
        <v>6</v>
      </c>
      <c r="AL12" s="22">
        <f t="shared" si="9"/>
        <v>6.127101839218492E-2</v>
      </c>
      <c r="AM12" s="49">
        <f t="shared" si="10"/>
        <v>0.29000170490984734</v>
      </c>
      <c r="AN12" s="72">
        <f>AVERAGE(AL36:AL41)</f>
        <v>0.13186588740926755</v>
      </c>
      <c r="AO12" s="72">
        <f>(AM41-AM36)/(AL41-AL36)</f>
        <v>0.17310215729824269</v>
      </c>
      <c r="AP12" s="88">
        <f t="shared" si="101"/>
        <v>0.10871268346280348</v>
      </c>
      <c r="AQ12" s="72">
        <f t="shared" si="11"/>
        <v>0.14518567401626425</v>
      </c>
      <c r="AR12" s="72">
        <f t="shared" si="12"/>
        <v>0.59210709235629466</v>
      </c>
      <c r="AS12">
        <f t="shared" si="13"/>
        <v>-1.2127449011527744</v>
      </c>
      <c r="AT12">
        <f t="shared" si="14"/>
        <v>-0.53759944889151856</v>
      </c>
      <c r="AV12" s="49">
        <v>40.549352645880795</v>
      </c>
      <c r="AW12" s="49">
        <v>6</v>
      </c>
      <c r="AX12" s="22">
        <f t="shared" si="15"/>
        <v>0.31141960078800068</v>
      </c>
      <c r="AY12" s="49">
        <f t="shared" si="16"/>
        <v>0.46149751307571513</v>
      </c>
      <c r="AZ12" s="72">
        <f>AVERAGE(AX36:AX41)</f>
        <v>0.86159422884680203</v>
      </c>
      <c r="BA12" s="72">
        <f>(AY41-AY36)/(AX41-AX36)</f>
        <v>0.46030831233963687</v>
      </c>
      <c r="BB12" s="88">
        <f t="shared" si="102"/>
        <v>0.22944744252713678</v>
      </c>
      <c r="BC12" s="72">
        <f t="shared" si="17"/>
        <v>0.96540076244280215</v>
      </c>
      <c r="BD12" s="72">
        <f t="shared" si="18"/>
        <v>-4.0591251653170929E-2</v>
      </c>
      <c r="BE12">
        <f t="shared" si="19"/>
        <v>-0.506654056359502</v>
      </c>
      <c r="BF12">
        <f t="shared" si="20"/>
        <v>-0.33583063496397153</v>
      </c>
      <c r="BG12" s="61"/>
      <c r="BH12" s="49">
        <v>37.583240945932268</v>
      </c>
      <c r="BI12" s="49">
        <v>6</v>
      </c>
      <c r="BJ12" s="22">
        <f t="shared" si="21"/>
        <v>0.25349560803272242</v>
      </c>
      <c r="BK12" s="49">
        <f t="shared" si="22"/>
        <v>0.44602336639584655</v>
      </c>
      <c r="BL12" s="72">
        <f>AVERAGE(BJ36:BJ41)</f>
        <v>0.70133784889053208</v>
      </c>
      <c r="BM12" s="72">
        <f>(BK41-BK36)/(BJ41-BJ36)</f>
        <v>0.41816339736404107</v>
      </c>
      <c r="BN12" s="88">
        <f t="shared" si="103"/>
        <v>0.23860388224221249</v>
      </c>
      <c r="BO12" s="72">
        <f t="shared" si="23"/>
        <v>0.7858363849014397</v>
      </c>
      <c r="BP12" s="72">
        <f t="shared" si="24"/>
        <v>0.25794307394161975</v>
      </c>
      <c r="BQ12">
        <f t="shared" si="25"/>
        <v>-0.59602956068439972</v>
      </c>
      <c r="BR12">
        <f t="shared" si="26"/>
        <v>-0.3506423887520777</v>
      </c>
      <c r="BT12" s="49">
        <v>54.509173539873082</v>
      </c>
      <c r="BU12" s="49">
        <v>6</v>
      </c>
      <c r="BV12" s="22">
        <f t="shared" si="27"/>
        <v>0.29086231142819047</v>
      </c>
      <c r="BW12" s="49">
        <f t="shared" si="28"/>
        <v>0.42764559402393298</v>
      </c>
      <c r="BX12" s="72">
        <f>AVERAGE(BV36:BV41)</f>
        <v>0.69653869315698247</v>
      </c>
      <c r="BY12" s="72">
        <f>(BW41-BW36)/(BV41-BV36)</f>
        <v>0.56998759535912047</v>
      </c>
      <c r="BZ12" s="88">
        <f t="shared" si="104"/>
        <v>0.35796712183799939</v>
      </c>
      <c r="CA12" s="72">
        <f t="shared" si="29"/>
        <v>0.77308140669071668</v>
      </c>
      <c r="CB12" s="72">
        <f t="shared" si="30"/>
        <v>0.32244890582039148</v>
      </c>
      <c r="CC12">
        <f t="shared" si="105"/>
        <v>-0.53631254894600444</v>
      </c>
      <c r="CD12">
        <f t="shared" si="106"/>
        <v>-0.36891599809048953</v>
      </c>
      <c r="CF12" s="49">
        <v>37.656340767525464</v>
      </c>
      <c r="CG12" s="49">
        <v>6</v>
      </c>
      <c r="CH12" s="22">
        <f t="shared" si="31"/>
        <v>0.13775823656530858</v>
      </c>
      <c r="CI12" s="49">
        <f t="shared" si="32"/>
        <v>0.42529180194088878</v>
      </c>
      <c r="CJ12" s="72">
        <f>AVERAGE(CH36:CH41)</f>
        <v>0.44197434231369837</v>
      </c>
      <c r="CK12" s="72">
        <f>(CI41-CI36)/(CH41-CH36)</f>
        <v>0.54880852630371657</v>
      </c>
      <c r="CL12" s="88">
        <f t="shared" si="107"/>
        <v>0.27356167469025194</v>
      </c>
      <c r="CM12" s="72">
        <f t="shared" si="33"/>
        <v>0.49937360754924359</v>
      </c>
      <c r="CN12" s="72">
        <f t="shared" si="34"/>
        <v>0.43734319202139782</v>
      </c>
      <c r="CO12">
        <f t="shared" si="35"/>
        <v>-0.86088242523172021</v>
      </c>
      <c r="CP12">
        <f t="shared" si="36"/>
        <v>-0.37131298880290481</v>
      </c>
      <c r="CR12" s="49">
        <v>47.712681752339179</v>
      </c>
      <c r="CS12" s="49">
        <v>6</v>
      </c>
      <c r="CT12" s="22">
        <f t="shared" si="37"/>
        <v>0.11665063845958577</v>
      </c>
      <c r="CU12" s="49">
        <f t="shared" si="38"/>
        <v>0.35240301835215526</v>
      </c>
      <c r="CV12" s="72">
        <f>AVERAGE(CT36:CT41)</f>
        <v>0.37425413172450428</v>
      </c>
      <c r="CW12" s="72">
        <f>(CU41-CU36)/(CT41-CT36)</f>
        <v>0.64238046426210571</v>
      </c>
      <c r="CX12" s="88">
        <f t="shared" si="108"/>
        <v>0.36654205895514308</v>
      </c>
      <c r="CY12" s="72">
        <f t="shared" si="39"/>
        <v>0.42285856441599839</v>
      </c>
      <c r="CZ12" s="72">
        <f t="shared" si="40"/>
        <v>0.46076454206667694</v>
      </c>
      <c r="DA12">
        <f t="shared" si="41"/>
        <v>-0.93311287985594471</v>
      </c>
      <c r="DB12">
        <f t="shared" si="42"/>
        <v>-0.45296038048680104</v>
      </c>
      <c r="DD12" s="49">
        <v>43.289721643826724</v>
      </c>
      <c r="DE12" s="49">
        <v>6</v>
      </c>
      <c r="DF12" s="22">
        <f t="shared" si="43"/>
        <v>0.10525111226974967</v>
      </c>
      <c r="DG12" s="49">
        <f t="shared" si="44"/>
        <v>0.31614350690166809</v>
      </c>
      <c r="DH12" s="72">
        <f>AVERAGE(DF36:DF41)</f>
        <v>0.33768065186544688</v>
      </c>
      <c r="DI12" s="72">
        <f>(DG41-DG36)/(DF41-DF36)</f>
        <v>0.65246219373270475</v>
      </c>
      <c r="DJ12" s="88">
        <f t="shared" si="109"/>
        <v>0.40976332730793746</v>
      </c>
      <c r="DK12" s="72">
        <f t="shared" si="45"/>
        <v>0.38153528197784253</v>
      </c>
      <c r="DL12" s="72">
        <f t="shared" si="46"/>
        <v>1.0657306601144796</v>
      </c>
      <c r="DM12">
        <f t="shared" si="47"/>
        <v>-0.97777330594300893</v>
      </c>
      <c r="DN12">
        <f t="shared" si="48"/>
        <v>-0.50011573349565985</v>
      </c>
      <c r="DP12" s="49">
        <v>34.590461112855955</v>
      </c>
      <c r="DQ12">
        <v>6</v>
      </c>
      <c r="DR12" s="22">
        <f t="shared" si="49"/>
        <v>0.15173757244896716</v>
      </c>
      <c r="DS12" s="49">
        <f t="shared" si="50"/>
        <v>0.275016114742208</v>
      </c>
      <c r="DT12" s="72">
        <f>AVERAGE(DR36:DR41)</f>
        <v>0.51728717880329711</v>
      </c>
      <c r="DU12" s="72">
        <f>(DS41-DS36)/(DR41-DR36)</f>
        <v>0.50519111988888199</v>
      </c>
      <c r="DV12" s="88">
        <f t="shared" si="110"/>
        <v>0.25181993750396753</v>
      </c>
      <c r="DW12" s="72">
        <f t="shared" si="51"/>
        <v>0.58625880264373664</v>
      </c>
      <c r="DX12" s="72">
        <f t="shared" si="52"/>
        <v>0.74975339126797513</v>
      </c>
      <c r="DY12">
        <f t="shared" si="111"/>
        <v>-0.81890686821218728</v>
      </c>
      <c r="DZ12">
        <f t="shared" si="112"/>
        <v>-0.56064185766583852</v>
      </c>
      <c r="EB12">
        <v>44.679413604030209</v>
      </c>
      <c r="EC12">
        <v>6</v>
      </c>
      <c r="ED12" s="22">
        <f t="shared" si="53"/>
        <v>0.16101300411640898</v>
      </c>
      <c r="EE12" s="49">
        <f t="shared" si="54"/>
        <v>0.31973528727336264</v>
      </c>
      <c r="EF12" s="72">
        <f>AVERAGE(ED36:ED41)</f>
        <v>0.489231820199858</v>
      </c>
      <c r="EG12" s="72">
        <f>(EE41-EE36)/(ED41-ED36)</f>
        <v>0.66922199340820709</v>
      </c>
      <c r="EH12" s="88">
        <f t="shared" si="113"/>
        <v>0.33358353684720832</v>
      </c>
      <c r="EI12" s="72">
        <f t="shared" si="55"/>
        <v>0.5511598987061691</v>
      </c>
      <c r="EJ12" s="72">
        <f t="shared" si="56"/>
        <v>0.79879080560772286</v>
      </c>
      <c r="EK12">
        <f t="shared" si="114"/>
        <v>-0.79313904702449078</v>
      </c>
      <c r="EL12">
        <f t="shared" si="115"/>
        <v>-0.49520943059598926</v>
      </c>
      <c r="EN12">
        <v>44.52527372178637</v>
      </c>
      <c r="EO12">
        <v>6</v>
      </c>
      <c r="EP12" s="22">
        <f t="shared" si="57"/>
        <v>0.15975544562249797</v>
      </c>
      <c r="EQ12" s="49">
        <f t="shared" si="58"/>
        <v>0.33867320690711528</v>
      </c>
      <c r="ER12" s="72">
        <f>AVERAGE(EP36:EP41)</f>
        <v>0.51254872137218088</v>
      </c>
      <c r="ES12" s="72">
        <f>(EQ41-EQ36)/(EP41-EP36)</f>
        <v>0.73767863310623483</v>
      </c>
      <c r="ET12" s="88">
        <f t="shared" si="116"/>
        <v>0.36770675487661597</v>
      </c>
      <c r="EU12" s="72">
        <f t="shared" si="59"/>
        <v>0.57911349038155502</v>
      </c>
      <c r="EV12" s="72">
        <f t="shared" si="60"/>
        <v>0.4998133520482036</v>
      </c>
      <c r="EW12">
        <f t="shared" si="117"/>
        <v>-0.79654432901624328</v>
      </c>
      <c r="EX12">
        <f t="shared" si="118"/>
        <v>-0.47021915987340251</v>
      </c>
      <c r="EZ12" s="49">
        <v>45.069390943299865</v>
      </c>
      <c r="FA12">
        <v>6</v>
      </c>
      <c r="FB12" s="22">
        <f t="shared" si="61"/>
        <v>0.16221987466358501</v>
      </c>
      <c r="FC12" s="49">
        <f t="shared" si="62"/>
        <v>0.41559238040413504</v>
      </c>
      <c r="FD12" s="72">
        <f>AVERAGE(FB36:FB41)</f>
        <v>0.49289884993935446</v>
      </c>
      <c r="FE12" s="72">
        <f>(FC41-FC36)/(FB41-FB36)</f>
        <v>0.67052535498899568</v>
      </c>
      <c r="FF12" s="88">
        <f t="shared" si="119"/>
        <v>0.48204771299508509</v>
      </c>
      <c r="FG12" s="72">
        <f t="shared" si="63"/>
        <v>0.55529110942534865</v>
      </c>
      <c r="FH12" s="72">
        <f t="shared" si="64"/>
        <v>0.2887758815319314</v>
      </c>
      <c r="FI12">
        <f t="shared" si="65"/>
        <v>-0.78989593848519735</v>
      </c>
      <c r="FJ12">
        <f t="shared" si="66"/>
        <v>-0.38133242352769409</v>
      </c>
      <c r="FL12">
        <v>260.1734998034965</v>
      </c>
      <c r="FM12">
        <v>24</v>
      </c>
      <c r="FN12" s="22">
        <f t="shared" si="67"/>
        <v>0.29758098876904743</v>
      </c>
      <c r="FO12" s="49">
        <f t="shared" si="68"/>
        <v>0.53075459659637469</v>
      </c>
      <c r="FP12" s="52">
        <f t="shared" si="69"/>
        <v>0.63773310168532094</v>
      </c>
      <c r="FQ12" s="72">
        <f t="shared" si="70"/>
        <v>0.38260412841734665</v>
      </c>
      <c r="FR12" s="88">
        <f t="shared" si="120"/>
        <v>0.45847301803183299</v>
      </c>
      <c r="FS12" s="52">
        <f t="shared" si="71"/>
        <v>1.2209292113158163</v>
      </c>
      <c r="FT12">
        <f t="shared" si="72"/>
        <v>-0.52639481753619721</v>
      </c>
      <c r="FU12">
        <f t="shared" si="73"/>
        <v>-0.27510623594143291</v>
      </c>
      <c r="FW12">
        <v>96.105410877848087</v>
      </c>
      <c r="FX12">
        <v>24</v>
      </c>
      <c r="FY12" s="22">
        <f t="shared" si="74"/>
        <v>0.17477720690255441</v>
      </c>
      <c r="FZ12" s="49">
        <f t="shared" si="75"/>
        <v>0.39984218428533391</v>
      </c>
      <c r="GA12" s="52">
        <f t="shared" si="76"/>
        <v>0.25203904916394698</v>
      </c>
      <c r="GB12" s="52">
        <f t="shared" si="77"/>
        <v>0.85702995614846311</v>
      </c>
      <c r="GC12" s="88">
        <f t="shared" si="121"/>
        <v>0.12563256777550755</v>
      </c>
      <c r="GD12">
        <f t="shared" si="78"/>
        <v>-0.75751520535086214</v>
      </c>
      <c r="GE12">
        <f t="shared" si="79"/>
        <v>-0.39811138871743434</v>
      </c>
      <c r="GG12">
        <v>151.61876532936154</v>
      </c>
      <c r="GH12">
        <v>24</v>
      </c>
      <c r="GI12" s="22">
        <f t="shared" si="80"/>
        <v>0.17987428010385659</v>
      </c>
      <c r="GJ12" s="49">
        <f t="shared" si="81"/>
        <v>0.38859568294485058</v>
      </c>
      <c r="GK12" s="52">
        <f t="shared" si="82"/>
        <v>0.39183273412465125</v>
      </c>
      <c r="GL12" s="52">
        <f t="shared" si="83"/>
        <v>1.6745310376609621</v>
      </c>
      <c r="GM12" s="88">
        <f t="shared" si="122"/>
        <v>0.22357961538735607</v>
      </c>
      <c r="GN12">
        <f t="shared" si="84"/>
        <v>-0.74503093119320229</v>
      </c>
      <c r="GO12">
        <f t="shared" si="85"/>
        <v>-0.41050202844967881</v>
      </c>
      <c r="GQ12">
        <v>155.00322577288512</v>
      </c>
      <c r="GR12">
        <v>24</v>
      </c>
      <c r="GS12" s="22">
        <f t="shared" si="86"/>
        <v>0.15686835387868081</v>
      </c>
      <c r="GT12" s="49">
        <f t="shared" si="87"/>
        <v>0.31176247573016747</v>
      </c>
      <c r="GU12" s="52">
        <f t="shared" si="88"/>
        <v>0.42429259345350334</v>
      </c>
      <c r="GV12" s="52">
        <f t="shared" si="89"/>
        <v>1.588779989421534</v>
      </c>
      <c r="GW12" s="88">
        <f t="shared" si="123"/>
        <v>0.26646684898473494</v>
      </c>
      <c r="GX12">
        <f t="shared" si="90"/>
        <v>-0.80446466076027856</v>
      </c>
      <c r="GY12">
        <f t="shared" si="91"/>
        <v>-0.50617615843527475</v>
      </c>
      <c r="HA12">
        <v>174.51790739061707</v>
      </c>
      <c r="HB12">
        <v>24</v>
      </c>
      <c r="HC12" s="22">
        <f t="shared" si="92"/>
        <v>0.23087365904030413</v>
      </c>
      <c r="HD12" s="49">
        <f t="shared" si="93"/>
        <v>0.49606580854270771</v>
      </c>
      <c r="HE12" s="52">
        <f t="shared" si="94"/>
        <v>0.45428205305904512</v>
      </c>
      <c r="HF12" s="52">
        <f t="shared" si="95"/>
        <v>1.0499078368039079</v>
      </c>
      <c r="HG12" s="88">
        <f t="shared" si="124"/>
        <v>0.32658813436729545</v>
      </c>
      <c r="HH12">
        <f t="shared" si="125"/>
        <v>-0.63662561401228746</v>
      </c>
      <c r="HI12">
        <f t="shared" si="126"/>
        <v>-0.30446070578574458</v>
      </c>
      <c r="HO12"/>
      <c r="HP12"/>
      <c r="HQ12"/>
    </row>
    <row r="13" spans="1:228" x14ac:dyDescent="0.25">
      <c r="A13" s="87">
        <v>12</v>
      </c>
      <c r="B13" s="87" t="s">
        <v>57</v>
      </c>
      <c r="C13" s="87" t="s">
        <v>58</v>
      </c>
      <c r="D13" s="77">
        <v>100</v>
      </c>
      <c r="E13" s="4">
        <v>802.48</v>
      </c>
      <c r="F13" s="90">
        <v>6</v>
      </c>
      <c r="G13" s="90">
        <v>4.2240000000000002</v>
      </c>
      <c r="H13" s="90">
        <v>66.229855810660922</v>
      </c>
      <c r="I13" s="100">
        <v>211.93974999827464</v>
      </c>
      <c r="J13" s="100">
        <v>1.2519135058006092</v>
      </c>
      <c r="L13" s="49">
        <v>18.828170383762732</v>
      </c>
      <c r="M13" s="49">
        <v>7</v>
      </c>
      <c r="N13" s="22">
        <f t="shared" si="96"/>
        <v>4.6758886455831601E-2</v>
      </c>
      <c r="O13" s="49">
        <f t="shared" si="0"/>
        <v>0.35719534269587383</v>
      </c>
      <c r="P13" s="72">
        <f>AVERAGE(N41:N46)</f>
        <v>0.1564624277560519</v>
      </c>
      <c r="Q13" s="72">
        <f>(O46-O41)/(N46-N41)</f>
        <v>0.17838645272814654</v>
      </c>
      <c r="R13" s="88">
        <f t="shared" si="97"/>
        <v>8.8919348755450933E-2</v>
      </c>
      <c r="S13" s="72">
        <f t="shared" si="1"/>
        <v>0.17444661485444865</v>
      </c>
      <c r="T13" s="72">
        <f t="shared" si="2"/>
        <v>0.26202594927772105</v>
      </c>
      <c r="U13">
        <f t="shared" si="98"/>
        <v>-1.3301358399363328</v>
      </c>
      <c r="V13">
        <f t="shared" si="99"/>
        <v>-0.44709421231055901</v>
      </c>
      <c r="W13" s="61"/>
      <c r="X13" s="49">
        <v>25.401771591761076</v>
      </c>
      <c r="Y13" s="49">
        <v>7</v>
      </c>
      <c r="Z13" s="22">
        <f t="shared" si="3"/>
        <v>4.1940428134878881E-2</v>
      </c>
      <c r="AA13" s="49">
        <f t="shared" si="4"/>
        <v>0.33733732179932702</v>
      </c>
      <c r="AB13" s="72">
        <f>AVERAGE(Z41:Z46)</f>
        <v>0.13331064657157929</v>
      </c>
      <c r="AC13" s="72">
        <f>(AA46-AA41)/(Z46-Z41)</f>
        <v>0.24548609486582446</v>
      </c>
      <c r="AD13" s="88">
        <f t="shared" si="100"/>
        <v>0.14007427632522557</v>
      </c>
      <c r="AE13" s="72">
        <f t="shared" si="5"/>
        <v>0.1482893709054646</v>
      </c>
      <c r="AF13" s="72">
        <f t="shared" si="6"/>
        <v>1.2276887958602873</v>
      </c>
      <c r="AG13">
        <f t="shared" si="7"/>
        <v>-1.3773671404976093</v>
      </c>
      <c r="AH13">
        <f t="shared" si="8"/>
        <v>-0.47193560735857315</v>
      </c>
      <c r="AI13" s="61"/>
      <c r="AJ13" s="49">
        <v>22</v>
      </c>
      <c r="AK13" s="49">
        <v>7</v>
      </c>
      <c r="AL13" s="22">
        <f t="shared" si="9"/>
        <v>6.3934975713584266E-2</v>
      </c>
      <c r="AM13" s="49">
        <f t="shared" si="10"/>
        <v>0.29033651759289353</v>
      </c>
      <c r="AN13" s="72">
        <f>AVERAGE(AL41:AL46)</f>
        <v>0.14518567401626425</v>
      </c>
      <c r="AO13" s="72">
        <f>(AM46-AM41)/(AL46-AL41)</f>
        <v>0.18258006328170023</v>
      </c>
      <c r="AP13" s="88">
        <f t="shared" si="101"/>
        <v>0.11466505638034362</v>
      </c>
      <c r="AQ13" s="72">
        <f t="shared" si="11"/>
        <v>0.15850546062326099</v>
      </c>
      <c r="AR13" s="72">
        <f t="shared" si="12"/>
        <v>-0.12217443215622491</v>
      </c>
      <c r="AS13">
        <f t="shared" si="13"/>
        <v>-1.1942614954587611</v>
      </c>
      <c r="AT13">
        <f t="shared" si="14"/>
        <v>-0.53709833657041806</v>
      </c>
      <c r="AV13" s="49">
        <v>49.540387564087546</v>
      </c>
      <c r="AW13" s="49">
        <v>7</v>
      </c>
      <c r="AX13" s="22">
        <f t="shared" si="15"/>
        <v>0.33218090750720075</v>
      </c>
      <c r="AY13" s="49">
        <f t="shared" si="16"/>
        <v>0.46890043373164536</v>
      </c>
      <c r="AZ13" s="72">
        <f>AVERAGE(AX41:AX46)</f>
        <v>0.96540076244280215</v>
      </c>
      <c r="BA13" s="72">
        <f>(AY46-AY41)/(AX46-AX41)</f>
        <v>0.48051232197840349</v>
      </c>
      <c r="BB13" s="88">
        <f t="shared" si="102"/>
        <v>0.23951842802997547</v>
      </c>
      <c r="BC13" s="72">
        <f t="shared" si="17"/>
        <v>1.0692072960388024</v>
      </c>
      <c r="BD13" s="72">
        <f t="shared" si="18"/>
        <v>-1.4248066533114294E-2</v>
      </c>
      <c r="BE13">
        <f t="shared" si="19"/>
        <v>-0.47862533275925839</v>
      </c>
      <c r="BF13">
        <f t="shared" si="20"/>
        <v>-0.32891936553973228</v>
      </c>
      <c r="BG13" s="61"/>
      <c r="BH13" s="49">
        <v>44.138985035906749</v>
      </c>
      <c r="BI13" s="49">
        <v>7</v>
      </c>
      <c r="BJ13" s="22">
        <f t="shared" si="21"/>
        <v>0.2703953152349039</v>
      </c>
      <c r="BK13" s="49">
        <f t="shared" si="22"/>
        <v>0.45074912523408572</v>
      </c>
      <c r="BL13" s="72">
        <f>AVERAGE(BJ41:BJ46)</f>
        <v>0.7858363849014397</v>
      </c>
      <c r="BM13" s="72">
        <f>(BK46-BK41)/(BJ46-BJ41)</f>
        <v>0.45671667240549746</v>
      </c>
      <c r="BN13" s="88">
        <f t="shared" si="103"/>
        <v>0.2606023669398938</v>
      </c>
      <c r="BO13" s="72">
        <f t="shared" si="23"/>
        <v>0.87033492091234699</v>
      </c>
      <c r="BP13" s="72">
        <f t="shared" si="24"/>
        <v>-1.2286803494188819E-3</v>
      </c>
      <c r="BQ13">
        <f t="shared" si="25"/>
        <v>-0.56800083708415616</v>
      </c>
      <c r="BR13">
        <f t="shared" si="26"/>
        <v>-0.3460651074372369</v>
      </c>
      <c r="BT13" s="49">
        <v>63.001984095740987</v>
      </c>
      <c r="BU13" s="49">
        <v>7</v>
      </c>
      <c r="BV13" s="22">
        <f t="shared" si="27"/>
        <v>0.30617085413493739</v>
      </c>
      <c r="BW13" s="49">
        <f t="shared" si="28"/>
        <v>0.43315765502565778</v>
      </c>
      <c r="BX13" s="72">
        <f>AVERAGE(BV41:BV46)</f>
        <v>0.77308140669071668</v>
      </c>
      <c r="BY13" s="72">
        <f>(BW46-BW41)/(BV46-BV41)</f>
        <v>0.61010370163726901</v>
      </c>
      <c r="BZ13" s="88">
        <f t="shared" si="104"/>
        <v>0.38316108609381533</v>
      </c>
      <c r="CA13" s="72">
        <f t="shared" si="29"/>
        <v>0.84962412022445122</v>
      </c>
      <c r="CB13" s="72">
        <f t="shared" si="30"/>
        <v>9.6244833534383886E-2</v>
      </c>
      <c r="CC13">
        <f t="shared" si="105"/>
        <v>-0.51403615423485205</v>
      </c>
      <c r="CD13">
        <f t="shared" si="106"/>
        <v>-0.36335400608080148</v>
      </c>
      <c r="CF13" s="49">
        <v>44.181444068749045</v>
      </c>
      <c r="CG13" s="49">
        <v>7</v>
      </c>
      <c r="CH13" s="22">
        <f t="shared" si="31"/>
        <v>0.14923808961241763</v>
      </c>
      <c r="CI13" s="49">
        <f t="shared" si="32"/>
        <v>0.42818571261613242</v>
      </c>
      <c r="CJ13" s="72">
        <f>AVERAGE(CH41:CH46)</f>
        <v>0.49937360754924359</v>
      </c>
      <c r="CK13" s="72">
        <f>(CI46-CI41)/(CH46-CH41)</f>
        <v>0.56006868392203879</v>
      </c>
      <c r="CL13" s="88">
        <f t="shared" si="107"/>
        <v>0.279174465723385</v>
      </c>
      <c r="CM13" s="72">
        <f t="shared" si="33"/>
        <v>0.55677287278478882</v>
      </c>
      <c r="CN13" s="72">
        <f t="shared" si="34"/>
        <v>0.30390783840236496</v>
      </c>
      <c r="CO13">
        <f t="shared" si="35"/>
        <v>-0.82612031897250826</v>
      </c>
      <c r="CP13">
        <f t="shared" si="36"/>
        <v>-0.36836782801657852</v>
      </c>
      <c r="CR13" s="49">
        <v>55.682133579811754</v>
      </c>
      <c r="CS13" s="49">
        <v>7</v>
      </c>
      <c r="CT13" s="22">
        <f t="shared" si="37"/>
        <v>0.12637152499788457</v>
      </c>
      <c r="CU13" s="49">
        <f t="shared" si="38"/>
        <v>0.35506294202962096</v>
      </c>
      <c r="CV13" s="72">
        <f>AVERAGE(CT41:CT46)</f>
        <v>0.42285856441599839</v>
      </c>
      <c r="CW13" s="72">
        <f>(CU46-CU41)/(CT46-CT41)</f>
        <v>0.66948828824957807</v>
      </c>
      <c r="CX13" s="88">
        <f t="shared" si="108"/>
        <v>0.38200977344981607</v>
      </c>
      <c r="CY13" s="72">
        <f t="shared" si="39"/>
        <v>0.47146299710749245</v>
      </c>
      <c r="CZ13" s="72">
        <f t="shared" si="40"/>
        <v>0.45737550676068067</v>
      </c>
      <c r="DA13">
        <f t="shared" si="41"/>
        <v>-0.89835077359673288</v>
      </c>
      <c r="DB13">
        <f t="shared" si="42"/>
        <v>-0.44969465271073944</v>
      </c>
      <c r="DD13" s="49">
        <v>55.226805085936306</v>
      </c>
      <c r="DE13" s="49">
        <v>7</v>
      </c>
      <c r="DF13" s="22">
        <f t="shared" si="43"/>
        <v>0.11402203829222882</v>
      </c>
      <c r="DG13" s="49">
        <f t="shared" si="44"/>
        <v>0.319794749341139</v>
      </c>
      <c r="DH13" s="72">
        <f>AVERAGE(DF41:DF46)</f>
        <v>0.38153528197784253</v>
      </c>
      <c r="DI13" s="72">
        <f>(DG46-DG41)/(DF46-DF41)</f>
        <v>0.71154205403722692</v>
      </c>
      <c r="DJ13" s="88">
        <f t="shared" si="109"/>
        <v>0.44686702521995286</v>
      </c>
      <c r="DK13" s="72">
        <f t="shared" si="45"/>
        <v>0.42538991209023824</v>
      </c>
      <c r="DL13" s="72">
        <f t="shared" si="46"/>
        <v>4.6206564701624014E-2</v>
      </c>
      <c r="DM13">
        <f t="shared" si="47"/>
        <v>-0.94301119968379687</v>
      </c>
      <c r="DN13">
        <f t="shared" si="48"/>
        <v>-0.49512867114291043</v>
      </c>
      <c r="DP13" s="49">
        <v>41.076148797081743</v>
      </c>
      <c r="DQ13">
        <v>7</v>
      </c>
      <c r="DR13" s="22">
        <f t="shared" si="49"/>
        <v>0.16553189721705508</v>
      </c>
      <c r="DS13" s="49">
        <f t="shared" si="50"/>
        <v>0.27859667892164064</v>
      </c>
      <c r="DT13" s="72">
        <f>AVERAGE(DR41:DR46)</f>
        <v>0.58625880264373664</v>
      </c>
      <c r="DU13" s="72">
        <f>(DS46-DS41)/(DR46-DR41)</f>
        <v>0.5208352935565147</v>
      </c>
      <c r="DV13" s="88">
        <f t="shared" si="110"/>
        <v>0.25961800576009797</v>
      </c>
      <c r="DW13" s="72">
        <f t="shared" si="51"/>
        <v>0.65523042648417629</v>
      </c>
      <c r="DX13" s="72">
        <f t="shared" si="52"/>
        <v>0.5217292215814362</v>
      </c>
      <c r="DY13">
        <f t="shared" si="111"/>
        <v>-0.78111830732278753</v>
      </c>
      <c r="DZ13">
        <f t="shared" si="112"/>
        <v>-0.55502406499246526</v>
      </c>
      <c r="EB13">
        <v>51.742149162940649</v>
      </c>
      <c r="EC13">
        <v>7</v>
      </c>
      <c r="ED13" s="22">
        <f t="shared" si="53"/>
        <v>0.17339861981767121</v>
      </c>
      <c r="EE13" s="49">
        <f t="shared" si="54"/>
        <v>0.32348645055863656</v>
      </c>
      <c r="EF13" s="72">
        <f>AVERAGE(ED41:ED46)</f>
        <v>0.5511598987061691</v>
      </c>
      <c r="EG13" s="72">
        <f>(EE46-EE41)/(ED46-ED41)</f>
        <v>0.8028210761312129</v>
      </c>
      <c r="EH13" s="88">
        <f t="shared" si="113"/>
        <v>0.40017796287214424</v>
      </c>
      <c r="EI13" s="72">
        <f t="shared" si="55"/>
        <v>0.61308797721248032</v>
      </c>
      <c r="EJ13" s="72">
        <f t="shared" si="56"/>
        <v>-0.31442343841247711</v>
      </c>
      <c r="EK13">
        <f t="shared" si="114"/>
        <v>-0.76095436365308944</v>
      </c>
      <c r="EL13">
        <f t="shared" si="115"/>
        <v>-0.49014390532249025</v>
      </c>
      <c r="EN13">
        <v>52.021630116712032</v>
      </c>
      <c r="EO13">
        <v>7</v>
      </c>
      <c r="EP13" s="22">
        <f t="shared" si="57"/>
        <v>0.1730683994243728</v>
      </c>
      <c r="EQ13" s="49">
        <f t="shared" si="58"/>
        <v>0.34308082128072459</v>
      </c>
      <c r="ER13" s="72">
        <f>AVERAGE(EP41:EP46)</f>
        <v>0.57911349038155502</v>
      </c>
      <c r="ES13" s="72">
        <f>(EQ46-EQ41)/(EP46-EP41)</f>
        <v>0.78727009683748206</v>
      </c>
      <c r="ET13" s="88">
        <f t="shared" si="116"/>
        <v>0.39242634872117871</v>
      </c>
      <c r="EU13" s="72">
        <f t="shared" si="59"/>
        <v>0.64567825939092915</v>
      </c>
      <c r="EV13" s="72">
        <f t="shared" si="60"/>
        <v>0.12865533849667052</v>
      </c>
      <c r="EW13">
        <f t="shared" si="117"/>
        <v>-0.76178222275703134</v>
      </c>
      <c r="EX13">
        <f t="shared" si="118"/>
        <v>-0.4646035589614731</v>
      </c>
      <c r="EZ13" s="49">
        <v>54.037024344425184</v>
      </c>
      <c r="FA13">
        <v>7</v>
      </c>
      <c r="FB13" s="22">
        <f t="shared" si="61"/>
        <v>0.17469832656078385</v>
      </c>
      <c r="FC13" s="49">
        <f t="shared" si="62"/>
        <v>0.42062396500219784</v>
      </c>
      <c r="FD13" s="72">
        <f>AVERAGE(FB41:FB46)</f>
        <v>0.55529110942534865</v>
      </c>
      <c r="FE13" s="72">
        <f>(FC46-FC41)/(FB46-FB41)</f>
        <v>0.63898958860916599</v>
      </c>
      <c r="FF13" s="88">
        <f t="shared" si="119"/>
        <v>0.4593763196647111</v>
      </c>
      <c r="FG13" s="72">
        <f t="shared" si="63"/>
        <v>0.6176833689113429</v>
      </c>
      <c r="FH13" s="72">
        <f t="shared" si="64"/>
        <v>0.58006506997542329</v>
      </c>
      <c r="FI13">
        <f t="shared" si="65"/>
        <v>-0.75771125511379611</v>
      </c>
      <c r="FJ13">
        <f t="shared" si="66"/>
        <v>-0.37610598706644965</v>
      </c>
      <c r="FL13">
        <v>327.09784468871084</v>
      </c>
      <c r="FM13">
        <v>28</v>
      </c>
      <c r="FN13" s="22">
        <f t="shared" si="67"/>
        <v>0.34009255859319704</v>
      </c>
      <c r="FO13" s="49">
        <f t="shared" si="68"/>
        <v>0.55632442322573405</v>
      </c>
      <c r="FP13" s="52">
        <f t="shared" si="69"/>
        <v>0.69660160192652087</v>
      </c>
      <c r="FQ13" s="72">
        <f t="shared" si="70"/>
        <v>0.42511569824149625</v>
      </c>
      <c r="FR13" s="88">
        <f t="shared" si="120"/>
        <v>0.50079420051595658</v>
      </c>
      <c r="FS13" s="52">
        <f t="shared" si="71"/>
        <v>0.81914840396993183</v>
      </c>
      <c r="FT13">
        <f t="shared" si="72"/>
        <v>-0.46840287055851049</v>
      </c>
      <c r="FU13">
        <f t="shared" si="73"/>
        <v>-0.25467187365734428</v>
      </c>
      <c r="FW13">
        <v>121.10326172320876</v>
      </c>
      <c r="FX13">
        <v>28</v>
      </c>
      <c r="FY13" s="22">
        <f t="shared" si="74"/>
        <v>0.19974537931720501</v>
      </c>
      <c r="FZ13" s="49">
        <f t="shared" si="75"/>
        <v>0.40607477872814834</v>
      </c>
      <c r="GA13" s="52">
        <f t="shared" si="76"/>
        <v>0.26730319511191747</v>
      </c>
      <c r="GB13" s="52">
        <f t="shared" si="77"/>
        <v>0.99727639979716221</v>
      </c>
      <c r="GC13" s="88">
        <f t="shared" si="121"/>
        <v>0.13324120563025613</v>
      </c>
      <c r="GD13">
        <f t="shared" si="78"/>
        <v>-0.69952325837317553</v>
      </c>
      <c r="GE13">
        <f t="shared" si="79"/>
        <v>-0.39139398366766792</v>
      </c>
      <c r="GG13">
        <v>192.62723068143819</v>
      </c>
      <c r="GH13">
        <v>28</v>
      </c>
      <c r="GI13" s="22">
        <f t="shared" si="80"/>
        <v>0.20557060583297893</v>
      </c>
      <c r="GJ13" s="49">
        <f t="shared" si="81"/>
        <v>0.39836842875294948</v>
      </c>
      <c r="GK13" s="52">
        <f t="shared" si="82"/>
        <v>0.4339550341015827</v>
      </c>
      <c r="GL13" s="52">
        <f t="shared" si="83"/>
        <v>1.2479745997173566</v>
      </c>
      <c r="GM13" s="88">
        <f t="shared" si="122"/>
        <v>0.24761458441339254</v>
      </c>
      <c r="GN13">
        <f t="shared" si="84"/>
        <v>-0.68703898421551557</v>
      </c>
      <c r="GO13">
        <f t="shared" si="85"/>
        <v>-0.39971508732083627</v>
      </c>
      <c r="GQ13">
        <v>195.5102299113783</v>
      </c>
      <c r="GR13">
        <v>28</v>
      </c>
      <c r="GS13" s="22">
        <f t="shared" si="86"/>
        <v>0.17927811871849234</v>
      </c>
      <c r="GT13" s="49">
        <f t="shared" si="87"/>
        <v>0.32066785793461278</v>
      </c>
      <c r="GU13" s="52">
        <f t="shared" si="88"/>
        <v>0.4683968281568674</v>
      </c>
      <c r="GV13" s="52">
        <f t="shared" si="89"/>
        <v>1.2076857896959445</v>
      </c>
      <c r="GW13" s="88">
        <f t="shared" si="123"/>
        <v>0.29416546222856133</v>
      </c>
      <c r="GX13">
        <f t="shared" si="90"/>
        <v>-0.74647271378259183</v>
      </c>
      <c r="GY13">
        <f t="shared" si="91"/>
        <v>-0.49394456929265673</v>
      </c>
      <c r="HA13">
        <v>223.03587155433092</v>
      </c>
      <c r="HB13">
        <v>28</v>
      </c>
      <c r="HC13" s="22">
        <f t="shared" si="92"/>
        <v>0.26385561033177618</v>
      </c>
      <c r="HD13" s="49">
        <f t="shared" si="93"/>
        <v>0.51038838195853697</v>
      </c>
      <c r="HE13" s="52">
        <f t="shared" si="94"/>
        <v>0.50340582381780774</v>
      </c>
      <c r="HF13" s="52">
        <f t="shared" si="95"/>
        <v>0.51070254578839513</v>
      </c>
      <c r="HG13" s="88">
        <f t="shared" si="124"/>
        <v>0.36190372858273717</v>
      </c>
      <c r="HH13">
        <f t="shared" si="125"/>
        <v>-0.57863366703460062</v>
      </c>
      <c r="HI13">
        <f t="shared" si="126"/>
        <v>-0.2920992200798504</v>
      </c>
      <c r="HO13"/>
      <c r="HP13"/>
      <c r="HQ13"/>
    </row>
    <row r="14" spans="1:228" x14ac:dyDescent="0.25">
      <c r="A14" s="87">
        <v>13</v>
      </c>
      <c r="B14" s="87" t="s">
        <v>96</v>
      </c>
      <c r="C14" s="87" t="s">
        <v>102</v>
      </c>
      <c r="D14" s="77">
        <v>110</v>
      </c>
      <c r="E14" s="4">
        <v>1163.7</v>
      </c>
      <c r="F14" s="90">
        <v>7</v>
      </c>
      <c r="G14" s="90">
        <v>7.6560000000000077</v>
      </c>
      <c r="H14" s="90">
        <v>65.754960739075159</v>
      </c>
      <c r="I14" s="100">
        <v>168.47083084659377</v>
      </c>
      <c r="J14" s="100">
        <v>1.335635766677755</v>
      </c>
      <c r="L14" s="49">
        <v>24.186773244895647</v>
      </c>
      <c r="M14" s="49">
        <v>8</v>
      </c>
      <c r="N14" s="22">
        <f t="shared" si="96"/>
        <v>5.035572387551096E-2</v>
      </c>
      <c r="O14" s="49">
        <f t="shared" si="0"/>
        <v>0.35779857159378275</v>
      </c>
      <c r="P14" s="72">
        <f>AVERAGE(N46:N51)</f>
        <v>0.17444661485444865</v>
      </c>
      <c r="Q14" s="72">
        <f>(O51-O46)/(N51-N46)</f>
        <v>0.15659496134565248</v>
      </c>
      <c r="R14" s="88">
        <f t="shared" si="97"/>
        <v>7.8057059649369848E-2</v>
      </c>
      <c r="S14" s="72">
        <f t="shared" si="1"/>
        <v>0.19243080195284545</v>
      </c>
      <c r="T14" s="72">
        <f t="shared" si="2"/>
        <v>1.2124742612892894</v>
      </c>
      <c r="U14">
        <f t="shared" si="98"/>
        <v>-1.2979511565649315</v>
      </c>
      <c r="V14">
        <f t="shared" si="99"/>
        <v>-0.44636139755896537</v>
      </c>
      <c r="W14" s="61"/>
      <c r="X14" s="49">
        <v>28.77933286231632</v>
      </c>
      <c r="Y14" s="49">
        <v>8</v>
      </c>
      <c r="Z14" s="22">
        <f t="shared" si="3"/>
        <v>4.4936173001655942E-2</v>
      </c>
      <c r="AA14" s="49">
        <f t="shared" si="4"/>
        <v>0.33770864987342486</v>
      </c>
      <c r="AB14" s="72">
        <f>AVERAGE(Z46:Z51)</f>
        <v>0.1482893709054646</v>
      </c>
      <c r="AC14" s="72">
        <f>(AA51-AA46)/(Z51-Z46)</f>
        <v>0.23877354216152891</v>
      </c>
      <c r="AD14" s="88">
        <f t="shared" si="100"/>
        <v>0.13624409619684374</v>
      </c>
      <c r="AE14" s="72">
        <f t="shared" si="5"/>
        <v>0.1632680952393499</v>
      </c>
      <c r="AF14" s="72">
        <f t="shared" si="6"/>
        <v>2.8132254648987751</v>
      </c>
      <c r="AG14">
        <f t="shared" si="7"/>
        <v>-1.3474039171201662</v>
      </c>
      <c r="AH14">
        <f t="shared" si="8"/>
        <v>-0.47145781545523824</v>
      </c>
      <c r="AI14" s="61"/>
      <c r="AJ14" s="49">
        <v>23.5</v>
      </c>
      <c r="AK14" s="49">
        <v>8</v>
      </c>
      <c r="AL14" s="22">
        <f t="shared" si="9"/>
        <v>6.6598933034983598E-2</v>
      </c>
      <c r="AM14" s="49">
        <f t="shared" si="10"/>
        <v>0.29046229066295537</v>
      </c>
      <c r="AN14" s="72">
        <f>AVERAGE(AL46:AL51)</f>
        <v>0.15850546062326099</v>
      </c>
      <c r="AO14" s="72">
        <f>(AM51-AM46)/(AL51-AL46)</f>
        <v>0.18887563753559297</v>
      </c>
      <c r="AP14" s="88">
        <f t="shared" si="101"/>
        <v>0.11861884171590606</v>
      </c>
      <c r="AQ14" s="72">
        <f t="shared" si="11"/>
        <v>0.17182524723025772</v>
      </c>
      <c r="AR14" s="72">
        <f t="shared" si="12"/>
        <v>0.94558280095663139</v>
      </c>
      <c r="AS14">
        <f t="shared" si="13"/>
        <v>-1.1765327284983298</v>
      </c>
      <c r="AT14">
        <f t="shared" si="14"/>
        <v>-0.53691024200005288</v>
      </c>
      <c r="AV14" s="49">
        <v>56.508848864580493</v>
      </c>
      <c r="AW14" s="49">
        <v>8</v>
      </c>
      <c r="AX14" s="22">
        <f t="shared" si="15"/>
        <v>0.35294221422640076</v>
      </c>
      <c r="AY14" s="49">
        <f t="shared" si="16"/>
        <v>0.47463803419374634</v>
      </c>
      <c r="AZ14" s="72">
        <f>AVERAGE(AX46:AX51)</f>
        <v>1.0692072960388024</v>
      </c>
      <c r="BA14" s="72">
        <f>(AY51-AY46)/(AX51-AX46)</f>
        <v>0.4518810380827597</v>
      </c>
      <c r="BB14" s="88">
        <f t="shared" si="102"/>
        <v>0.22524674383480353</v>
      </c>
      <c r="BC14" s="72">
        <f t="shared" si="17"/>
        <v>1.1730138296348027</v>
      </c>
      <c r="BD14" s="72">
        <f t="shared" si="18"/>
        <v>8.1090973205886485E-2</v>
      </c>
      <c r="BE14">
        <f t="shared" si="19"/>
        <v>-0.4522963940369093</v>
      </c>
      <c r="BF14">
        <f t="shared" si="20"/>
        <v>-0.32363746338241872</v>
      </c>
      <c r="BG14" s="61"/>
      <c r="BH14" s="49">
        <v>50.159744815937813</v>
      </c>
      <c r="BI14" s="49">
        <v>8</v>
      </c>
      <c r="BJ14" s="22">
        <f t="shared" si="21"/>
        <v>0.28729502243708543</v>
      </c>
      <c r="BK14" s="49">
        <f t="shared" si="22"/>
        <v>0.45508923649421079</v>
      </c>
      <c r="BL14" s="72">
        <f>AVERAGE(BJ46:BJ51)</f>
        <v>0.87033492091234699</v>
      </c>
      <c r="BM14" s="72">
        <f>(BK51-BK46)/(BJ51-BJ46)</f>
        <v>0.46175502160848131</v>
      </c>
      <c r="BN14" s="88">
        <f t="shared" si="103"/>
        <v>0.26347724716016646</v>
      </c>
      <c r="BO14" s="72">
        <f t="shared" si="23"/>
        <v>0.9548334569232545</v>
      </c>
      <c r="BP14" s="72">
        <f t="shared" si="24"/>
        <v>0.1171808449846776</v>
      </c>
      <c r="BQ14">
        <f t="shared" si="25"/>
        <v>-0.54167189836180696</v>
      </c>
      <c r="BR14">
        <f t="shared" si="26"/>
        <v>-0.3419034360524939</v>
      </c>
      <c r="BT14" s="49">
        <v>72.001736090180486</v>
      </c>
      <c r="BU14" s="49">
        <v>8</v>
      </c>
      <c r="BV14" s="22">
        <f t="shared" si="27"/>
        <v>0.3214793968416842</v>
      </c>
      <c r="BW14" s="49">
        <f t="shared" si="28"/>
        <v>0.43899873456786781</v>
      </c>
      <c r="BX14" s="72">
        <f>AVERAGE(BV46:BV51)</f>
        <v>0.84962412022445122</v>
      </c>
      <c r="BY14" s="72">
        <f>(BW51-BW46)/(BV51-BV46)</f>
        <v>0.61934982381407311</v>
      </c>
      <c r="BZ14" s="88">
        <f t="shared" si="104"/>
        <v>0.38896789271687471</v>
      </c>
      <c r="CA14" s="72">
        <f t="shared" si="29"/>
        <v>0.92616683375818543</v>
      </c>
      <c r="CB14" s="72">
        <f t="shared" si="30"/>
        <v>0.15520568115541372</v>
      </c>
      <c r="CC14">
        <f t="shared" si="105"/>
        <v>-0.49284685516491411</v>
      </c>
      <c r="CD14">
        <f t="shared" si="106"/>
        <v>-0.35753673162800237</v>
      </c>
      <c r="CF14" s="49">
        <v>52.153619241621193</v>
      </c>
      <c r="CG14" s="49">
        <v>8</v>
      </c>
      <c r="CH14" s="22">
        <f t="shared" si="31"/>
        <v>0.16071794265952669</v>
      </c>
      <c r="CI14" s="49">
        <f t="shared" si="32"/>
        <v>0.43172140573433337</v>
      </c>
      <c r="CJ14" s="72">
        <f>AVERAGE(CH46:CH51)</f>
        <v>0.55677287278478882</v>
      </c>
      <c r="CK14" s="72">
        <f>(CI51-CI46)/(CH51-CH46)</f>
        <v>0.59901488205930897</v>
      </c>
      <c r="CL14" s="88">
        <f t="shared" si="107"/>
        <v>0.2985877705002023</v>
      </c>
      <c r="CM14" s="72">
        <f t="shared" si="33"/>
        <v>0.6141721380203341</v>
      </c>
      <c r="CN14" s="72">
        <f t="shared" si="34"/>
        <v>0.1017666123386831</v>
      </c>
      <c r="CO14">
        <f t="shared" si="35"/>
        <v>-0.79393563560110703</v>
      </c>
      <c r="CP14">
        <f t="shared" si="36"/>
        <v>-0.36479641749654668</v>
      </c>
      <c r="CR14" s="49">
        <v>67.119296778199342</v>
      </c>
      <c r="CS14" s="49">
        <v>8</v>
      </c>
      <c r="CT14" s="22">
        <f t="shared" si="37"/>
        <v>0.1360924115361834</v>
      </c>
      <c r="CU14" s="49">
        <f t="shared" si="38"/>
        <v>0.3588802662136456</v>
      </c>
      <c r="CV14" s="72">
        <f>AVERAGE(CT46:CT51)</f>
        <v>0.47146299710749245</v>
      </c>
      <c r="CW14" s="72">
        <f>(CU51-CU46)/(CT51-CT46)</f>
        <v>0.6871708626051195</v>
      </c>
      <c r="CX14" s="88">
        <f t="shared" si="108"/>
        <v>0.39209944393715368</v>
      </c>
      <c r="CY14" s="72">
        <f t="shared" si="39"/>
        <v>0.52006742979898657</v>
      </c>
      <c r="CZ14" s="72">
        <f t="shared" si="40"/>
        <v>0.38339348226750469</v>
      </c>
      <c r="DA14">
        <f t="shared" si="41"/>
        <v>-0.86616609022533153</v>
      </c>
      <c r="DB14">
        <f t="shared" si="42"/>
        <v>-0.44505042160586222</v>
      </c>
      <c r="DD14" s="49">
        <v>64.124878167525594</v>
      </c>
      <c r="DE14" s="49">
        <v>8</v>
      </c>
      <c r="DF14" s="22">
        <f t="shared" si="43"/>
        <v>0.12279296431470796</v>
      </c>
      <c r="DG14" s="49">
        <f t="shared" si="44"/>
        <v>0.32251643778560463</v>
      </c>
      <c r="DH14" s="72">
        <f>AVERAGE(DF46:DF51)</f>
        <v>0.42538991209023824</v>
      </c>
      <c r="DI14" s="72">
        <f>(DG51-DG46)/(DF51-DF46)</f>
        <v>0.74593664153022432</v>
      </c>
      <c r="DJ14" s="88">
        <f t="shared" si="109"/>
        <v>0.46846772599295172</v>
      </c>
      <c r="DK14" s="72">
        <f t="shared" si="45"/>
        <v>0.46924454220263395</v>
      </c>
      <c r="DL14" s="72">
        <f t="shared" si="46"/>
        <v>0.40487240091582194</v>
      </c>
      <c r="DM14">
        <f t="shared" si="47"/>
        <v>-0.91082651631239564</v>
      </c>
      <c r="DN14">
        <f t="shared" si="48"/>
        <v>-0.49144814565613643</v>
      </c>
      <c r="DP14" s="49">
        <v>47.565743976101118</v>
      </c>
      <c r="DQ14">
        <v>8</v>
      </c>
      <c r="DR14" s="22">
        <f t="shared" si="49"/>
        <v>0.179326221985143</v>
      </c>
      <c r="DS14" s="49">
        <f t="shared" si="50"/>
        <v>0.28217940031809802</v>
      </c>
      <c r="DT14" s="72">
        <f>AVERAGE(DR46:DR51)</f>
        <v>0.65523042648417629</v>
      </c>
      <c r="DU14" s="72">
        <f>(DS51-DS46)/(DR51-DR46)</f>
        <v>0.6086145376401394</v>
      </c>
      <c r="DV14" s="88">
        <f t="shared" si="110"/>
        <v>0.3033728598916311</v>
      </c>
      <c r="DW14" s="72">
        <f t="shared" si="51"/>
        <v>0.72420205032461604</v>
      </c>
      <c r="DX14" s="72">
        <f t="shared" si="52"/>
        <v>0.11980620327671261</v>
      </c>
      <c r="DY14">
        <f t="shared" si="111"/>
        <v>-0.74635620106357559</v>
      </c>
      <c r="DZ14">
        <f t="shared" si="112"/>
        <v>-0.54947469382306469</v>
      </c>
      <c r="EB14">
        <v>61.204574992397426</v>
      </c>
      <c r="EC14">
        <v>8</v>
      </c>
      <c r="ED14" s="22">
        <f t="shared" si="53"/>
        <v>0.18578423551893342</v>
      </c>
      <c r="EE14" s="49">
        <f t="shared" si="54"/>
        <v>0.32851213841924248</v>
      </c>
      <c r="EF14" s="72">
        <f>AVERAGE(ED46:ED51)</f>
        <v>0.61308797721248032</v>
      </c>
      <c r="EG14" s="72">
        <f>(EE51-EE46)/(ED51-ED46)</f>
        <v>0.76815715284779629</v>
      </c>
      <c r="EH14" s="88">
        <f t="shared" si="113"/>
        <v>0.38289922092435968</v>
      </c>
      <c r="EI14" s="72">
        <f t="shared" si="55"/>
        <v>0.67501605571879164</v>
      </c>
      <c r="EJ14" s="72">
        <f t="shared" si="56"/>
        <v>0.41976441054787955</v>
      </c>
      <c r="EK14">
        <f t="shared" si="114"/>
        <v>-0.73099114027564627</v>
      </c>
      <c r="EL14">
        <f t="shared" si="115"/>
        <v>-0.4834485787644684</v>
      </c>
      <c r="EN14">
        <v>60.052060747321569</v>
      </c>
      <c r="EO14">
        <v>8</v>
      </c>
      <c r="EP14" s="22">
        <f t="shared" si="57"/>
        <v>0.1863813532262476</v>
      </c>
      <c r="EQ14" s="49">
        <f t="shared" si="58"/>
        <v>0.34780245397920556</v>
      </c>
      <c r="ER14" s="72">
        <f>AVERAGE(EP46:EP51)</f>
        <v>0.64567825939092915</v>
      </c>
      <c r="ES14" s="72">
        <f>(EQ51-EQ46)/(EP51-EP46)</f>
        <v>0.80421855376001417</v>
      </c>
      <c r="ET14" s="88">
        <f t="shared" si="116"/>
        <v>0.40087455613218675</v>
      </c>
      <c r="EU14" s="72">
        <f t="shared" si="59"/>
        <v>0.7122430284003034</v>
      </c>
      <c r="EV14" s="72">
        <f t="shared" si="60"/>
        <v>0.17388509823439285</v>
      </c>
      <c r="EW14">
        <f t="shared" si="117"/>
        <v>-0.7295975393856301</v>
      </c>
      <c r="EX14">
        <f t="shared" si="118"/>
        <v>-0.45866735808411752</v>
      </c>
      <c r="EZ14" s="49">
        <v>65.568666297249024</v>
      </c>
      <c r="FA14">
        <v>8</v>
      </c>
      <c r="FB14" s="22">
        <f t="shared" si="61"/>
        <v>0.1871767784579827</v>
      </c>
      <c r="FC14" s="49">
        <f t="shared" si="62"/>
        <v>0.42709417062332888</v>
      </c>
      <c r="FD14" s="72">
        <f>AVERAGE(FB46:FB51)</f>
        <v>0.6176833689113429</v>
      </c>
      <c r="FE14" s="72">
        <f>(FC51-FC46)/(FB51-FB46)</f>
        <v>0.70656011445666966</v>
      </c>
      <c r="FF14" s="88">
        <f t="shared" si="119"/>
        <v>0.50795347966069515</v>
      </c>
      <c r="FG14" s="72">
        <f t="shared" si="63"/>
        <v>0.68007562839733715</v>
      </c>
      <c r="FH14" s="72">
        <f t="shared" si="64"/>
        <v>3.1490150456015879E-2</v>
      </c>
      <c r="FI14">
        <f t="shared" si="65"/>
        <v>-0.72774803173635294</v>
      </c>
      <c r="FJ14">
        <f t="shared" si="66"/>
        <v>-0.36947635618590924</v>
      </c>
      <c r="FL14">
        <v>402.08985314230449</v>
      </c>
      <c r="FM14">
        <v>32</v>
      </c>
      <c r="FN14" s="22">
        <f t="shared" si="67"/>
        <v>0.38260412841734665</v>
      </c>
      <c r="FO14" s="49">
        <f t="shared" si="68"/>
        <v>0.58497666715930874</v>
      </c>
      <c r="FP14" s="52">
        <f t="shared" si="69"/>
        <v>0.74154033651971341</v>
      </c>
      <c r="FQ14" s="72">
        <f t="shared" si="70"/>
        <v>0.46762726806564586</v>
      </c>
      <c r="FR14" s="88">
        <f t="shared" si="120"/>
        <v>0.53310112832168755</v>
      </c>
      <c r="FS14" s="52">
        <f t="shared" si="71"/>
        <v>0.42280265305285963</v>
      </c>
      <c r="FT14">
        <f t="shared" si="72"/>
        <v>-0.41725034811112921</v>
      </c>
      <c r="FU14">
        <f t="shared" si="73"/>
        <v>-0.23286145618457088</v>
      </c>
      <c r="FW14">
        <v>146.58529939935997</v>
      </c>
      <c r="FX14">
        <v>32</v>
      </c>
      <c r="FY14" s="22">
        <f t="shared" si="74"/>
        <v>0.22471355173185564</v>
      </c>
      <c r="FZ14" s="49">
        <f t="shared" si="75"/>
        <v>0.41242809315483397</v>
      </c>
      <c r="GA14" s="52">
        <f t="shared" si="76"/>
        <v>0.29483599258321758</v>
      </c>
      <c r="GB14" s="52">
        <f t="shared" si="77"/>
        <v>0.8493440272564633</v>
      </c>
      <c r="GC14" s="88">
        <f t="shared" si="121"/>
        <v>0.14696533312493021</v>
      </c>
      <c r="GD14">
        <f t="shared" si="78"/>
        <v>-0.64837073592579419</v>
      </c>
      <c r="GE14">
        <f t="shared" si="79"/>
        <v>-0.38465175976441895</v>
      </c>
      <c r="GG14">
        <v>236.11914365421538</v>
      </c>
      <c r="GH14">
        <v>32</v>
      </c>
      <c r="GI14" s="22">
        <f t="shared" si="80"/>
        <v>0.23126693156210129</v>
      </c>
      <c r="GJ14" s="49">
        <f t="shared" si="81"/>
        <v>0.40873300607964985</v>
      </c>
      <c r="GK14" s="52">
        <f t="shared" si="82"/>
        <v>0.47789132409917395</v>
      </c>
      <c r="GL14" s="52">
        <f t="shared" si="83"/>
        <v>0.84780727648895859</v>
      </c>
      <c r="GM14" s="88">
        <f t="shared" si="122"/>
        <v>0.2726846154845684</v>
      </c>
      <c r="GN14">
        <f t="shared" si="84"/>
        <v>-0.63588646176813435</v>
      </c>
      <c r="GO14">
        <f t="shared" si="85"/>
        <v>-0.38856029064788711</v>
      </c>
      <c r="GQ14">
        <v>241.50207038450003</v>
      </c>
      <c r="GR14">
        <v>32</v>
      </c>
      <c r="GS14" s="22">
        <f t="shared" si="86"/>
        <v>0.20168788355830389</v>
      </c>
      <c r="GT14" s="49">
        <f t="shared" si="87"/>
        <v>0.33077907021530101</v>
      </c>
      <c r="GU14" s="52">
        <f t="shared" si="88"/>
        <v>0.49550096534377303</v>
      </c>
      <c r="GV14" s="52">
        <f t="shared" si="89"/>
        <v>1.3654293845872545</v>
      </c>
      <c r="GW14" s="88">
        <f t="shared" si="123"/>
        <v>0.31118756947737941</v>
      </c>
      <c r="GX14">
        <f t="shared" si="90"/>
        <v>-0.6953201913352105</v>
      </c>
      <c r="GY14">
        <f t="shared" si="91"/>
        <v>-0.48046197789085615</v>
      </c>
      <c r="HA14">
        <v>276.02898398537786</v>
      </c>
      <c r="HB14">
        <v>32</v>
      </c>
      <c r="HC14" s="22">
        <f t="shared" si="92"/>
        <v>0.29683756162324815</v>
      </c>
      <c r="HD14" s="49">
        <f t="shared" si="93"/>
        <v>0.52603202563587437</v>
      </c>
      <c r="HE14" s="52">
        <f t="shared" si="94"/>
        <v>0.52353807132704755</v>
      </c>
      <c r="HF14" s="52">
        <f t="shared" si="95"/>
        <v>0.74809548868829678</v>
      </c>
      <c r="HG14" s="88">
        <f t="shared" si="124"/>
        <v>0.37637701254891814</v>
      </c>
      <c r="HH14">
        <f t="shared" si="125"/>
        <v>-0.52748114458721951</v>
      </c>
      <c r="HI14">
        <f t="shared" si="126"/>
        <v>-0.2789878145277363</v>
      </c>
      <c r="HO14"/>
      <c r="HP14"/>
      <c r="HQ14"/>
    </row>
    <row r="15" spans="1:228" x14ac:dyDescent="0.25">
      <c r="A15" s="87">
        <v>14</v>
      </c>
      <c r="B15" s="87" t="s">
        <v>97</v>
      </c>
      <c r="C15" s="87" t="s">
        <v>103</v>
      </c>
      <c r="D15" s="77">
        <v>110</v>
      </c>
      <c r="E15" s="4">
        <v>1274.0999999999999</v>
      </c>
      <c r="F15" s="90">
        <v>4</v>
      </c>
      <c r="G15" s="90">
        <v>3.9619999999999775</v>
      </c>
      <c r="H15" s="90">
        <v>97.470963753001797</v>
      </c>
      <c r="I15" s="100">
        <v>225.96725746696515</v>
      </c>
      <c r="J15" s="100">
        <v>1.5682005379343862</v>
      </c>
      <c r="L15" s="49">
        <v>27.166155414412248</v>
      </c>
      <c r="M15" s="49">
        <v>9</v>
      </c>
      <c r="N15" s="22">
        <f t="shared" si="96"/>
        <v>5.3952561295190313E-2</v>
      </c>
      <c r="O15" s="49">
        <f t="shared" si="0"/>
        <v>0.3581339667460533</v>
      </c>
      <c r="P15" s="72">
        <f>AVERAGE(N51:N56)</f>
        <v>0.19243080195284545</v>
      </c>
      <c r="Q15" s="72">
        <f>(O56-O51)/(N56-N51)</f>
        <v>0.18781110012103766</v>
      </c>
      <c r="R15" s="88">
        <f t="shared" si="97"/>
        <v>9.3617202743851977E-2</v>
      </c>
      <c r="S15" s="72">
        <f t="shared" si="1"/>
        <v>0.21041498905124223</v>
      </c>
      <c r="T15" s="72">
        <f t="shared" si="2"/>
        <v>0.95799396690152161</v>
      </c>
      <c r="U15">
        <f t="shared" si="98"/>
        <v>-1.2679879331874884</v>
      </c>
      <c r="V15">
        <f t="shared" si="99"/>
        <v>-0.44595448694450485</v>
      </c>
      <c r="W15" s="61"/>
      <c r="X15" s="49">
        <v>32.388269481403292</v>
      </c>
      <c r="Y15" s="49">
        <v>9</v>
      </c>
      <c r="Z15" s="22">
        <f t="shared" si="3"/>
        <v>4.7931917868433004E-2</v>
      </c>
      <c r="AA15" s="49">
        <f t="shared" si="4"/>
        <v>0.3381054152840155</v>
      </c>
      <c r="AB15" s="72">
        <f>AVERAGE(Z51:Z56)</f>
        <v>0.1632680952393499</v>
      </c>
      <c r="AC15" s="72">
        <f>(AA56-AA51)/(Z56-Z51)</f>
        <v>0.28226451894780613</v>
      </c>
      <c r="AD15" s="88">
        <f t="shared" si="100"/>
        <v>0.16106003171182537</v>
      </c>
      <c r="AE15" s="72">
        <f t="shared" si="5"/>
        <v>0.17824681957323521</v>
      </c>
      <c r="AF15" s="72">
        <f t="shared" si="6"/>
        <v>0.98735219244456673</v>
      </c>
      <c r="AG15">
        <f t="shared" si="7"/>
        <v>-1.3193751935199227</v>
      </c>
      <c r="AH15">
        <f t="shared" si="8"/>
        <v>-0.47094787327702403</v>
      </c>
      <c r="AI15" s="61"/>
      <c r="AJ15" s="49">
        <v>27.504545078950134</v>
      </c>
      <c r="AK15" s="49">
        <v>9</v>
      </c>
      <c r="AL15" s="22">
        <f t="shared" si="9"/>
        <v>6.9262890356382958E-2</v>
      </c>
      <c r="AM15" s="49">
        <f t="shared" si="10"/>
        <v>0.29079806661547575</v>
      </c>
      <c r="AN15" s="72">
        <f>AVERAGE(AL51:AL56)</f>
        <v>0.17182524723025772</v>
      </c>
      <c r="AO15" s="72">
        <f>(AM56-AM51)/(AL56-AL51)</f>
        <v>0.1793253885513964</v>
      </c>
      <c r="AP15" s="88">
        <f t="shared" si="101"/>
        <v>0.11262103550127224</v>
      </c>
      <c r="AQ15" s="72">
        <f t="shared" si="11"/>
        <v>0.18514503383725445</v>
      </c>
      <c r="AR15" s="72">
        <f t="shared" si="12"/>
        <v>1.1837644158756289</v>
      </c>
      <c r="AS15">
        <f t="shared" si="13"/>
        <v>-1.1594993891995493</v>
      </c>
      <c r="AT15">
        <f t="shared" si="14"/>
        <v>-0.53640848523054285</v>
      </c>
      <c r="AV15" s="49">
        <v>65.00192304847603</v>
      </c>
      <c r="AW15" s="49">
        <v>9</v>
      </c>
      <c r="AX15" s="22">
        <f t="shared" si="15"/>
        <v>0.37370352094560083</v>
      </c>
      <c r="AY15" s="49">
        <f t="shared" si="16"/>
        <v>0.4816309504575893</v>
      </c>
      <c r="AZ15" s="72">
        <f>AVERAGE(AX51:AX56)</f>
        <v>1.1730138296348027</v>
      </c>
      <c r="BA15" s="72">
        <f>(AY56-AY51)/(AX56-AX51)</f>
        <v>0.47755423718390794</v>
      </c>
      <c r="BB15" s="88">
        <f t="shared" si="102"/>
        <v>0.23804392719503373</v>
      </c>
      <c r="BC15" s="72">
        <f t="shared" si="17"/>
        <v>1.2768203632308028</v>
      </c>
      <c r="BD15" s="72">
        <f t="shared" si="18"/>
        <v>-4.6460378002564362E-2</v>
      </c>
      <c r="BE15">
        <f t="shared" si="19"/>
        <v>-0.42747281031187712</v>
      </c>
      <c r="BF15">
        <f t="shared" si="20"/>
        <v>-0.31728561232115537</v>
      </c>
      <c r="BG15" s="61"/>
      <c r="BH15" s="49">
        <v>58.174307043573798</v>
      </c>
      <c r="BI15" s="49">
        <v>9</v>
      </c>
      <c r="BJ15" s="22">
        <f t="shared" si="21"/>
        <v>0.30419472963926691</v>
      </c>
      <c r="BK15" s="49">
        <f t="shared" si="22"/>
        <v>0.46086659567145349</v>
      </c>
      <c r="BL15" s="72">
        <f>AVERAGE(BJ51:BJ56)</f>
        <v>0.9548334569232545</v>
      </c>
      <c r="BM15" s="72">
        <f>(BK56-BK51)/(BJ56-BJ51)</f>
        <v>0.45650902902399493</v>
      </c>
      <c r="BN15" s="88">
        <f t="shared" si="103"/>
        <v>0.26048388570203151</v>
      </c>
      <c r="BO15" s="72">
        <f t="shared" si="23"/>
        <v>1.039331992934162</v>
      </c>
      <c r="BP15" s="72">
        <f t="shared" si="24"/>
        <v>2.6502448464821488E-2</v>
      </c>
      <c r="BQ15">
        <f t="shared" si="25"/>
        <v>-0.51684831463677483</v>
      </c>
      <c r="BR15">
        <f t="shared" si="26"/>
        <v>-0.33642476907509594</v>
      </c>
      <c r="BT15" s="49">
        <v>83.501496992568946</v>
      </c>
      <c r="BU15" s="49">
        <v>9</v>
      </c>
      <c r="BV15" s="22">
        <f t="shared" si="27"/>
        <v>0.33678793954843111</v>
      </c>
      <c r="BW15" s="49">
        <f t="shared" si="28"/>
        <v>0.4464623866983653</v>
      </c>
      <c r="BX15" s="72">
        <f>AVERAGE(BV51:BV56)</f>
        <v>0.92616683375818543</v>
      </c>
      <c r="BY15" s="72">
        <f>(BW56-BW51)/(BV56-BV51)</f>
        <v>0.62483738308191761</v>
      </c>
      <c r="BZ15" s="88">
        <f t="shared" si="104"/>
        <v>0.39241422350200011</v>
      </c>
      <c r="CA15" s="72">
        <f t="shared" si="29"/>
        <v>1.0027095472919199</v>
      </c>
      <c r="CB15" s="72">
        <f t="shared" si="30"/>
        <v>-6.4409973573414936E-2</v>
      </c>
      <c r="CC15">
        <f t="shared" si="105"/>
        <v>-0.47264346907662708</v>
      </c>
      <c r="CD15">
        <f t="shared" si="106"/>
        <v>-0.35021512342141026</v>
      </c>
      <c r="CF15" s="49">
        <v>59.103722387003678</v>
      </c>
      <c r="CG15" s="49">
        <v>9</v>
      </c>
      <c r="CH15" s="22">
        <f t="shared" si="31"/>
        <v>0.17219779570663574</v>
      </c>
      <c r="CI15" s="49">
        <f t="shared" si="32"/>
        <v>0.43480380562257653</v>
      </c>
      <c r="CJ15" s="72">
        <f>AVERAGE(CH51:CH56)</f>
        <v>0.6141721380203341</v>
      </c>
      <c r="CK15" s="72">
        <f>(CI56-CI51)/(CH56-CH51)</f>
        <v>0.59495685716927593</v>
      </c>
      <c r="CL15" s="88">
        <f t="shared" si="107"/>
        <v>0.29656498836099437</v>
      </c>
      <c r="CM15" s="72">
        <f t="shared" si="33"/>
        <v>0.67157140325587938</v>
      </c>
      <c r="CN15" s="72">
        <f t="shared" si="34"/>
        <v>0.26686943247749212</v>
      </c>
      <c r="CO15">
        <f t="shared" si="35"/>
        <v>-0.76397241222366374</v>
      </c>
      <c r="CP15">
        <f t="shared" si="36"/>
        <v>-0.36170666340439012</v>
      </c>
      <c r="CR15" s="49">
        <v>76.105190361761785</v>
      </c>
      <c r="CS15" s="49">
        <v>9</v>
      </c>
      <c r="CT15" s="22">
        <f t="shared" si="37"/>
        <v>0.14581329807448221</v>
      </c>
      <c r="CU15" s="49">
        <f t="shared" si="38"/>
        <v>0.36187944252131965</v>
      </c>
      <c r="CV15" s="72">
        <f>AVERAGE(CT51:CT56)</f>
        <v>0.52006742979898657</v>
      </c>
      <c r="CW15" s="72">
        <f>(CU56-CU51)/(CT56-CT51)</f>
        <v>0.71394924231575307</v>
      </c>
      <c r="CX15" s="88">
        <f t="shared" si="108"/>
        <v>0.40737917764744491</v>
      </c>
      <c r="CY15" s="72"/>
      <c r="CZ15" s="72"/>
      <c r="DA15">
        <f t="shared" si="41"/>
        <v>-0.83620286684788836</v>
      </c>
      <c r="DB15">
        <f t="shared" si="42"/>
        <v>-0.44143608738955348</v>
      </c>
      <c r="DD15" s="49">
        <v>76.663224560410967</v>
      </c>
      <c r="DE15" s="49">
        <v>9</v>
      </c>
      <c r="DF15" s="22">
        <f t="shared" si="43"/>
        <v>0.1315638903371871</v>
      </c>
      <c r="DG15" s="49">
        <f t="shared" si="44"/>
        <v>0.32635159087743892</v>
      </c>
      <c r="DH15" s="72">
        <f>AVERAGE(DF51:DF56)</f>
        <v>0.46924454220263395</v>
      </c>
      <c r="DI15" s="72">
        <f>(DG56-DG51)/(DF56-DF51)</f>
        <v>0.71559479764473533</v>
      </c>
      <c r="DJ15" s="88">
        <f t="shared" si="109"/>
        <v>0.44941225423289843</v>
      </c>
      <c r="DK15" s="72">
        <f t="shared" si="45"/>
        <v>0.51309917231502966</v>
      </c>
      <c r="DL15" s="72">
        <f t="shared" si="46"/>
        <v>0.46872042400750563</v>
      </c>
      <c r="DM15">
        <f t="shared" si="47"/>
        <v>-0.88086329293495247</v>
      </c>
      <c r="DN15">
        <f t="shared" si="48"/>
        <v>-0.4863142658924442</v>
      </c>
      <c r="DP15" s="49">
        <v>53.558379363083795</v>
      </c>
      <c r="DQ15">
        <v>9</v>
      </c>
      <c r="DR15" s="22">
        <f t="shared" si="49"/>
        <v>0.19312054675323093</v>
      </c>
      <c r="DS15" s="49">
        <f t="shared" si="50"/>
        <v>0.28548776431151346</v>
      </c>
      <c r="DT15" s="72">
        <f>AVERAGE(DR51:DR56)</f>
        <v>0.72420205032461604</v>
      </c>
      <c r="DU15" s="72">
        <f>(DS56-DS51)/(DR56-DR51)</f>
        <v>0.59280431679147516</v>
      </c>
      <c r="DV15" s="88">
        <f t="shared" si="110"/>
        <v>0.29549202297804822</v>
      </c>
      <c r="DW15" s="72">
        <f t="shared" si="51"/>
        <v>0.79317367416505569</v>
      </c>
      <c r="DX15" s="72">
        <f t="shared" si="52"/>
        <v>0.57845904020438699</v>
      </c>
      <c r="DY15">
        <f t="shared" si="111"/>
        <v>-0.71417151769217435</v>
      </c>
      <c r="DZ15">
        <f t="shared" si="112"/>
        <v>-0.54441250039839273</v>
      </c>
      <c r="EB15">
        <v>70.677082565708673</v>
      </c>
      <c r="EC15">
        <v>9</v>
      </c>
      <c r="ED15" s="22">
        <f t="shared" si="53"/>
        <v>0.19816985122019565</v>
      </c>
      <c r="EE15" s="49">
        <f t="shared" si="54"/>
        <v>0.33354318090017693</v>
      </c>
      <c r="EF15" s="72">
        <f>AVERAGE(ED51:ED56)</f>
        <v>0.67501605571879164</v>
      </c>
      <c r="EG15" s="72">
        <f>(EE56-EE51)/(ED56-ED51)</f>
        <v>0.76387779737474848</v>
      </c>
      <c r="EH15" s="88">
        <f t="shared" si="113"/>
        <v>0.38076611330358995</v>
      </c>
      <c r="EI15" s="72">
        <f t="shared" si="55"/>
        <v>0.73694413422510252</v>
      </c>
      <c r="EJ15" s="72">
        <f t="shared" si="56"/>
        <v>0.52036096841916479</v>
      </c>
      <c r="EK15">
        <f t="shared" si="114"/>
        <v>-0.70296241667540271</v>
      </c>
      <c r="EL15">
        <f t="shared" si="115"/>
        <v>-0.47684793382326296</v>
      </c>
      <c r="EN15">
        <v>67.529623129408918</v>
      </c>
      <c r="EO15">
        <v>9</v>
      </c>
      <c r="EP15" s="22">
        <f t="shared" si="57"/>
        <v>0.19969430702812244</v>
      </c>
      <c r="EQ15" s="49">
        <f t="shared" si="58"/>
        <v>0.35219901808295578</v>
      </c>
      <c r="ER15" s="72">
        <f>AVERAGE(EP51:EP56)</f>
        <v>0.7122430284003034</v>
      </c>
      <c r="ES15" s="72">
        <f>(EQ56-EQ51)/(EP56-EP51)</f>
        <v>0.8043979226151895</v>
      </c>
      <c r="ET15" s="88">
        <f t="shared" si="116"/>
        <v>0.40096396517387844</v>
      </c>
      <c r="EU15" s="72">
        <f t="shared" si="59"/>
        <v>0.77880779740967743</v>
      </c>
      <c r="EV15" s="72">
        <f t="shared" si="60"/>
        <v>0.19608443513700982</v>
      </c>
      <c r="EW15">
        <f t="shared" si="117"/>
        <v>-0.69963431600818682</v>
      </c>
      <c r="EX15">
        <f t="shared" si="118"/>
        <v>-0.45321185916303047</v>
      </c>
      <c r="EZ15" s="49">
        <v>73.527205849263709</v>
      </c>
      <c r="FA15">
        <v>9</v>
      </c>
      <c r="FB15" s="22">
        <f t="shared" si="61"/>
        <v>0.19965523035518154</v>
      </c>
      <c r="FC15" s="49">
        <f t="shared" si="62"/>
        <v>0.43155957004832829</v>
      </c>
      <c r="FD15" s="72">
        <f>AVERAGE(FB51:FB56)</f>
        <v>0.68007562839733715</v>
      </c>
      <c r="FE15" s="72">
        <f>(FC56-FC51)/(FB56-FB51)</f>
        <v>0.71137272933850204</v>
      </c>
      <c r="FF15" s="88">
        <f t="shared" si="119"/>
        <v>0.51141331899421516</v>
      </c>
      <c r="FG15" s="72">
        <f t="shared" si="63"/>
        <v>0.74246788788333129</v>
      </c>
      <c r="FH15" s="72">
        <f t="shared" si="64"/>
        <v>0.36956106269919581</v>
      </c>
      <c r="FI15">
        <f t="shared" si="65"/>
        <v>-0.69971930813610939</v>
      </c>
      <c r="FJ15">
        <f t="shared" si="66"/>
        <v>-0.36495924825084808</v>
      </c>
      <c r="FL15">
        <v>482.11435365481498</v>
      </c>
      <c r="FM15">
        <v>36</v>
      </c>
      <c r="FN15" s="22">
        <f t="shared" si="67"/>
        <v>0.42511569824149625</v>
      </c>
      <c r="FO15" s="49">
        <f t="shared" si="68"/>
        <v>0.61555167850556158</v>
      </c>
      <c r="FP15" s="52">
        <f t="shared" si="69"/>
        <v>0.76624817106993781</v>
      </c>
      <c r="FQ15" s="72">
        <f t="shared" si="70"/>
        <v>0.51013883788979553</v>
      </c>
      <c r="FR15" s="88">
        <f t="shared" si="120"/>
        <v>0.55086384981965686</v>
      </c>
      <c r="FS15" s="52">
        <f t="shared" si="71"/>
        <v>0.37047700345082707</v>
      </c>
      <c r="FT15">
        <f t="shared" si="72"/>
        <v>-0.37149285755045408</v>
      </c>
      <c r="FU15">
        <f t="shared" si="73"/>
        <v>-0.21073548010448534</v>
      </c>
      <c r="FW15">
        <v>174.6403447087757</v>
      </c>
      <c r="FX15">
        <v>36</v>
      </c>
      <c r="FY15" s="22">
        <f t="shared" si="74"/>
        <v>0.24968172414650627</v>
      </c>
      <c r="FZ15" s="49">
        <f t="shared" si="75"/>
        <v>0.41942292325323105</v>
      </c>
      <c r="GA15" s="52">
        <f t="shared" si="76"/>
        <v>0.31710353330231267</v>
      </c>
      <c r="GB15" s="52">
        <f t="shared" si="77"/>
        <v>0.85677132573911841</v>
      </c>
      <c r="GC15" s="88">
        <f t="shared" si="121"/>
        <v>0.15806491601839623</v>
      </c>
      <c r="GD15">
        <f t="shared" si="78"/>
        <v>-0.60261324536511907</v>
      </c>
      <c r="GE15">
        <f t="shared" si="79"/>
        <v>-0.37734783717461667</v>
      </c>
      <c r="GG15">
        <v>286.21146028766913</v>
      </c>
      <c r="GH15">
        <v>36</v>
      </c>
      <c r="GI15" s="22">
        <f t="shared" si="80"/>
        <v>0.25696325729122366</v>
      </c>
      <c r="GJ15" s="49">
        <f t="shared" si="81"/>
        <v>0.42067052856908282</v>
      </c>
      <c r="GK15" s="52">
        <f t="shared" si="82"/>
        <v>0.49809175773359926</v>
      </c>
      <c r="GL15" s="52">
        <f t="shared" si="83"/>
        <v>0.82094148570705994</v>
      </c>
      <c r="GM15" s="88">
        <f t="shared" si="122"/>
        <v>0.28421097555944114</v>
      </c>
      <c r="GN15">
        <f t="shared" si="84"/>
        <v>-0.59012897120745922</v>
      </c>
      <c r="GO15">
        <f t="shared" si="85"/>
        <v>-0.37605791281817852</v>
      </c>
      <c r="GQ15">
        <v>291.00042955294759</v>
      </c>
      <c r="GR15">
        <v>36</v>
      </c>
      <c r="GS15" s="22">
        <f t="shared" si="86"/>
        <v>0.22409764839811541</v>
      </c>
      <c r="GT15" s="49">
        <f t="shared" si="87"/>
        <v>0.34166118347603081</v>
      </c>
      <c r="GU15" s="52">
        <f t="shared" si="88"/>
        <v>0.52252473725180382</v>
      </c>
      <c r="GV15" s="52">
        <f t="shared" si="89"/>
        <v>1.3099348299124094</v>
      </c>
      <c r="GW15" s="88">
        <f t="shared" si="123"/>
        <v>0.32815920522855657</v>
      </c>
      <c r="GX15">
        <f t="shared" si="90"/>
        <v>-0.64956270077453548</v>
      </c>
      <c r="GY15">
        <f t="shared" si="91"/>
        <v>-0.46640435909923972</v>
      </c>
      <c r="HA15">
        <v>335.52384416014308</v>
      </c>
      <c r="HB15">
        <v>36</v>
      </c>
      <c r="HC15" s="22">
        <f t="shared" si="92"/>
        <v>0.32981951291472017</v>
      </c>
      <c r="HD15" s="49">
        <f t="shared" si="93"/>
        <v>0.54359499468054151</v>
      </c>
      <c r="HE15" s="52">
        <f t="shared" si="94"/>
        <v>0.53709375679705496</v>
      </c>
      <c r="HF15" s="52">
        <f t="shared" si="95"/>
        <v>1.0506366695925042</v>
      </c>
      <c r="HG15" s="88">
        <f t="shared" si="124"/>
        <v>0.3861223370624185</v>
      </c>
      <c r="HH15">
        <f t="shared" si="125"/>
        <v>-0.48172365402654432</v>
      </c>
      <c r="HI15">
        <f t="shared" si="126"/>
        <v>-0.26472455082223068</v>
      </c>
      <c r="HO15"/>
      <c r="HP15"/>
      <c r="HQ15"/>
    </row>
    <row r="16" spans="1:228" x14ac:dyDescent="0.25">
      <c r="A16" s="87">
        <v>15</v>
      </c>
      <c r="B16" s="87" t="s">
        <v>98</v>
      </c>
      <c r="C16" s="87" t="s">
        <v>104</v>
      </c>
      <c r="D16" s="77">
        <v>110</v>
      </c>
      <c r="E16" s="4">
        <v>1145.3</v>
      </c>
      <c r="F16" s="90">
        <v>4</v>
      </c>
      <c r="G16" s="90">
        <v>2.6609999999999756</v>
      </c>
      <c r="H16" s="90">
        <v>144.79622364683689</v>
      </c>
      <c r="I16" s="100">
        <v>385.21858243995871</v>
      </c>
      <c r="J16" s="100">
        <v>2.6700659367262509</v>
      </c>
      <c r="L16" s="49">
        <v>29.154759474226502</v>
      </c>
      <c r="M16" s="49">
        <v>10</v>
      </c>
      <c r="N16" s="22">
        <f t="shared" si="96"/>
        <v>5.7549398714869665E-2</v>
      </c>
      <c r="O16" s="49">
        <f t="shared" si="0"/>
        <v>0.3583578279775097</v>
      </c>
      <c r="P16" s="72">
        <f>AVERAGE(N56:N61)</f>
        <v>0.21041498905124223</v>
      </c>
      <c r="Q16" s="72">
        <f>(O61-O56)/(N61-N56)</f>
        <v>0.20020568927968652</v>
      </c>
      <c r="R16" s="88">
        <f t="shared" si="97"/>
        <v>9.9795467848758854E-2</v>
      </c>
      <c r="S16" s="72">
        <f t="shared" si="1"/>
        <v>0.228399176149639</v>
      </c>
      <c r="T16" s="72">
        <f t="shared" si="2"/>
        <v>8.9363275562210881E-2</v>
      </c>
      <c r="U16">
        <f t="shared" si="98"/>
        <v>-1.2399592095872447</v>
      </c>
      <c r="V16">
        <f t="shared" si="99"/>
        <v>-0.44568310435111547</v>
      </c>
      <c r="W16" s="61"/>
      <c r="X16" s="49">
        <v>36.345563690772494</v>
      </c>
      <c r="Y16" s="49">
        <v>10</v>
      </c>
      <c r="Z16" s="22">
        <f t="shared" si="3"/>
        <v>5.0927662735210065E-2</v>
      </c>
      <c r="AA16" s="49">
        <f t="shared" si="4"/>
        <v>0.33854047902370665</v>
      </c>
      <c r="AB16" s="72">
        <f>AVERAGE(Z56:Z61)</f>
        <v>0.17824681957323521</v>
      </c>
      <c r="AC16" s="72">
        <f>(AA61-AA56)/(Z61-Z56)</f>
        <v>0.32305059961709909</v>
      </c>
      <c r="AD16" s="88">
        <f t="shared" si="100"/>
        <v>0.18433255448756994</v>
      </c>
      <c r="AE16" s="72">
        <f t="shared" si="5"/>
        <v>0.19322554390712054</v>
      </c>
      <c r="AF16" s="72">
        <f t="shared" si="6"/>
        <v>-0.37127113276155133</v>
      </c>
      <c r="AG16">
        <f t="shared" si="7"/>
        <v>-1.2930462547975736</v>
      </c>
      <c r="AH16">
        <f t="shared" si="8"/>
        <v>-0.47038939561817456</v>
      </c>
      <c r="AI16" s="61"/>
      <c r="AJ16" s="49">
        <v>30</v>
      </c>
      <c r="AK16" s="49">
        <v>10</v>
      </c>
      <c r="AL16" s="22">
        <f t="shared" si="9"/>
        <v>7.1926847677782291E-2</v>
      </c>
      <c r="AM16" s="49">
        <f t="shared" si="10"/>
        <v>0.29100730729989005</v>
      </c>
      <c r="AN16" s="72">
        <f>AVERAGE(AL56:AL61)</f>
        <v>0.18514503383725445</v>
      </c>
      <c r="AO16" s="72">
        <f>(AM61-AM56)/(AL61-AL56)</f>
        <v>0.21406555979157016</v>
      </c>
      <c r="AP16" s="88">
        <f t="shared" si="101"/>
        <v>0.13443877190862169</v>
      </c>
      <c r="AQ16" s="72">
        <f t="shared" si="11"/>
        <v>0.19846482044425118</v>
      </c>
      <c r="AR16" s="72">
        <f t="shared" si="12"/>
        <v>0.11678802510530707</v>
      </c>
      <c r="AS16">
        <f t="shared" si="13"/>
        <v>-1.1431089730113799</v>
      </c>
      <c r="AT16">
        <f t="shared" si="14"/>
        <v>-0.53609610558393672</v>
      </c>
      <c r="AV16" s="49">
        <v>74.506711107121077</v>
      </c>
      <c r="AW16" s="49">
        <v>10</v>
      </c>
      <c r="AX16" s="22">
        <f t="shared" si="15"/>
        <v>0.3944648276648009</v>
      </c>
      <c r="AY16" s="49">
        <f t="shared" si="16"/>
        <v>0.48945687845027208</v>
      </c>
      <c r="AZ16" s="72">
        <f>AVERAGE(AX56:AX61)</f>
        <v>1.2768203632308028</v>
      </c>
      <c r="BA16" s="72">
        <f>(AY61-AY56)/(AX61-AX56)</f>
        <v>0.46871658375161812</v>
      </c>
      <c r="BB16" s="88">
        <f t="shared" si="102"/>
        <v>0.23363866897218444</v>
      </c>
      <c r="BC16" s="72">
        <f t="shared" si="17"/>
        <v>1.3806268968268027</v>
      </c>
      <c r="BD16" s="72">
        <f t="shared" si="18"/>
        <v>-6.0323590147888143E-2</v>
      </c>
      <c r="BE16">
        <f t="shared" si="19"/>
        <v>-0.40399171446235421</v>
      </c>
      <c r="BF16">
        <f t="shared" si="20"/>
        <v>-0.31028556387315304</v>
      </c>
      <c r="BG16" s="61"/>
      <c r="BH16" s="49">
        <v>64.69350817508662</v>
      </c>
      <c r="BI16" s="49">
        <v>10</v>
      </c>
      <c r="BJ16" s="22">
        <f t="shared" si="21"/>
        <v>0.32109443684144839</v>
      </c>
      <c r="BK16" s="49">
        <f t="shared" si="22"/>
        <v>0.46556601223541294</v>
      </c>
      <c r="BL16" s="72">
        <f>AVERAGE(BJ56:BJ61)</f>
        <v>1.039331992934162</v>
      </c>
      <c r="BM16" s="72">
        <f>(BK61-BK56)/(BJ61-BJ56)</f>
        <v>0.48155824130793401</v>
      </c>
      <c r="BN16" s="88">
        <f t="shared" si="103"/>
        <v>0.27477695710840788</v>
      </c>
      <c r="BO16" s="72">
        <f t="shared" si="23"/>
        <v>1.1238305289450694</v>
      </c>
      <c r="BP16" s="72">
        <f t="shared" si="24"/>
        <v>-9.0101036994775313E-2</v>
      </c>
      <c r="BQ16">
        <f t="shared" si="25"/>
        <v>-0.49336721878725198</v>
      </c>
      <c r="BR16">
        <f t="shared" si="26"/>
        <v>-0.33201873204671539</v>
      </c>
      <c r="BT16" s="49">
        <v>93.5</v>
      </c>
      <c r="BU16" s="49">
        <v>10</v>
      </c>
      <c r="BV16" s="22">
        <f t="shared" si="27"/>
        <v>0.35209648225517792</v>
      </c>
      <c r="BW16" s="49">
        <f t="shared" si="28"/>
        <v>0.45295168233734673</v>
      </c>
      <c r="BX16" s="72">
        <f>AVERAGE(BV56:BV61)</f>
        <v>1.0027095472919199</v>
      </c>
      <c r="BY16" s="72">
        <f>(BW61-BW56)/(BV61-BV56)</f>
        <v>0.64310955179704699</v>
      </c>
      <c r="BZ16" s="88">
        <f t="shared" si="104"/>
        <v>0.40388962348955976</v>
      </c>
      <c r="CA16" s="72">
        <f t="shared" si="29"/>
        <v>1.0792522608256541</v>
      </c>
      <c r="CB16" s="72">
        <f t="shared" si="30"/>
        <v>4.4994886717527778E-2</v>
      </c>
      <c r="CC16">
        <f t="shared" si="105"/>
        <v>-0.45333831388124052</v>
      </c>
      <c r="CD16">
        <f t="shared" si="106"/>
        <v>-0.34394812296166244</v>
      </c>
      <c r="CF16" s="49">
        <v>69.115844782509896</v>
      </c>
      <c r="CG16" s="49">
        <v>10</v>
      </c>
      <c r="CH16" s="22">
        <f t="shared" si="31"/>
        <v>0.18367764875374476</v>
      </c>
      <c r="CI16" s="49">
        <f t="shared" si="32"/>
        <v>0.43924422388794993</v>
      </c>
      <c r="CJ16" s="72">
        <f>AVERAGE(CH56:CH61)</f>
        <v>0.67157140325587938</v>
      </c>
      <c r="CK16" s="72">
        <f>(CI61-CI56)/(CH61-CH56)</f>
        <v>0.61069753960681095</v>
      </c>
      <c r="CL16" s="88">
        <f t="shared" si="107"/>
        <v>0.30441116283168124</v>
      </c>
      <c r="CM16" s="72">
        <f t="shared" si="33"/>
        <v>0.72897066849142467</v>
      </c>
      <c r="CN16" s="72">
        <f t="shared" si="34"/>
        <v>-6.3286052780167898E-2</v>
      </c>
      <c r="CO16">
        <f t="shared" si="35"/>
        <v>-0.7359436886234203</v>
      </c>
      <c r="CP16">
        <f t="shared" si="36"/>
        <v>-0.35729394081749127</v>
      </c>
      <c r="CR16" s="49">
        <v>88.590349361541627</v>
      </c>
      <c r="CS16" s="49">
        <v>10</v>
      </c>
      <c r="CT16" s="22">
        <f t="shared" si="37"/>
        <v>0.15553418461278101</v>
      </c>
      <c r="CU16" s="49">
        <f t="shared" si="38"/>
        <v>0.36604655096985278</v>
      </c>
      <c r="CV16" s="72">
        <f>AVERAGE(CT56:CT61)</f>
        <v>0.56867186249048063</v>
      </c>
      <c r="CW16" s="72">
        <f>(CU61-CU56)/(CT61-CT56)</f>
        <v>0.72444010801157643</v>
      </c>
      <c r="CX16" s="88">
        <f t="shared" si="108"/>
        <v>0.41336526179274358</v>
      </c>
      <c r="CY16" s="72"/>
      <c r="CZ16" s="72"/>
      <c r="DA16">
        <f t="shared" si="41"/>
        <v>-0.80817414324764481</v>
      </c>
      <c r="DB16">
        <f t="shared" si="42"/>
        <v>-0.43646368087944237</v>
      </c>
      <c r="DD16" s="49">
        <v>86.644388162188548</v>
      </c>
      <c r="DE16" s="49">
        <v>10</v>
      </c>
      <c r="DF16" s="22">
        <f t="shared" si="43"/>
        <v>0.14033481635966624</v>
      </c>
      <c r="DG16" s="49">
        <f t="shared" si="44"/>
        <v>0.32940456845901073</v>
      </c>
      <c r="DH16" s="72">
        <f>AVERAGE(DF56:DF61)</f>
        <v>0.51309917231502966</v>
      </c>
      <c r="DI16" s="72">
        <f>(DG61-DG56)/(DF61-DF56)</f>
        <v>0.78144770029998623</v>
      </c>
      <c r="DJ16" s="88">
        <f t="shared" si="109"/>
        <v>0.4907695999367569</v>
      </c>
      <c r="DK16" s="72"/>
      <c r="DL16" s="72"/>
      <c r="DM16">
        <f t="shared" si="47"/>
        <v>-0.85283456933470891</v>
      </c>
      <c r="DN16">
        <f t="shared" si="48"/>
        <v>-0.48227038196413691</v>
      </c>
      <c r="DP16" s="49">
        <v>59.552497848536966</v>
      </c>
      <c r="DQ16">
        <v>10</v>
      </c>
      <c r="DR16" s="22">
        <f t="shared" si="49"/>
        <v>0.20691487152131882</v>
      </c>
      <c r="DS16" s="49">
        <f t="shared" si="50"/>
        <v>0.28879694708152082</v>
      </c>
      <c r="DT16" s="72">
        <f>AVERAGE(DR56:DR61)</f>
        <v>0.79317367416505569</v>
      </c>
      <c r="DU16" s="72">
        <f>(DS61-DS56)/(DR61-DR56)</f>
        <v>0.62514099441244475</v>
      </c>
      <c r="DV16" s="88">
        <f t="shared" si="110"/>
        <v>0.31161071512645655</v>
      </c>
      <c r="DW16" s="72">
        <f t="shared" si="51"/>
        <v>0.862145298005495</v>
      </c>
      <c r="DX16" s="72">
        <f t="shared" si="52"/>
        <v>0.11846394413673292</v>
      </c>
      <c r="DY16">
        <f t="shared" si="111"/>
        <v>-0.68420829431473118</v>
      </c>
      <c r="DZ16">
        <f t="shared" si="112"/>
        <v>-0.53940740207420301</v>
      </c>
      <c r="EB16">
        <v>79.227520471109031</v>
      </c>
      <c r="EC16">
        <v>10</v>
      </c>
      <c r="ED16" s="22">
        <f t="shared" si="53"/>
        <v>0.21055546692145788</v>
      </c>
      <c r="EE16" s="49">
        <f t="shared" si="54"/>
        <v>0.33808449332455154</v>
      </c>
      <c r="EF16" s="72">
        <f>AVERAGE(ED56:ED61)</f>
        <v>0.73694413422510252</v>
      </c>
      <c r="EG16" s="72">
        <f>(EE61-EE56)/(ED61-ED56)</f>
        <v>0.82014755958892527</v>
      </c>
      <c r="EH16" s="88">
        <f t="shared" si="113"/>
        <v>0.40881460316472173</v>
      </c>
      <c r="EI16" s="72">
        <f t="shared" si="55"/>
        <v>0.79887221273141362</v>
      </c>
      <c r="EJ16" s="72">
        <f t="shared" si="56"/>
        <v>-0.27982051317730627</v>
      </c>
      <c r="EK16">
        <f t="shared" si="114"/>
        <v>-0.67663347795305362</v>
      </c>
      <c r="EL16">
        <f t="shared" si="115"/>
        <v>-0.47097474824641661</v>
      </c>
      <c r="EN16">
        <v>76.540838772514121</v>
      </c>
      <c r="EO16">
        <v>10</v>
      </c>
      <c r="EP16" s="22">
        <f t="shared" si="57"/>
        <v>0.21300726082999727</v>
      </c>
      <c r="EQ16" s="49">
        <f t="shared" si="58"/>
        <v>0.35749732055148958</v>
      </c>
      <c r="ER16" s="72">
        <f>AVERAGE(EP56:EP61)</f>
        <v>0.77880779740967743</v>
      </c>
      <c r="ES16" s="72">
        <f>(EQ61-EQ56)/(EP61-EP56)</f>
        <v>0.82736779655630355</v>
      </c>
      <c r="ET16" s="88">
        <f t="shared" si="116"/>
        <v>0.41241363638266298</v>
      </c>
      <c r="EU16" s="72">
        <f t="shared" si="59"/>
        <v>0.84537256641905179</v>
      </c>
      <c r="EV16" s="72">
        <f t="shared" si="60"/>
        <v>0.16442066201131744</v>
      </c>
      <c r="EW16">
        <f t="shared" si="117"/>
        <v>-0.67160559240794337</v>
      </c>
      <c r="EX16">
        <f t="shared" si="118"/>
        <v>-0.44672720889524598</v>
      </c>
      <c r="EZ16" s="49">
        <v>81.013887698344661</v>
      </c>
      <c r="FA16">
        <v>10</v>
      </c>
      <c r="FB16" s="22">
        <f t="shared" si="61"/>
        <v>0.21213368225238038</v>
      </c>
      <c r="FC16" s="49">
        <f t="shared" si="62"/>
        <v>0.43576021824584549</v>
      </c>
      <c r="FD16" s="72">
        <f>AVERAGE(FB56:FB61)</f>
        <v>0.74246788788333129</v>
      </c>
      <c r="FE16" s="72">
        <f>(FC61-FC56)/(FB61-FB56)</f>
        <v>0.71048959773367915</v>
      </c>
      <c r="FF16" s="88">
        <f t="shared" si="119"/>
        <v>0.51077842641750493</v>
      </c>
      <c r="FG16" s="72">
        <f t="shared" si="63"/>
        <v>0.80486014736932543</v>
      </c>
      <c r="FH16" s="72">
        <f t="shared" si="64"/>
        <v>3.8264433838707437E-2</v>
      </c>
      <c r="FI16">
        <f t="shared" si="65"/>
        <v>-0.67339036941376018</v>
      </c>
      <c r="FJ16">
        <f t="shared" si="66"/>
        <v>-0.36075242022312276</v>
      </c>
      <c r="FL16">
        <v>567.10669190197359</v>
      </c>
      <c r="FM16">
        <v>40</v>
      </c>
      <c r="FN16" s="22">
        <f t="shared" si="67"/>
        <v>0.46762726806564586</v>
      </c>
      <c r="FO16" s="49">
        <f t="shared" si="68"/>
        <v>0.64802475474607113</v>
      </c>
      <c r="FP16" s="52">
        <f t="shared" si="69"/>
        <v>0.77748834553389812</v>
      </c>
      <c r="FQ16" s="72">
        <f t="shared" si="70"/>
        <v>0.55265040771394514</v>
      </c>
      <c r="FR16" s="88">
        <f t="shared" si="120"/>
        <v>0.55894452917608006</v>
      </c>
      <c r="FS16" s="52">
        <f t="shared" si="71"/>
        <v>0.52676428362114591</v>
      </c>
      <c r="FT16">
        <f t="shared" si="72"/>
        <v>-0.33010017239222905</v>
      </c>
      <c r="FU16">
        <f t="shared" si="73"/>
        <v>-0.18840840362898367</v>
      </c>
      <c r="FW16">
        <v>205.6368157699394</v>
      </c>
      <c r="FX16">
        <v>40</v>
      </c>
      <c r="FY16" s="22">
        <f t="shared" si="74"/>
        <v>0.2746498965611569</v>
      </c>
      <c r="FZ16" s="49">
        <f t="shared" si="75"/>
        <v>0.42715112494855884</v>
      </c>
      <c r="GA16" s="52">
        <f t="shared" si="76"/>
        <v>0.33724912880700375</v>
      </c>
      <c r="GB16" s="52">
        <f t="shared" si="77"/>
        <v>0.8475567372712699</v>
      </c>
      <c r="GC16" s="88">
        <f t="shared" si="121"/>
        <v>0.16810678413770785</v>
      </c>
      <c r="GD16">
        <f t="shared" si="78"/>
        <v>-0.56122056020689404</v>
      </c>
      <c r="GE16">
        <f t="shared" si="79"/>
        <v>-0.36941844553815323</v>
      </c>
      <c r="GG16">
        <v>339.17841912480225</v>
      </c>
      <c r="GH16">
        <v>40</v>
      </c>
      <c r="GI16" s="22">
        <f t="shared" si="80"/>
        <v>0.28265958302034599</v>
      </c>
      <c r="GJ16" s="49">
        <f t="shared" si="81"/>
        <v>0.43329310833399776</v>
      </c>
      <c r="GK16" s="52">
        <f t="shared" si="82"/>
        <v>0.52146238796353472</v>
      </c>
      <c r="GL16" s="52">
        <f t="shared" si="83"/>
        <v>0.81831982515987822</v>
      </c>
      <c r="GM16" s="88">
        <f t="shared" si="122"/>
        <v>0.29754624865713708</v>
      </c>
      <c r="GN16">
        <f t="shared" si="84"/>
        <v>-0.54873628604923419</v>
      </c>
      <c r="GO16">
        <f t="shared" si="85"/>
        <v>-0.36321821850386238</v>
      </c>
      <c r="GQ16">
        <v>342.5178827448284</v>
      </c>
      <c r="GR16">
        <v>40</v>
      </c>
      <c r="GS16" s="22">
        <f t="shared" si="86"/>
        <v>0.24650741323792696</v>
      </c>
      <c r="GT16" s="49">
        <f t="shared" si="87"/>
        <v>0.35298719043780813</v>
      </c>
      <c r="GU16" s="52">
        <f t="shared" si="88"/>
        <v>0.55669886817171099</v>
      </c>
      <c r="GV16" s="52">
        <f t="shared" si="89"/>
        <v>0.71269639911646931</v>
      </c>
      <c r="GW16" s="88">
        <f t="shared" si="123"/>
        <v>0.3496214535060943</v>
      </c>
      <c r="GX16">
        <f t="shared" si="90"/>
        <v>-0.60817001561631034</v>
      </c>
      <c r="GY16">
        <f t="shared" si="91"/>
        <v>-0.45224105445102858</v>
      </c>
      <c r="HA16">
        <v>393.01558493270977</v>
      </c>
      <c r="HB16">
        <v>40</v>
      </c>
      <c r="HC16" s="22">
        <f t="shared" si="92"/>
        <v>0.36280146420619219</v>
      </c>
      <c r="HD16" s="49">
        <f t="shared" si="93"/>
        <v>0.56056663997135414</v>
      </c>
      <c r="HE16" s="52">
        <f t="shared" si="94"/>
        <v>0.57288536926562228</v>
      </c>
      <c r="HF16" s="52">
        <f t="shared" si="95"/>
        <v>0.74591102688480848</v>
      </c>
      <c r="HG16" s="88">
        <f t="shared" si="124"/>
        <v>0.41185330279922111</v>
      </c>
      <c r="HH16">
        <f t="shared" si="125"/>
        <v>-0.44033096886831929</v>
      </c>
      <c r="HI16">
        <f t="shared" si="126"/>
        <v>-0.25137275121977537</v>
      </c>
      <c r="HO16"/>
      <c r="HP16"/>
      <c r="HQ16"/>
    </row>
    <row r="17" spans="1:225" x14ac:dyDescent="0.25">
      <c r="A17" s="87">
        <v>16</v>
      </c>
      <c r="B17" s="87" t="s">
        <v>99</v>
      </c>
      <c r="C17" s="87" t="s">
        <v>105</v>
      </c>
      <c r="D17" s="77">
        <v>110</v>
      </c>
      <c r="E17" s="4">
        <v>1252.8</v>
      </c>
      <c r="F17" s="90">
        <v>4</v>
      </c>
      <c r="G17" s="90">
        <v>3.0619999999999994</v>
      </c>
      <c r="H17" s="90">
        <v>129.86191878727954</v>
      </c>
      <c r="I17" s="100">
        <v>368.44091719623788</v>
      </c>
      <c r="J17" s="100">
        <v>2.5944046386021431</v>
      </c>
      <c r="L17" s="49">
        <v>34.557922391254948</v>
      </c>
      <c r="M17" s="49">
        <v>11</v>
      </c>
      <c r="N17" s="22">
        <f t="shared" si="96"/>
        <v>6.1146236134549017E-2</v>
      </c>
      <c r="O17" s="49">
        <f t="shared" si="0"/>
        <v>0.35896607309216488</v>
      </c>
      <c r="P17" s="72">
        <f>AVERAGE(N61:N66)</f>
        <v>0.228399176149639</v>
      </c>
      <c r="Q17" s="72">
        <f>(O66-O61)/(N66-N61)</f>
        <v>0.22226858560082224</v>
      </c>
      <c r="R17" s="88">
        <f t="shared" si="97"/>
        <v>0.11079304273480781</v>
      </c>
      <c r="S17" s="72">
        <f t="shared" si="1"/>
        <v>0.24638336324803575</v>
      </c>
      <c r="T17" s="72">
        <f t="shared" si="2"/>
        <v>0.60569509477049399</v>
      </c>
      <c r="U17">
        <f t="shared" si="98"/>
        <v>-1.2136302708648956</v>
      </c>
      <c r="V17">
        <f t="shared" si="99"/>
        <v>-0.4449465958927889</v>
      </c>
      <c r="W17" s="61"/>
      <c r="X17" s="49">
        <v>39.75550276376844</v>
      </c>
      <c r="Y17" s="49">
        <v>11</v>
      </c>
      <c r="Z17" s="22">
        <f t="shared" si="3"/>
        <v>5.3923407601987126E-2</v>
      </c>
      <c r="AA17" s="49">
        <f t="shared" si="4"/>
        <v>0.33891536670370381</v>
      </c>
      <c r="AB17" s="72">
        <f>AVERAGE(Z61:Z66)</f>
        <v>0.19322554390712054</v>
      </c>
      <c r="AC17" s="72">
        <f>(AA66-AA61)/(Z66-Z61)</f>
        <v>0.31184307156997504</v>
      </c>
      <c r="AD17" s="88">
        <f t="shared" si="100"/>
        <v>0.17793754306562512</v>
      </c>
      <c r="AE17" s="72">
        <f t="shared" si="5"/>
        <v>0.20820426824100582</v>
      </c>
      <c r="AF17" s="72">
        <f t="shared" si="6"/>
        <v>1.5946479036544994</v>
      </c>
      <c r="AG17">
        <f t="shared" si="7"/>
        <v>-1.2682226710725415</v>
      </c>
      <c r="AH17">
        <f t="shared" si="8"/>
        <v>-0.46990873944433803</v>
      </c>
      <c r="AI17" s="61"/>
      <c r="AJ17" s="49">
        <v>33</v>
      </c>
      <c r="AK17" s="49">
        <v>11</v>
      </c>
      <c r="AL17" s="22">
        <f t="shared" si="9"/>
        <v>7.4590804999181651E-2</v>
      </c>
      <c r="AM17" s="49">
        <f t="shared" si="10"/>
        <v>0.29125885344001368</v>
      </c>
      <c r="AN17" s="72">
        <f>AVERAGE(AL61:AL66)</f>
        <v>0.19846482044425118</v>
      </c>
      <c r="AO17" s="72">
        <f>(AM66-AM61)/(AL66-AL61)</f>
        <v>0.21086036737623542</v>
      </c>
      <c r="AP17" s="88">
        <f t="shared" si="101"/>
        <v>0.13242582721790175</v>
      </c>
      <c r="AQ17" s="72">
        <f t="shared" si="11"/>
        <v>0.21178460705124788</v>
      </c>
      <c r="AR17" s="72">
        <f t="shared" si="12"/>
        <v>-0.11676645257857624</v>
      </c>
      <c r="AS17">
        <f t="shared" si="13"/>
        <v>-1.1273147058281481</v>
      </c>
      <c r="AT17">
        <f t="shared" si="14"/>
        <v>-0.53572086444934197</v>
      </c>
      <c r="AV17" s="49">
        <v>82.013718364673608</v>
      </c>
      <c r="AW17" s="49">
        <v>11</v>
      </c>
      <c r="AX17" s="22">
        <f t="shared" si="15"/>
        <v>0.41522613438400091</v>
      </c>
      <c r="AY17" s="49">
        <f t="shared" si="16"/>
        <v>0.49563789983398587</v>
      </c>
      <c r="AZ17" s="72">
        <f>AVERAGE(AX61:AX66)</f>
        <v>1.3806268968268027</v>
      </c>
      <c r="BA17" s="72">
        <f>(AY66-AY61)/(AX66-AX61)</f>
        <v>0.46790845560389582</v>
      </c>
      <c r="BB17" s="88">
        <f t="shared" si="102"/>
        <v>0.23323584562149019</v>
      </c>
      <c r="BC17" s="72">
        <f t="shared" si="17"/>
        <v>1.4844334304228033</v>
      </c>
      <c r="BD17" s="72">
        <f t="shared" si="18"/>
        <v>-1.8225375001473261E-2</v>
      </c>
      <c r="BE17">
        <f t="shared" si="19"/>
        <v>-0.38171531975120199</v>
      </c>
      <c r="BF17">
        <f t="shared" si="20"/>
        <v>-0.3048354919258382</v>
      </c>
      <c r="BG17" s="61"/>
      <c r="BH17" s="49">
        <v>69.645531084198069</v>
      </c>
      <c r="BI17" s="49">
        <v>11</v>
      </c>
      <c r="BJ17" s="22">
        <f t="shared" si="21"/>
        <v>0.33799414404362987</v>
      </c>
      <c r="BK17" s="49">
        <f t="shared" si="22"/>
        <v>0.46913571625508094</v>
      </c>
      <c r="BL17" s="72">
        <f>AVERAGE(BJ61:BJ66)</f>
        <v>1.1238305289450694</v>
      </c>
      <c r="BM17" s="72">
        <f>(BK66-BK61)/(BJ66-BJ61)</f>
        <v>0.4609878652159588</v>
      </c>
      <c r="BN17" s="88">
        <f t="shared" si="103"/>
        <v>0.26303950800198894</v>
      </c>
      <c r="BO17" s="72">
        <f t="shared" si="23"/>
        <v>1.2083290649559766</v>
      </c>
      <c r="BP17" s="72">
        <f t="shared" si="24"/>
        <v>0.17645096122183826</v>
      </c>
      <c r="BQ17">
        <f t="shared" si="25"/>
        <v>-0.47109082407609976</v>
      </c>
      <c r="BR17">
        <f t="shared" si="26"/>
        <v>-0.32870150207304039</v>
      </c>
      <c r="BT17" s="49">
        <v>101.51970252123476</v>
      </c>
      <c r="BU17" s="49">
        <v>11</v>
      </c>
      <c r="BV17" s="22">
        <f t="shared" si="27"/>
        <v>0.36740502496192484</v>
      </c>
      <c r="BW17" s="49">
        <f t="shared" si="28"/>
        <v>0.4581566835818629</v>
      </c>
      <c r="BX17" s="72">
        <f>AVERAGE(BV61:BV66)</f>
        <v>1.0792522608256541</v>
      </c>
      <c r="BY17" s="72">
        <f>(BW66-BW61)/(BV66-BV61)</f>
        <v>0.61497715477002701</v>
      </c>
      <c r="BZ17" s="88">
        <f t="shared" si="104"/>
        <v>0.3862217421599296</v>
      </c>
      <c r="CA17" s="72">
        <f t="shared" si="29"/>
        <v>1.1557949743593885</v>
      </c>
      <c r="CB17" s="72">
        <f t="shared" si="30"/>
        <v>6.4524088453270664E-2</v>
      </c>
      <c r="CC17">
        <f t="shared" si="105"/>
        <v>-0.43485490818722727</v>
      </c>
      <c r="CD17">
        <f t="shared" si="106"/>
        <v>-0.33898597357228416</v>
      </c>
      <c r="CF17" s="49">
        <v>76.133107121672111</v>
      </c>
      <c r="CG17" s="49">
        <v>11</v>
      </c>
      <c r="CH17" s="22">
        <f t="shared" si="31"/>
        <v>0.19515750180085381</v>
      </c>
      <c r="CI17" s="49">
        <f t="shared" si="32"/>
        <v>0.44235640916024721</v>
      </c>
      <c r="CJ17" s="72">
        <f>AVERAGE(CH61:CH66)</f>
        <v>0.72897066849142467</v>
      </c>
      <c r="CK17" s="72">
        <f>(CI66-CI61)/(CH66-CH61)</f>
        <v>0.62559307584534596</v>
      </c>
      <c r="CL17" s="88">
        <f t="shared" si="107"/>
        <v>0.31183606176003342</v>
      </c>
      <c r="CM17" s="72">
        <f t="shared" si="33"/>
        <v>0.78636993372696995</v>
      </c>
      <c r="CN17" s="72">
        <f t="shared" si="34"/>
        <v>-2.9668719611219911E-2</v>
      </c>
      <c r="CO17">
        <f t="shared" si="35"/>
        <v>-0.70961474990107121</v>
      </c>
      <c r="CP17">
        <f t="shared" si="36"/>
        <v>-0.35422767599336946</v>
      </c>
      <c r="CR17" s="49">
        <v>98.58118481738795</v>
      </c>
      <c r="CS17" s="49">
        <v>11</v>
      </c>
      <c r="CT17" s="22">
        <f t="shared" si="37"/>
        <v>0.16525507115107982</v>
      </c>
      <c r="CU17" s="49">
        <f t="shared" si="38"/>
        <v>0.36938114164961072</v>
      </c>
      <c r="CV17" s="72">
        <f>AVERAGE(CT61:CT66)</f>
        <v>0.61727629518197469</v>
      </c>
      <c r="CW17" s="72">
        <f>(CU66-CU61)/(CT66-CT61)</f>
        <v>0.72474113936398699</v>
      </c>
      <c r="CX17" s="88">
        <f t="shared" si="108"/>
        <v>0.41353703017279442</v>
      </c>
      <c r="CY17" s="72"/>
      <c r="CZ17" s="72"/>
      <c r="DA17">
        <f t="shared" si="41"/>
        <v>-0.78184520452529571</v>
      </c>
      <c r="DB17">
        <f t="shared" si="42"/>
        <v>-0.43252528075981644</v>
      </c>
      <c r="DD17" s="49">
        <v>101.1236866416568</v>
      </c>
      <c r="DE17" s="49">
        <v>11</v>
      </c>
      <c r="DF17" s="22">
        <f t="shared" si="43"/>
        <v>0.14910574238214536</v>
      </c>
      <c r="DG17" s="49">
        <f t="shared" si="44"/>
        <v>0.33383340816331436</v>
      </c>
      <c r="DH17" s="72">
        <f>AVERAGE(DF61:DF66)</f>
        <v>0.55695380242742532</v>
      </c>
      <c r="DI17" s="72">
        <f>(DG66-DG61)/(DF66-DF61)</f>
        <v>0.75670591928668418</v>
      </c>
      <c r="DJ17" s="88">
        <f t="shared" si="109"/>
        <v>0.47523111416866293</v>
      </c>
      <c r="DK17" s="72"/>
      <c r="DL17" s="72"/>
      <c r="DM17">
        <f t="shared" si="47"/>
        <v>-0.82650563061235982</v>
      </c>
      <c r="DN17">
        <f t="shared" si="48"/>
        <v>-0.47647020374135785</v>
      </c>
      <c r="DP17" s="49">
        <v>66.516915141939648</v>
      </c>
      <c r="DQ17">
        <v>11</v>
      </c>
      <c r="DR17" s="22">
        <f t="shared" si="49"/>
        <v>0.22070919628940674</v>
      </c>
      <c r="DS17" s="49">
        <f t="shared" si="50"/>
        <v>0.29264180429720643</v>
      </c>
      <c r="DT17" s="72">
        <f>AVERAGE(DR61:DR66)</f>
        <v>0.862145298005495</v>
      </c>
      <c r="DU17" s="72">
        <f>(DS66-DS61)/(DR66-DR61)</f>
        <v>0.67259883544763244</v>
      </c>
      <c r="DV17" s="88">
        <f t="shared" si="110"/>
        <v>0.33526677338453281</v>
      </c>
      <c r="DW17" s="72">
        <f t="shared" si="51"/>
        <v>0.93111692184593453</v>
      </c>
      <c r="DX17" s="72">
        <f t="shared" si="52"/>
        <v>-5.6742829853598784E-2</v>
      </c>
      <c r="DY17">
        <f t="shared" si="111"/>
        <v>-0.65617957071448763</v>
      </c>
      <c r="DZ17">
        <f t="shared" si="112"/>
        <v>-0.53366363419575835</v>
      </c>
      <c r="EB17">
        <v>87.705473033329</v>
      </c>
      <c r="EC17">
        <v>11</v>
      </c>
      <c r="ED17" s="22">
        <f t="shared" si="53"/>
        <v>0.22294108262272011</v>
      </c>
      <c r="EE17" s="49">
        <f t="shared" si="54"/>
        <v>0.34258730730086862</v>
      </c>
      <c r="EF17" s="72">
        <f>AVERAGE(ED61:ED66)</f>
        <v>0.79887221273141362</v>
      </c>
      <c r="EG17" s="72">
        <f>(EE66-EE61)/(ED66-ED61)</f>
        <v>0.82832770718251258</v>
      </c>
      <c r="EH17" s="88">
        <f t="shared" si="113"/>
        <v>0.41289211794020603</v>
      </c>
      <c r="EI17" s="72">
        <f t="shared" si="55"/>
        <v>0.86080029123772484</v>
      </c>
      <c r="EJ17" s="72">
        <f t="shared" si="56"/>
        <v>-0.37731274901336065</v>
      </c>
      <c r="EK17">
        <f t="shared" si="114"/>
        <v>-0.65180989422802149</v>
      </c>
      <c r="EL17">
        <f t="shared" si="115"/>
        <v>-0.46522873147940297</v>
      </c>
      <c r="EN17">
        <v>86.570780289887651</v>
      </c>
      <c r="EO17">
        <v>11</v>
      </c>
      <c r="EP17" s="22">
        <f t="shared" si="57"/>
        <v>0.2263202146318721</v>
      </c>
      <c r="EQ17" s="49">
        <f t="shared" si="58"/>
        <v>0.3633946007859728</v>
      </c>
      <c r="ER17" s="72">
        <f>AVERAGE(EP61:EP66)</f>
        <v>0.84537256641905179</v>
      </c>
      <c r="ES17" s="72">
        <f>(EQ66-EQ61)/(EP66-EP61)</f>
        <v>0.83050255287764685</v>
      </c>
      <c r="ET17" s="88">
        <f t="shared" si="116"/>
        <v>0.41397620173635424</v>
      </c>
      <c r="EU17" s="72">
        <f t="shared" si="59"/>
        <v>0.91193733542842592</v>
      </c>
      <c r="EV17" s="72">
        <f t="shared" si="60"/>
        <v>-3.0397596741614196E-2</v>
      </c>
      <c r="EW17">
        <f t="shared" si="117"/>
        <v>-0.64527665368559417</v>
      </c>
      <c r="EX17">
        <f t="shared" si="118"/>
        <v>-0.43962152960442391</v>
      </c>
      <c r="EZ17" s="49">
        <v>90.512430085596534</v>
      </c>
      <c r="FA17">
        <v>11</v>
      </c>
      <c r="FB17" s="22">
        <f t="shared" si="61"/>
        <v>0.22461213414957923</v>
      </c>
      <c r="FC17" s="49">
        <f t="shared" si="62"/>
        <v>0.44108968672899579</v>
      </c>
      <c r="FD17" s="72">
        <f>AVERAGE(FB61:FB66)</f>
        <v>0.80486014736932543</v>
      </c>
      <c r="FE17" s="72">
        <f>(FC66-FC61)/(FB66-FB61)</f>
        <v>0.75748822877819799</v>
      </c>
      <c r="FF17" s="88">
        <f t="shared" si="119"/>
        <v>0.54456623539496241</v>
      </c>
      <c r="FG17" s="72">
        <f t="shared" si="63"/>
        <v>0.86725240685531968</v>
      </c>
      <c r="FH17" s="72">
        <f t="shared" si="64"/>
        <v>-4.3278624486331858E-2</v>
      </c>
      <c r="FI17">
        <f t="shared" si="65"/>
        <v>-0.64856678568872805</v>
      </c>
      <c r="FJ17">
        <f t="shared" si="66"/>
        <v>-0.35547309649284536</v>
      </c>
      <c r="FL17">
        <v>652.62948906711222</v>
      </c>
      <c r="FM17">
        <v>44</v>
      </c>
      <c r="FN17" s="22">
        <f t="shared" si="67"/>
        <v>0.51013883788979553</v>
      </c>
      <c r="FO17" s="49">
        <f t="shared" si="68"/>
        <v>0.68070050375969482</v>
      </c>
      <c r="FP17" s="52">
        <f t="shared" si="69"/>
        <v>0.79774728907082093</v>
      </c>
      <c r="FQ17" s="72">
        <f t="shared" si="70"/>
        <v>0.59516197753809486</v>
      </c>
      <c r="FR17" s="88">
        <f t="shared" si="120"/>
        <v>0.57350889624588375</v>
      </c>
      <c r="FS17" s="52">
        <f t="shared" si="71"/>
        <v>0.39168585673846235</v>
      </c>
      <c r="FT17">
        <f t="shared" si="72"/>
        <v>-0.29231161150282925</v>
      </c>
      <c r="FU17">
        <f t="shared" si="73"/>
        <v>-0.16704392799100212</v>
      </c>
      <c r="FW17">
        <v>238.1517373440723</v>
      </c>
      <c r="FX17">
        <v>44</v>
      </c>
      <c r="FY17" s="22">
        <f t="shared" si="74"/>
        <v>0.29961806897580751</v>
      </c>
      <c r="FZ17" s="49">
        <f t="shared" si="75"/>
        <v>0.43525791463880514</v>
      </c>
      <c r="GA17" s="52">
        <f t="shared" si="76"/>
        <v>0.35988756166427888</v>
      </c>
      <c r="GB17" s="52">
        <f t="shared" si="77"/>
        <v>0.69034881777837465</v>
      </c>
      <c r="GC17" s="88">
        <f t="shared" si="121"/>
        <v>0.17939124366771841</v>
      </c>
      <c r="GD17">
        <f t="shared" si="78"/>
        <v>-0.52343199931749429</v>
      </c>
      <c r="GE17">
        <f t="shared" si="79"/>
        <v>-0.36125332301888458</v>
      </c>
      <c r="GG17">
        <v>393.62704429446916</v>
      </c>
      <c r="GH17">
        <v>44</v>
      </c>
      <c r="GI17" s="22">
        <f t="shared" si="80"/>
        <v>0.30835590874946839</v>
      </c>
      <c r="GJ17" s="49">
        <f t="shared" si="81"/>
        <v>0.44626878466851017</v>
      </c>
      <c r="GK17" s="52">
        <f t="shared" si="82"/>
        <v>0.54028211737615583</v>
      </c>
      <c r="GL17" s="52">
        <f t="shared" si="83"/>
        <v>0.95039630616843063</v>
      </c>
      <c r="GM17" s="88">
        <f t="shared" si="122"/>
        <v>0.30828477940589621</v>
      </c>
      <c r="GN17">
        <f t="shared" si="84"/>
        <v>-0.51094772515983433</v>
      </c>
      <c r="GO17">
        <f t="shared" si="85"/>
        <v>-0.35040348985750258</v>
      </c>
      <c r="GQ17">
        <v>397.52547088205557</v>
      </c>
      <c r="GR17">
        <v>44</v>
      </c>
      <c r="GS17" s="22">
        <f t="shared" si="86"/>
        <v>0.26891717807773852</v>
      </c>
      <c r="GT17" s="49">
        <f t="shared" si="87"/>
        <v>0.36508049644562529</v>
      </c>
      <c r="GU17" s="52">
        <f t="shared" si="88"/>
        <v>0.5812354002394351</v>
      </c>
      <c r="GV17" s="52">
        <f t="shared" si="89"/>
        <v>0.55052061427891374</v>
      </c>
      <c r="GW17" s="88">
        <f t="shared" si="123"/>
        <v>0.36503103756666511</v>
      </c>
      <c r="GX17">
        <f t="shared" si="90"/>
        <v>-0.5703814547269106</v>
      </c>
      <c r="GY17">
        <f t="shared" si="91"/>
        <v>-0.43761136757695246</v>
      </c>
      <c r="HA17">
        <v>455.53951530026461</v>
      </c>
      <c r="HB17">
        <v>44</v>
      </c>
      <c r="HC17" s="22">
        <f t="shared" si="92"/>
        <v>0.39578341549766421</v>
      </c>
      <c r="HD17" s="49">
        <f t="shared" si="93"/>
        <v>0.57902379493180989</v>
      </c>
      <c r="HE17" s="52">
        <f t="shared" si="94"/>
        <v>0.60639785172012373</v>
      </c>
      <c r="HF17" s="52">
        <f t="shared" si="95"/>
        <v>0.27104057969272466</v>
      </c>
      <c r="HG17" s="88">
        <f t="shared" si="124"/>
        <v>0.43594577805579876</v>
      </c>
      <c r="HH17">
        <f t="shared" si="125"/>
        <v>-0.40254240797891949</v>
      </c>
      <c r="HI17">
        <f t="shared" si="126"/>
        <v>-0.23730358861238793</v>
      </c>
      <c r="HO17"/>
      <c r="HP17"/>
      <c r="HQ17"/>
    </row>
    <row r="18" spans="1:225" x14ac:dyDescent="0.25">
      <c r="A18" s="87">
        <v>17</v>
      </c>
      <c r="B18" s="87" t="s">
        <v>100</v>
      </c>
      <c r="C18" s="87" t="s">
        <v>106</v>
      </c>
      <c r="D18" s="77">
        <v>110</v>
      </c>
      <c r="E18" s="4">
        <v>1124.7</v>
      </c>
      <c r="F18" s="90">
        <v>4</v>
      </c>
      <c r="G18" s="90">
        <v>2.9029999999999894</v>
      </c>
      <c r="H18" s="90">
        <v>123.5339966281623</v>
      </c>
      <c r="I18" s="100">
        <v>444.87044154823656</v>
      </c>
      <c r="J18" s="100">
        <v>2.9748936297730157</v>
      </c>
      <c r="L18" s="49">
        <v>36.585516259853435</v>
      </c>
      <c r="M18" s="49">
        <v>12</v>
      </c>
      <c r="N18" s="22">
        <f t="shared" si="96"/>
        <v>6.4743073554228384E-2</v>
      </c>
      <c r="O18" s="49">
        <f t="shared" si="0"/>
        <v>0.35919432348624297</v>
      </c>
      <c r="P18" s="72">
        <f>AVERAGE(N66:N71)</f>
        <v>0.24638336324803575</v>
      </c>
      <c r="Q18" s="72">
        <f>(O71-O66)/(N71-N66)</f>
        <v>0.20341994101455929</v>
      </c>
      <c r="R18" s="88">
        <f t="shared" si="97"/>
        <v>0.10139765885951081</v>
      </c>
      <c r="S18" s="72">
        <f t="shared" si="1"/>
        <v>0.2643675503464325</v>
      </c>
      <c r="T18" s="72">
        <f t="shared" si="2"/>
        <v>0.52294223256488925</v>
      </c>
      <c r="U18">
        <f t="shared" si="98"/>
        <v>-1.1888066871398635</v>
      </c>
      <c r="V18">
        <f t="shared" si="99"/>
        <v>-0.44467053530674044</v>
      </c>
      <c r="W18" s="61"/>
      <c r="X18" s="49">
        <v>43.683520920365382</v>
      </c>
      <c r="Y18" s="49">
        <v>12</v>
      </c>
      <c r="Z18" s="22">
        <f t="shared" si="3"/>
        <v>5.6919152468764188E-2</v>
      </c>
      <c r="AA18" s="49">
        <f t="shared" si="4"/>
        <v>0.33934721184292488</v>
      </c>
      <c r="AB18" s="72">
        <f>AVERAGE(Z66:Z71)</f>
        <v>0.20820426824100582</v>
      </c>
      <c r="AC18" s="72">
        <f>(AA71-AA66)/(Z71-Z66)</f>
        <v>0.31192826371556986</v>
      </c>
      <c r="AD18" s="88">
        <f t="shared" si="100"/>
        <v>0.17798615367287485</v>
      </c>
      <c r="AE18" s="72">
        <f t="shared" si="5"/>
        <v>0.22318299257489116</v>
      </c>
      <c r="AF18" s="72">
        <f t="shared" si="6"/>
        <v>0.12168194451433102</v>
      </c>
      <c r="AG18">
        <f t="shared" si="7"/>
        <v>-1.2447415752230184</v>
      </c>
      <c r="AH18">
        <f t="shared" si="8"/>
        <v>-0.46935571472419219</v>
      </c>
      <c r="AI18" s="61"/>
      <c r="AJ18" s="49">
        <v>36.503424496887959</v>
      </c>
      <c r="AK18" s="49">
        <v>12</v>
      </c>
      <c r="AL18" s="22">
        <f t="shared" si="9"/>
        <v>7.7254762320580983E-2</v>
      </c>
      <c r="AM18" s="49">
        <f t="shared" si="10"/>
        <v>0.29155261107648267</v>
      </c>
      <c r="AN18" s="72">
        <f>AVERAGE(AL66:AL71)</f>
        <v>0.21178460705124788</v>
      </c>
      <c r="AO18" s="72">
        <f>(AM71-AM66)/(AL71-AL66)</f>
        <v>0.21717674293688069</v>
      </c>
      <c r="AP18" s="88">
        <f t="shared" si="101"/>
        <v>0.13639267631830626</v>
      </c>
      <c r="AQ18" s="72">
        <f t="shared" si="11"/>
        <v>0.22510439365824456</v>
      </c>
      <c r="AR18" s="72">
        <f t="shared" si="12"/>
        <v>0.70800711923756432</v>
      </c>
      <c r="AS18">
        <f t="shared" si="13"/>
        <v>-1.1120747392714112</v>
      </c>
      <c r="AT18">
        <f t="shared" si="14"/>
        <v>-0.53528306478647847</v>
      </c>
      <c r="AV18" s="49">
        <v>91.012361797725035</v>
      </c>
      <c r="AW18" s="49">
        <v>12</v>
      </c>
      <c r="AX18" s="22">
        <f t="shared" si="15"/>
        <v>0.43598744110320098</v>
      </c>
      <c r="AY18" s="49">
        <f t="shared" si="16"/>
        <v>0.5030470850892883</v>
      </c>
      <c r="AZ18" s="72">
        <f>AVERAGE(AX66:AX71)</f>
        <v>1.4844334304228033</v>
      </c>
      <c r="BA18" s="72">
        <f>(AY71-AY66)/(AX71-AX66)</f>
        <v>0.45619261817698192</v>
      </c>
      <c r="BB18" s="88">
        <f t="shared" si="102"/>
        <v>0.22739591429153919</v>
      </c>
      <c r="BC18" s="72">
        <f t="shared" si="17"/>
        <v>1.5882399640188034</v>
      </c>
      <c r="BD18" s="72">
        <f t="shared" si="18"/>
        <v>-1.4627764478256087E-2</v>
      </c>
      <c r="BE18">
        <f t="shared" si="19"/>
        <v>-0.36052602068126388</v>
      </c>
      <c r="BF18">
        <f t="shared" si="20"/>
        <v>-0.29839136317980464</v>
      </c>
      <c r="BG18" s="61"/>
      <c r="BH18" s="49">
        <v>79.05694150420949</v>
      </c>
      <c r="BI18" s="49">
        <v>12</v>
      </c>
      <c r="BJ18" s="22">
        <f t="shared" si="21"/>
        <v>0.35489385124581135</v>
      </c>
      <c r="BK18" s="49">
        <f t="shared" si="22"/>
        <v>0.47592000425690834</v>
      </c>
      <c r="BL18" s="72">
        <f>AVERAGE(BJ66:BJ71)</f>
        <v>1.2083290649559766</v>
      </c>
      <c r="BM18" s="72">
        <f>(BK71-BK66)/(BJ71-BJ66)</f>
        <v>0.46633142986968779</v>
      </c>
      <c r="BN18" s="88">
        <f t="shared" si="103"/>
        <v>0.26608854404729837</v>
      </c>
      <c r="BO18" s="72">
        <f t="shared" si="23"/>
        <v>1.2928276009668842</v>
      </c>
      <c r="BP18" s="72">
        <f t="shared" si="24"/>
        <v>4.398594556876137E-2</v>
      </c>
      <c r="BQ18">
        <f t="shared" si="25"/>
        <v>-0.44990152500616171</v>
      </c>
      <c r="BR18">
        <f t="shared" si="26"/>
        <v>-0.32246604019850611</v>
      </c>
      <c r="BT18" s="49">
        <v>113.01769772916099</v>
      </c>
      <c r="BU18" s="49">
        <v>12</v>
      </c>
      <c r="BV18" s="22">
        <f t="shared" si="27"/>
        <v>0.38271356766867171</v>
      </c>
      <c r="BW18" s="49">
        <f t="shared" si="28"/>
        <v>0.46561918972947025</v>
      </c>
      <c r="BX18" s="72">
        <f>AVERAGE(BV66:BV71)</f>
        <v>1.1557949743593885</v>
      </c>
      <c r="BY18" s="72">
        <f>(BW71-BW66)/(BV71-BV66)</f>
        <v>0.6499976132460521</v>
      </c>
      <c r="BZ18" s="88">
        <f t="shared" si="104"/>
        <v>0.40821550628423731</v>
      </c>
      <c r="CA18" s="72">
        <f t="shared" si="29"/>
        <v>1.2323376878931229</v>
      </c>
      <c r="CB18" s="72">
        <f t="shared" si="30"/>
        <v>-0.17257968643923755</v>
      </c>
      <c r="CC18">
        <f t="shared" si="105"/>
        <v>-0.4171261412267957</v>
      </c>
      <c r="CD18">
        <f t="shared" si="106"/>
        <v>-0.33196912925619226</v>
      </c>
      <c r="CF18" s="49">
        <v>86.092973000123536</v>
      </c>
      <c r="CG18" s="49">
        <v>12</v>
      </c>
      <c r="CH18" s="22">
        <f t="shared" si="31"/>
        <v>0.20663735484796292</v>
      </c>
      <c r="CI18" s="49">
        <f t="shared" si="32"/>
        <v>0.44677365144118403</v>
      </c>
      <c r="CJ18" s="72">
        <f>AVERAGE(CH66:CH71)</f>
        <v>0.78636993372696995</v>
      </c>
      <c r="CK18" s="72">
        <f>(CI71-CI66)/(CH71-CH66)</f>
        <v>0.6034323937483318</v>
      </c>
      <c r="CL18" s="88">
        <f t="shared" si="107"/>
        <v>0.30078974411703358</v>
      </c>
      <c r="CM18" s="72">
        <f t="shared" si="33"/>
        <v>0.84376919896251523</v>
      </c>
      <c r="CN18" s="72">
        <f t="shared" si="34"/>
        <v>0.12802962500153933</v>
      </c>
      <c r="CO18">
        <f t="shared" si="35"/>
        <v>-0.68479116617603886</v>
      </c>
      <c r="CP18">
        <f t="shared" si="36"/>
        <v>-0.34991244739868632</v>
      </c>
      <c r="CR18" s="49">
        <v>111.05516647144337</v>
      </c>
      <c r="CS18" s="49">
        <v>12</v>
      </c>
      <c r="CT18" s="22">
        <f t="shared" si="37"/>
        <v>0.17497595768937868</v>
      </c>
      <c r="CU18" s="49">
        <f t="shared" si="38"/>
        <v>0.37354451949192558</v>
      </c>
      <c r="CV18" s="72"/>
      <c r="CW18" s="72"/>
      <c r="CX18" s="88"/>
      <c r="CZ18" s="72"/>
      <c r="DA18">
        <f t="shared" si="41"/>
        <v>-0.75702162080026347</v>
      </c>
      <c r="DB18">
        <f t="shared" si="42"/>
        <v>-0.42765763101732185</v>
      </c>
      <c r="DD18" s="49">
        <v>112.13496332544993</v>
      </c>
      <c r="DE18" s="49">
        <v>12</v>
      </c>
      <c r="DF18" s="22">
        <f t="shared" si="43"/>
        <v>0.15787666840462453</v>
      </c>
      <c r="DG18" s="49">
        <f t="shared" si="44"/>
        <v>0.33720147046560123</v>
      </c>
      <c r="DH18" s="72"/>
      <c r="DI18" s="72"/>
      <c r="DJ18" s="88"/>
      <c r="DK18" s="72"/>
      <c r="DL18" s="72"/>
      <c r="DM18">
        <f t="shared" si="47"/>
        <v>-0.80168204688732758</v>
      </c>
      <c r="DN18">
        <f t="shared" si="48"/>
        <v>-0.47211054017510073</v>
      </c>
      <c r="DP18" s="49">
        <v>73.542504716660289</v>
      </c>
      <c r="DQ18">
        <v>12</v>
      </c>
      <c r="DR18" s="22">
        <f t="shared" si="49"/>
        <v>0.23450352105749467</v>
      </c>
      <c r="DS18" s="49">
        <f t="shared" si="50"/>
        <v>0.29652043299402486</v>
      </c>
      <c r="DT18" s="72">
        <f>AVERAGE(DR66:DR71)</f>
        <v>0.93111692184593453</v>
      </c>
      <c r="DU18" s="72">
        <f>(DS71-DS66)/(DR71-DR66)</f>
        <v>0.64148229559975189</v>
      </c>
      <c r="DV18" s="88">
        <f t="shared" si="110"/>
        <v>0.31975627683907398</v>
      </c>
      <c r="DW18" s="72">
        <f t="shared" si="51"/>
        <v>1.0000885456863744</v>
      </c>
      <c r="DX18" s="72">
        <f t="shared" si="52"/>
        <v>0.31631648318105304</v>
      </c>
      <c r="DY18">
        <f t="shared" si="111"/>
        <v>-0.62985063199213842</v>
      </c>
      <c r="DZ18">
        <f t="shared" si="112"/>
        <v>-0.52794537437122391</v>
      </c>
      <c r="EB18">
        <v>97.217539569771048</v>
      </c>
      <c r="EC18">
        <v>12</v>
      </c>
      <c r="ED18" s="22">
        <f t="shared" si="53"/>
        <v>0.23532669832398234</v>
      </c>
      <c r="EE18" s="49">
        <f t="shared" si="54"/>
        <v>0.34763936035608578</v>
      </c>
      <c r="EF18" s="72">
        <f>AVERAGE(ED66:ED71)</f>
        <v>0.86080029123772484</v>
      </c>
      <c r="EG18" s="72">
        <f>(EE71-EE66)/(ED71-ED66)</f>
        <v>0.78549006617348427</v>
      </c>
      <c r="EH18" s="88">
        <f t="shared" si="113"/>
        <v>0.39153906627911667</v>
      </c>
      <c r="EI18" s="72">
        <f t="shared" si="55"/>
        <v>0.92272836974403616</v>
      </c>
      <c r="EJ18" s="72">
        <f t="shared" si="56"/>
        <v>2.9906793379031394E-2</v>
      </c>
      <c r="EK18">
        <f t="shared" si="114"/>
        <v>-0.62832879837849853</v>
      </c>
      <c r="EL18">
        <f t="shared" si="115"/>
        <v>-0.45887105783409804</v>
      </c>
      <c r="EN18">
        <v>97.082439194738001</v>
      </c>
      <c r="EO18">
        <v>12</v>
      </c>
      <c r="EP18" s="22">
        <f t="shared" si="57"/>
        <v>0.23963316843374696</v>
      </c>
      <c r="EQ18" s="49">
        <f t="shared" si="58"/>
        <v>0.36957511521707154</v>
      </c>
      <c r="ER18" s="72">
        <f>AVERAGE(EP66:EP71)</f>
        <v>0.91193733542842592</v>
      </c>
      <c r="ES18" s="72">
        <f>(EQ71-EQ66)/(EP71-EP66)</f>
        <v>0.84925704333060703</v>
      </c>
      <c r="ET18" s="88">
        <f t="shared" si="116"/>
        <v>0.42332465310030926</v>
      </c>
      <c r="EU18" s="72">
        <f t="shared" si="59"/>
        <v>0.97850210443779995</v>
      </c>
      <c r="EV18" s="72">
        <f t="shared" si="60"/>
        <v>-0.23755165802307285</v>
      </c>
      <c r="EW18">
        <f t="shared" si="117"/>
        <v>-0.62045306996056193</v>
      </c>
      <c r="EX18">
        <f t="shared" si="118"/>
        <v>-0.43229727903133691</v>
      </c>
      <c r="EZ18" s="49">
        <v>100.51989852760497</v>
      </c>
      <c r="FA18">
        <v>12</v>
      </c>
      <c r="FB18" s="22">
        <f t="shared" si="61"/>
        <v>0.23709058604677807</v>
      </c>
      <c r="FC18" s="49">
        <f t="shared" si="62"/>
        <v>0.44670470485318564</v>
      </c>
      <c r="FD18" s="72">
        <f>AVERAGE(FB66:FB71)</f>
        <v>0.86725240685531968</v>
      </c>
      <c r="FE18" s="72">
        <f>(FC71-FC66)/(FB71-FB66)</f>
        <v>0.71526440670397773</v>
      </c>
      <c r="FF18" s="88">
        <f t="shared" si="119"/>
        <v>0.51421108668455562</v>
      </c>
      <c r="FG18" s="72">
        <f t="shared" si="63"/>
        <v>0.92964466634131415</v>
      </c>
      <c r="FH18" s="72">
        <f t="shared" si="64"/>
        <v>2.6411508599405293E-2</v>
      </c>
      <c r="FI18">
        <f t="shared" si="65"/>
        <v>-0.62508568983920521</v>
      </c>
      <c r="FJ18">
        <f t="shared" si="66"/>
        <v>-0.34997947335977925</v>
      </c>
      <c r="FL18">
        <v>740.12313164770092</v>
      </c>
      <c r="FM18">
        <v>48</v>
      </c>
      <c r="FN18" s="22">
        <f t="shared" si="67"/>
        <v>0.55265040771394514</v>
      </c>
      <c r="FO18" s="49">
        <f t="shared" si="68"/>
        <v>0.71412925492332491</v>
      </c>
      <c r="FP18" s="52">
        <f t="shared" si="69"/>
        <v>0.82227549878195516</v>
      </c>
      <c r="FQ18" s="72">
        <f t="shared" si="70"/>
        <v>0.63767354736224446</v>
      </c>
      <c r="FR18" s="88">
        <f t="shared" si="120"/>
        <v>0.59114248356236954</v>
      </c>
      <c r="FS18" s="52">
        <f t="shared" si="71"/>
        <v>-36.514513292680313</v>
      </c>
      <c r="FT18">
        <f t="shared" si="72"/>
        <v>-0.2575495052436173</v>
      </c>
      <c r="FU18">
        <f t="shared" si="73"/>
        <v>-0.14622317531127782</v>
      </c>
      <c r="FW18">
        <v>273.18308878845335</v>
      </c>
      <c r="FX18">
        <v>48</v>
      </c>
      <c r="FY18" s="22">
        <f t="shared" si="74"/>
        <v>0.32458624139045816</v>
      </c>
      <c r="FZ18" s="49">
        <f t="shared" si="75"/>
        <v>0.44399211373804681</v>
      </c>
      <c r="GA18" s="52">
        <f t="shared" si="76"/>
        <v>0.37957301430177942</v>
      </c>
      <c r="GB18" s="52">
        <f t="shared" si="77"/>
        <v>0.54973333228840715</v>
      </c>
      <c r="GC18" s="88">
        <f t="shared" si="121"/>
        <v>0.1892037468130687</v>
      </c>
      <c r="GD18">
        <f t="shared" si="78"/>
        <v>-0.48866989305828229</v>
      </c>
      <c r="GE18">
        <f t="shared" si="79"/>
        <v>-0.35262474382787179</v>
      </c>
      <c r="GG18">
        <v>451.63397790688867</v>
      </c>
      <c r="GH18">
        <v>48</v>
      </c>
      <c r="GI18" s="22">
        <f t="shared" si="80"/>
        <v>0.33405223447859078</v>
      </c>
      <c r="GJ18" s="49">
        <f t="shared" si="81"/>
        <v>0.46009244308719172</v>
      </c>
      <c r="GK18" s="52">
        <f t="shared" si="82"/>
        <v>0.56351801351934816</v>
      </c>
      <c r="GL18" s="52">
        <f t="shared" si="83"/>
        <v>0.4951299036720222</v>
      </c>
      <c r="GM18" s="88">
        <f t="shared" si="122"/>
        <v>0.32154317328276621</v>
      </c>
      <c r="GN18">
        <f t="shared" si="84"/>
        <v>-0.47618561890062239</v>
      </c>
      <c r="GO18">
        <f t="shared" si="85"/>
        <v>-0.33715489986383923</v>
      </c>
      <c r="GQ18">
        <v>456.00986831427235</v>
      </c>
      <c r="GR18">
        <v>48</v>
      </c>
      <c r="GS18" s="22">
        <f t="shared" si="86"/>
        <v>0.29132694291755007</v>
      </c>
      <c r="GT18" s="49">
        <f t="shared" si="87"/>
        <v>0.37793817188244272</v>
      </c>
      <c r="GU18" s="52">
        <f t="shared" si="88"/>
        <v>0.5886415855844721</v>
      </c>
      <c r="GV18" s="52">
        <f t="shared" si="89"/>
        <v>0.98537459728238064</v>
      </c>
      <c r="GW18" s="88">
        <f t="shared" si="123"/>
        <v>0.3696823157231508</v>
      </c>
      <c r="GX18">
        <f t="shared" si="90"/>
        <v>-0.53561934846769865</v>
      </c>
      <c r="GY18">
        <f t="shared" si="91"/>
        <v>-0.42257924197899782</v>
      </c>
      <c r="HA18">
        <v>521.02902990140581</v>
      </c>
      <c r="HB18">
        <v>48</v>
      </c>
      <c r="HC18" s="22">
        <f t="shared" si="92"/>
        <v>0.42876536678913629</v>
      </c>
      <c r="HD18" s="49">
        <f t="shared" si="93"/>
        <v>0.59835639466078561</v>
      </c>
      <c r="HE18" s="52">
        <f t="shared" si="94"/>
        <v>0.62208857157859554</v>
      </c>
      <c r="HF18" s="52">
        <f t="shared" si="95"/>
        <v>0.33919659113498069</v>
      </c>
      <c r="HG18" s="88">
        <f t="shared" si="124"/>
        <v>0.44722600119239742</v>
      </c>
      <c r="HH18">
        <f t="shared" si="125"/>
        <v>-0.36778030171970749</v>
      </c>
      <c r="HI18">
        <f t="shared" si="126"/>
        <v>-0.22304006328568177</v>
      </c>
      <c r="HO18"/>
      <c r="HP18"/>
      <c r="HQ18"/>
    </row>
    <row r="19" spans="1:225" x14ac:dyDescent="0.25">
      <c r="A19" s="87">
        <v>18</v>
      </c>
      <c r="B19" s="87" t="s">
        <v>101</v>
      </c>
      <c r="C19" s="87" t="s">
        <v>107</v>
      </c>
      <c r="D19" s="77">
        <v>110</v>
      </c>
      <c r="E19" s="77">
        <v>1298.8</v>
      </c>
      <c r="F19" s="90">
        <v>4</v>
      </c>
      <c r="G19" s="90">
        <v>3.1209999999999747</v>
      </c>
      <c r="H19" s="90">
        <v>127.54118575521079</v>
      </c>
      <c r="I19" s="100">
        <v>286.90090455537239</v>
      </c>
      <c r="J19" s="100">
        <v>2.0213075350670455</v>
      </c>
      <c r="L19" s="49">
        <v>38.118237105091836</v>
      </c>
      <c r="M19" s="49">
        <v>13</v>
      </c>
      <c r="N19" s="22">
        <f t="shared" si="96"/>
        <v>6.8339910973907722E-2</v>
      </c>
      <c r="O19" s="49">
        <f t="shared" si="0"/>
        <v>0.35936686501063569</v>
      </c>
      <c r="P19" s="72">
        <f>AVERAGE(N71:N76)</f>
        <v>0.2643675503464325</v>
      </c>
      <c r="Q19" s="72">
        <f>(O76-O71)/(N76-N71)</f>
        <v>0.24405445341868967</v>
      </c>
      <c r="R19" s="88">
        <f t="shared" si="97"/>
        <v>0.12165252869246232</v>
      </c>
      <c r="S19" s="72">
        <f t="shared" si="1"/>
        <v>0.28235173744482928</v>
      </c>
      <c r="T19" s="72">
        <f t="shared" si="2"/>
        <v>0.4353576140530937</v>
      </c>
      <c r="U19">
        <f t="shared" si="98"/>
        <v>-1.1653255912903406</v>
      </c>
      <c r="V19">
        <f t="shared" si="99"/>
        <v>-0.44446196898119239</v>
      </c>
      <c r="W19" s="61"/>
      <c r="X19" s="49">
        <v>47.265209192385896</v>
      </c>
      <c r="Y19" s="49">
        <v>13</v>
      </c>
      <c r="Z19" s="22">
        <f t="shared" si="3"/>
        <v>5.9914897335541256E-2</v>
      </c>
      <c r="AA19" s="49">
        <f t="shared" si="4"/>
        <v>0.33974098157840321</v>
      </c>
      <c r="AB19" s="72">
        <f>AVERAGE(Z71:Z76)</f>
        <v>0.22318299257489116</v>
      </c>
      <c r="AC19" s="72">
        <f>(AA76-AA71)/(Z76-Z71)</f>
        <v>0.35961465428687273</v>
      </c>
      <c r="AD19" s="88">
        <f t="shared" si="100"/>
        <v>0.20519599076563647</v>
      </c>
      <c r="AE19" s="72">
        <f t="shared" si="5"/>
        <v>0.23816171690877649</v>
      </c>
      <c r="AF19" s="72">
        <f t="shared" si="6"/>
        <v>0.12305717410687218</v>
      </c>
      <c r="AG19">
        <f t="shared" si="7"/>
        <v>-1.2224651805118663</v>
      </c>
      <c r="AH19">
        <f t="shared" si="8"/>
        <v>-0.46885206278595587</v>
      </c>
      <c r="AI19" s="61"/>
      <c r="AJ19" s="49">
        <v>40.003124877939221</v>
      </c>
      <c r="AK19" s="49">
        <v>13</v>
      </c>
      <c r="AL19" s="22">
        <f t="shared" si="9"/>
        <v>7.9918719641980329E-2</v>
      </c>
      <c r="AM19" s="49">
        <f t="shared" si="10"/>
        <v>0.29184605645063028</v>
      </c>
      <c r="AN19" s="72">
        <f>AVERAGE(AL71:AL76)</f>
        <v>0.22510439365824456</v>
      </c>
      <c r="AO19" s="72">
        <f>(AM76-AM71)/(AL76-AL71)</f>
        <v>0.20774975891383016</v>
      </c>
      <c r="AP19" s="88">
        <f t="shared" si="101"/>
        <v>0.13047228372411643</v>
      </c>
      <c r="AQ19" s="72">
        <f t="shared" si="11"/>
        <v>0.23842418026524134</v>
      </c>
      <c r="AR19" s="72">
        <f t="shared" si="12"/>
        <v>1.1813385412130073</v>
      </c>
      <c r="AS19">
        <f t="shared" si="13"/>
        <v>-1.0973514824507049</v>
      </c>
      <c r="AT19">
        <f t="shared" si="14"/>
        <v>-0.53484617068790197</v>
      </c>
      <c r="AV19" s="49">
        <v>102.5109750221897</v>
      </c>
      <c r="AW19" s="49">
        <v>13</v>
      </c>
      <c r="AX19" s="22">
        <f t="shared" si="15"/>
        <v>0.45674874782240105</v>
      </c>
      <c r="AY19" s="49">
        <f t="shared" si="16"/>
        <v>0.51251466275174051</v>
      </c>
      <c r="AZ19" s="72">
        <f>AVERAGE(AX71:AX76)</f>
        <v>1.5882399640188034</v>
      </c>
      <c r="BA19" s="72">
        <f>(AY76-AY71)/(AX76-AX71)</f>
        <v>0.46412462959911555</v>
      </c>
      <c r="BB19" s="88">
        <f t="shared" si="102"/>
        <v>0.23134974194599559</v>
      </c>
      <c r="BC19" s="72">
        <f t="shared" si="17"/>
        <v>1.6920464976148037</v>
      </c>
      <c r="BD19" s="72">
        <f t="shared" si="18"/>
        <v>-9.5494359038649293E-2</v>
      </c>
      <c r="BE19">
        <f t="shared" si="19"/>
        <v>-0.3403226345929769</v>
      </c>
      <c r="BF19">
        <f t="shared" si="20"/>
        <v>-0.29029370517742209</v>
      </c>
      <c r="BG19" s="61"/>
      <c r="BH19" s="49">
        <v>87.116301574389624</v>
      </c>
      <c r="BI19" s="49">
        <v>13</v>
      </c>
      <c r="BJ19" s="22">
        <f t="shared" si="21"/>
        <v>0.37179355844799294</v>
      </c>
      <c r="BK19" s="49">
        <f t="shared" si="22"/>
        <v>0.48172965630547604</v>
      </c>
      <c r="BL19" s="72">
        <f>AVERAGE(BJ71:BJ76)</f>
        <v>1.2928276009668842</v>
      </c>
      <c r="BM19" s="72">
        <f>(BK76-BK71)/(BJ76-BJ71)</f>
        <v>0.49080756101788425</v>
      </c>
      <c r="BN19" s="88">
        <f t="shared" si="103"/>
        <v>0.28005461556633426</v>
      </c>
      <c r="BO19" s="72">
        <f t="shared" si="23"/>
        <v>1.3773261369777918</v>
      </c>
      <c r="BP19" s="72">
        <f t="shared" si="24"/>
        <v>-0.15443496241969321</v>
      </c>
      <c r="BQ19">
        <f t="shared" si="25"/>
        <v>-0.42969813891787462</v>
      </c>
      <c r="BR19">
        <f t="shared" si="26"/>
        <v>-0.31719661676763605</v>
      </c>
      <c r="BT19" s="49">
        <v>125.53585145288177</v>
      </c>
      <c r="BU19" s="49">
        <v>13</v>
      </c>
      <c r="BV19" s="22">
        <f t="shared" si="27"/>
        <v>0.39802211037541857</v>
      </c>
      <c r="BW19" s="49">
        <f t="shared" si="28"/>
        <v>0.47374380601523486</v>
      </c>
      <c r="BX19" s="72">
        <f>AVERAGE(BV71:BV76)</f>
        <v>1.2323376878931229</v>
      </c>
      <c r="BY19" s="72">
        <f>(BW76-BW71)/(BV76-BV71)</f>
        <v>0.62485485240703509</v>
      </c>
      <c r="BZ19" s="88">
        <f t="shared" si="104"/>
        <v>0.39242519469520443</v>
      </c>
      <c r="CB19" s="72"/>
      <c r="CC19">
        <f t="shared" si="105"/>
        <v>-0.40009280192801538</v>
      </c>
      <c r="CD19">
        <f t="shared" si="106"/>
        <v>-0.32445645518954885</v>
      </c>
      <c r="CF19" s="49">
        <v>94.632182686441297</v>
      </c>
      <c r="CG19" s="49">
        <v>13</v>
      </c>
      <c r="CH19" s="22">
        <f t="shared" si="31"/>
        <v>0.21811720789507191</v>
      </c>
      <c r="CI19" s="49">
        <f t="shared" si="32"/>
        <v>0.45056082674379488</v>
      </c>
      <c r="CJ19" s="72">
        <f>AVERAGE(CH71:CH76)</f>
        <v>0.84376919896251523</v>
      </c>
      <c r="CK19" s="72">
        <f>(CI76-CI71)/(CH76-CH71)</f>
        <v>0.62218715043301909</v>
      </c>
      <c r="CL19" s="88">
        <f t="shared" si="107"/>
        <v>0.31013832818810527</v>
      </c>
      <c r="CN19" s="72"/>
      <c r="CO19">
        <f t="shared" si="35"/>
        <v>-0.66131007032651612</v>
      </c>
      <c r="CP19">
        <f t="shared" si="36"/>
        <v>-0.3462465699769422</v>
      </c>
      <c r="CR19" s="49">
        <v>122.06555615733703</v>
      </c>
      <c r="CS19" s="49">
        <v>13</v>
      </c>
      <c r="CT19" s="22">
        <f t="shared" si="37"/>
        <v>0.18469684422767746</v>
      </c>
      <c r="CU19" s="49">
        <f t="shared" si="38"/>
        <v>0.37721940163660139</v>
      </c>
      <c r="CZ19" s="72"/>
      <c r="DA19">
        <f t="shared" si="41"/>
        <v>-0.73354052495074062</v>
      </c>
      <c r="DB19">
        <f t="shared" si="42"/>
        <v>-0.42340597816423448</v>
      </c>
      <c r="DD19" s="49">
        <v>126.0803315350971</v>
      </c>
      <c r="DE19" s="49">
        <v>13</v>
      </c>
      <c r="DF19" s="22">
        <f t="shared" si="43"/>
        <v>0.16664759442710364</v>
      </c>
      <c r="DG19" s="49">
        <f t="shared" si="44"/>
        <v>0.34146699482823512</v>
      </c>
      <c r="DH19" s="72"/>
      <c r="DI19" s="52"/>
      <c r="DJ19" s="88"/>
      <c r="DK19" s="72"/>
      <c r="DL19" s="72"/>
      <c r="DM19">
        <f t="shared" si="47"/>
        <v>-0.77820095103780473</v>
      </c>
      <c r="DN19">
        <f t="shared" si="48"/>
        <v>-0.46665126755108216</v>
      </c>
      <c r="DP19" s="49">
        <v>80.05623023850174</v>
      </c>
      <c r="DQ19">
        <v>13</v>
      </c>
      <c r="DR19" s="22">
        <f t="shared" si="49"/>
        <v>0.24829784582558259</v>
      </c>
      <c r="DS19" s="49">
        <f t="shared" si="50"/>
        <v>0.30011647606820602</v>
      </c>
      <c r="DT19" s="72">
        <f>AVERAGE(DR71:DR76)</f>
        <v>1.0000885456863744</v>
      </c>
      <c r="DU19" s="72">
        <f>(DS76-DS71)/(DR76-DR71)</f>
        <v>0.66477154521502346</v>
      </c>
      <c r="DV19" s="88">
        <f t="shared" si="110"/>
        <v>0.33136514554587532</v>
      </c>
      <c r="DW19" s="72">
        <f t="shared" si="51"/>
        <v>1.0690601695268138</v>
      </c>
      <c r="DX19" s="72">
        <f t="shared" si="52"/>
        <v>-5.6686200779799363E-2</v>
      </c>
      <c r="DY19">
        <f t="shared" si="111"/>
        <v>-0.60502704826710629</v>
      </c>
      <c r="DZ19">
        <f t="shared" si="112"/>
        <v>-0.52271016162583683</v>
      </c>
      <c r="EB19">
        <v>107.22872749408155</v>
      </c>
      <c r="EC19">
        <v>13</v>
      </c>
      <c r="ED19" s="22">
        <f t="shared" si="53"/>
        <v>0.2477123140252446</v>
      </c>
      <c r="EE19" s="49">
        <f t="shared" si="54"/>
        <v>0.35295650698721981</v>
      </c>
      <c r="EF19" s="72">
        <f>AVERAGE(ED71:ED76)</f>
        <v>0.92272836974403616</v>
      </c>
      <c r="EG19" s="72">
        <f>(EE76-EE71)/(ED76-ED71)</f>
        <v>0.78159520009784955</v>
      </c>
      <c r="EH19" s="88">
        <f t="shared" si="113"/>
        <v>0.38959761304856816</v>
      </c>
      <c r="EI19" s="72">
        <f t="shared" si="55"/>
        <v>0.98465644825034715</v>
      </c>
      <c r="EJ19" s="72">
        <f t="shared" si="56"/>
        <v>0.23594986025724077</v>
      </c>
      <c r="EK19">
        <f t="shared" si="114"/>
        <v>-0.60605240366734625</v>
      </c>
      <c r="EL19">
        <f t="shared" si="115"/>
        <v>-0.45227880718777869</v>
      </c>
      <c r="EN19">
        <v>107.59414482210451</v>
      </c>
      <c r="EO19">
        <v>13</v>
      </c>
      <c r="EP19" s="22">
        <f t="shared" si="57"/>
        <v>0.25294612223562174</v>
      </c>
      <c r="EQ19" s="49">
        <f t="shared" si="58"/>
        <v>0.37575565711949405</v>
      </c>
      <c r="ER19" s="72">
        <f>AVERAGE(EP71:EP76)</f>
        <v>0.97850210443779995</v>
      </c>
      <c r="ES19" s="72">
        <f>(EQ76-EQ71)/(EP76-EP71)</f>
        <v>0.82645573486655555</v>
      </c>
      <c r="ET19" s="88">
        <f t="shared" si="116"/>
        <v>0.41195900583064016</v>
      </c>
      <c r="EU19" s="72">
        <f t="shared" si="59"/>
        <v>1.0450668734471742</v>
      </c>
      <c r="EV19" s="72">
        <f t="shared" si="60"/>
        <v>-0.10213969333398334</v>
      </c>
      <c r="EW19">
        <f t="shared" si="117"/>
        <v>-0.59697197411103919</v>
      </c>
      <c r="EX19">
        <f t="shared" si="118"/>
        <v>-0.42509447225193842</v>
      </c>
      <c r="EZ19" s="49">
        <v>109.00458705944443</v>
      </c>
      <c r="FA19">
        <v>13</v>
      </c>
      <c r="FB19" s="22">
        <f t="shared" si="61"/>
        <v>0.24956903794397695</v>
      </c>
      <c r="FC19" s="49">
        <f t="shared" si="62"/>
        <v>0.4514653174057468</v>
      </c>
      <c r="FD19" s="72">
        <f>AVERAGE(FB71:FB76)</f>
        <v>0.92964466634131415</v>
      </c>
      <c r="FE19" s="72">
        <f>(FC76-FC71)/(FB76-FB71)</f>
        <v>0.75208772643990174</v>
      </c>
      <c r="FF19" s="88">
        <f t="shared" si="119"/>
        <v>0.54068375760075127</v>
      </c>
      <c r="FG19" s="72">
        <f t="shared" si="63"/>
        <v>0.99203692582730818</v>
      </c>
      <c r="FH19" s="72">
        <f t="shared" si="64"/>
        <v>-0.14568305890056971</v>
      </c>
      <c r="FI19">
        <f t="shared" si="65"/>
        <v>-0.60280929512805292</v>
      </c>
      <c r="FJ19">
        <f t="shared" si="66"/>
        <v>-0.34537560756056102</v>
      </c>
      <c r="FL19">
        <v>830.15420254311789</v>
      </c>
      <c r="FM19">
        <v>52</v>
      </c>
      <c r="FN19" s="22">
        <f t="shared" si="67"/>
        <v>0.59516197753809486</v>
      </c>
      <c r="FO19" s="49">
        <f t="shared" si="68"/>
        <v>0.74852748292241544</v>
      </c>
      <c r="FP19" s="52">
        <f t="shared" si="69"/>
        <v>0.83104965036655898</v>
      </c>
      <c r="FQ19" s="72"/>
      <c r="FR19" s="88">
        <f t="shared" si="120"/>
        <v>0.59745031319679087</v>
      </c>
      <c r="FS19" s="52"/>
      <c r="FT19">
        <f t="shared" si="72"/>
        <v>-0.22536482187221599</v>
      </c>
      <c r="FU19">
        <f t="shared" si="73"/>
        <v>-0.12579224947933396</v>
      </c>
      <c r="FW19">
        <v>310.23217112349903</v>
      </c>
      <c r="FX19">
        <v>52</v>
      </c>
      <c r="FY19" s="22">
        <f t="shared" si="74"/>
        <v>0.34955441380510882</v>
      </c>
      <c r="FZ19" s="49">
        <f t="shared" si="75"/>
        <v>0.45322938401784901</v>
      </c>
      <c r="GA19" s="52">
        <f t="shared" si="76"/>
        <v>0.39436105828136025</v>
      </c>
      <c r="GB19" s="52">
        <f t="shared" si="77"/>
        <v>0.55345200932690608</v>
      </c>
      <c r="GC19" s="88">
        <f t="shared" si="121"/>
        <v>0.19657506464534386</v>
      </c>
      <c r="GD19">
        <f t="shared" si="78"/>
        <v>-0.456485209686881</v>
      </c>
      <c r="GE19">
        <f t="shared" si="79"/>
        <v>-0.34368194147606168</v>
      </c>
      <c r="GG19">
        <v>510.14115693599945</v>
      </c>
      <c r="GH19">
        <v>52</v>
      </c>
      <c r="GI19" s="22">
        <f t="shared" si="80"/>
        <v>0.35974856020771317</v>
      </c>
      <c r="GJ19" s="49">
        <f t="shared" si="81"/>
        <v>0.47403531521594544</v>
      </c>
      <c r="GK19" s="52">
        <f t="shared" si="82"/>
        <v>0.58912550348627324</v>
      </c>
      <c r="GL19" s="52">
        <f t="shared" si="83"/>
        <v>0.17618568415331023</v>
      </c>
      <c r="GM19" s="88">
        <f t="shared" si="122"/>
        <v>0.33615479773173151</v>
      </c>
      <c r="GN19">
        <f t="shared" si="84"/>
        <v>-0.4440009355292211</v>
      </c>
      <c r="GO19">
        <f t="shared" si="85"/>
        <v>-0.32418930256200351</v>
      </c>
      <c r="GQ19">
        <v>516.01962171994967</v>
      </c>
      <c r="GR19">
        <v>52</v>
      </c>
      <c r="GS19" s="22">
        <f t="shared" si="86"/>
        <v>0.31373670775736162</v>
      </c>
      <c r="GT19" s="49">
        <f t="shared" si="87"/>
        <v>0.39113119371750427</v>
      </c>
      <c r="GU19" s="52">
        <f t="shared" si="88"/>
        <v>0.60590947525035321</v>
      </c>
      <c r="GV19" s="52">
        <f t="shared" si="89"/>
        <v>0.76162453341889758</v>
      </c>
      <c r="GW19" s="88">
        <f t="shared" si="123"/>
        <v>0.38052700219394503</v>
      </c>
      <c r="GX19">
        <f t="shared" si="90"/>
        <v>-0.50343466509629731</v>
      </c>
      <c r="GY19">
        <f t="shared" si="91"/>
        <v>-0.40767754656601446</v>
      </c>
      <c r="HA19">
        <v>591.04145370692913</v>
      </c>
      <c r="HB19">
        <v>52</v>
      </c>
      <c r="HC19" s="22">
        <f t="shared" si="92"/>
        <v>0.46174731808060826</v>
      </c>
      <c r="HD19" s="49">
        <f t="shared" si="93"/>
        <v>0.61902416374918268</v>
      </c>
      <c r="HE19" s="52">
        <f t="shared" si="94"/>
        <v>0.62427674611499928</v>
      </c>
      <c r="HF19" s="52">
        <f t="shared" si="95"/>
        <v>0.84840449478477697</v>
      </c>
      <c r="HG19" s="88">
        <f t="shared" si="124"/>
        <v>0.44879910282540697</v>
      </c>
      <c r="HH19">
        <f t="shared" si="125"/>
        <v>-0.33559561834830631</v>
      </c>
      <c r="HI19">
        <f t="shared" si="126"/>
        <v>-0.20829239786500633</v>
      </c>
      <c r="HO19"/>
      <c r="HP19"/>
      <c r="HQ19"/>
    </row>
    <row r="20" spans="1:225" x14ac:dyDescent="0.25">
      <c r="F20" s="117" t="s">
        <v>123</v>
      </c>
      <c r="G20" s="117"/>
      <c r="H20" s="117"/>
      <c r="I20" s="117"/>
      <c r="J20" s="117"/>
      <c r="L20" s="49">
        <v>44.10215414239989</v>
      </c>
      <c r="M20" s="49">
        <v>14</v>
      </c>
      <c r="N20" s="22">
        <f t="shared" si="96"/>
        <v>7.1936748393587088E-2</v>
      </c>
      <c r="O20" s="49">
        <f t="shared" si="0"/>
        <v>0.36004048680593154</v>
      </c>
      <c r="P20" s="72">
        <f>AVERAGE(N76:N81)</f>
        <v>0.28235173744482928</v>
      </c>
      <c r="Q20" s="72">
        <f>(O81-O76)/(N81-N76)</f>
        <v>0.22222932291875985</v>
      </c>
      <c r="R20" s="88">
        <f t="shared" si="97"/>
        <v>0.11077347167396778</v>
      </c>
      <c r="S20" s="72">
        <f t="shared" si="1"/>
        <v>0.30033592454322605</v>
      </c>
      <c r="T20" s="72">
        <f t="shared" si="2"/>
        <v>0.1738442874938933</v>
      </c>
      <c r="U20">
        <f t="shared" si="98"/>
        <v>-1.1430491965791882</v>
      </c>
      <c r="V20">
        <f t="shared" si="99"/>
        <v>-0.4436486597667475</v>
      </c>
      <c r="W20" s="61"/>
      <c r="X20" s="49">
        <v>51.198144497628036</v>
      </c>
      <c r="Y20" s="49">
        <v>14</v>
      </c>
      <c r="Z20" s="22">
        <f t="shared" si="3"/>
        <v>6.2910642202318318E-2</v>
      </c>
      <c r="AA20" s="49">
        <f t="shared" si="4"/>
        <v>0.340173367307473</v>
      </c>
      <c r="AB20" s="72">
        <f>AVERAGE(Z76:Z81)</f>
        <v>0.23816171690877649</v>
      </c>
      <c r="AC20" s="72">
        <f>(AA81-AA76)/(Z81-Z76)</f>
        <v>0.31557354432215245</v>
      </c>
      <c r="AD20" s="88">
        <f t="shared" si="100"/>
        <v>0.18006614945939187</v>
      </c>
      <c r="AE20" s="72">
        <f t="shared" si="5"/>
        <v>0.25314044124266177</v>
      </c>
      <c r="AF20" s="72">
        <f t="shared" si="6"/>
        <v>2.45114714953792</v>
      </c>
      <c r="AG20">
        <f t="shared" si="7"/>
        <v>-1.2012758814419282</v>
      </c>
      <c r="AH20">
        <f t="shared" si="8"/>
        <v>-0.46829969097085627</v>
      </c>
      <c r="AI20" s="61"/>
      <c r="AJ20" s="49">
        <v>43.511492734678733</v>
      </c>
      <c r="AK20" s="49">
        <v>14</v>
      </c>
      <c r="AL20" s="22">
        <f t="shared" si="9"/>
        <v>8.2582676963379661E-2</v>
      </c>
      <c r="AM20" s="49">
        <f t="shared" si="10"/>
        <v>0.29214022858146255</v>
      </c>
      <c r="AN20" s="72">
        <f>AVERAGE(AL76:AL81)</f>
        <v>0.23842418026524134</v>
      </c>
      <c r="AO20" s="72">
        <f>(AM81-AM76)/(AL81-AL76)</f>
        <v>0.23603775042583838</v>
      </c>
      <c r="AP20" s="88">
        <f t="shared" si="101"/>
        <v>0.148237882460965</v>
      </c>
      <c r="AQ20" s="72">
        <f t="shared" si="11"/>
        <v>0.25174396687223805</v>
      </c>
      <c r="AR20" s="72">
        <f t="shared" si="12"/>
        <v>-0.58937293785674183</v>
      </c>
      <c r="AS20">
        <f t="shared" si="13"/>
        <v>-1.0831110433360946</v>
      </c>
      <c r="AT20">
        <f t="shared" si="14"/>
        <v>-0.53440863526205162</v>
      </c>
      <c r="AV20" s="49">
        <v>111.57172580900593</v>
      </c>
      <c r="AW20" s="49">
        <v>14</v>
      </c>
      <c r="AX20" s="22">
        <f t="shared" si="15"/>
        <v>0.47751005454160106</v>
      </c>
      <c r="AY20" s="49">
        <f t="shared" si="16"/>
        <v>0.51997498514712237</v>
      </c>
      <c r="AZ20" s="72">
        <f>AVERAGE(AX76:AX81)</f>
        <v>1.6920464976148037</v>
      </c>
      <c r="BA20" s="72">
        <f>(AY81-AY76)/(AX81-AX76)</f>
        <v>0.45315570312748898</v>
      </c>
      <c r="BB20" s="88">
        <f t="shared" si="102"/>
        <v>0.22588211935758157</v>
      </c>
      <c r="BC20" s="72">
        <f t="shared" si="17"/>
        <v>1.7958530312108039</v>
      </c>
      <c r="BD20" s="72">
        <f t="shared" si="18"/>
        <v>1.6885442714785689E-2</v>
      </c>
      <c r="BE20">
        <f t="shared" si="19"/>
        <v>-0.32101747939759029</v>
      </c>
      <c r="BF20">
        <f t="shared" si="20"/>
        <v>-0.28401754881497632</v>
      </c>
      <c r="BG20" s="61"/>
      <c r="BH20" s="49">
        <v>94.160766776826961</v>
      </c>
      <c r="BI20" s="49">
        <v>14</v>
      </c>
      <c r="BJ20" s="22">
        <f t="shared" si="21"/>
        <v>0.38869326565017437</v>
      </c>
      <c r="BK20" s="49">
        <f t="shared" si="22"/>
        <v>0.4868077135380634</v>
      </c>
      <c r="BL20" s="72">
        <f>AVERAGE(BJ76:BJ81)</f>
        <v>1.3773261369777918</v>
      </c>
      <c r="BM20" s="72">
        <f>(BK81-BK76)/(BJ81-BJ76)</f>
        <v>0.4737649258809194</v>
      </c>
      <c r="BN20" s="88">
        <f t="shared" si="103"/>
        <v>0.27033009416405274</v>
      </c>
      <c r="BO20" s="72">
        <f t="shared" si="23"/>
        <v>1.4618246729886994</v>
      </c>
      <c r="BP20" s="72">
        <f t="shared" si="24"/>
        <v>-3.9243549424435751E-3</v>
      </c>
      <c r="BQ20">
        <f t="shared" si="25"/>
        <v>-0.41039298372248806</v>
      </c>
      <c r="BR20">
        <f t="shared" si="26"/>
        <v>-0.31264254892907911</v>
      </c>
      <c r="BT20" s="49">
        <v>136.02297600038017</v>
      </c>
      <c r="BU20" s="49">
        <v>14</v>
      </c>
      <c r="BV20" s="22">
        <f t="shared" si="27"/>
        <v>0.41333065308216543</v>
      </c>
      <c r="BW20" s="49">
        <f t="shared" si="28"/>
        <v>0.48055023009101477</v>
      </c>
      <c r="BX20" s="72">
        <f>AVERAGE(BV76:BV81)</f>
        <v>1.3088804014268571</v>
      </c>
      <c r="BY20" s="72">
        <f>(BW81-BW76)/(BV81-BV76)</f>
        <v>0.62357817824433159</v>
      </c>
      <c r="BZ20" s="88">
        <f t="shared" si="104"/>
        <v>0.39162340992081834</v>
      </c>
      <c r="CB20" s="72"/>
      <c r="CC20">
        <f t="shared" si="105"/>
        <v>-0.383702385739846</v>
      </c>
      <c r="CD20">
        <f t="shared" si="106"/>
        <v>-0.31826121046950007</v>
      </c>
      <c r="CF20" s="49">
        <v>103.67376717376484</v>
      </c>
      <c r="CG20" s="49">
        <v>14</v>
      </c>
      <c r="CH20" s="22">
        <f t="shared" si="31"/>
        <v>0.22959706094218099</v>
      </c>
      <c r="CI20" s="49">
        <f t="shared" si="32"/>
        <v>0.45457080737721661</v>
      </c>
      <c r="CJ20" s="72">
        <f>AVERAGE(CH76:CH81)</f>
        <v>0.90116846419806029</v>
      </c>
      <c r="CK20" s="72">
        <f>(CI81-CI76)/(CH81-CH76)</f>
        <v>0.61813000655527328</v>
      </c>
      <c r="CL20" s="88">
        <f t="shared" si="107"/>
        <v>0.3081159852024184</v>
      </c>
      <c r="CN20" s="72"/>
      <c r="CO20">
        <f t="shared" si="35"/>
        <v>-0.63903367561536384</v>
      </c>
      <c r="CP20">
        <f t="shared" si="36"/>
        <v>-0.34239845818886677</v>
      </c>
      <c r="CR20" s="49">
        <v>136.13228860193308</v>
      </c>
      <c r="CS20" s="49">
        <v>14</v>
      </c>
      <c r="CT20" s="22">
        <f t="shared" si="37"/>
        <v>0.19441773076597629</v>
      </c>
      <c r="CU20" s="49">
        <f t="shared" si="38"/>
        <v>0.38191438386423382</v>
      </c>
      <c r="CZ20" s="72"/>
      <c r="DA20">
        <f t="shared" si="41"/>
        <v>-0.71126413023958834</v>
      </c>
      <c r="DB20">
        <f t="shared" si="42"/>
        <v>-0.41803398468709607</v>
      </c>
      <c r="DD20" s="49">
        <v>139.07282265058117</v>
      </c>
      <c r="DE20" s="49">
        <v>14</v>
      </c>
      <c r="DF20" s="22">
        <f t="shared" si="43"/>
        <v>0.17541852044958281</v>
      </c>
      <c r="DG20" s="49">
        <f t="shared" si="44"/>
        <v>0.34544105894409421</v>
      </c>
      <c r="DH20" s="72"/>
      <c r="DI20" s="52"/>
      <c r="DJ20" s="88"/>
      <c r="DK20" s="72"/>
      <c r="DL20" s="72"/>
      <c r="DM20">
        <f t="shared" si="47"/>
        <v>-0.75592455632665245</v>
      </c>
      <c r="DN20">
        <f t="shared" si="48"/>
        <v>-0.46162604368494903</v>
      </c>
      <c r="DP20" s="49">
        <v>85.052924699859673</v>
      </c>
      <c r="DQ20">
        <v>14</v>
      </c>
      <c r="DR20" s="22">
        <f t="shared" si="49"/>
        <v>0.26209217059367051</v>
      </c>
      <c r="DS20" s="49">
        <f t="shared" si="50"/>
        <v>0.30287500933021017</v>
      </c>
      <c r="DT20" s="72">
        <f>AVERAGE(DR76:DR81)</f>
        <v>1.0690601695268138</v>
      </c>
      <c r="DU20" s="72">
        <f>(DS81-DS76)/(DR81-DR76)</f>
        <v>0.68511601858474058</v>
      </c>
      <c r="DV20" s="88">
        <f t="shared" si="110"/>
        <v>0.34150614725952411</v>
      </c>
      <c r="DW20" s="72">
        <f t="shared" si="51"/>
        <v>1.1380317933672537</v>
      </c>
      <c r="DX20" s="72">
        <f t="shared" si="52"/>
        <v>-0.23058349164327252</v>
      </c>
      <c r="DY20">
        <f t="shared" si="111"/>
        <v>-0.58154595241758344</v>
      </c>
      <c r="DZ20">
        <f t="shared" si="112"/>
        <v>-0.51873655947578701</v>
      </c>
      <c r="EB20">
        <v>118.73710456297981</v>
      </c>
      <c r="EC20">
        <v>14</v>
      </c>
      <c r="ED20" s="22">
        <f t="shared" si="53"/>
        <v>0.2600979297265068</v>
      </c>
      <c r="EE20" s="49">
        <f t="shared" si="54"/>
        <v>0.35906884138992529</v>
      </c>
      <c r="EF20" s="72">
        <f>AVERAGE(ED76:ED81)</f>
        <v>0.98465644825034715</v>
      </c>
      <c r="EG20" s="72">
        <f>(EE81-EE76)/(ED81-ED76)</f>
        <v>0.78919420666998163</v>
      </c>
      <c r="EH20" s="88">
        <f t="shared" si="113"/>
        <v>0.39338544954202725</v>
      </c>
      <c r="EI20" s="72">
        <f t="shared" si="55"/>
        <v>1.0465845267566583</v>
      </c>
      <c r="EJ20" s="72">
        <f t="shared" si="56"/>
        <v>0.10845827156948364</v>
      </c>
      <c r="EK20">
        <f t="shared" si="114"/>
        <v>-0.5848631045974082</v>
      </c>
      <c r="EL20">
        <f t="shared" si="115"/>
        <v>-0.4448222796400928</v>
      </c>
      <c r="EN20">
        <v>119.60455676938065</v>
      </c>
      <c r="EO20">
        <v>14</v>
      </c>
      <c r="EP20" s="22">
        <f t="shared" si="57"/>
        <v>0.2662590760374966</v>
      </c>
      <c r="EQ20" s="49">
        <f t="shared" si="58"/>
        <v>0.38281738971902962</v>
      </c>
      <c r="ER20" s="72">
        <f>AVERAGE(EP76:EP81)</f>
        <v>1.0450668734471742</v>
      </c>
      <c r="ES20" s="72">
        <f>(EQ81-EQ76)/(EP81-EP76)</f>
        <v>0.81763190084240767</v>
      </c>
      <c r="ET20" s="88">
        <f t="shared" si="116"/>
        <v>0.40756063609485577</v>
      </c>
      <c r="EU20" s="72">
        <f t="shared" si="59"/>
        <v>1.1116316424565484</v>
      </c>
      <c r="EV20" s="72">
        <f t="shared" si="60"/>
        <v>0.78237280466601367</v>
      </c>
      <c r="EW20">
        <f t="shared" si="117"/>
        <v>-0.57469557939988691</v>
      </c>
      <c r="EX20">
        <f t="shared" si="118"/>
        <v>-0.41700834234900602</v>
      </c>
      <c r="EZ20" s="49">
        <v>121.00413216084813</v>
      </c>
      <c r="FA20">
        <v>14</v>
      </c>
      <c r="FB20" s="22">
        <f t="shared" si="61"/>
        <v>0.26204748984117576</v>
      </c>
      <c r="FC20" s="49">
        <f t="shared" si="62"/>
        <v>0.45819805542204506</v>
      </c>
      <c r="FD20" s="72">
        <f>AVERAGE(FB76:FB81)</f>
        <v>0.99203692582730818</v>
      </c>
      <c r="FE20" s="72">
        <f>(FC81-FC76)/(FB81-FB76)</f>
        <v>0.71856015409987906</v>
      </c>
      <c r="FF20" s="88">
        <f t="shared" si="119"/>
        <v>0.51658043406714615</v>
      </c>
      <c r="FG20" s="72"/>
      <c r="FH20" s="72"/>
      <c r="FI20">
        <f t="shared" si="65"/>
        <v>-0.58161999605811487</v>
      </c>
      <c r="FJ20">
        <f t="shared" si="66"/>
        <v>-0.33894675827466036</v>
      </c>
      <c r="FL20">
        <v>923.10616940848138</v>
      </c>
      <c r="FM20">
        <v>56</v>
      </c>
      <c r="FN20" s="22">
        <f t="shared" si="67"/>
        <v>0.63767354736224446</v>
      </c>
      <c r="FO20" s="49">
        <f t="shared" si="68"/>
        <v>0.78404169948563807</v>
      </c>
      <c r="FP20" s="52">
        <f t="shared" si="69"/>
        <v>-2.2823030640912814</v>
      </c>
      <c r="FQ20" s="72"/>
      <c r="FR20" s="88"/>
      <c r="FS20" s="52"/>
      <c r="FT20">
        <f t="shared" si="72"/>
        <v>-0.19540159849477279</v>
      </c>
      <c r="FU20">
        <f t="shared" si="73"/>
        <v>-0.10566083862307012</v>
      </c>
      <c r="FW20">
        <v>349.20624278497655</v>
      </c>
      <c r="FX20">
        <v>56</v>
      </c>
      <c r="FY20" s="22">
        <f t="shared" si="74"/>
        <v>0.37452258621975942</v>
      </c>
      <c r="FZ20" s="49">
        <f t="shared" si="75"/>
        <v>0.46294660266811777</v>
      </c>
      <c r="GA20" s="52">
        <f t="shared" si="76"/>
        <v>0.40702468754709414</v>
      </c>
      <c r="GB20" s="52">
        <f t="shared" si="77"/>
        <v>0.54262945444096322</v>
      </c>
      <c r="GC20" s="88">
        <f t="shared" si="121"/>
        <v>0.20288743674517795</v>
      </c>
      <c r="GD20">
        <f t="shared" si="78"/>
        <v>-0.42652198630943783</v>
      </c>
      <c r="GE20">
        <f t="shared" si="79"/>
        <v>-0.33446909862337976</v>
      </c>
      <c r="GG20">
        <v>573.15900935080833</v>
      </c>
      <c r="GH20">
        <v>56</v>
      </c>
      <c r="GI20" s="22">
        <f t="shared" si="80"/>
        <v>0.38544488593683551</v>
      </c>
      <c r="GJ20" s="49">
        <f t="shared" si="81"/>
        <v>0.48905312794643402</v>
      </c>
      <c r="GK20" s="52">
        <f t="shared" si="82"/>
        <v>0.58896405208531866</v>
      </c>
      <c r="GL20" s="52">
        <f t="shared" si="83"/>
        <v>0.4971928449012441</v>
      </c>
      <c r="GM20" s="88">
        <f t="shared" si="122"/>
        <v>0.33606267362114683</v>
      </c>
      <c r="GN20">
        <f t="shared" si="84"/>
        <v>-0.41403771215177793</v>
      </c>
      <c r="GO20">
        <f t="shared" si="85"/>
        <v>-0.31064395903454611</v>
      </c>
      <c r="GQ20">
        <v>576.01388872144389</v>
      </c>
      <c r="GR20">
        <v>56</v>
      </c>
      <c r="GS20" s="22">
        <f t="shared" si="86"/>
        <v>0.33614647259717317</v>
      </c>
      <c r="GT20" s="49">
        <f t="shared" si="87"/>
        <v>0.40432081089820637</v>
      </c>
      <c r="GU20" s="52">
        <f t="shared" si="88"/>
        <v>0.63280561159291637</v>
      </c>
      <c r="GV20" s="52">
        <f t="shared" si="89"/>
        <v>0.49584336255081057</v>
      </c>
      <c r="GW20" s="88">
        <f t="shared" si="123"/>
        <v>0.39741847947082098</v>
      </c>
      <c r="GX20">
        <f t="shared" si="90"/>
        <v>-0.47347144171885414</v>
      </c>
      <c r="GY20">
        <f t="shared" si="91"/>
        <v>-0.3932739044104504</v>
      </c>
      <c r="HA20">
        <v>660.03712016825239</v>
      </c>
      <c r="HB20">
        <v>56</v>
      </c>
      <c r="HC20" s="22">
        <f t="shared" si="92"/>
        <v>0.49472926937208028</v>
      </c>
      <c r="HD20" s="49">
        <f t="shared" si="93"/>
        <v>0.63939178459435886</v>
      </c>
      <c r="HE20" s="52">
        <f t="shared" si="94"/>
        <v>0.64446330247269012</v>
      </c>
      <c r="HF20" s="52">
        <f t="shared" si="95"/>
        <v>0.74778956652871287</v>
      </c>
      <c r="HG20" s="88">
        <f t="shared" si="124"/>
        <v>0.46331142999255936</v>
      </c>
      <c r="HH20">
        <f t="shared" si="125"/>
        <v>-0.30563239497086309</v>
      </c>
      <c r="HI20">
        <f t="shared" si="126"/>
        <v>-0.19423294818359588</v>
      </c>
      <c r="HO20"/>
      <c r="HP20"/>
      <c r="HQ20"/>
    </row>
    <row r="21" spans="1:225" ht="16.5" thickBot="1" x14ac:dyDescent="0.3">
      <c r="F21" s="2" t="s">
        <v>77</v>
      </c>
      <c r="G21" s="2" t="s">
        <v>6</v>
      </c>
      <c r="H21" s="84" t="s">
        <v>63</v>
      </c>
      <c r="I21" s="84" t="s">
        <v>73</v>
      </c>
      <c r="J21" s="84" t="s">
        <v>72</v>
      </c>
      <c r="L21" s="49">
        <v>46.13296001775737</v>
      </c>
      <c r="M21" s="49">
        <v>15</v>
      </c>
      <c r="N21" s="22">
        <f t="shared" si="96"/>
        <v>7.5533585813266427E-2</v>
      </c>
      <c r="O21" s="49">
        <f t="shared" si="0"/>
        <v>0.36026909878218827</v>
      </c>
      <c r="P21" s="72">
        <f>AVERAGE(N81:N86)</f>
        <v>0.30033592454322605</v>
      </c>
      <c r="Q21" s="72">
        <f>(O86-O81)/(N86-N81)</f>
        <v>0.25971355899037457</v>
      </c>
      <c r="R21" s="88">
        <f t="shared" si="97"/>
        <v>0.12945803997559227</v>
      </c>
      <c r="S21" s="72">
        <f t="shared" si="1"/>
        <v>0.31832011164162283</v>
      </c>
      <c r="T21" s="72">
        <f t="shared" si="2"/>
        <v>0.26456909240685328</v>
      </c>
      <c r="U21">
        <f t="shared" si="98"/>
        <v>-1.1218598975092504</v>
      </c>
      <c r="V21">
        <f t="shared" si="99"/>
        <v>-0.44337298684747656</v>
      </c>
      <c r="W21" s="61"/>
      <c r="X21" s="49">
        <v>55.226805085936306</v>
      </c>
      <c r="Y21" s="49">
        <v>15</v>
      </c>
      <c r="Z21" s="22">
        <f t="shared" si="3"/>
        <v>6.5906387069095379E-2</v>
      </c>
      <c r="AA21" s="49">
        <f t="shared" si="4"/>
        <v>0.34061627704548192</v>
      </c>
      <c r="AB21" s="72">
        <f>AVERAGE(Z81:Z86)</f>
        <v>0.25314044124266177</v>
      </c>
      <c r="AC21" s="72">
        <f>(AA86-AA81)/(Z86-Z81)</f>
        <v>0.36330113326338026</v>
      </c>
      <c r="AD21" s="88">
        <f t="shared" si="100"/>
        <v>0.20729949432702835</v>
      </c>
      <c r="AE21" s="72">
        <f t="shared" si="5"/>
        <v>0.26811916557654714</v>
      </c>
      <c r="AF21" s="72">
        <f t="shared" si="6"/>
        <v>-0.48907094679019286</v>
      </c>
      <c r="AG21">
        <f t="shared" si="7"/>
        <v>-1.1810724953536413</v>
      </c>
      <c r="AH21">
        <f t="shared" si="8"/>
        <v>-0.46773460222741736</v>
      </c>
      <c r="AI21" s="61"/>
      <c r="AJ21" s="49">
        <v>48.023431780746364</v>
      </c>
      <c r="AK21" s="49">
        <v>15</v>
      </c>
      <c r="AL21" s="22">
        <f t="shared" si="9"/>
        <v>8.5246634284779021E-2</v>
      </c>
      <c r="AM21" s="49">
        <f t="shared" si="10"/>
        <v>0.29251854886529977</v>
      </c>
      <c r="AN21" s="72">
        <f>AVERAGE(AL81:AL86)</f>
        <v>0.25174396687223805</v>
      </c>
      <c r="AO21" s="72">
        <f>(AM86-AM81)/(AL86-AL81)</f>
        <v>0.23922011347298633</v>
      </c>
      <c r="AP21" s="88">
        <f t="shared" si="101"/>
        <v>0.15023648971120424</v>
      </c>
      <c r="AQ21" s="72">
        <f t="shared" si="11"/>
        <v>0.26506375347923478</v>
      </c>
      <c r="AR21" s="72">
        <f t="shared" si="12"/>
        <v>0.11828495063043022</v>
      </c>
      <c r="AS21">
        <f t="shared" si="13"/>
        <v>-1.0693227588504612</v>
      </c>
      <c r="AT21">
        <f t="shared" si="14"/>
        <v>-0.53384658970340348</v>
      </c>
      <c r="AV21" s="49">
        <v>120.06664815842908</v>
      </c>
      <c r="AW21" s="49">
        <v>15</v>
      </c>
      <c r="AX21" s="22">
        <f t="shared" si="15"/>
        <v>0.49827136126080113</v>
      </c>
      <c r="AY21" s="49">
        <f t="shared" si="16"/>
        <v>0.52696942312930861</v>
      </c>
      <c r="AZ21" s="72">
        <f>AVERAGE(AX81:AX86)</f>
        <v>1.7958530312108039</v>
      </c>
      <c r="BA21" s="72">
        <f>(AY86-AY81)/(AX86-AX81)</f>
        <v>0.44429875281956743</v>
      </c>
      <c r="BB21" s="88">
        <f t="shared" si="102"/>
        <v>0.22146724232350559</v>
      </c>
      <c r="BC21" s="72">
        <f t="shared" si="17"/>
        <v>1.899659564806804</v>
      </c>
      <c r="BD21" s="72">
        <f t="shared" si="18"/>
        <v>-1.4383437345014682E-2</v>
      </c>
      <c r="BE21">
        <f t="shared" si="19"/>
        <v>-0.30253407370357716</v>
      </c>
      <c r="BF21">
        <f t="shared" si="20"/>
        <v>-0.27821458355684359</v>
      </c>
      <c r="BG21" s="61"/>
      <c r="BH21" s="49">
        <v>103.64603224436524</v>
      </c>
      <c r="BI21" s="49">
        <v>15</v>
      </c>
      <c r="BJ21" s="22">
        <f t="shared" si="21"/>
        <v>0.4055929728523559</v>
      </c>
      <c r="BK21" s="49">
        <f t="shared" si="22"/>
        <v>0.49364524052219527</v>
      </c>
      <c r="BL21" s="72">
        <f>AVERAGE(BJ81:BJ86)</f>
        <v>1.4618246729886994</v>
      </c>
      <c r="BM21" s="72">
        <f>(BK86-BK81)/(BJ86-BJ81)</f>
        <v>0.46470850455115703</v>
      </c>
      <c r="BN21" s="88">
        <f t="shared" si="103"/>
        <v>0.26516250345160863</v>
      </c>
      <c r="BO21" s="72">
        <f t="shared" si="23"/>
        <v>1.5463232089996068</v>
      </c>
      <c r="BP21" s="72">
        <f t="shared" si="24"/>
        <v>-1.9055541815629063E-2</v>
      </c>
      <c r="BQ21">
        <f t="shared" si="25"/>
        <v>-0.39190957802847487</v>
      </c>
      <c r="BR21">
        <f t="shared" si="26"/>
        <v>-0.30658504587755964</v>
      </c>
      <c r="BT21" s="49">
        <v>148.04137935050457</v>
      </c>
      <c r="BU21" s="49">
        <v>15</v>
      </c>
      <c r="BV21" s="22">
        <f t="shared" si="27"/>
        <v>0.4286391957889123</v>
      </c>
      <c r="BW21" s="49">
        <f t="shared" si="28"/>
        <v>0.48835049502962785</v>
      </c>
      <c r="BX21" s="72">
        <f>AVERAGE(BV81:BV86)</f>
        <v>1.3854231149605916</v>
      </c>
      <c r="BY21" s="72">
        <f>(BW86-BW81)/(BV86-BV81)</f>
        <v>0.67425441440414968</v>
      </c>
      <c r="BZ21" s="88">
        <f t="shared" si="104"/>
        <v>0.42344941201527347</v>
      </c>
      <c r="CB21" s="72"/>
      <c r="CC21">
        <f t="shared" si="105"/>
        <v>-0.36790811855661409</v>
      </c>
      <c r="CD21">
        <f t="shared" si="106"/>
        <v>-0.31126836771068517</v>
      </c>
      <c r="CF21" s="49">
        <v>114.15778554264269</v>
      </c>
      <c r="CG21" s="49">
        <v>15</v>
      </c>
      <c r="CH21" s="22">
        <f t="shared" si="31"/>
        <v>0.24107691398929001</v>
      </c>
      <c r="CI21" s="49">
        <f t="shared" si="32"/>
        <v>0.45922051348554088</v>
      </c>
      <c r="CK21" s="72"/>
      <c r="CM21"/>
      <c r="CN21" s="72"/>
      <c r="CO21">
        <f t="shared" si="35"/>
        <v>-0.61784437654542579</v>
      </c>
      <c r="CP21">
        <f t="shared" si="36"/>
        <v>-0.33797872014276825</v>
      </c>
      <c r="CR21" s="49">
        <v>149.14171113407542</v>
      </c>
      <c r="CS21" s="49">
        <v>15</v>
      </c>
      <c r="CT21" s="22">
        <f t="shared" si="37"/>
        <v>0.20413861730427507</v>
      </c>
      <c r="CU21" s="49">
        <f t="shared" si="38"/>
        <v>0.38625647310356059</v>
      </c>
      <c r="CZ21" s="72"/>
      <c r="DA21">
        <f t="shared" si="41"/>
        <v>-0.6900748311696504</v>
      </c>
      <c r="DB21">
        <f t="shared" si="42"/>
        <v>-0.41312422935454995</v>
      </c>
      <c r="DD21" s="49">
        <v>152.59914809722889</v>
      </c>
      <c r="DE21" s="49">
        <v>15</v>
      </c>
      <c r="DF21" s="22">
        <f t="shared" si="43"/>
        <v>0.18418944647206192</v>
      </c>
      <c r="DG21" s="49">
        <f t="shared" si="44"/>
        <v>0.34957840905649046</v>
      </c>
      <c r="DH21" s="72"/>
      <c r="DI21" s="52"/>
      <c r="DJ21" s="88"/>
      <c r="DK21" s="72"/>
      <c r="DL21" s="72"/>
      <c r="DM21">
        <f t="shared" si="47"/>
        <v>-0.7347352572567144</v>
      </c>
      <c r="DN21">
        <f t="shared" si="48"/>
        <v>-0.45645539845522298</v>
      </c>
      <c r="DP21" s="49">
        <v>90.56765427016424</v>
      </c>
      <c r="DQ21">
        <v>15</v>
      </c>
      <c r="DR21" s="22">
        <f t="shared" si="49"/>
        <v>0.27588649536175841</v>
      </c>
      <c r="DS21" s="49">
        <f t="shared" si="50"/>
        <v>0.30591953507984132</v>
      </c>
      <c r="DT21" s="72">
        <f>AVERAGE(DR81:DR86)</f>
        <v>1.1380317933672537</v>
      </c>
      <c r="DU21" s="72">
        <f>(DS86-DS81)/(DR86-DR81)</f>
        <v>0.65695206658076755</v>
      </c>
      <c r="DV21" s="88">
        <f t="shared" si="110"/>
        <v>0.32746741151320852</v>
      </c>
      <c r="DW21" s="72">
        <f t="shared" si="51"/>
        <v>1.2070034172076931</v>
      </c>
      <c r="DX21" s="72">
        <f t="shared" si="52"/>
        <v>2.3900731099626447E-2</v>
      </c>
      <c r="DY21">
        <f t="shared" si="111"/>
        <v>-0.55926955770643128</v>
      </c>
      <c r="DZ21">
        <f t="shared" si="112"/>
        <v>-0.51439278942103395</v>
      </c>
      <c r="EB21">
        <v>130.71533957420607</v>
      </c>
      <c r="EC21">
        <v>15</v>
      </c>
      <c r="ED21" s="22">
        <f t="shared" si="53"/>
        <v>0.27248354542776904</v>
      </c>
      <c r="EE21" s="49">
        <f t="shared" si="54"/>
        <v>0.36543072695419615</v>
      </c>
      <c r="EF21" s="72">
        <f>AVERAGE(ED81:ED86)</f>
        <v>1.0465845267566583</v>
      </c>
      <c r="EG21" s="72">
        <f>(EE86-EE81)/(ED86-ED81)</f>
        <v>0.81081904303697661</v>
      </c>
      <c r="EH21" s="88">
        <f t="shared" si="113"/>
        <v>0.40416466700663345</v>
      </c>
      <c r="EI21" s="72">
        <f t="shared" si="55"/>
        <v>1.1085126052629695</v>
      </c>
      <c r="EJ21" s="72">
        <f t="shared" si="56"/>
        <v>-7.0583783424942731E-2</v>
      </c>
      <c r="EK21">
        <f t="shared" si="114"/>
        <v>-0.56465971850912133</v>
      </c>
      <c r="EL21">
        <f t="shared" si="115"/>
        <v>-0.43719493813946209</v>
      </c>
      <c r="EN21">
        <v>131.66054838105453</v>
      </c>
      <c r="EO21">
        <v>15</v>
      </c>
      <c r="EP21" s="22">
        <f t="shared" si="57"/>
        <v>0.27957202983937141</v>
      </c>
      <c r="EQ21" s="49">
        <f t="shared" si="58"/>
        <v>0.38990592168259763</v>
      </c>
      <c r="ER21" s="72">
        <f>AVERAGE(EP81:EP86)</f>
        <v>1.1116316424565484</v>
      </c>
      <c r="ES21" s="72">
        <f>(EQ86-EQ81)/(EP86-EP81)</f>
        <v>0.8128579246796257</v>
      </c>
      <c r="ET21" s="88">
        <f t="shared" si="116"/>
        <v>0.40518097752282545</v>
      </c>
      <c r="EU21" s="72">
        <f t="shared" si="59"/>
        <v>0</v>
      </c>
      <c r="EV21" s="72">
        <f t="shared" si="60"/>
        <v>0.44201188776618305</v>
      </c>
      <c r="EW21">
        <f t="shared" si="117"/>
        <v>-0.55350628032994886</v>
      </c>
      <c r="EX21">
        <f t="shared" si="118"/>
        <v>-0.4090401689296177</v>
      </c>
      <c r="EZ21" s="49">
        <v>131.00381673829202</v>
      </c>
      <c r="FA21">
        <v>15</v>
      </c>
      <c r="FB21" s="22">
        <f t="shared" si="61"/>
        <v>0.27452594173837463</v>
      </c>
      <c r="FC21" s="49">
        <f t="shared" si="62"/>
        <v>0.46380870615393599</v>
      </c>
      <c r="FD21" s="72">
        <f>AVERAGE(FB81:FB86)</f>
        <v>1.0544291853133025</v>
      </c>
      <c r="FE21" s="72">
        <f>(FC86-FC81)/(FB86-FB81)</f>
        <v>0.73390873601262629</v>
      </c>
      <c r="FF21" s="88">
        <f t="shared" si="119"/>
        <v>0.52761469064477984</v>
      </c>
      <c r="FG21" s="72"/>
      <c r="FH21" s="72"/>
      <c r="FI21">
        <f t="shared" si="65"/>
        <v>-0.5614166099698279</v>
      </c>
      <c r="FJ21">
        <f t="shared" si="66"/>
        <v>-0.33366110347913136</v>
      </c>
      <c r="FL21">
        <v>1015.0897743549582</v>
      </c>
      <c r="FM21">
        <v>60</v>
      </c>
      <c r="FN21" s="22">
        <f t="shared" si="67"/>
        <v>0.68018511718639407</v>
      </c>
      <c r="FO21" s="49">
        <f t="shared" si="68"/>
        <v>0.81918593340020163</v>
      </c>
      <c r="FP21" s="52"/>
      <c r="FR21" s="88"/>
      <c r="FT21">
        <f t="shared" si="72"/>
        <v>-0.16737287489452926</v>
      </c>
      <c r="FU21">
        <f t="shared" si="73"/>
        <v>-8.6617513764633419E-2</v>
      </c>
      <c r="FW21">
        <v>389.21716303369766</v>
      </c>
      <c r="FX21">
        <v>60</v>
      </c>
      <c r="FY21" s="22">
        <f t="shared" si="74"/>
        <v>0.39949075863441003</v>
      </c>
      <c r="FZ21" s="49">
        <f t="shared" si="75"/>
        <v>0.47292233381143517</v>
      </c>
      <c r="GA21" s="52">
        <f t="shared" si="76"/>
        <v>0.4219984286655783</v>
      </c>
      <c r="GB21" s="52">
        <f t="shared" si="77"/>
        <v>0.34554569926942819</v>
      </c>
      <c r="GC21" s="88">
        <f t="shared" si="121"/>
        <v>0.2103513180451633</v>
      </c>
      <c r="GD21">
        <f t="shared" si="78"/>
        <v>-0.39849326270919427</v>
      </c>
      <c r="GE21">
        <f t="shared" si="79"/>
        <v>-0.32521017589357409</v>
      </c>
      <c r="GG21">
        <v>637.18855137235482</v>
      </c>
      <c r="GH21">
        <v>60</v>
      </c>
      <c r="GI21" s="22">
        <f t="shared" si="80"/>
        <v>0.41114121166595785</v>
      </c>
      <c r="GJ21" s="49">
        <f t="shared" si="81"/>
        <v>0.50431203688177839</v>
      </c>
      <c r="GK21" s="52">
        <f t="shared" si="82"/>
        <v>0.5981801529438967</v>
      </c>
      <c r="GL21" s="52">
        <f t="shared" si="83"/>
        <v>0.50028013850765796</v>
      </c>
      <c r="GM21" s="88">
        <f t="shared" si="122"/>
        <v>0.34132137741457841</v>
      </c>
      <c r="GN21">
        <f t="shared" si="84"/>
        <v>-0.38600898855153437</v>
      </c>
      <c r="GO21">
        <f t="shared" si="85"/>
        <v>-0.29730066600912003</v>
      </c>
      <c r="GQ21">
        <v>639.54397815943821</v>
      </c>
      <c r="GR21">
        <v>60</v>
      </c>
      <c r="GS21" s="22">
        <f t="shared" si="86"/>
        <v>0.35855623743698467</v>
      </c>
      <c r="GT21" s="49">
        <f t="shared" si="87"/>
        <v>0.4182877714266523</v>
      </c>
      <c r="GU21" s="52">
        <f t="shared" si="88"/>
        <v>0.64004512863065055</v>
      </c>
      <c r="GV21" s="52">
        <f t="shared" si="89"/>
        <v>0.60619522226613909</v>
      </c>
      <c r="GW21" s="88">
        <f t="shared" si="123"/>
        <v>0.40196508556996263</v>
      </c>
      <c r="GX21">
        <f t="shared" si="90"/>
        <v>-0.44544271811861064</v>
      </c>
      <c r="GY21">
        <f t="shared" si="91"/>
        <v>-0.37852483176064611</v>
      </c>
      <c r="HA21">
        <v>730.53850001214857</v>
      </c>
      <c r="HB21">
        <v>60</v>
      </c>
      <c r="HC21" s="22">
        <f t="shared" si="92"/>
        <v>0.52771122066355236</v>
      </c>
      <c r="HD21" s="49">
        <f t="shared" si="93"/>
        <v>0.66020389421470982</v>
      </c>
      <c r="HE21" s="52">
        <f t="shared" si="94"/>
        <v>0.68024081755991417</v>
      </c>
      <c r="HF21" s="52">
        <f t="shared" si="95"/>
        <v>0.17177653779272206</v>
      </c>
      <c r="HG21" s="88">
        <f t="shared" si="124"/>
        <v>0.48903226097400154</v>
      </c>
      <c r="HH21">
        <f t="shared" si="125"/>
        <v>-0.27760367137061948</v>
      </c>
      <c r="HI21">
        <f t="shared" si="126"/>
        <v>-0.18032191831080888</v>
      </c>
      <c r="HO21"/>
      <c r="HP21"/>
      <c r="HQ21"/>
    </row>
    <row r="22" spans="1:225" x14ac:dyDescent="0.25">
      <c r="F22" s="76">
        <v>6</v>
      </c>
      <c r="G22" s="76">
        <v>1.2170000000000001</v>
      </c>
      <c r="H22" s="76">
        <v>261.30473429340645</v>
      </c>
      <c r="I22" s="76">
        <v>735.91250596225757</v>
      </c>
      <c r="J22" s="76">
        <v>4.6337003100219203</v>
      </c>
      <c r="L22" s="49">
        <v>51.088159097779204</v>
      </c>
      <c r="M22" s="49">
        <v>16</v>
      </c>
      <c r="N22" s="22">
        <f t="shared" si="96"/>
        <v>7.9130423232945793E-2</v>
      </c>
      <c r="O22" s="49">
        <f t="shared" si="0"/>
        <v>0.36082691569033082</v>
      </c>
      <c r="P22" s="72">
        <f>AVERAGE(N86:N91)</f>
        <v>0.31832011164162283</v>
      </c>
      <c r="Q22" s="72">
        <f>(O91-O86)/(N91-N86)</f>
        <v>0.22848221930331516</v>
      </c>
      <c r="R22" s="88">
        <f t="shared" si="97"/>
        <v>0.11389031976330839</v>
      </c>
      <c r="S22" s="72">
        <f t="shared" si="1"/>
        <v>0.3363042987400196</v>
      </c>
      <c r="T22" s="72">
        <f t="shared" si="2"/>
        <v>0.60671968593419745</v>
      </c>
      <c r="U22">
        <f t="shared" si="98"/>
        <v>-1.1016565114209633</v>
      </c>
      <c r="V22">
        <f t="shared" si="99"/>
        <v>-0.44270107395771069</v>
      </c>
      <c r="W22" s="61"/>
      <c r="X22" s="49">
        <v>59.255801403744428</v>
      </c>
      <c r="Y22" s="49">
        <v>16</v>
      </c>
      <c r="Z22" s="22">
        <f t="shared" si="3"/>
        <v>6.890213193587244E-2</v>
      </c>
      <c r="AA22" s="49">
        <f t="shared" si="4"/>
        <v>0.3410592236934914</v>
      </c>
      <c r="AB22" s="72">
        <f>AVERAGE(Z86:Z91)</f>
        <v>0.26811916557654714</v>
      </c>
      <c r="AC22" s="72">
        <f>(AA91-AA86)/(Z91-Z86)</f>
        <v>0.38900365923158703</v>
      </c>
      <c r="AD22" s="88">
        <f t="shared" si="100"/>
        <v>0.22196534628371323</v>
      </c>
      <c r="AE22" s="72">
        <f t="shared" si="5"/>
        <v>0.28309788991043244</v>
      </c>
      <c r="AF22" s="72">
        <f t="shared" si="6"/>
        <v>0.36823751514774716</v>
      </c>
      <c r="AG22">
        <f t="shared" si="7"/>
        <v>-1.1617673401582547</v>
      </c>
      <c r="AH22">
        <f t="shared" si="8"/>
        <v>-0.46717020080218169</v>
      </c>
      <c r="AI22" s="61"/>
      <c r="AJ22" s="49">
        <v>51.009802979427398</v>
      </c>
      <c r="AK22" s="49">
        <v>16</v>
      </c>
      <c r="AL22" s="22">
        <f t="shared" si="9"/>
        <v>8.7910591606178368E-2</v>
      </c>
      <c r="AM22" s="49">
        <f t="shared" si="10"/>
        <v>0.29276895224796801</v>
      </c>
      <c r="AN22" s="72">
        <f>AVERAGE(AL86:AL91)</f>
        <v>0.26506375347923478</v>
      </c>
      <c r="AO22" s="72">
        <f>(AM91-AM86)/(AL91-AL86)</f>
        <v>0.22033710689745731</v>
      </c>
      <c r="AP22" s="88">
        <f t="shared" si="101"/>
        <v>0.13837746756664104</v>
      </c>
      <c r="AQ22" s="72">
        <f t="shared" si="11"/>
        <v>0.27838354008623151</v>
      </c>
      <c r="AR22" s="72">
        <f t="shared" si="12"/>
        <v>1.0615996536901657</v>
      </c>
      <c r="AS22">
        <f t="shared" si="13"/>
        <v>-1.0559587972924798</v>
      </c>
      <c r="AT22">
        <f t="shared" si="14"/>
        <v>-0.53347498151504835</v>
      </c>
      <c r="AV22" s="49">
        <v>130.56128829021259</v>
      </c>
      <c r="AW22" s="49">
        <v>16</v>
      </c>
      <c r="AX22" s="22">
        <f t="shared" si="15"/>
        <v>0.51903266798000114</v>
      </c>
      <c r="AY22" s="49">
        <f t="shared" si="16"/>
        <v>0.53561036256674865</v>
      </c>
      <c r="AZ22" s="72">
        <f>AVERAGE(AX86:AX91)</f>
        <v>1.899659564806804</v>
      </c>
      <c r="BA22" s="72">
        <f>(AY91-AY86)/(AX91-AX86)</f>
        <v>0.45666134168040046</v>
      </c>
      <c r="BB22" s="88">
        <f t="shared" si="102"/>
        <v>0.22762955640972105</v>
      </c>
      <c r="BC22" s="72">
        <f t="shared" si="17"/>
        <v>2.0034660984028041</v>
      </c>
      <c r="BD22" s="72">
        <f t="shared" si="18"/>
        <v>-3.6431609528859356E-2</v>
      </c>
      <c r="BE22">
        <f t="shared" si="19"/>
        <v>-0.28480530674314558</v>
      </c>
      <c r="BF22">
        <f t="shared" si="20"/>
        <v>-0.2711510291917279</v>
      </c>
      <c r="BG22" s="61"/>
      <c r="BH22" s="49">
        <v>112.65988638375241</v>
      </c>
      <c r="BI22" s="49">
        <v>16</v>
      </c>
      <c r="BJ22" s="22">
        <f t="shared" si="21"/>
        <v>0.42249268005453733</v>
      </c>
      <c r="BK22" s="49">
        <f t="shared" si="22"/>
        <v>0.5001429470038975</v>
      </c>
      <c r="BL22" s="72">
        <f>AVERAGE(BJ86:BJ91)</f>
        <v>1.5463232089996068</v>
      </c>
      <c r="BM22" s="72">
        <f>(BK91-BK86)/(BJ91-BJ86)</f>
        <v>0.47310172138607209</v>
      </c>
      <c r="BN22" s="88">
        <f t="shared" si="103"/>
        <v>0.2699516699208297</v>
      </c>
      <c r="BO22" s="72">
        <f t="shared" si="23"/>
        <v>1.630821745010514</v>
      </c>
      <c r="BP22" s="72">
        <f t="shared" si="24"/>
        <v>-8.2941654233074057E-3</v>
      </c>
      <c r="BQ22">
        <f t="shared" si="25"/>
        <v>-0.37418081106804335</v>
      </c>
      <c r="BR22">
        <f t="shared" si="26"/>
        <v>-0.30090585121921759</v>
      </c>
      <c r="BT22" s="49">
        <v>159.03851734721371</v>
      </c>
      <c r="BU22" s="49">
        <v>16</v>
      </c>
      <c r="BV22" s="22">
        <f t="shared" si="27"/>
        <v>0.44394773849565916</v>
      </c>
      <c r="BW22" s="49">
        <f t="shared" si="28"/>
        <v>0.49548793146289022</v>
      </c>
      <c r="BY22" s="72"/>
      <c r="CA22"/>
      <c r="CB22" s="72"/>
      <c r="CC22">
        <f t="shared" si="105"/>
        <v>-0.35266815199987728</v>
      </c>
      <c r="CD22">
        <f t="shared" si="106"/>
        <v>-0.30496691910585366</v>
      </c>
      <c r="CF22" s="49">
        <v>125.14391715141412</v>
      </c>
      <c r="CG22" s="49">
        <v>16</v>
      </c>
      <c r="CH22" s="22">
        <f t="shared" si="31"/>
        <v>0.25255676703639907</v>
      </c>
      <c r="CI22" s="49">
        <f t="shared" si="32"/>
        <v>0.4640929089212259</v>
      </c>
      <c r="CJ22"/>
      <c r="CK22"/>
      <c r="CL22"/>
      <c r="CM22"/>
      <c r="CN22" s="72"/>
      <c r="CO22">
        <f t="shared" si="35"/>
        <v>-0.59764099045713881</v>
      </c>
      <c r="CP22">
        <f t="shared" si="36"/>
        <v>-0.33339506730583451</v>
      </c>
      <c r="CR22" s="49">
        <v>163.1295497449803</v>
      </c>
      <c r="CS22" s="49">
        <v>16</v>
      </c>
      <c r="CT22" s="22">
        <f t="shared" si="37"/>
        <v>0.21385950384257391</v>
      </c>
      <c r="CU22" s="49">
        <f t="shared" si="38"/>
        <v>0.39092512333486701</v>
      </c>
      <c r="CZ22" s="72"/>
      <c r="DA22">
        <f t="shared" si="41"/>
        <v>-0.66987144508136343</v>
      </c>
      <c r="DB22">
        <f t="shared" si="42"/>
        <v>-0.40790641814516526</v>
      </c>
      <c r="DD22" s="49">
        <v>168.06025705085662</v>
      </c>
      <c r="DE22" s="49">
        <v>16</v>
      </c>
      <c r="DF22" s="22">
        <f t="shared" si="43"/>
        <v>0.19296037249454109</v>
      </c>
      <c r="DG22" s="49">
        <f t="shared" si="44"/>
        <v>0.35430755897376642</v>
      </c>
      <c r="DH22" s="72"/>
      <c r="DI22" s="52"/>
      <c r="DJ22" s="88"/>
      <c r="DK22" s="72"/>
      <c r="DL22" s="72"/>
      <c r="DM22">
        <f t="shared" si="47"/>
        <v>-0.71453187116842742</v>
      </c>
      <c r="DN22">
        <f t="shared" si="48"/>
        <v>-0.45061958211340281</v>
      </c>
      <c r="DP22" s="49">
        <v>97.104325341356443</v>
      </c>
      <c r="DQ22">
        <v>16</v>
      </c>
      <c r="DR22" s="22">
        <f t="shared" si="49"/>
        <v>0.28968082012984636</v>
      </c>
      <c r="DS22" s="49">
        <f t="shared" si="50"/>
        <v>0.30952824574088178</v>
      </c>
      <c r="DT22" s="72">
        <f>AVERAGE(DR86:DR91)</f>
        <v>1.2070034172076931</v>
      </c>
      <c r="DU22" s="72">
        <f>(DS91-DS86)/(DR91-DR86)</f>
        <v>0.65330858288587068</v>
      </c>
      <c r="DV22" s="88">
        <f t="shared" si="110"/>
        <v>0.32565126352440887</v>
      </c>
      <c r="DW22" s="72">
        <f t="shared" si="51"/>
        <v>1.275975041048133</v>
      </c>
      <c r="DX22" s="72">
        <f t="shared" si="52"/>
        <v>0.17385597867854055</v>
      </c>
      <c r="DY22">
        <f t="shared" si="111"/>
        <v>-0.53808025863649311</v>
      </c>
      <c r="DZ22">
        <f t="shared" si="112"/>
        <v>-0.5092997136562083</v>
      </c>
      <c r="EB22">
        <v>142.78392766694716</v>
      </c>
      <c r="EC22">
        <v>16</v>
      </c>
      <c r="ED22" s="22">
        <f t="shared" si="53"/>
        <v>0.28486916112903121</v>
      </c>
      <c r="EE22" s="49">
        <f t="shared" si="54"/>
        <v>0.37184060088774162</v>
      </c>
      <c r="EF22" s="72">
        <f>AVERAGE(ED86:ED91)</f>
        <v>1.1085126052629695</v>
      </c>
      <c r="EG22" s="72">
        <f>(EE91-EE86)/(ED91-ED86)</f>
        <v>0.80262743138280923</v>
      </c>
      <c r="EH22" s="88">
        <f t="shared" si="113"/>
        <v>0.40008143780168831</v>
      </c>
      <c r="EI22" s="72">
        <f t="shared" si="55"/>
        <v>1.1704406837692807</v>
      </c>
      <c r="EJ22" s="72">
        <f t="shared" si="56"/>
        <v>0.72405801032132067</v>
      </c>
      <c r="EK22">
        <f t="shared" si="114"/>
        <v>-0.54535456331373466</v>
      </c>
      <c r="EL22">
        <f t="shared" si="115"/>
        <v>-0.42964319181312188</v>
      </c>
      <c r="EN22">
        <v>144.66945081806318</v>
      </c>
      <c r="EO22">
        <v>16</v>
      </c>
      <c r="EP22" s="22">
        <f t="shared" si="57"/>
        <v>0.29288498364124627</v>
      </c>
      <c r="EQ22" s="49">
        <f t="shared" si="58"/>
        <v>0.39755473429842442</v>
      </c>
      <c r="ER22" s="72"/>
      <c r="ES22" s="72"/>
      <c r="ET22" s="88">
        <f t="shared" si="116"/>
        <v>0</v>
      </c>
      <c r="EU22" s="72">
        <f t="shared" si="59"/>
        <v>1.1648834576640474</v>
      </c>
      <c r="EV22" s="72">
        <f t="shared" si="60"/>
        <v>0.64573703107052216</v>
      </c>
      <c r="EW22">
        <f t="shared" si="117"/>
        <v>-0.53330289424166188</v>
      </c>
      <c r="EX22">
        <f t="shared" si="118"/>
        <v>-0.40060307036008863</v>
      </c>
      <c r="EZ22" s="49">
        <v>145.5077317533333</v>
      </c>
      <c r="FA22">
        <v>16</v>
      </c>
      <c r="FB22" s="22">
        <f t="shared" si="61"/>
        <v>0.28700439363557345</v>
      </c>
      <c r="FC22" s="49">
        <f t="shared" si="62"/>
        <v>0.47194660298100022</v>
      </c>
      <c r="FD22" s="72"/>
      <c r="FE22" s="72"/>
      <c r="FF22" s="88"/>
      <c r="FG22" s="22"/>
      <c r="FH22" s="72"/>
      <c r="FI22">
        <f t="shared" si="65"/>
        <v>-0.54211145477444123</v>
      </c>
      <c r="FJ22">
        <f t="shared" si="66"/>
        <v>-0.32610713556620108</v>
      </c>
      <c r="FL22">
        <v>415.21952025404585</v>
      </c>
      <c r="FM22">
        <v>64</v>
      </c>
      <c r="FN22" s="22">
        <f t="shared" si="67"/>
        <v>0.72269668701054368</v>
      </c>
      <c r="FO22" s="49">
        <f t="shared" si="68"/>
        <v>0.58999312734766385</v>
      </c>
      <c r="FR22" s="88"/>
      <c r="FT22">
        <f t="shared" si="72"/>
        <v>-0.14104393617218014</v>
      </c>
      <c r="FU22">
        <f t="shared" si="73"/>
        <v>-0.22915304729407585</v>
      </c>
      <c r="FW22">
        <v>430.72758212122892</v>
      </c>
      <c r="FX22">
        <v>64</v>
      </c>
      <c r="FY22" s="22">
        <f t="shared" si="74"/>
        <v>0.42445893104906068</v>
      </c>
      <c r="FZ22" s="49">
        <f t="shared" si="75"/>
        <v>0.48327192781950806</v>
      </c>
      <c r="GA22" s="52">
        <f t="shared" si="76"/>
        <v>0.4341216190985937</v>
      </c>
      <c r="GB22" s="52">
        <f t="shared" si="77"/>
        <v>0.26130724614651857</v>
      </c>
      <c r="GC22" s="88">
        <f t="shared" si="121"/>
        <v>0.21639430046706754</v>
      </c>
      <c r="GD22">
        <f t="shared" si="78"/>
        <v>-0.37216432398684512</v>
      </c>
      <c r="GE22">
        <f t="shared" si="79"/>
        <v>-0.31580843131915159</v>
      </c>
      <c r="GG22">
        <v>700.1715861130042</v>
      </c>
      <c r="GH22">
        <v>64</v>
      </c>
      <c r="GI22" s="22">
        <f t="shared" si="80"/>
        <v>0.43683753739508024</v>
      </c>
      <c r="GJ22" s="49">
        <f t="shared" si="81"/>
        <v>0.51932155219669029</v>
      </c>
      <c r="GK22" s="52">
        <f t="shared" si="82"/>
        <v>0.61451611067086143</v>
      </c>
      <c r="GL22" s="52">
        <f t="shared" si="83"/>
        <v>0.49911987849504313</v>
      </c>
      <c r="GM22" s="88">
        <f t="shared" si="122"/>
        <v>0.35064266894408341</v>
      </c>
      <c r="GN22">
        <f t="shared" si="84"/>
        <v>-0.35968004982918522</v>
      </c>
      <c r="GO22">
        <f t="shared" si="85"/>
        <v>-0.28456365351534302</v>
      </c>
      <c r="GQ22">
        <v>705.02145357428662</v>
      </c>
      <c r="GR22">
        <v>64</v>
      </c>
      <c r="GS22" s="22">
        <f t="shared" si="86"/>
        <v>0.38096600227679622</v>
      </c>
      <c r="GT22" s="49">
        <f t="shared" si="87"/>
        <v>0.4326828607884271</v>
      </c>
      <c r="GU22" s="52">
        <f t="shared" si="88"/>
        <v>0.65502907789720655</v>
      </c>
      <c r="GV22" s="52">
        <f t="shared" si="89"/>
        <v>0.32323738127008955</v>
      </c>
      <c r="GW22" s="88">
        <f t="shared" si="123"/>
        <v>0.41137539771778436</v>
      </c>
      <c r="GX22">
        <f t="shared" si="90"/>
        <v>-0.41911377939626149</v>
      </c>
      <c r="GY22">
        <f t="shared" si="91"/>
        <v>-0.36383030751084744</v>
      </c>
      <c r="HA22">
        <v>804.04493033660754</v>
      </c>
      <c r="HB22">
        <v>64</v>
      </c>
      <c r="HC22" s="22">
        <f t="shared" si="92"/>
        <v>0.56069317195502433</v>
      </c>
      <c r="HD22" s="49">
        <f t="shared" si="93"/>
        <v>0.68190309909694979</v>
      </c>
      <c r="HE22" s="52">
        <f t="shared" si="94"/>
        <v>0.69379042059173202</v>
      </c>
      <c r="HF22" s="52"/>
      <c r="HG22" s="88">
        <f t="shared" si="124"/>
        <v>0.49877321275886916</v>
      </c>
      <c r="HH22">
        <f t="shared" si="125"/>
        <v>-0.25127473264827038</v>
      </c>
      <c r="HI22">
        <f t="shared" si="126"/>
        <v>-0.16627733577967277</v>
      </c>
      <c r="HO22"/>
      <c r="HP22"/>
      <c r="HQ22"/>
    </row>
    <row r="23" spans="1:225" x14ac:dyDescent="0.25">
      <c r="F23" s="76">
        <v>7</v>
      </c>
      <c r="G23" s="76">
        <v>1.2050000000000001</v>
      </c>
      <c r="H23" s="76">
        <v>284.63035975243389</v>
      </c>
      <c r="I23" s="76">
        <v>850.79929510251407</v>
      </c>
      <c r="J23" s="76">
        <v>5.5634466244107452</v>
      </c>
      <c r="L23" s="49">
        <v>54.083269131959838</v>
      </c>
      <c r="M23" s="49">
        <v>17</v>
      </c>
      <c r="N23" s="22">
        <f t="shared" si="96"/>
        <v>8.2727260652625131E-2</v>
      </c>
      <c r="O23" s="49">
        <f t="shared" si="0"/>
        <v>0.36116408136053546</v>
      </c>
      <c r="P23" s="72">
        <f>AVERAGE(N91:N96)</f>
        <v>0.3363042987400196</v>
      </c>
      <c r="Q23" s="72">
        <f>(O96-O91)/(N96-N91)</f>
        <v>0.26922967910697032</v>
      </c>
      <c r="R23" s="88">
        <f t="shared" si="97"/>
        <v>0.1342014898873177</v>
      </c>
      <c r="S23" s="72">
        <f t="shared" si="1"/>
        <v>0.35428848583841638</v>
      </c>
      <c r="T23" s="72">
        <f t="shared" si="2"/>
        <v>0.17320881092415616</v>
      </c>
      <c r="U23">
        <f t="shared" si="98"/>
        <v>-1.0823513562255769</v>
      </c>
      <c r="V23">
        <f t="shared" si="99"/>
        <v>-0.44229544784519731</v>
      </c>
      <c r="W23" s="61"/>
      <c r="X23" s="49">
        <v>62.741533293345647</v>
      </c>
      <c r="Y23" s="49">
        <v>17</v>
      </c>
      <c r="Z23" s="22">
        <f t="shared" si="3"/>
        <v>7.1897876802649502E-2</v>
      </c>
      <c r="AA23" s="49">
        <f t="shared" si="4"/>
        <v>0.34144244401303708</v>
      </c>
      <c r="AB23" s="72">
        <f>AVERAGE(Z91:Z96)</f>
        <v>0.28309788991043244</v>
      </c>
      <c r="AC23" s="72">
        <f>(AA96-AA91)/(Z96-Z91)</f>
        <v>0.34864981548001506</v>
      </c>
      <c r="AD23" s="88">
        <f t="shared" si="100"/>
        <v>0.19893945773580105</v>
      </c>
      <c r="AE23" s="72">
        <f t="shared" si="5"/>
        <v>0.29807661424431769</v>
      </c>
      <c r="AF23" s="72">
        <f t="shared" si="6"/>
        <v>-8.7477349259044729E-4</v>
      </c>
      <c r="AG23">
        <f t="shared" si="7"/>
        <v>-1.1432839344642414</v>
      </c>
      <c r="AH23">
        <f t="shared" si="8"/>
        <v>-0.46668249360526998</v>
      </c>
      <c r="AI23" s="61"/>
      <c r="AJ23" s="49">
        <v>55.009090157900268</v>
      </c>
      <c r="AK23" s="49">
        <v>17</v>
      </c>
      <c r="AL23" s="22">
        <f t="shared" si="9"/>
        <v>9.0574548927577714E-2</v>
      </c>
      <c r="AM23" s="49">
        <f t="shared" si="10"/>
        <v>0.29310428733229832</v>
      </c>
      <c r="AN23" s="72">
        <f>AVERAGE(AL91:AL96)</f>
        <v>0.27838354008623151</v>
      </c>
      <c r="AO23" s="72">
        <f>(AM96-AM91)/(AL96-AL91)</f>
        <v>0.24237117407541928</v>
      </c>
      <c r="AP23" s="88">
        <f t="shared" si="101"/>
        <v>0.15221543820723132</v>
      </c>
      <c r="AQ23" s="72">
        <f t="shared" si="11"/>
        <v>0.29170332669322818</v>
      </c>
      <c r="AR23" s="72">
        <f t="shared" si="12"/>
        <v>3.0165945796806095E-4</v>
      </c>
      <c r="AS23">
        <f t="shared" si="13"/>
        <v>-1.0429938201281121</v>
      </c>
      <c r="AT23">
        <f t="shared" si="14"/>
        <v>-0.53297782894763956</v>
      </c>
      <c r="AV23" s="49">
        <v>139.05754204644924</v>
      </c>
      <c r="AW23" s="49">
        <v>17</v>
      </c>
      <c r="AX23" s="22">
        <f t="shared" si="15"/>
        <v>0.53979397469920121</v>
      </c>
      <c r="AY23" s="49">
        <f t="shared" si="16"/>
        <v>0.54260589678525151</v>
      </c>
      <c r="AZ23" s="72">
        <f>AVERAGE(AX91:AX96)</f>
        <v>2.0034660984028041</v>
      </c>
      <c r="BA23" s="72">
        <f>(AY96-AY91)/(AX96-AX91)</f>
        <v>0.44131256327560497</v>
      </c>
      <c r="BB23" s="88">
        <f t="shared" si="102"/>
        <v>0.21997873226319214</v>
      </c>
      <c r="BC23" s="72">
        <f t="shared" si="17"/>
        <v>2.1072726319988044</v>
      </c>
      <c r="BD23" s="72">
        <f t="shared" si="18"/>
        <v>-2.5541454438409921E-2</v>
      </c>
      <c r="BE23">
        <f t="shared" si="19"/>
        <v>-0.26777196744436521</v>
      </c>
      <c r="BF23">
        <f t="shared" si="20"/>
        <v>-0.26551549084095405</v>
      </c>
      <c r="BG23" s="61"/>
      <c r="BH23" s="49">
        <v>120.73317688191594</v>
      </c>
      <c r="BI23" s="49">
        <v>17</v>
      </c>
      <c r="BJ23" s="22">
        <f t="shared" si="21"/>
        <v>0.43939238725671892</v>
      </c>
      <c r="BK23" s="49">
        <f t="shared" si="22"/>
        <v>0.5059626409092336</v>
      </c>
      <c r="BL23" s="72">
        <f>AVERAGE(BJ91:BJ96)</f>
        <v>1.630821745010514</v>
      </c>
      <c r="BM23" s="72">
        <f>(BK96-BK91)/(BJ96-BJ91)</f>
        <v>0.46148817377852647</v>
      </c>
      <c r="BN23" s="88">
        <f t="shared" si="103"/>
        <v>0.26332498388557934</v>
      </c>
      <c r="BO23" s="72">
        <f t="shared" si="23"/>
        <v>1.7153202810214216</v>
      </c>
      <c r="BP23" s="72">
        <f t="shared" si="24"/>
        <v>-7.8689844434401857E-2</v>
      </c>
      <c r="BQ23">
        <f t="shared" si="25"/>
        <v>-0.35714747176926293</v>
      </c>
      <c r="BR23">
        <f t="shared" si="26"/>
        <v>-0.29588154925892873</v>
      </c>
      <c r="BT23" s="49">
        <v>171.53571056779984</v>
      </c>
      <c r="BU23" s="49">
        <v>17</v>
      </c>
      <c r="BV23" s="22">
        <f t="shared" si="27"/>
        <v>0.45925628120240602</v>
      </c>
      <c r="BW23" s="49">
        <f t="shared" si="28"/>
        <v>0.50359894382199877</v>
      </c>
      <c r="BX23"/>
      <c r="BY23"/>
      <c r="BZ23"/>
      <c r="CA23"/>
      <c r="CB23" s="72"/>
      <c r="CC23">
        <f t="shared" si="105"/>
        <v>-0.33794489517917092</v>
      </c>
      <c r="CD23">
        <f t="shared" si="106"/>
        <v>-0.29791518939173428</v>
      </c>
      <c r="CF23" s="49">
        <v>135.15639089588032</v>
      </c>
      <c r="CG23" s="49">
        <v>17</v>
      </c>
      <c r="CH23" s="22">
        <f t="shared" si="31"/>
        <v>0.26403662008350809</v>
      </c>
      <c r="CI23" s="49">
        <f t="shared" si="32"/>
        <v>0.46853348301133624</v>
      </c>
      <c r="CJ23"/>
      <c r="CK23"/>
      <c r="CL23"/>
      <c r="CM23"/>
      <c r="CN23" s="72"/>
      <c r="CO23">
        <f t="shared" si="35"/>
        <v>-0.57833583526175225</v>
      </c>
      <c r="CP23">
        <f t="shared" si="36"/>
        <v>-0.32925936749241175</v>
      </c>
      <c r="CR23" s="49">
        <v>177.10166571774531</v>
      </c>
      <c r="CS23" s="49">
        <v>17</v>
      </c>
      <c r="CT23" s="22">
        <f t="shared" si="37"/>
        <v>0.22358039038087268</v>
      </c>
      <c r="CU23" s="49">
        <f t="shared" si="38"/>
        <v>0.39558852590066695</v>
      </c>
      <c r="CZ23" s="72"/>
      <c r="DA23">
        <f t="shared" si="41"/>
        <v>-0.65056628988597676</v>
      </c>
      <c r="DB23">
        <f t="shared" si="42"/>
        <v>-0.40275631366306031</v>
      </c>
      <c r="DD23" s="49">
        <v>181.09942020890071</v>
      </c>
      <c r="DE23" s="49">
        <v>17</v>
      </c>
      <c r="DF23" s="22">
        <f t="shared" si="43"/>
        <v>0.20173129851702018</v>
      </c>
      <c r="DG23" s="49">
        <f t="shared" si="44"/>
        <v>0.35829589884997848</v>
      </c>
      <c r="DH23" s="72"/>
      <c r="DI23" s="52"/>
      <c r="DJ23" s="88"/>
      <c r="DK23" s="72"/>
      <c r="DL23" s="72"/>
      <c r="DM23">
        <f t="shared" si="47"/>
        <v>-0.69522671597304087</v>
      </c>
      <c r="DN23">
        <f t="shared" si="48"/>
        <v>-0.44575816285542802</v>
      </c>
      <c r="DP23" s="49">
        <v>104.59684507670391</v>
      </c>
      <c r="DQ23">
        <v>17</v>
      </c>
      <c r="DR23" s="22">
        <f t="shared" si="49"/>
        <v>0.30347514489793426</v>
      </c>
      <c r="DS23" s="49">
        <f t="shared" si="50"/>
        <v>0.31366465333314469</v>
      </c>
      <c r="DT23" s="72">
        <f>AVERAGE(DR91:DR96)</f>
        <v>1.275975041048133</v>
      </c>
      <c r="DU23" s="72">
        <f>(DS96-DS91)/(DR96-DR91)</f>
        <v>0.66024901105059741</v>
      </c>
      <c r="DV23" s="88">
        <f t="shared" si="110"/>
        <v>0.32911082193287156</v>
      </c>
      <c r="DW23" s="72">
        <f t="shared" si="51"/>
        <v>1.3449466648885722</v>
      </c>
      <c r="DX23" s="72">
        <f t="shared" si="52"/>
        <v>-2.0060256233682103E-2</v>
      </c>
      <c r="DY23">
        <f t="shared" si="111"/>
        <v>-0.51787687254820614</v>
      </c>
      <c r="DZ23">
        <f t="shared" si="112"/>
        <v>-0.5035344189091272</v>
      </c>
      <c r="EB23">
        <v>157.25775020646836</v>
      </c>
      <c r="EC23">
        <v>17</v>
      </c>
      <c r="ED23" s="22">
        <f t="shared" si="53"/>
        <v>0.2972547768302935</v>
      </c>
      <c r="EE23" s="49">
        <f t="shared" si="54"/>
        <v>0.37952794402199286</v>
      </c>
      <c r="EF23" s="72">
        <f>AVERAGE(ED91:ED96)</f>
        <v>1.1704406837692807</v>
      </c>
      <c r="EG23" s="72">
        <f>(EE96-EE91)/(ED96-ED91)</f>
        <v>0.80207680687455196</v>
      </c>
      <c r="EH23" s="88">
        <f t="shared" si="113"/>
        <v>0.39980697092410744</v>
      </c>
      <c r="EI23" s="72"/>
      <c r="EJ23" s="72"/>
      <c r="EK23">
        <f t="shared" si="114"/>
        <v>-0.52687115761972148</v>
      </c>
      <c r="EL23">
        <f t="shared" si="115"/>
        <v>-0.42075624219862412</v>
      </c>
      <c r="EN23">
        <v>158.67734557900823</v>
      </c>
      <c r="EO23">
        <v>17</v>
      </c>
      <c r="EP23" s="22">
        <f t="shared" si="57"/>
        <v>0.30619793744312107</v>
      </c>
      <c r="EQ23" s="49">
        <f t="shared" si="58"/>
        <v>0.40579092199277439</v>
      </c>
      <c r="ER23" s="72">
        <f>AVERAGE(EP91:EP96)</f>
        <v>1.1648834576640474</v>
      </c>
      <c r="ES23" s="72">
        <f>(EQ96-EQ91)/(EP96-EP91)</f>
        <v>0.83639586004646826</v>
      </c>
      <c r="ET23" s="88">
        <f t="shared" si="116"/>
        <v>0.41691380729694028</v>
      </c>
      <c r="EU23" s="72"/>
      <c r="EV23" s="72"/>
      <c r="EW23">
        <f t="shared" si="117"/>
        <v>-0.51399773904627521</v>
      </c>
      <c r="EX23">
        <f t="shared" si="118"/>
        <v>-0.3916976728584734</v>
      </c>
      <c r="EZ23" s="49">
        <v>157.00318468107582</v>
      </c>
      <c r="FA23">
        <v>17</v>
      </c>
      <c r="FB23" s="22">
        <f t="shared" si="61"/>
        <v>0.29948284553277232</v>
      </c>
      <c r="FC23" s="49">
        <f t="shared" si="62"/>
        <v>0.47839650356365865</v>
      </c>
      <c r="FD23" s="22"/>
      <c r="FE23" s="22"/>
      <c r="FF23" s="22"/>
      <c r="FG23" s="22"/>
      <c r="FH23" s="72"/>
      <c r="FI23">
        <f t="shared" si="65"/>
        <v>-0.52362804908042815</v>
      </c>
      <c r="FJ23">
        <f t="shared" si="66"/>
        <v>-0.32021200311780273</v>
      </c>
      <c r="FW23">
        <v>473.73753281748748</v>
      </c>
      <c r="FX23">
        <v>68</v>
      </c>
      <c r="FY23" s="22">
        <f t="shared" si="74"/>
        <v>0.44942710346371129</v>
      </c>
      <c r="FZ23" s="49">
        <f t="shared" si="75"/>
        <v>0.49399539286270278</v>
      </c>
      <c r="GA23" s="52">
        <f t="shared" si="76"/>
        <v>0.43925371785857847</v>
      </c>
      <c r="GB23" s="52">
        <f t="shared" si="77"/>
        <v>0.25577650370961769</v>
      </c>
      <c r="GC23" s="88">
        <f t="shared" si="121"/>
        <v>0.21895247051029357</v>
      </c>
      <c r="GD23">
        <f t="shared" si="78"/>
        <v>-0.347340740261813</v>
      </c>
      <c r="GE23">
        <f t="shared" si="79"/>
        <v>-0.30627710140759962</v>
      </c>
      <c r="GG23">
        <v>766.18861907496387</v>
      </c>
      <c r="GH23">
        <v>68</v>
      </c>
      <c r="GI23" s="22">
        <f t="shared" si="80"/>
        <v>0.46253386312420258</v>
      </c>
      <c r="GJ23" s="49">
        <f t="shared" si="81"/>
        <v>0.5350541009912636</v>
      </c>
      <c r="GK23" s="52">
        <f t="shared" si="82"/>
        <v>0.62389087573370317</v>
      </c>
      <c r="GL23" s="52">
        <f t="shared" si="83"/>
        <v>0.35980382109149206</v>
      </c>
      <c r="GM23" s="88">
        <f t="shared" si="122"/>
        <v>0.35599190647468287</v>
      </c>
      <c r="GN23">
        <f t="shared" si="84"/>
        <v>-0.33485646610415309</v>
      </c>
      <c r="GO23">
        <f t="shared" si="85"/>
        <v>-0.27160230288705883</v>
      </c>
      <c r="GQ23">
        <v>770.02743457619738</v>
      </c>
      <c r="GR23">
        <v>68</v>
      </c>
      <c r="GS23" s="22">
        <f t="shared" si="86"/>
        <v>0.40337576711660778</v>
      </c>
      <c r="GT23" s="49">
        <f t="shared" si="87"/>
        <v>0.44697429306561193</v>
      </c>
      <c r="GU23" s="52">
        <f t="shared" si="88"/>
        <v>0.6672145133866535</v>
      </c>
      <c r="GV23" s="52"/>
      <c r="GW23" s="88">
        <f t="shared" si="123"/>
        <v>0.41902816999917358</v>
      </c>
      <c r="GX23">
        <f t="shared" si="90"/>
        <v>-0.3942901956712293</v>
      </c>
      <c r="GY23">
        <f t="shared" si="91"/>
        <v>-0.34971745382733643</v>
      </c>
      <c r="HA23">
        <v>882.54093389485342</v>
      </c>
      <c r="HB23">
        <v>68</v>
      </c>
      <c r="HC23" s="22">
        <f t="shared" si="92"/>
        <v>0.59367512324649629</v>
      </c>
      <c r="HD23" s="49">
        <f t="shared" si="93"/>
        <v>0.70507523323717414</v>
      </c>
      <c r="HE23" s="52">
        <f t="shared" si="94"/>
        <v>0.69157186836490869</v>
      </c>
      <c r="HF23" s="52"/>
      <c r="HG23" s="88">
        <f t="shared" si="124"/>
        <v>0.49717827228548789</v>
      </c>
      <c r="HH23">
        <f t="shared" si="125"/>
        <v>-0.22645114892323828</v>
      </c>
      <c r="HI23">
        <f t="shared" si="126"/>
        <v>-0.15176454026174452</v>
      </c>
      <c r="HO23"/>
      <c r="HP23"/>
      <c r="HQ23"/>
    </row>
    <row r="24" spans="1:225" x14ac:dyDescent="0.25">
      <c r="F24" s="76">
        <v>17</v>
      </c>
      <c r="G24" s="76">
        <v>1.149</v>
      </c>
      <c r="H24" s="76">
        <v>283.31879176404539</v>
      </c>
      <c r="I24" s="76">
        <v>982.06862964014203</v>
      </c>
      <c r="J24" s="76">
        <v>6.2563564861887011</v>
      </c>
      <c r="L24" s="49">
        <v>58.077534382926416</v>
      </c>
      <c r="M24" s="49">
        <v>18</v>
      </c>
      <c r="N24" s="22">
        <f t="shared" si="96"/>
        <v>8.6324098072304498E-2</v>
      </c>
      <c r="O24" s="49">
        <f t="shared" si="0"/>
        <v>0.36161372397965413</v>
      </c>
      <c r="P24" s="72">
        <f>AVERAGE(N96:N101)</f>
        <v>0.35428848583841638</v>
      </c>
      <c r="Q24" s="72">
        <f>(O101-O96)/(N101-N96)</f>
        <v>0.25030493999955744</v>
      </c>
      <c r="R24" s="88">
        <f t="shared" si="97"/>
        <v>0.12476817557974276</v>
      </c>
      <c r="S24" s="72">
        <f t="shared" si="1"/>
        <v>0.3722726729368131</v>
      </c>
      <c r="T24" s="72">
        <f t="shared" si="2"/>
        <v>0.3500267323022988</v>
      </c>
      <c r="U24">
        <f t="shared" si="98"/>
        <v>-1.0638679505315636</v>
      </c>
      <c r="V24">
        <f t="shared" si="99"/>
        <v>-0.44175509552098208</v>
      </c>
      <c r="W24" s="61"/>
      <c r="X24" s="49">
        <v>67.119296778199342</v>
      </c>
      <c r="Y24" s="49">
        <v>18</v>
      </c>
      <c r="Z24" s="22">
        <f t="shared" si="3"/>
        <v>7.4893621669426563E-2</v>
      </c>
      <c r="AA24" s="49">
        <f t="shared" si="4"/>
        <v>0.34192373401889375</v>
      </c>
      <c r="AB24" s="72">
        <f>AVERAGE(Z96:Z101)</f>
        <v>0.29807661424431769</v>
      </c>
      <c r="AC24" s="72">
        <f>(AA101-AA96)/(Z101-Z96)</f>
        <v>0.40003511568917305</v>
      </c>
      <c r="AD24" s="88">
        <f t="shared" si="100"/>
        <v>0.2282598913207923</v>
      </c>
      <c r="AE24" s="72">
        <f t="shared" si="5"/>
        <v>0.31305533857820306</v>
      </c>
      <c r="AF24" s="72">
        <f t="shared" si="6"/>
        <v>33.29227135919362</v>
      </c>
      <c r="AG24">
        <f t="shared" si="7"/>
        <v>-1.1255551675038098</v>
      </c>
      <c r="AH24">
        <f t="shared" si="8"/>
        <v>-0.46607075238945228</v>
      </c>
      <c r="AI24" s="61"/>
      <c r="AJ24" s="49">
        <v>59.019064716411762</v>
      </c>
      <c r="AK24" s="49">
        <v>18</v>
      </c>
      <c r="AL24" s="22">
        <f t="shared" si="9"/>
        <v>9.3238506248977046E-2</v>
      </c>
      <c r="AM24" s="49">
        <f t="shared" si="10"/>
        <v>0.29344051853969422</v>
      </c>
      <c r="AN24" s="72">
        <f>AVERAGE(AL96:AL101)</f>
        <v>0.29170332669322818</v>
      </c>
      <c r="AO24" s="72">
        <f>(AM101-AM96)/(AL101-AL96)</f>
        <v>0.24861766859588652</v>
      </c>
      <c r="AP24" s="88">
        <f t="shared" si="101"/>
        <v>0.15613840018618402</v>
      </c>
      <c r="AQ24" s="72"/>
      <c r="AR24" s="72"/>
      <c r="AS24">
        <f t="shared" si="13"/>
        <v>-1.0304046928200916</v>
      </c>
      <c r="AT24">
        <f t="shared" si="14"/>
        <v>-0.53247991856620414</v>
      </c>
      <c r="AV24" s="49">
        <v>147.56862810231721</v>
      </c>
      <c r="AW24" s="49">
        <v>18</v>
      </c>
      <c r="AX24" s="22">
        <f t="shared" si="15"/>
        <v>0.56055528141840116</v>
      </c>
      <c r="AY24" s="49">
        <f t="shared" si="16"/>
        <v>0.54961364342849905</v>
      </c>
      <c r="AZ24" s="72">
        <f>AVERAGE(AX96:AX101)</f>
        <v>2.1072726319988044</v>
      </c>
      <c r="BA24" s="72">
        <f>(AY101-AY96)/(AX101-AX96)</f>
        <v>0.44909766348337266</v>
      </c>
      <c r="BB24" s="88">
        <f t="shared" si="102"/>
        <v>0.22385932986398405</v>
      </c>
      <c r="BC24" s="72">
        <f t="shared" si="17"/>
        <v>2.2110791655948048</v>
      </c>
      <c r="BD24" s="72">
        <f t="shared" si="18"/>
        <v>-6.4354464795171925E-3</v>
      </c>
      <c r="BE24">
        <f t="shared" si="19"/>
        <v>-0.25138155125619593</v>
      </c>
      <c r="BF24">
        <f t="shared" si="20"/>
        <v>-0.25994249503117095</v>
      </c>
      <c r="BG24" s="61"/>
      <c r="BH24" s="49">
        <v>129.24782396620841</v>
      </c>
      <c r="BI24" s="49">
        <v>18</v>
      </c>
      <c r="BJ24" s="22">
        <f t="shared" si="21"/>
        <v>0.45629209445890034</v>
      </c>
      <c r="BK24" s="49">
        <f t="shared" si="22"/>
        <v>0.51210049012372905</v>
      </c>
      <c r="BL24" s="72">
        <f>AVERAGE(BJ96:BJ101)</f>
        <v>1.7153202810214216</v>
      </c>
      <c r="BM24" s="72">
        <f>(BK101-BK96)/(BJ101-BJ96)</f>
        <v>0.47170003171466857</v>
      </c>
      <c r="BN24" s="88">
        <f t="shared" si="103"/>
        <v>0.26915186630481758</v>
      </c>
      <c r="BO24" s="72">
        <f t="shared" si="23"/>
        <v>1.799818817032329</v>
      </c>
      <c r="BP24" s="72">
        <f t="shared" si="24"/>
        <v>-8.397409896420828E-3</v>
      </c>
      <c r="BQ24">
        <f t="shared" si="25"/>
        <v>-0.34075705558109365</v>
      </c>
      <c r="BR24">
        <f t="shared" si="26"/>
        <v>-0.29064480850864416</v>
      </c>
      <c r="BT24" s="49">
        <v>182.5171224844398</v>
      </c>
      <c r="BU24" s="49">
        <v>18</v>
      </c>
      <c r="BV24" s="22">
        <f t="shared" si="27"/>
        <v>0.47456482390915283</v>
      </c>
      <c r="BW24" s="49">
        <f t="shared" si="28"/>
        <v>0.5107261736090527</v>
      </c>
      <c r="BX24"/>
      <c r="BY24"/>
      <c r="BZ24"/>
      <c r="CA24"/>
      <c r="CB24" s="72"/>
      <c r="CC24">
        <f t="shared" si="105"/>
        <v>-0.32370445606456072</v>
      </c>
      <c r="CD24">
        <f t="shared" si="106"/>
        <v>-0.29181188492356769</v>
      </c>
      <c r="CF24" s="49">
        <v>145.14561653732434</v>
      </c>
      <c r="CG24" s="49">
        <v>18</v>
      </c>
      <c r="CH24" s="22">
        <f t="shared" si="31"/>
        <v>0.27551647313061717</v>
      </c>
      <c r="CI24" s="49">
        <f t="shared" si="32"/>
        <v>0.47296374647027206</v>
      </c>
      <c r="CJ24"/>
      <c r="CK24"/>
      <c r="CL24"/>
      <c r="CM24"/>
      <c r="CN24" s="72"/>
      <c r="CO24">
        <f t="shared" si="35"/>
        <v>-0.55985242956773906</v>
      </c>
      <c r="CP24">
        <f t="shared" si="36"/>
        <v>-0.32517214744680822</v>
      </c>
      <c r="CR24" s="49">
        <v>190.59446476747431</v>
      </c>
      <c r="CS24" s="49">
        <v>18</v>
      </c>
      <c r="CT24" s="22">
        <f t="shared" si="37"/>
        <v>0.23330127691917155</v>
      </c>
      <c r="CU24" s="49">
        <f t="shared" si="38"/>
        <v>0.40009194927841302</v>
      </c>
      <c r="CZ24" s="72"/>
      <c r="DA24">
        <f t="shared" si="41"/>
        <v>-0.63208288419196357</v>
      </c>
      <c r="DB24">
        <f t="shared" si="42"/>
        <v>-0.39784018748413147</v>
      </c>
      <c r="DD24" s="49">
        <v>197.0913493789111</v>
      </c>
      <c r="DE24" s="49">
        <v>18</v>
      </c>
      <c r="DF24" s="22">
        <f t="shared" si="43"/>
        <v>0.21050222453949935</v>
      </c>
      <c r="DG24" s="49">
        <f t="shared" si="44"/>
        <v>0.3631874128247049</v>
      </c>
      <c r="DH24" s="72"/>
      <c r="DI24" s="52"/>
      <c r="DJ24" s="88"/>
      <c r="DK24" s="72"/>
      <c r="DL24" s="72"/>
      <c r="DM24">
        <f t="shared" si="47"/>
        <v>-0.67674331027902768</v>
      </c>
      <c r="DN24">
        <f t="shared" si="48"/>
        <v>-0.43986921146015046</v>
      </c>
      <c r="DP24" s="49">
        <v>114.03946685248927</v>
      </c>
      <c r="DQ24">
        <v>18</v>
      </c>
      <c r="DR24" s="22">
        <f t="shared" si="49"/>
        <v>0.31726946966602221</v>
      </c>
      <c r="DS24" s="49">
        <f t="shared" si="50"/>
        <v>0.31887765693992315</v>
      </c>
      <c r="DT24" s="72">
        <f>AVERAGE(DR96:DR101)</f>
        <v>1.3449466648885722</v>
      </c>
      <c r="DU24" s="72">
        <f>(DS101-DS96)/(DR101-DR96)</f>
        <v>0.67729084121352623</v>
      </c>
      <c r="DV24" s="88">
        <f t="shared" si="110"/>
        <v>0.33760557260767732</v>
      </c>
      <c r="DW24" s="72">
        <f t="shared" si="51"/>
        <v>1.413918288729012</v>
      </c>
      <c r="DX24" s="72">
        <f t="shared" si="52"/>
        <v>-0.12102671701354054</v>
      </c>
      <c r="DY24">
        <f t="shared" si="111"/>
        <v>-0.49857171735281952</v>
      </c>
      <c r="DZ24">
        <f t="shared" si="112"/>
        <v>-0.49637590975560664</v>
      </c>
      <c r="EB24">
        <v>172.76139615087627</v>
      </c>
      <c r="EC24">
        <v>18</v>
      </c>
      <c r="ED24" s="22">
        <f t="shared" si="53"/>
        <v>0.30964039253155567</v>
      </c>
      <c r="EE24" s="49">
        <f t="shared" si="54"/>
        <v>0.38776224742602983</v>
      </c>
      <c r="EF24" s="72"/>
      <c r="EG24" s="72"/>
      <c r="EH24" s="88"/>
      <c r="EI24" s="72"/>
      <c r="EJ24" s="72"/>
      <c r="EK24">
        <f t="shared" si="114"/>
        <v>-0.50914239065929001</v>
      </c>
      <c r="EL24">
        <f t="shared" si="115"/>
        <v>-0.41143447615641665</v>
      </c>
      <c r="EN24">
        <v>171.68648752886756</v>
      </c>
      <c r="EO24">
        <v>18</v>
      </c>
      <c r="EP24" s="22">
        <f t="shared" si="57"/>
        <v>0.31951089124499593</v>
      </c>
      <c r="EQ24" s="49">
        <f t="shared" si="58"/>
        <v>0.41343987543438748</v>
      </c>
      <c r="ER24" s="72">
        <f>AVERAGE(EP96:EP101)</f>
        <v>1.2314482266734217</v>
      </c>
      <c r="ES24" s="72">
        <f>(EQ101-EQ96)/(EP101-EP96)</f>
        <v>0.79519172180915465</v>
      </c>
      <c r="ET24" s="88">
        <f t="shared" si="116"/>
        <v>0.39637499909677365</v>
      </c>
      <c r="EU24" s="72"/>
      <c r="EV24" s="72"/>
      <c r="EW24">
        <f t="shared" si="117"/>
        <v>-0.49551433335226203</v>
      </c>
      <c r="EX24">
        <f t="shared" si="118"/>
        <v>-0.3835876388699217</v>
      </c>
      <c r="EZ24" s="49">
        <v>166</v>
      </c>
      <c r="FA24">
        <v>18</v>
      </c>
      <c r="FB24" s="22">
        <f t="shared" si="61"/>
        <v>0.31196129742997114</v>
      </c>
      <c r="FC24" s="49">
        <f t="shared" si="62"/>
        <v>0.48344446163302335</v>
      </c>
      <c r="FD24" s="22"/>
      <c r="FE24" s="22"/>
      <c r="FF24" s="22"/>
      <c r="FH24" s="72"/>
      <c r="FI24">
        <f t="shared" si="65"/>
        <v>-0.50589928211999657</v>
      </c>
      <c r="FJ24">
        <f t="shared" si="66"/>
        <v>-0.31565341070552688</v>
      </c>
      <c r="FW24">
        <v>517.67605700862771</v>
      </c>
      <c r="FX24">
        <v>72</v>
      </c>
      <c r="FY24" s="22">
        <f t="shared" si="74"/>
        <v>0.47439527587836189</v>
      </c>
      <c r="FZ24" s="49">
        <f t="shared" si="75"/>
        <v>0.50495037468866999</v>
      </c>
      <c r="GA24" s="52">
        <f t="shared" si="76"/>
        <v>0.44717034784856136</v>
      </c>
      <c r="GB24" s="52">
        <f t="shared" si="77"/>
        <v>0.24715980503415205</v>
      </c>
      <c r="GC24" s="88">
        <f t="shared" si="121"/>
        <v>0.2228986310638639</v>
      </c>
      <c r="GD24">
        <f t="shared" si="78"/>
        <v>-0.32385964441229015</v>
      </c>
      <c r="GE24">
        <f t="shared" si="79"/>
        <v>-0.29675130120386939</v>
      </c>
      <c r="GG24">
        <v>832.69457185693238</v>
      </c>
      <c r="GH24">
        <v>72</v>
      </c>
      <c r="GI24" s="22">
        <f t="shared" si="80"/>
        <v>0.48823018885332498</v>
      </c>
      <c r="GJ24" s="49">
        <f t="shared" si="81"/>
        <v>0.55090316448787402</v>
      </c>
      <c r="GK24" s="52">
        <f t="shared" si="82"/>
        <v>0.64016720462223864</v>
      </c>
      <c r="GL24" s="52"/>
      <c r="GM24" s="88">
        <f t="shared" si="122"/>
        <v>0.36527917381069669</v>
      </c>
      <c r="GN24">
        <f t="shared" si="84"/>
        <v>-0.31137537025463019</v>
      </c>
      <c r="GO24">
        <f t="shared" si="85"/>
        <v>-0.25892473295309981</v>
      </c>
      <c r="GQ24">
        <v>838.55962817202214</v>
      </c>
      <c r="GR24">
        <v>72</v>
      </c>
      <c r="GS24" s="22">
        <f t="shared" si="86"/>
        <v>0.42578553195641933</v>
      </c>
      <c r="GT24" s="49">
        <f t="shared" si="87"/>
        <v>0.46204095598625711</v>
      </c>
      <c r="GU24" s="52">
        <f t="shared" si="88"/>
        <v>0.66951642530060496</v>
      </c>
      <c r="GV24" s="52"/>
      <c r="GW24" s="88">
        <f t="shared" si="123"/>
        <v>0.42047383090350016</v>
      </c>
      <c r="GX24">
        <f t="shared" si="90"/>
        <v>-0.3708090998217064</v>
      </c>
      <c r="GY24">
        <f t="shared" si="91"/>
        <v>-0.33531952623937655</v>
      </c>
      <c r="HA24">
        <v>959.0750752678332</v>
      </c>
      <c r="HB24">
        <v>72</v>
      </c>
      <c r="HC24" s="22">
        <f t="shared" si="92"/>
        <v>0.62665707453796837</v>
      </c>
      <c r="HD24" s="49">
        <f t="shared" si="93"/>
        <v>0.72766822281384258</v>
      </c>
      <c r="HE24" s="52"/>
      <c r="HG24" s="88"/>
      <c r="HH24">
        <f t="shared" si="125"/>
        <v>-0.20297005307371532</v>
      </c>
      <c r="HI24">
        <f t="shared" si="126"/>
        <v>-0.13806659025366266</v>
      </c>
      <c r="HO24"/>
      <c r="HP24"/>
      <c r="HQ24"/>
    </row>
    <row r="25" spans="1:225" x14ac:dyDescent="0.25">
      <c r="F25" s="76">
        <v>9</v>
      </c>
      <c r="G25" s="76">
        <v>7.7019999999999964</v>
      </c>
      <c r="H25" s="76">
        <v>49.708516565394042</v>
      </c>
      <c r="I25" s="76">
        <v>116.11141165178174</v>
      </c>
      <c r="J25" s="76">
        <v>0.80277541737068703</v>
      </c>
      <c r="L25" s="49">
        <v>62.507999488065522</v>
      </c>
      <c r="M25" s="49">
        <v>19</v>
      </c>
      <c r="N25" s="22">
        <f t="shared" si="96"/>
        <v>8.992093549198385E-2</v>
      </c>
      <c r="O25" s="49">
        <f t="shared" si="0"/>
        <v>0.36211247050964646</v>
      </c>
      <c r="P25" s="72">
        <f>AVERAGE(N101:N106)</f>
        <v>0.3722726729368131</v>
      </c>
      <c r="Q25" s="72">
        <f>(O106-O101)/(N106-N101)</f>
        <v>0.27545971843247202</v>
      </c>
      <c r="R25" s="88">
        <f t="shared" si="97"/>
        <v>0.137306944539688</v>
      </c>
      <c r="S25" s="72">
        <f t="shared" si="1"/>
        <v>0.39025686003520993</v>
      </c>
      <c r="T25" s="72"/>
      <c r="U25">
        <f t="shared" si="98"/>
        <v>-1.046139183571132</v>
      </c>
      <c r="V25">
        <f t="shared" si="99"/>
        <v>-0.4411565185956689</v>
      </c>
      <c r="W25" s="61"/>
      <c r="X25" s="49">
        <v>73.083855946440039</v>
      </c>
      <c r="Y25" s="49">
        <v>19</v>
      </c>
      <c r="Z25" s="22">
        <f t="shared" si="3"/>
        <v>7.7889366536203625E-2</v>
      </c>
      <c r="AA25" s="49">
        <f t="shared" si="4"/>
        <v>0.34257947586674531</v>
      </c>
      <c r="AB25" s="72">
        <f>AVERAGE(Z101:Z106)</f>
        <v>0.31305533857820306</v>
      </c>
      <c r="AC25" s="72">
        <f>(AA106-AA101)/(Z106-Z101)</f>
        <v>0.34862360949801485</v>
      </c>
      <c r="AD25" s="88">
        <f t="shared" si="100"/>
        <v>0.19892450461201588</v>
      </c>
      <c r="AG25">
        <f t="shared" si="7"/>
        <v>-1.1085218282050295</v>
      </c>
      <c r="AH25">
        <f t="shared" si="8"/>
        <v>-0.46523865942310616</v>
      </c>
      <c r="AI25" s="61"/>
      <c r="AJ25" s="49">
        <v>64.017575711674681</v>
      </c>
      <c r="AK25" s="49">
        <v>19</v>
      </c>
      <c r="AL25" s="22">
        <f t="shared" si="9"/>
        <v>9.5902463570376392E-2</v>
      </c>
      <c r="AM25" s="49">
        <f t="shared" si="10"/>
        <v>0.29385963725543562</v>
      </c>
      <c r="AN25" s="72">
        <f>AVERAGE(AL101:AL106)</f>
        <v>0.30502311330022491</v>
      </c>
      <c r="AO25" s="72">
        <f>(AM106-AM101)/(AL106-AL101)</f>
        <v>0.24237921015463551</v>
      </c>
      <c r="AP25" s="88">
        <f t="shared" si="101"/>
        <v>0.15222048507521813</v>
      </c>
      <c r="AQ25" s="72"/>
      <c r="AR25" s="72"/>
      <c r="AS25">
        <f t="shared" si="13"/>
        <v>-1.01817023640308</v>
      </c>
      <c r="AT25">
        <f t="shared" si="14"/>
        <v>-0.53186006183838785</v>
      </c>
      <c r="AV25" s="49">
        <v>159.05030650709227</v>
      </c>
      <c r="AW25" s="49">
        <v>19</v>
      </c>
      <c r="AX25" s="22">
        <f t="shared" si="15"/>
        <v>0.58131658813760134</v>
      </c>
      <c r="AY25" s="49">
        <f t="shared" si="16"/>
        <v>0.5590672775207588</v>
      </c>
      <c r="AZ25" s="72">
        <f>AVERAGE(AX101:AX106)</f>
        <v>2.2110791655948048</v>
      </c>
      <c r="BA25" s="72">
        <f>(AY106-AY101)/(AX106-AX101)</f>
        <v>0.43600982357910195</v>
      </c>
      <c r="BB25" s="88">
        <f t="shared" si="102"/>
        <v>0.21733550373758601</v>
      </c>
      <c r="BC25" s="72">
        <f t="shared" si="17"/>
        <v>2.3148856991908047</v>
      </c>
      <c r="BD25" s="72">
        <f t="shared" si="18"/>
        <v>-7.9714812295741455E-2</v>
      </c>
      <c r="BE25">
        <f t="shared" si="19"/>
        <v>-0.23558728407296392</v>
      </c>
      <c r="BF25">
        <f t="shared" si="20"/>
        <v>-0.25253592646437223</v>
      </c>
      <c r="BG25" s="61"/>
      <c r="BH25" s="49">
        <v>139.23002549737609</v>
      </c>
      <c r="BI25" s="49">
        <v>19</v>
      </c>
      <c r="BJ25" s="22">
        <f t="shared" si="21"/>
        <v>0.47319180166108188</v>
      </c>
      <c r="BK25" s="49">
        <f t="shared" si="22"/>
        <v>0.5192962373133031</v>
      </c>
      <c r="BL25" s="72">
        <f>AVERAGE(BJ101:BJ106)</f>
        <v>1.799818817032329</v>
      </c>
      <c r="BM25" s="72">
        <f>(BK106-BK101)/(BJ106-BJ101)</f>
        <v>0.44818982047126044</v>
      </c>
      <c r="BN25" s="88">
        <f t="shared" si="103"/>
        <v>0.2557369483316691</v>
      </c>
      <c r="BO25" s="72">
        <f t="shared" si="23"/>
        <v>1.8843173530432367</v>
      </c>
      <c r="BP25" s="72">
        <f t="shared" si="24"/>
        <v>3.493410559589423E-2</v>
      </c>
      <c r="BQ25">
        <f t="shared" si="25"/>
        <v>-0.32496278839786169</v>
      </c>
      <c r="BR25">
        <f t="shared" si="26"/>
        <v>-0.28458482417942815</v>
      </c>
      <c r="BT25" s="49">
        <v>192.56492411651712</v>
      </c>
      <c r="BU25" s="49">
        <v>19</v>
      </c>
      <c r="BV25" s="22">
        <f t="shared" si="27"/>
        <v>0.48987336661589975</v>
      </c>
      <c r="BW25" s="49">
        <f t="shared" si="28"/>
        <v>0.51724746537282273</v>
      </c>
      <c r="BX25"/>
      <c r="BY25"/>
      <c r="BZ25"/>
      <c r="CA25"/>
      <c r="CB25" s="72"/>
      <c r="CC25">
        <f t="shared" si="105"/>
        <v>-0.30991617157892737</v>
      </c>
      <c r="CD25">
        <f t="shared" si="106"/>
        <v>-0.28630162879619353</v>
      </c>
      <c r="CF25" s="49">
        <v>156.63492586265681</v>
      </c>
      <c r="CG25" s="49">
        <v>19</v>
      </c>
      <c r="CH25" s="22">
        <f t="shared" si="31"/>
        <v>0.28699632617772619</v>
      </c>
      <c r="CI25" s="49">
        <f t="shared" si="32"/>
        <v>0.47805930333318347</v>
      </c>
      <c r="CJ25"/>
      <c r="CK25"/>
      <c r="CL25"/>
      <c r="CM25"/>
      <c r="CN25" s="72"/>
      <c r="CO25">
        <f t="shared" si="35"/>
        <v>-0.54212366260730749</v>
      </c>
      <c r="CP25">
        <f t="shared" si="36"/>
        <v>-0.32051822574597483</v>
      </c>
      <c r="CR25" s="49">
        <v>206.60227491487115</v>
      </c>
      <c r="CS25" s="49">
        <v>19</v>
      </c>
      <c r="CT25" s="22">
        <f t="shared" si="37"/>
        <v>0.24302216345747032</v>
      </c>
      <c r="CU25" s="49">
        <f t="shared" si="38"/>
        <v>0.40543479520523767</v>
      </c>
      <c r="CZ25" s="72"/>
      <c r="DA25">
        <f t="shared" si="41"/>
        <v>-0.61435411723153199</v>
      </c>
      <c r="DB25">
        <f t="shared" si="42"/>
        <v>-0.39207898204367753</v>
      </c>
      <c r="DD25" s="49">
        <v>211.08529081866411</v>
      </c>
      <c r="DE25" s="49">
        <v>19</v>
      </c>
      <c r="DF25" s="22">
        <f t="shared" si="43"/>
        <v>0.21927315056197846</v>
      </c>
      <c r="DG25" s="49">
        <f t="shared" si="44"/>
        <v>0.36746779447136835</v>
      </c>
      <c r="DH25" s="72"/>
      <c r="DI25" s="52"/>
      <c r="DJ25" s="88"/>
      <c r="DK25" s="72"/>
      <c r="DL25" s="72"/>
      <c r="DM25">
        <f t="shared" si="47"/>
        <v>-0.6590145433185961</v>
      </c>
      <c r="DN25">
        <f t="shared" si="48"/>
        <v>-0.4347807172498882</v>
      </c>
      <c r="DP25" s="49">
        <v>121.03718436910205</v>
      </c>
      <c r="DQ25">
        <v>19</v>
      </c>
      <c r="DR25" s="22">
        <f t="shared" si="49"/>
        <v>0.3310637944341101</v>
      </c>
      <c r="DS25" s="49">
        <f t="shared" si="50"/>
        <v>0.32274089826415647</v>
      </c>
      <c r="DT25" s="72">
        <f>AVERAGE(DR101:DR106)</f>
        <v>1.413918288729012</v>
      </c>
      <c r="DU25" s="72">
        <f>(DS106-DS101)/(DR106-DR101)</f>
        <v>0.6574818341564127</v>
      </c>
      <c r="DV25" s="88">
        <f t="shared" si="110"/>
        <v>0.32773148194623586</v>
      </c>
      <c r="DW25" s="72"/>
      <c r="DX25" s="72"/>
      <c r="DY25">
        <f t="shared" si="111"/>
        <v>-0.48008831165880639</v>
      </c>
      <c r="DZ25">
        <f t="shared" si="112"/>
        <v>-0.49114599658869845</v>
      </c>
      <c r="EB25">
        <v>188.26576959181932</v>
      </c>
      <c r="EC25">
        <v>19</v>
      </c>
      <c r="ED25" s="22">
        <f t="shared" si="53"/>
        <v>0.32202600823281796</v>
      </c>
      <c r="EE25" s="49">
        <f t="shared" si="54"/>
        <v>0.39599693721835361</v>
      </c>
      <c r="EF25" s="72"/>
      <c r="EG25" s="72"/>
      <c r="EH25" s="88"/>
      <c r="EJ25" s="72"/>
      <c r="EK25">
        <f t="shared" si="114"/>
        <v>-0.49210905136050953</v>
      </c>
      <c r="EL25">
        <f t="shared" si="115"/>
        <v>-0.40230817305002359</v>
      </c>
      <c r="EN25">
        <v>184.69569567263878</v>
      </c>
      <c r="EO25">
        <v>19</v>
      </c>
      <c r="EP25" s="22">
        <f t="shared" si="57"/>
        <v>0.33282384504687068</v>
      </c>
      <c r="EQ25" s="49">
        <f t="shared" si="58"/>
        <v>0.42108886779587329</v>
      </c>
      <c r="ER25" s="72"/>
      <c r="ES25" s="72"/>
      <c r="ET25" s="88"/>
      <c r="EV25" s="72"/>
      <c r="EW25">
        <f t="shared" si="117"/>
        <v>-0.47778556639183056</v>
      </c>
      <c r="EX25">
        <f t="shared" si="118"/>
        <v>-0.37562623974508585</v>
      </c>
      <c r="EZ25" s="49">
        <v>179.00279327429502</v>
      </c>
      <c r="FA25">
        <v>19</v>
      </c>
      <c r="FB25" s="22">
        <f t="shared" si="61"/>
        <v>0.32443974932717001</v>
      </c>
      <c r="FC25" s="49">
        <f t="shared" si="62"/>
        <v>0.49074010491417347</v>
      </c>
      <c r="FH25" s="72"/>
      <c r="FI25">
        <f t="shared" si="65"/>
        <v>-0.48886594282121615</v>
      </c>
      <c r="FJ25">
        <f t="shared" si="66"/>
        <v>-0.30914844857868967</v>
      </c>
      <c r="FW25">
        <v>561.71389514591851</v>
      </c>
      <c r="FX25">
        <v>76</v>
      </c>
      <c r="FY25" s="22">
        <f t="shared" si="74"/>
        <v>0.49936344829301255</v>
      </c>
      <c r="FZ25" s="49">
        <f t="shared" si="75"/>
        <v>0.51593011798524135</v>
      </c>
      <c r="GA25" s="52">
        <f t="shared" si="76"/>
        <v>0.452026261547055</v>
      </c>
      <c r="GB25" s="52">
        <f t="shared" si="77"/>
        <v>0.40117555271547956</v>
      </c>
      <c r="GC25" s="88">
        <f t="shared" si="121"/>
        <v>0.22531913260464373</v>
      </c>
      <c r="GD25">
        <f t="shared" si="78"/>
        <v>-0.30158324970113787</v>
      </c>
      <c r="GE25">
        <f t="shared" si="79"/>
        <v>-0.28740911897102761</v>
      </c>
      <c r="GG25">
        <v>900.7333123627659</v>
      </c>
      <c r="GH25">
        <v>76</v>
      </c>
      <c r="GI25" s="22">
        <f t="shared" si="80"/>
        <v>0.51392651458244731</v>
      </c>
      <c r="GJ25" s="49">
        <f t="shared" si="81"/>
        <v>0.56711750731582489</v>
      </c>
      <c r="GK25" s="52">
        <f t="shared" si="82"/>
        <v>0.64238214810440286</v>
      </c>
      <c r="GL25" s="52"/>
      <c r="GM25" s="88">
        <f t="shared" si="122"/>
        <v>0.36654301975494458</v>
      </c>
      <c r="GN25">
        <f t="shared" si="84"/>
        <v>-0.28909897554347797</v>
      </c>
      <c r="GO25">
        <f t="shared" si="85"/>
        <v>-0.24632694553132736</v>
      </c>
      <c r="GQ25">
        <v>906.04980547429068</v>
      </c>
      <c r="GR25">
        <v>76</v>
      </c>
      <c r="GS25" s="22">
        <f t="shared" si="86"/>
        <v>0.44819529679623082</v>
      </c>
      <c r="GT25" s="49">
        <f t="shared" si="87"/>
        <v>0.47687853375102029</v>
      </c>
      <c r="GU25" s="52"/>
      <c r="GW25" s="88"/>
      <c r="GX25">
        <f t="shared" si="90"/>
        <v>-0.34853270511055423</v>
      </c>
      <c r="GY25">
        <f t="shared" si="91"/>
        <v>-0.32159222649316516</v>
      </c>
      <c r="HA25">
        <v>1037.0753347756372</v>
      </c>
      <c r="HB25">
        <v>76</v>
      </c>
      <c r="HC25" s="22">
        <f t="shared" si="92"/>
        <v>0.65963902582944034</v>
      </c>
      <c r="HD25" s="49">
        <f t="shared" si="93"/>
        <v>0.75069401259110158</v>
      </c>
      <c r="HG25" s="88"/>
      <c r="HH25">
        <f t="shared" si="125"/>
        <v>-0.18069365836256313</v>
      </c>
      <c r="HI25">
        <f t="shared" si="126"/>
        <v>-0.12453704797937867</v>
      </c>
      <c r="HO25"/>
      <c r="HP25"/>
      <c r="HQ25"/>
    </row>
    <row r="26" spans="1:225" x14ac:dyDescent="0.25">
      <c r="F26" s="76">
        <v>9</v>
      </c>
      <c r="G26" s="76">
        <v>7.5960000000000232</v>
      </c>
      <c r="H26" s="76">
        <v>56.461338061569982</v>
      </c>
      <c r="I26" s="76">
        <v>134.77472802529923</v>
      </c>
      <c r="J26" s="76">
        <v>0.98621038029080488</v>
      </c>
      <c r="L26" s="49">
        <v>66.017043253996164</v>
      </c>
      <c r="M26" s="49">
        <v>20</v>
      </c>
      <c r="N26" s="22">
        <f t="shared" si="96"/>
        <v>9.3517772911663202E-2</v>
      </c>
      <c r="O26" s="49">
        <f t="shared" si="0"/>
        <v>0.36250749075251421</v>
      </c>
      <c r="P26" s="72">
        <f>AVERAGE(N106:N111)</f>
        <v>0.39025686003520993</v>
      </c>
      <c r="Q26" s="72">
        <f>(O111-O106)/(N111-N106)</f>
        <v>0.26289483248588741</v>
      </c>
      <c r="R26" s="88">
        <f t="shared" si="97"/>
        <v>0.13104379249831927</v>
      </c>
      <c r="T26" s="72"/>
      <c r="U26">
        <f t="shared" si="98"/>
        <v>-1.0291058442723517</v>
      </c>
      <c r="V26">
        <f t="shared" si="99"/>
        <v>-0.4406830148616207</v>
      </c>
      <c r="W26" s="61"/>
      <c r="X26" s="49">
        <v>78.57798673928977</v>
      </c>
      <c r="Y26" s="49">
        <v>20</v>
      </c>
      <c r="Z26" s="22">
        <f t="shared" si="3"/>
        <v>8.0885111402980686E-2</v>
      </c>
      <c r="AA26" s="49">
        <f t="shared" si="4"/>
        <v>0.34318349895995637</v>
      </c>
      <c r="AB26" s="72">
        <f>AVERAGE(Z106:Z111)</f>
        <v>0.3250383180453113</v>
      </c>
      <c r="AC26" s="72">
        <f>(AA111-AA106)/(Z111-Z106)</f>
        <v>1.2976514749380543</v>
      </c>
      <c r="AD26" s="88">
        <f t="shared" si="100"/>
        <v>0.74043945899933106</v>
      </c>
      <c r="AF26" s="72"/>
      <c r="AG26">
        <f t="shared" si="7"/>
        <v>-1.0921314120168601</v>
      </c>
      <c r="AH26">
        <f t="shared" si="8"/>
        <v>-0.46447360218382189</v>
      </c>
      <c r="AI26" s="61"/>
      <c r="AJ26" s="49">
        <v>68.007352543677214</v>
      </c>
      <c r="AK26" s="49">
        <v>20</v>
      </c>
      <c r="AL26" s="22">
        <f t="shared" si="9"/>
        <v>9.8566420891775752E-2</v>
      </c>
      <c r="AM26" s="49">
        <f t="shared" si="10"/>
        <v>0.29419417490945066</v>
      </c>
      <c r="AN26" s="72"/>
      <c r="AO26" s="72"/>
      <c r="AP26" s="88"/>
      <c r="AQ26" s="72"/>
      <c r="AR26" s="72"/>
      <c r="AS26">
        <f t="shared" si="13"/>
        <v>-1.0062710131033723</v>
      </c>
      <c r="AT26">
        <f t="shared" si="14"/>
        <v>-0.53136593062183768</v>
      </c>
      <c r="AV26" s="49">
        <v>169.04733065032408</v>
      </c>
      <c r="AW26" s="49">
        <v>20</v>
      </c>
      <c r="AX26" s="22">
        <f t="shared" si="15"/>
        <v>0.6020778948568013</v>
      </c>
      <c r="AY26" s="49">
        <f t="shared" si="16"/>
        <v>0.56729849641836316</v>
      </c>
      <c r="AZ26" s="72">
        <f>AVERAGE(AX106:AX111)</f>
        <v>2.3148856991908047</v>
      </c>
      <c r="BA26" s="72">
        <f>(AY111-AY106)/(AX111-AX106)</f>
        <v>0.44776158070101013</v>
      </c>
      <c r="BB26" s="88">
        <f t="shared" si="102"/>
        <v>0.22319333976734765</v>
      </c>
      <c r="BC26" s="72">
        <f t="shared" si="17"/>
        <v>2.418692232786805</v>
      </c>
      <c r="BD26" s="72">
        <f t="shared" si="18"/>
        <v>0.70291489431917209</v>
      </c>
      <c r="BE26">
        <f t="shared" si="19"/>
        <v>-0.22034731751622713</v>
      </c>
      <c r="BF26">
        <f t="shared" si="20"/>
        <v>-0.24618836749835676</v>
      </c>
      <c r="BG26" s="61"/>
      <c r="BH26" s="49">
        <v>146.21901381147393</v>
      </c>
      <c r="BI26" s="49">
        <v>20</v>
      </c>
      <c r="BJ26" s="22">
        <f t="shared" si="21"/>
        <v>0.4900915088632633</v>
      </c>
      <c r="BK26" s="49">
        <f t="shared" si="22"/>
        <v>0.52433430360179767</v>
      </c>
      <c r="BL26" s="72">
        <f>AVERAGE(BJ106:BJ111)</f>
        <v>1.8843173530432367</v>
      </c>
      <c r="BM26" s="72">
        <f>(BK111-BK106)/(BJ111-BJ106)</f>
        <v>0.47028089402960643</v>
      </c>
      <c r="BN26" s="88">
        <f t="shared" si="103"/>
        <v>0.2683421068585663</v>
      </c>
      <c r="BP26" s="72"/>
      <c r="BQ26">
        <f t="shared" si="25"/>
        <v>-0.30972282184112487</v>
      </c>
      <c r="BR26">
        <f t="shared" si="26"/>
        <v>-0.28039172844376881</v>
      </c>
      <c r="BT26" s="49">
        <v>203.53930824290427</v>
      </c>
      <c r="BU26" s="49">
        <v>20</v>
      </c>
      <c r="BV26" s="22">
        <f t="shared" si="27"/>
        <v>0.50518190932264662</v>
      </c>
      <c r="BW26" s="49">
        <f t="shared" si="28"/>
        <v>0.52437013393620091</v>
      </c>
      <c r="BX26"/>
      <c r="BY26"/>
      <c r="BZ26"/>
      <c r="CA26"/>
      <c r="CB26" s="72"/>
      <c r="CC26">
        <f t="shared" si="105"/>
        <v>-0.29655221002094589</v>
      </c>
      <c r="CD26">
        <f t="shared" si="106"/>
        <v>-0.28036205198591257</v>
      </c>
      <c r="CF26" s="49">
        <v>167.6260719577954</v>
      </c>
      <c r="CG26" s="49">
        <v>20</v>
      </c>
      <c r="CH26" s="22">
        <f t="shared" si="31"/>
        <v>0.29847617922483527</v>
      </c>
      <c r="CI26" s="49">
        <f t="shared" si="32"/>
        <v>0.48293392271459912</v>
      </c>
      <c r="CJ26"/>
      <c r="CK26"/>
      <c r="CL26"/>
      <c r="CN26" s="72"/>
      <c r="CO26">
        <f t="shared" si="35"/>
        <v>-0.52509032330852712</v>
      </c>
      <c r="CP26">
        <f t="shared" si="36"/>
        <v>-0.31611228739252167</v>
      </c>
      <c r="CR26" s="49">
        <v>221.16340113138068</v>
      </c>
      <c r="CS26" s="49">
        <v>20</v>
      </c>
      <c r="CT26" s="22">
        <f t="shared" si="37"/>
        <v>0.25274304999576913</v>
      </c>
      <c r="CU26" s="49">
        <f t="shared" si="38"/>
        <v>0.41029478874461062</v>
      </c>
      <c r="CZ26" s="72"/>
      <c r="DA26">
        <f t="shared" si="41"/>
        <v>-0.59732077793275173</v>
      </c>
      <c r="DB26">
        <f t="shared" si="42"/>
        <v>-0.38690399907947337</v>
      </c>
      <c r="DD26" s="49">
        <v>227.14092541856036</v>
      </c>
      <c r="DE26" s="49">
        <v>20</v>
      </c>
      <c r="DF26" s="22">
        <f t="shared" si="43"/>
        <v>0.22804407658445763</v>
      </c>
      <c r="DG26" s="49">
        <f t="shared" si="44"/>
        <v>0.37237879427530529</v>
      </c>
      <c r="DH26" s="72"/>
      <c r="DI26" s="52"/>
      <c r="DJ26" s="88"/>
      <c r="DK26" s="72"/>
      <c r="DL26" s="72"/>
      <c r="DM26">
        <f t="shared" si="47"/>
        <v>-0.64198120401981573</v>
      </c>
      <c r="DN26">
        <f t="shared" si="48"/>
        <v>-0.42901505860218964</v>
      </c>
      <c r="DP26" s="49">
        <v>130.06152390311286</v>
      </c>
      <c r="DQ26">
        <v>20</v>
      </c>
      <c r="DR26" s="22">
        <f t="shared" si="49"/>
        <v>0.34485811920219805</v>
      </c>
      <c r="DS26" s="49">
        <f t="shared" si="50"/>
        <v>0.32772298011140694</v>
      </c>
      <c r="DT26" s="72">
        <f>AVERAGE(DR106:DR111)</f>
        <v>1.4828899125694515</v>
      </c>
      <c r="DU26" s="72">
        <f>(DS111-DS106)/(DR111-DR106)</f>
        <v>0.66059602281252372</v>
      </c>
      <c r="DV26" s="88">
        <f t="shared" si="110"/>
        <v>0.3292837950449497</v>
      </c>
      <c r="DW26" s="72"/>
      <c r="DX26" s="72"/>
      <c r="DY26">
        <f t="shared" si="111"/>
        <v>-0.46235954469837476</v>
      </c>
      <c r="DZ26">
        <f t="shared" si="112"/>
        <v>-0.48449310458752609</v>
      </c>
      <c r="EB26">
        <v>202.32708666908641</v>
      </c>
      <c r="EC26">
        <v>20</v>
      </c>
      <c r="ED26" s="22">
        <f t="shared" si="53"/>
        <v>0.33441162393408014</v>
      </c>
      <c r="EE26" s="49">
        <f t="shared" si="54"/>
        <v>0.4034651902660405</v>
      </c>
      <c r="EJ26" s="72"/>
      <c r="EK26">
        <f t="shared" si="114"/>
        <v>-0.47571863517234025</v>
      </c>
      <c r="EL26">
        <f t="shared" si="115"/>
        <v>-0.39419392891591232</v>
      </c>
      <c r="EN26">
        <v>197.66195890964957</v>
      </c>
      <c r="EO26">
        <v>20</v>
      </c>
      <c r="EP26" s="22">
        <f t="shared" si="57"/>
        <v>0.3461367988487456</v>
      </c>
      <c r="EQ26" s="49">
        <f t="shared" si="58"/>
        <v>0.42871260994534433</v>
      </c>
      <c r="EV26" s="72"/>
      <c r="EW26">
        <f t="shared" si="117"/>
        <v>-0.46075222709305008</v>
      </c>
      <c r="EX26">
        <f t="shared" si="118"/>
        <v>-0.36783374217367143</v>
      </c>
      <c r="EZ26" s="49">
        <v>191.01636055584348</v>
      </c>
      <c r="FA26">
        <v>20</v>
      </c>
      <c r="FB26" s="22">
        <f t="shared" si="61"/>
        <v>0.33691820122436883</v>
      </c>
      <c r="FC26" s="49">
        <f t="shared" si="62"/>
        <v>0.49748071053416287</v>
      </c>
      <c r="FH26" s="72"/>
      <c r="FI26">
        <f t="shared" si="65"/>
        <v>-0.47247552663304687</v>
      </c>
      <c r="FJ26">
        <f t="shared" si="66"/>
        <v>-0.3032237540559079</v>
      </c>
      <c r="FW26">
        <v>607.23800935053464</v>
      </c>
      <c r="FX26">
        <v>80</v>
      </c>
      <c r="FY26" s="22">
        <f t="shared" si="74"/>
        <v>0.52433162070766315</v>
      </c>
      <c r="FZ26" s="49">
        <f t="shared" si="75"/>
        <v>0.52728042737627434</v>
      </c>
      <c r="GA26" s="52">
        <f t="shared" si="76"/>
        <v>0.45951260510068964</v>
      </c>
      <c r="GB26" s="52">
        <f t="shared" si="77"/>
        <v>0.2998386439429363</v>
      </c>
      <c r="GC26" s="88">
        <f t="shared" si="121"/>
        <v>0.22905081056094703</v>
      </c>
      <c r="GD26">
        <f t="shared" si="78"/>
        <v>-0.28039395063119982</v>
      </c>
      <c r="GE26">
        <f t="shared" si="79"/>
        <v>-0.2779583493593068</v>
      </c>
      <c r="GG26">
        <v>970.74932397607154</v>
      </c>
      <c r="GH26">
        <v>80</v>
      </c>
      <c r="GI26" s="22">
        <f t="shared" si="80"/>
        <v>0.53962284031156971</v>
      </c>
      <c r="GJ26" s="49">
        <f t="shared" si="81"/>
        <v>0.58380305451002357</v>
      </c>
      <c r="GK26" s="52"/>
      <c r="GM26" s="88"/>
      <c r="GN26">
        <f t="shared" si="84"/>
        <v>-0.26790967647353991</v>
      </c>
      <c r="GO26">
        <f t="shared" si="85"/>
        <v>-0.23373363707431857</v>
      </c>
      <c r="GQ26">
        <v>975.05128070271257</v>
      </c>
      <c r="GR26">
        <v>80</v>
      </c>
      <c r="GS26" s="22">
        <f t="shared" si="86"/>
        <v>0.47060506163604238</v>
      </c>
      <c r="GT26" s="49">
        <f t="shared" si="87"/>
        <v>0.4920483672810127</v>
      </c>
      <c r="GW26" s="88"/>
      <c r="GX26">
        <f t="shared" si="90"/>
        <v>-0.32734340604061613</v>
      </c>
      <c r="GY26">
        <f t="shared" si="91"/>
        <v>-0.30799220493424495</v>
      </c>
      <c r="HO26"/>
      <c r="HP26"/>
      <c r="HQ26"/>
    </row>
    <row r="27" spans="1:225" x14ac:dyDescent="0.25">
      <c r="F27" s="76">
        <v>13</v>
      </c>
      <c r="G27" s="76">
        <v>7.6880000000000264</v>
      </c>
      <c r="H27" s="76">
        <v>57.490129649614907</v>
      </c>
      <c r="I27" s="76">
        <v>146.55841413715282</v>
      </c>
      <c r="J27" s="76">
        <v>1.0887167371797735</v>
      </c>
      <c r="L27" s="49">
        <v>71.58561307972434</v>
      </c>
      <c r="M27" s="49">
        <v>21</v>
      </c>
      <c r="N27" s="22">
        <f t="shared" si="96"/>
        <v>9.7114610331342555E-2</v>
      </c>
      <c r="O27" s="49">
        <f t="shared" si="0"/>
        <v>0.36313435606161693</v>
      </c>
      <c r="Q27" s="72"/>
      <c r="T27" s="72"/>
      <c r="U27">
        <f t="shared" si="98"/>
        <v>-1.0127154280841824</v>
      </c>
      <c r="V27">
        <f t="shared" si="99"/>
        <v>-0.43993266063781467</v>
      </c>
      <c r="W27" s="61"/>
      <c r="X27" s="49">
        <v>84.594621578443153</v>
      </c>
      <c r="Y27" s="49">
        <v>21</v>
      </c>
      <c r="Z27" s="22">
        <f t="shared" si="3"/>
        <v>8.3880856269757761E-2</v>
      </c>
      <c r="AA27" s="49">
        <f t="shared" si="4"/>
        <v>0.34384496599146508</v>
      </c>
      <c r="AF27" s="72"/>
      <c r="AG27">
        <f t="shared" si="7"/>
        <v>-1.0763371448336283</v>
      </c>
      <c r="AH27">
        <f t="shared" si="8"/>
        <v>-0.46363732949596526</v>
      </c>
      <c r="AI27" s="61"/>
      <c r="AJ27" s="49">
        <v>74.515099141046576</v>
      </c>
      <c r="AK27" s="49">
        <v>21</v>
      </c>
      <c r="AL27" s="22">
        <f t="shared" si="9"/>
        <v>0.10123037821317508</v>
      </c>
      <c r="AM27" s="49">
        <f t="shared" si="10"/>
        <v>0.29473984108860779</v>
      </c>
      <c r="AN27" s="72"/>
      <c r="AO27" s="52"/>
      <c r="AP27" s="88"/>
      <c r="AQ27" s="72"/>
      <c r="AR27" s="72"/>
      <c r="AS27">
        <f t="shared" si="13"/>
        <v>-0.99468914055355717</v>
      </c>
      <c r="AT27">
        <f t="shared" si="14"/>
        <v>-0.53056115496974598</v>
      </c>
      <c r="AV27" s="49">
        <v>181.54407178423645</v>
      </c>
      <c r="AW27" s="49">
        <v>21</v>
      </c>
      <c r="AX27" s="22">
        <f t="shared" si="15"/>
        <v>0.62283920157600137</v>
      </c>
      <c r="AY27" s="49">
        <f t="shared" si="16"/>
        <v>0.57758789957535861</v>
      </c>
      <c r="AZ27" s="72">
        <f>AVERAGE(AX111:AX116)</f>
        <v>2.418692232786805</v>
      </c>
      <c r="BA27" s="72">
        <f>(AY116-AY111)/(AX116-AX111)</f>
        <v>0.41945998689774849</v>
      </c>
      <c r="BB27" s="88">
        <f t="shared" si="102"/>
        <v>0.20908599444352721</v>
      </c>
      <c r="BD27" s="72"/>
      <c r="BE27">
        <f t="shared" si="19"/>
        <v>-0.20562406069552075</v>
      </c>
      <c r="BF27">
        <f t="shared" si="20"/>
        <v>-0.23838191378103768</v>
      </c>
      <c r="BG27" s="61"/>
      <c r="BH27" s="49">
        <v>153.76361728315317</v>
      </c>
      <c r="BI27" s="49">
        <v>21</v>
      </c>
      <c r="BJ27" s="22">
        <f t="shared" si="21"/>
        <v>0.50699121606544484</v>
      </c>
      <c r="BK27" s="49">
        <f t="shared" si="22"/>
        <v>0.52977288937451306</v>
      </c>
      <c r="BL27" s="72">
        <f>AVERAGE(BJ111:BJ116)</f>
        <v>1.9688158890541441</v>
      </c>
      <c r="BM27" s="72">
        <f>(BK116-BK111)/(BJ116-BJ111)</f>
        <v>0.45409358203066746</v>
      </c>
      <c r="BN27" s="88">
        <f t="shared" si="103"/>
        <v>0.25910563252733659</v>
      </c>
      <c r="BP27" s="72"/>
      <c r="BQ27">
        <f t="shared" si="25"/>
        <v>-0.29499956502041852</v>
      </c>
      <c r="BR27">
        <f t="shared" si="26"/>
        <v>-0.27591027007862601</v>
      </c>
      <c r="BT27" s="49">
        <v>217.0829334609241</v>
      </c>
      <c r="BU27" s="49">
        <v>21</v>
      </c>
      <c r="BV27" s="22">
        <f t="shared" si="27"/>
        <v>0.52049045202939348</v>
      </c>
      <c r="BW27" s="49">
        <f t="shared" si="28"/>
        <v>0.53316030862514929</v>
      </c>
      <c r="BX27"/>
      <c r="BY27"/>
      <c r="BZ27"/>
      <c r="CA27"/>
      <c r="CB27" s="72"/>
      <c r="CC27">
        <f t="shared" si="105"/>
        <v>-0.28358723285657822</v>
      </c>
      <c r="CD27">
        <f t="shared" si="106"/>
        <v>-0.27314218931574968</v>
      </c>
      <c r="CF27" s="49">
        <v>178.11864023734293</v>
      </c>
      <c r="CG27" s="49">
        <v>21</v>
      </c>
      <c r="CH27" s="22">
        <f t="shared" si="31"/>
        <v>0.30995603227194429</v>
      </c>
      <c r="CI27" s="49">
        <f t="shared" si="32"/>
        <v>0.4875874207441569</v>
      </c>
      <c r="CN27" s="72"/>
      <c r="CO27">
        <f t="shared" si="35"/>
        <v>-0.50869990712035773</v>
      </c>
      <c r="CP27">
        <f t="shared" si="36"/>
        <v>-0.31194750726175602</v>
      </c>
      <c r="CR27" s="49">
        <v>236.1911302314293</v>
      </c>
      <c r="CS27" s="49">
        <v>21</v>
      </c>
      <c r="CT27" s="22">
        <f t="shared" si="37"/>
        <v>0.26246393653406791</v>
      </c>
      <c r="CU27" s="49">
        <f t="shared" si="38"/>
        <v>0.41531051797130164</v>
      </c>
      <c r="CZ27" s="72"/>
      <c r="DA27">
        <f t="shared" si="41"/>
        <v>-0.58093036174458246</v>
      </c>
      <c r="DB27">
        <f t="shared" si="42"/>
        <v>-0.38162707000003188</v>
      </c>
      <c r="DD27" s="49">
        <v>242.61595166023193</v>
      </c>
      <c r="DE27" s="49">
        <v>21</v>
      </c>
      <c r="DF27" s="22">
        <f t="shared" si="43"/>
        <v>0.23681500260693675</v>
      </c>
      <c r="DG27" s="49">
        <f t="shared" si="44"/>
        <v>0.37711220112795363</v>
      </c>
      <c r="DH27" s="72"/>
      <c r="DI27" s="52"/>
      <c r="DJ27" s="88"/>
      <c r="DK27" s="72"/>
      <c r="DL27" s="72"/>
      <c r="DM27">
        <f t="shared" si="47"/>
        <v>-0.62559078783164646</v>
      </c>
      <c r="DN27">
        <f t="shared" si="48"/>
        <v>-0.42352941615756723</v>
      </c>
      <c r="DP27" s="49">
        <v>139.10877039209282</v>
      </c>
      <c r="DQ27">
        <v>21</v>
      </c>
      <c r="DR27" s="22">
        <f t="shared" si="49"/>
        <v>0.35865244397028595</v>
      </c>
      <c r="DS27" s="49">
        <f t="shared" si="50"/>
        <v>0.33271770823865354</v>
      </c>
      <c r="DT27" s="72"/>
      <c r="DU27" s="72"/>
      <c r="DV27" s="88"/>
      <c r="DW27" s="72"/>
      <c r="DX27" s="72"/>
      <c r="DY27">
        <f t="shared" si="111"/>
        <v>-0.44532620539959444</v>
      </c>
      <c r="DZ27">
        <f t="shared" si="112"/>
        <v>-0.47792408405552483</v>
      </c>
      <c r="EB27">
        <v>213.8369706107903</v>
      </c>
      <c r="EC27">
        <v>21</v>
      </c>
      <c r="ED27" s="22">
        <f t="shared" si="53"/>
        <v>0.34679723963534242</v>
      </c>
      <c r="EE27" s="49">
        <f t="shared" si="54"/>
        <v>0.40957832499970798</v>
      </c>
      <c r="EJ27" s="72"/>
      <c r="EK27">
        <f t="shared" si="114"/>
        <v>-0.4599243679891083</v>
      </c>
      <c r="EL27">
        <f t="shared" si="115"/>
        <v>-0.38766303441038924</v>
      </c>
      <c r="EN27">
        <v>212.19095173922943</v>
      </c>
      <c r="EO27">
        <v>21</v>
      </c>
      <c r="EP27" s="22">
        <f t="shared" si="57"/>
        <v>0.35944975265062035</v>
      </c>
      <c r="EQ27" s="49">
        <f t="shared" si="58"/>
        <v>0.43725518639929617</v>
      </c>
      <c r="EV27" s="72"/>
      <c r="EW27">
        <f t="shared" si="117"/>
        <v>-0.44436181090488086</v>
      </c>
      <c r="EX27">
        <f t="shared" si="118"/>
        <v>-0.35926503053713738</v>
      </c>
      <c r="EZ27" s="49">
        <v>204.50977971725459</v>
      </c>
      <c r="FA27">
        <v>21</v>
      </c>
      <c r="FB27" s="22">
        <f t="shared" si="61"/>
        <v>0.3493966531215677</v>
      </c>
      <c r="FC27" s="49">
        <f t="shared" si="62"/>
        <v>0.50505163554758303</v>
      </c>
      <c r="FH27" s="72"/>
      <c r="FI27">
        <f t="shared" si="65"/>
        <v>-0.45668125944981491</v>
      </c>
      <c r="FJ27">
        <f t="shared" si="66"/>
        <v>-0.29666421814470639</v>
      </c>
      <c r="FW27">
        <v>652.24841893254143</v>
      </c>
      <c r="FX27">
        <v>84</v>
      </c>
      <c r="FY27" s="22">
        <f t="shared" si="74"/>
        <v>0.54929979312231381</v>
      </c>
      <c r="FZ27" s="49">
        <f t="shared" si="75"/>
        <v>0.53850265725375501</v>
      </c>
      <c r="GA27" s="52">
        <f t="shared" si="76"/>
        <v>0.47205950228454069</v>
      </c>
      <c r="GB27" s="52">
        <f t="shared" si="77"/>
        <v>9.8550174973691576E-2</v>
      </c>
      <c r="GC27" s="88">
        <f t="shared" si="121"/>
        <v>0.23530499583918593</v>
      </c>
      <c r="GD27">
        <f t="shared" si="78"/>
        <v>-0.26019056454291284</v>
      </c>
      <c r="GE27">
        <f t="shared" si="79"/>
        <v>-0.26881214932459663</v>
      </c>
      <c r="GG27">
        <v>1039.2657263664573</v>
      </c>
      <c r="GH27">
        <v>84</v>
      </c>
      <c r="GI27" s="22">
        <f t="shared" si="80"/>
        <v>0.56531916604069199</v>
      </c>
      <c r="GJ27" s="49">
        <f t="shared" si="81"/>
        <v>0.60013122915635297</v>
      </c>
      <c r="GM27" s="88"/>
      <c r="GN27">
        <f t="shared" si="84"/>
        <v>-0.24770629038525299</v>
      </c>
      <c r="GO27">
        <f t="shared" si="85"/>
        <v>-0.2217537731715952</v>
      </c>
      <c r="HO27"/>
      <c r="HP27"/>
      <c r="HQ27"/>
    </row>
    <row r="28" spans="1:225" x14ac:dyDescent="0.25">
      <c r="F28" s="76">
        <v>6</v>
      </c>
      <c r="G28" s="76">
        <v>4.1649999999999769</v>
      </c>
      <c r="H28" s="76">
        <v>87.824490343048879</v>
      </c>
      <c r="I28" s="76">
        <v>214.94472005176397</v>
      </c>
      <c r="J28" s="76">
        <v>1.4518188166932855</v>
      </c>
      <c r="L28" s="49">
        <v>75.559579141231325</v>
      </c>
      <c r="M28" s="49">
        <v>22</v>
      </c>
      <c r="N28" s="22">
        <f t="shared" si="96"/>
        <v>0.10071144775102192</v>
      </c>
      <c r="O28" s="49">
        <f t="shared" si="0"/>
        <v>0.36358171355940755</v>
      </c>
      <c r="Q28" s="72"/>
      <c r="T28" s="72"/>
      <c r="U28">
        <f t="shared" si="98"/>
        <v>-0.99692116090095029</v>
      </c>
      <c r="V28">
        <f t="shared" si="99"/>
        <v>-0.43939796785918617</v>
      </c>
      <c r="W28" s="61"/>
      <c r="X28" s="49">
        <v>90.588354659967194</v>
      </c>
      <c r="Y28" s="49">
        <v>22</v>
      </c>
      <c r="Z28" s="22">
        <f t="shared" si="3"/>
        <v>8.6876601136534809E-2</v>
      </c>
      <c r="AA28" s="49">
        <f t="shared" si="4"/>
        <v>0.34450391521060192</v>
      </c>
      <c r="AF28" s="72"/>
      <c r="AG28">
        <f t="shared" si="7"/>
        <v>-1.0610971782768914</v>
      </c>
      <c r="AH28">
        <f t="shared" si="8"/>
        <v>-0.46280583806782771</v>
      </c>
      <c r="AI28" s="61"/>
      <c r="AJ28" s="49">
        <v>79.006328860414726</v>
      </c>
      <c r="AK28" s="49">
        <v>22</v>
      </c>
      <c r="AL28" s="22">
        <f t="shared" si="9"/>
        <v>0.10389433553457442</v>
      </c>
      <c r="AM28" s="49">
        <f t="shared" si="10"/>
        <v>0.29511642492204637</v>
      </c>
      <c r="AN28" s="72"/>
      <c r="AO28" s="52"/>
      <c r="AP28" s="88"/>
      <c r="AQ28" s="72"/>
      <c r="AR28" s="72"/>
      <c r="AS28">
        <f t="shared" si="13"/>
        <v>-0.98340813014386808</v>
      </c>
      <c r="AT28">
        <f t="shared" si="14"/>
        <v>-0.53000661884804623</v>
      </c>
      <c r="AV28" s="49">
        <v>191.05300311693611</v>
      </c>
      <c r="AW28" s="49">
        <v>22</v>
      </c>
      <c r="AX28" s="22">
        <f t="shared" si="15"/>
        <v>0.64360050829520143</v>
      </c>
      <c r="AY28" s="49">
        <f t="shared" si="16"/>
        <v>0.58541723900280507</v>
      </c>
      <c r="AZ28" s="72">
        <f>AVERAGE(AX116:AX121)</f>
        <v>2.4913568063040059</v>
      </c>
      <c r="BA28" s="72">
        <f>(AY121-AY116)/(AX121-AX116)</f>
        <v>0.57180575030787328</v>
      </c>
      <c r="BB28" s="88">
        <f t="shared" si="102"/>
        <v>0.28502497893987</v>
      </c>
      <c r="BD28" s="72"/>
      <c r="BE28">
        <f t="shared" si="19"/>
        <v>-0.19138362158091049</v>
      </c>
      <c r="BF28">
        <f t="shared" si="20"/>
        <v>-0.23253449288009276</v>
      </c>
      <c r="BG28" s="61"/>
      <c r="BH28" s="49">
        <v>162.74903993572434</v>
      </c>
      <c r="BI28" s="49">
        <v>22</v>
      </c>
      <c r="BJ28" s="22">
        <f t="shared" si="21"/>
        <v>0.52389092326762632</v>
      </c>
      <c r="BK28" s="49">
        <f t="shared" si="22"/>
        <v>0.53625010079901636</v>
      </c>
      <c r="BM28" s="72"/>
      <c r="BP28" s="72"/>
      <c r="BQ28">
        <f t="shared" si="25"/>
        <v>-0.28075912590580826</v>
      </c>
      <c r="BR28">
        <f t="shared" si="26"/>
        <v>-0.27063261317280912</v>
      </c>
      <c r="BT28" s="49">
        <v>228.60719586224752</v>
      </c>
      <c r="BU28" s="49">
        <v>22</v>
      </c>
      <c r="BV28" s="22">
        <f t="shared" si="27"/>
        <v>0.53579899473614023</v>
      </c>
      <c r="BW28" s="49">
        <f t="shared" si="28"/>
        <v>0.5406398628832022</v>
      </c>
      <c r="BX28"/>
      <c r="BY28"/>
      <c r="BZ28"/>
      <c r="CA28"/>
      <c r="CB28" s="72"/>
      <c r="CC28">
        <f t="shared" si="105"/>
        <v>-0.2709981055485578</v>
      </c>
      <c r="CD28">
        <f t="shared" si="106"/>
        <v>-0.26709193571470313</v>
      </c>
      <c r="CF28" s="49">
        <v>189.59496301326152</v>
      </c>
      <c r="CG28" s="49">
        <v>22</v>
      </c>
      <c r="CH28" s="22">
        <f t="shared" si="31"/>
        <v>0.32143588531905337</v>
      </c>
      <c r="CI28" s="49">
        <f t="shared" si="32"/>
        <v>0.49267721801794784</v>
      </c>
      <c r="CN28" s="72"/>
      <c r="CO28">
        <f t="shared" si="35"/>
        <v>-0.49290563993712583</v>
      </c>
      <c r="CP28">
        <f t="shared" si="36"/>
        <v>-0.30743751955550652</v>
      </c>
      <c r="CR28" s="49">
        <v>253.1427462914946</v>
      </c>
      <c r="CS28" s="49">
        <v>22</v>
      </c>
      <c r="CT28" s="22">
        <f t="shared" si="37"/>
        <v>0.2721848230723668</v>
      </c>
      <c r="CU28" s="49">
        <f t="shared" si="38"/>
        <v>0.42096837322980762</v>
      </c>
      <c r="CZ28" s="72"/>
      <c r="DA28">
        <f t="shared" si="41"/>
        <v>-0.56513609456135039</v>
      </c>
      <c r="DB28">
        <f t="shared" si="42"/>
        <v>-0.37575053088100691</v>
      </c>
      <c r="DD28" s="49">
        <v>257.60920014626805</v>
      </c>
      <c r="DE28" s="49">
        <v>22</v>
      </c>
      <c r="DF28" s="22">
        <f t="shared" si="43"/>
        <v>0.24558592862941592</v>
      </c>
      <c r="DG28" s="49">
        <f t="shared" si="44"/>
        <v>0.38169824473259423</v>
      </c>
      <c r="DH28" s="72"/>
      <c r="DI28" s="52"/>
      <c r="DJ28" s="88"/>
      <c r="DK28" s="72"/>
      <c r="DL28" s="72"/>
      <c r="DM28">
        <f t="shared" si="47"/>
        <v>-0.6097965206484145</v>
      </c>
      <c r="DN28">
        <f t="shared" si="48"/>
        <v>-0.41827983718137374</v>
      </c>
      <c r="DP28" s="49">
        <v>149.08386901338454</v>
      </c>
      <c r="DQ28">
        <v>22</v>
      </c>
      <c r="DR28" s="22">
        <f t="shared" si="49"/>
        <v>0.37244676873837385</v>
      </c>
      <c r="DS28" s="49">
        <f t="shared" si="50"/>
        <v>0.3382246772061191</v>
      </c>
      <c r="DT28" s="72"/>
      <c r="DU28" s="52"/>
      <c r="DV28" s="88"/>
      <c r="DW28" s="72"/>
      <c r="DX28" s="72"/>
      <c r="DY28">
        <f t="shared" si="111"/>
        <v>-0.42893578921142511</v>
      </c>
      <c r="DZ28">
        <f t="shared" si="112"/>
        <v>-0.47079470902843379</v>
      </c>
      <c r="EB28">
        <v>227.84314780128895</v>
      </c>
      <c r="EC28">
        <v>22</v>
      </c>
      <c r="ED28" s="22">
        <f t="shared" si="53"/>
        <v>0.3591828553366046</v>
      </c>
      <c r="EE28" s="49">
        <f t="shared" si="54"/>
        <v>0.41701729212594496</v>
      </c>
      <c r="EJ28" s="72"/>
      <c r="EK28">
        <f t="shared" si="114"/>
        <v>-0.44468440143237148</v>
      </c>
      <c r="EL28">
        <f t="shared" si="115"/>
        <v>-0.37984593610736217</v>
      </c>
      <c r="EN28">
        <v>225.72162058606614</v>
      </c>
      <c r="EO28">
        <v>22</v>
      </c>
      <c r="EP28" s="22">
        <f t="shared" si="57"/>
        <v>0.37276270645249521</v>
      </c>
      <c r="EQ28" s="49">
        <f t="shared" si="58"/>
        <v>0.44521078073766507</v>
      </c>
      <c r="EV28" s="72"/>
      <c r="EW28">
        <f t="shared" si="117"/>
        <v>-0.4285675437216489</v>
      </c>
      <c r="EX28">
        <f t="shared" si="118"/>
        <v>-0.35143432780949674</v>
      </c>
      <c r="EZ28" s="49">
        <v>219.0570701894828</v>
      </c>
      <c r="FA28">
        <v>22</v>
      </c>
      <c r="FB28" s="22">
        <f t="shared" si="61"/>
        <v>0.36187510501876652</v>
      </c>
      <c r="FC28" s="49">
        <f t="shared" si="62"/>
        <v>0.51321386959635951</v>
      </c>
      <c r="FH28" s="72"/>
      <c r="FI28">
        <f t="shared" si="65"/>
        <v>-0.4414412928930781</v>
      </c>
      <c r="FJ28">
        <f t="shared" si="66"/>
        <v>-0.28970161533730382</v>
      </c>
      <c r="FW28">
        <v>699.27194280909055</v>
      </c>
      <c r="FX28">
        <v>88</v>
      </c>
      <c r="FY28" s="22">
        <f t="shared" si="74"/>
        <v>0.57426796553696435</v>
      </c>
      <c r="FZ28" s="49">
        <f t="shared" si="75"/>
        <v>0.55022680727799289</v>
      </c>
      <c r="GA28" s="52">
        <f t="shared" si="76"/>
        <v>0.47448545101777417</v>
      </c>
      <c r="GB28" s="52">
        <f t="shared" si="77"/>
        <v>0.10420207591027224</v>
      </c>
      <c r="GC28" s="88">
        <f t="shared" si="121"/>
        <v>0.23651424563463971</v>
      </c>
      <c r="GD28">
        <f t="shared" si="78"/>
        <v>-0.24088540934752625</v>
      </c>
      <c r="GE28">
        <f t="shared" si="79"/>
        <v>-0.25945825442380738</v>
      </c>
      <c r="HO28"/>
      <c r="HP28"/>
      <c r="HQ28"/>
    </row>
    <row r="29" spans="1:225" x14ac:dyDescent="0.25">
      <c r="D29" s="13"/>
      <c r="E29" s="13"/>
      <c r="F29" s="76">
        <v>6</v>
      </c>
      <c r="G29" s="76">
        <v>3.9200000000000137</v>
      </c>
      <c r="H29" s="76">
        <v>87.969391071988582</v>
      </c>
      <c r="I29" s="76">
        <v>261.44157838907552</v>
      </c>
      <c r="J29" s="76">
        <v>1.7145212631587188</v>
      </c>
      <c r="L29" s="49">
        <v>79.077493637570484</v>
      </c>
      <c r="M29" s="49">
        <v>23</v>
      </c>
      <c r="N29" s="22">
        <f t="shared" si="96"/>
        <v>0.10430828517070126</v>
      </c>
      <c r="O29" s="49">
        <f t="shared" si="0"/>
        <v>0.36397773239856368</v>
      </c>
      <c r="Q29" s="72"/>
      <c r="T29" s="72"/>
      <c r="U29">
        <f t="shared" si="98"/>
        <v>-0.98168119434421353</v>
      </c>
      <c r="V29">
        <f t="shared" si="99"/>
        <v>-0.43892518501095007</v>
      </c>
      <c r="W29" s="61"/>
      <c r="X29" s="49">
        <v>96.604865301909101</v>
      </c>
      <c r="Y29" s="49">
        <v>23</v>
      </c>
      <c r="Z29" s="22">
        <f t="shared" si="3"/>
        <v>8.9872346003311884E-2</v>
      </c>
      <c r="AA29" s="49">
        <f t="shared" si="4"/>
        <v>0.34516536858790642</v>
      </c>
      <c r="AF29" s="72"/>
      <c r="AG29">
        <f t="shared" si="7"/>
        <v>-1.0463739214561849</v>
      </c>
      <c r="AH29">
        <f t="shared" si="8"/>
        <v>-0.46197278475770248</v>
      </c>
      <c r="AI29" s="61"/>
      <c r="AJ29" s="49">
        <v>83.006023877788536</v>
      </c>
      <c r="AK29" s="49">
        <v>23</v>
      </c>
      <c r="AL29" s="22">
        <f t="shared" si="9"/>
        <v>0.10655829285597378</v>
      </c>
      <c r="AM29" s="49">
        <f t="shared" si="10"/>
        <v>0.29545179420314377</v>
      </c>
      <c r="AN29" s="72"/>
      <c r="AO29" s="52"/>
      <c r="AP29" s="88"/>
      <c r="AQ29" s="72"/>
      <c r="AR29" s="72"/>
      <c r="AS29">
        <f t="shared" si="13"/>
        <v>-0.97241274584240489</v>
      </c>
      <c r="AT29">
        <f t="shared" si="14"/>
        <v>-0.52951336831704865</v>
      </c>
      <c r="AV29" s="49">
        <v>201.07523467597892</v>
      </c>
      <c r="AW29" s="49">
        <v>23</v>
      </c>
      <c r="AX29" s="22">
        <f t="shared" si="15"/>
        <v>0.6643618150144015</v>
      </c>
      <c r="AY29" s="49">
        <f t="shared" si="16"/>
        <v>0.59366921285252405</v>
      </c>
      <c r="BD29" s="72"/>
      <c r="BE29">
        <f t="shared" si="19"/>
        <v>-0.17759533709527719</v>
      </c>
      <c r="BF29">
        <f t="shared" si="20"/>
        <v>-0.22645547260830587</v>
      </c>
      <c r="BG29" s="61"/>
      <c r="BH29" s="49">
        <v>171.85240760606177</v>
      </c>
      <c r="BI29" s="49">
        <v>23</v>
      </c>
      <c r="BJ29" s="22">
        <f t="shared" si="21"/>
        <v>0.5407906304698078</v>
      </c>
      <c r="BK29" s="49">
        <f t="shared" si="22"/>
        <v>0.54281233380192262</v>
      </c>
      <c r="BP29" s="72"/>
      <c r="BQ29">
        <f t="shared" si="25"/>
        <v>-0.26697084142017496</v>
      </c>
      <c r="BR29">
        <f t="shared" si="26"/>
        <v>-0.26535029284490907</v>
      </c>
      <c r="BT29" s="49">
        <v>240.60184953570078</v>
      </c>
      <c r="BU29" s="49">
        <v>23</v>
      </c>
      <c r="BV29" s="22">
        <f t="shared" si="27"/>
        <v>0.55110753744288721</v>
      </c>
      <c r="BW29" s="49">
        <f t="shared" si="28"/>
        <v>0.54842471364699985</v>
      </c>
      <c r="BX29"/>
      <c r="BY29"/>
      <c r="BZ29"/>
      <c r="CA29"/>
      <c r="CB29" s="72"/>
      <c r="CC29">
        <f t="shared" si="105"/>
        <v>-0.25876364913154609</v>
      </c>
      <c r="CD29">
        <f t="shared" si="106"/>
        <v>-0.26088298284188732</v>
      </c>
      <c r="CF29" s="49">
        <v>202.08908926510605</v>
      </c>
      <c r="CG29" s="49">
        <v>23</v>
      </c>
      <c r="CH29" s="22">
        <f t="shared" si="31"/>
        <v>0.33291573836616239</v>
      </c>
      <c r="CI29" s="49">
        <f t="shared" si="32"/>
        <v>0.49821841540117923</v>
      </c>
      <c r="CN29" s="72"/>
      <c r="CO29">
        <f t="shared" si="35"/>
        <v>-0.47766567338038901</v>
      </c>
      <c r="CP29">
        <f t="shared" si="36"/>
        <v>-0.30258022389043021</v>
      </c>
      <c r="CR29" s="49">
        <v>268.11937639790227</v>
      </c>
      <c r="CS29" s="49">
        <v>23</v>
      </c>
      <c r="CT29" s="22">
        <f t="shared" si="37"/>
        <v>0.28190570961066558</v>
      </c>
      <c r="CU29" s="49">
        <f t="shared" si="38"/>
        <v>0.42596704740352598</v>
      </c>
      <c r="CZ29" s="72"/>
      <c r="DA29">
        <f t="shared" si="41"/>
        <v>-0.54989612800461352</v>
      </c>
      <c r="DB29">
        <f t="shared" si="42"/>
        <v>-0.37062399640044941</v>
      </c>
      <c r="DD29" s="49">
        <v>274.13181136088531</v>
      </c>
      <c r="DE29" s="49">
        <v>23</v>
      </c>
      <c r="DF29" s="22">
        <f t="shared" si="43"/>
        <v>0.254356854651895</v>
      </c>
      <c r="DG29" s="49">
        <f t="shared" si="44"/>
        <v>0.38675208050162918</v>
      </c>
      <c r="DH29" s="72"/>
      <c r="DI29" s="52"/>
      <c r="DJ29" s="88"/>
      <c r="DK29" s="72"/>
      <c r="DL29" s="72"/>
      <c r="DM29">
        <f t="shared" si="47"/>
        <v>-0.59455655409167774</v>
      </c>
      <c r="DN29">
        <f t="shared" si="48"/>
        <v>-0.41256734137016732</v>
      </c>
      <c r="DP29" s="49">
        <v>158.63322476707077</v>
      </c>
      <c r="DQ29">
        <v>23</v>
      </c>
      <c r="DR29" s="22">
        <f t="shared" si="49"/>
        <v>0.3862410935064618</v>
      </c>
      <c r="DS29" s="49">
        <f t="shared" si="50"/>
        <v>0.34349660561418427</v>
      </c>
      <c r="DT29" s="72"/>
      <c r="DU29" s="52"/>
      <c r="DV29" s="88"/>
      <c r="DW29" s="72"/>
      <c r="DX29" s="72"/>
      <c r="DY29">
        <f t="shared" si="111"/>
        <v>-0.41314152202819315</v>
      </c>
      <c r="DZ29">
        <f t="shared" si="112"/>
        <v>-0.46407755022106228</v>
      </c>
      <c r="EB29">
        <v>241.82328258461797</v>
      </c>
      <c r="EC29">
        <v>23</v>
      </c>
      <c r="ED29" s="22">
        <f t="shared" si="53"/>
        <v>0.37156847103786683</v>
      </c>
      <c r="EE29" s="49">
        <f t="shared" si="54"/>
        <v>0.42444242759717804</v>
      </c>
      <c r="EJ29" s="72"/>
      <c r="EK29">
        <f t="shared" si="114"/>
        <v>-0.42996114461166512</v>
      </c>
      <c r="EL29">
        <f t="shared" si="115"/>
        <v>-0.37218121018454731</v>
      </c>
      <c r="EN29">
        <v>240.22957769600313</v>
      </c>
      <c r="EO29">
        <v>23</v>
      </c>
      <c r="EP29" s="22">
        <f t="shared" si="57"/>
        <v>0.38607566025437001</v>
      </c>
      <c r="EQ29" s="49">
        <f t="shared" si="58"/>
        <v>0.45374098887087916</v>
      </c>
      <c r="EV29" s="72"/>
      <c r="EW29">
        <f t="shared" si="117"/>
        <v>-0.41332757716491209</v>
      </c>
      <c r="EX29">
        <f t="shared" si="118"/>
        <v>-0.3431919867988345</v>
      </c>
      <c r="EZ29" s="49">
        <v>229.54411340742328</v>
      </c>
      <c r="FA29">
        <v>23</v>
      </c>
      <c r="FB29" s="22">
        <f t="shared" si="61"/>
        <v>0.37435355691596539</v>
      </c>
      <c r="FC29" s="49">
        <f t="shared" si="62"/>
        <v>0.51909796886473358</v>
      </c>
      <c r="FH29" s="72"/>
      <c r="FI29">
        <f t="shared" si="65"/>
        <v>-0.42671803607237169</v>
      </c>
      <c r="FJ29">
        <f t="shared" si="66"/>
        <v>-0.28475067043258201</v>
      </c>
      <c r="FW29">
        <v>746.79532001747305</v>
      </c>
      <c r="FX29">
        <v>92</v>
      </c>
      <c r="FY29" s="22">
        <f t="shared" si="74"/>
        <v>0.59923613795161501</v>
      </c>
      <c r="FZ29" s="49">
        <f t="shared" si="75"/>
        <v>0.56207558333978414</v>
      </c>
      <c r="GA29" s="52">
        <f t="shared" si="76"/>
        <v>0.47698073780501493</v>
      </c>
      <c r="GB29" s="52">
        <f t="shared" si="77"/>
        <v>0.14855207885237492</v>
      </c>
      <c r="GC29" s="88">
        <f t="shared" si="121"/>
        <v>0.2377580580020377</v>
      </c>
      <c r="GD29">
        <f t="shared" si="78"/>
        <v>-0.22240200365351306</v>
      </c>
      <c r="GE29">
        <f t="shared" si="79"/>
        <v>-0.25020528012445264</v>
      </c>
      <c r="HO29"/>
      <c r="HP29"/>
      <c r="HQ29"/>
    </row>
    <row r="30" spans="1:225" x14ac:dyDescent="0.25">
      <c r="F30" s="76">
        <v>6</v>
      </c>
      <c r="G30" s="76">
        <v>3.8750000000000031</v>
      </c>
      <c r="H30" s="76">
        <v>88.174238468984015</v>
      </c>
      <c r="I30" s="76">
        <v>291.09793974613473</v>
      </c>
      <c r="J30" s="76">
        <v>1.9002174484143879</v>
      </c>
      <c r="L30" s="49">
        <v>84.072885046250192</v>
      </c>
      <c r="M30" s="49">
        <v>24</v>
      </c>
      <c r="N30" s="22">
        <f t="shared" si="96"/>
        <v>0.10790512259038063</v>
      </c>
      <c r="O30" s="49">
        <f t="shared" si="0"/>
        <v>0.36454007383945269</v>
      </c>
      <c r="Q30" s="72"/>
      <c r="T30" s="72"/>
      <c r="U30">
        <f t="shared" si="98"/>
        <v>-0.96695793752350712</v>
      </c>
      <c r="V30">
        <f t="shared" si="99"/>
        <v>-0.43825472278988403</v>
      </c>
      <c r="W30" s="61"/>
      <c r="X30" s="49">
        <v>100.06123125366787</v>
      </c>
      <c r="Y30" s="49">
        <v>24</v>
      </c>
      <c r="Z30" s="22">
        <f t="shared" si="3"/>
        <v>9.2868090870088946E-2</v>
      </c>
      <c r="AA30" s="49">
        <f t="shared" si="4"/>
        <v>0.3455453604250443</v>
      </c>
      <c r="AF30" s="72"/>
      <c r="AG30">
        <f t="shared" si="7"/>
        <v>-1.0321334823415749</v>
      </c>
      <c r="AH30">
        <f t="shared" si="8"/>
        <v>-0.4614949338491976</v>
      </c>
      <c r="AI30" s="61"/>
      <c r="AJ30" s="49">
        <v>89.005617800226517</v>
      </c>
      <c r="AK30" s="49">
        <v>24</v>
      </c>
      <c r="AL30" s="22">
        <f t="shared" si="9"/>
        <v>0.10922225017737312</v>
      </c>
      <c r="AM30" s="49">
        <f t="shared" si="10"/>
        <v>0.29595485243431008</v>
      </c>
      <c r="AN30" s="72"/>
      <c r="AO30" s="52"/>
      <c r="AP30" s="88"/>
      <c r="AQ30" s="72"/>
      <c r="AR30" s="72"/>
      <c r="AS30">
        <f t="shared" si="13"/>
        <v>-0.96168888045063172</v>
      </c>
      <c r="AT30">
        <f t="shared" si="14"/>
        <v>-0.52877453500225302</v>
      </c>
      <c r="AV30" s="49">
        <v>210.58549332753194</v>
      </c>
      <c r="AW30" s="49">
        <v>24</v>
      </c>
      <c r="AX30" s="22">
        <f t="shared" si="15"/>
        <v>0.68512312173360157</v>
      </c>
      <c r="AY30" s="49">
        <f t="shared" si="16"/>
        <v>0.601499645150396</v>
      </c>
      <c r="BD30" s="72"/>
      <c r="BE30">
        <f t="shared" si="19"/>
        <v>-0.16423137553729567</v>
      </c>
      <c r="BF30">
        <f t="shared" si="20"/>
        <v>-0.22076462453239976</v>
      </c>
      <c r="BG30" s="61"/>
      <c r="BH30" s="49">
        <v>180.36698700150203</v>
      </c>
      <c r="BI30" s="49">
        <v>24</v>
      </c>
      <c r="BJ30" s="22">
        <f t="shared" si="21"/>
        <v>0.55769033767198939</v>
      </c>
      <c r="BK30" s="49">
        <f t="shared" si="22"/>
        <v>0.54895013422238526</v>
      </c>
      <c r="BP30" s="72"/>
      <c r="BQ30">
        <f t="shared" si="25"/>
        <v>-0.25360687986219338</v>
      </c>
      <c r="BR30">
        <f t="shared" si="26"/>
        <v>-0.26046710439442983</v>
      </c>
      <c r="BT30" s="49">
        <v>254.58299236201935</v>
      </c>
      <c r="BU30" s="49">
        <v>24</v>
      </c>
      <c r="BV30" s="22">
        <f t="shared" si="27"/>
        <v>0.56641608014963407</v>
      </c>
      <c r="BW30" s="49">
        <f t="shared" si="28"/>
        <v>0.55749884895539314</v>
      </c>
      <c r="BX30"/>
      <c r="BY30"/>
      <c r="BZ30"/>
      <c r="CA30"/>
      <c r="CB30" s="72"/>
      <c r="CC30">
        <f t="shared" si="105"/>
        <v>-0.24686442583183837</v>
      </c>
      <c r="CD30">
        <f t="shared" si="106"/>
        <v>-0.25375602494856808</v>
      </c>
      <c r="CF30" s="49">
        <v>214.14948050368929</v>
      </c>
      <c r="CG30" s="49">
        <v>24</v>
      </c>
      <c r="CH30" s="22">
        <f t="shared" si="31"/>
        <v>0.34439559141327147</v>
      </c>
      <c r="CI30" s="49">
        <f t="shared" si="32"/>
        <v>0.50356724948728571</v>
      </c>
      <c r="CN30" s="72"/>
      <c r="CO30">
        <f t="shared" si="35"/>
        <v>-0.4629424165596826</v>
      </c>
      <c r="CP30">
        <f t="shared" si="36"/>
        <v>-0.29794252286414319</v>
      </c>
      <c r="CR30" s="49">
        <v>286.14157335137446</v>
      </c>
      <c r="CS30" s="49">
        <v>24</v>
      </c>
      <c r="CT30" s="22">
        <f t="shared" si="37"/>
        <v>0.29162659614896441</v>
      </c>
      <c r="CU30" s="49">
        <f t="shared" si="38"/>
        <v>0.43198222503860989</v>
      </c>
      <c r="CZ30" s="72"/>
      <c r="DA30">
        <f t="shared" si="41"/>
        <v>-0.53517287118390722</v>
      </c>
      <c r="DB30">
        <f t="shared" si="42"/>
        <v>-0.36453412292227727</v>
      </c>
      <c r="DD30" s="49">
        <v>291.13914199227833</v>
      </c>
      <c r="DE30" s="49">
        <v>24</v>
      </c>
      <c r="DF30" s="22">
        <f t="shared" si="43"/>
        <v>0.2631277806743742</v>
      </c>
      <c r="DG30" s="49">
        <f t="shared" si="44"/>
        <v>0.3919541792960799</v>
      </c>
      <c r="DH30" s="72"/>
      <c r="DI30" s="52"/>
      <c r="DJ30" s="88"/>
      <c r="DK30" s="72"/>
      <c r="DL30" s="72"/>
      <c r="DM30">
        <f t="shared" si="47"/>
        <v>-0.57983329727097122</v>
      </c>
      <c r="DN30">
        <f t="shared" si="48"/>
        <v>-0.4067647004336048</v>
      </c>
      <c r="DP30" s="49">
        <v>168.60679108505684</v>
      </c>
      <c r="DQ30">
        <v>24</v>
      </c>
      <c r="DR30" s="22">
        <f t="shared" si="49"/>
        <v>0.40003541827454975</v>
      </c>
      <c r="DS30" s="49">
        <f t="shared" si="50"/>
        <v>0.34900272864046439</v>
      </c>
      <c r="DT30" s="72"/>
      <c r="DU30" s="52"/>
      <c r="DV30" s="88"/>
      <c r="DW30" s="72"/>
      <c r="DX30" s="72"/>
      <c r="DY30">
        <f t="shared" si="111"/>
        <v>-0.39790155547145628</v>
      </c>
      <c r="DZ30">
        <f t="shared" si="112"/>
        <v>-0.45717117754264175</v>
      </c>
      <c r="EB30">
        <v>256.35570990325141</v>
      </c>
      <c r="EC30">
        <v>24</v>
      </c>
      <c r="ED30" s="22">
        <f t="shared" si="53"/>
        <v>0.38395408673912912</v>
      </c>
      <c r="EE30" s="49">
        <f t="shared" si="54"/>
        <v>0.43216089692805859</v>
      </c>
      <c r="EJ30" s="72"/>
      <c r="EK30">
        <f t="shared" si="114"/>
        <v>-0.41572070549705481</v>
      </c>
      <c r="EL30">
        <f t="shared" si="115"/>
        <v>-0.36435453179948279</v>
      </c>
      <c r="EN30">
        <v>255.23714463220279</v>
      </c>
      <c r="EO30">
        <v>24</v>
      </c>
      <c r="EP30" s="22">
        <f t="shared" si="57"/>
        <v>0.39938861405624487</v>
      </c>
      <c r="EQ30" s="49">
        <f t="shared" si="58"/>
        <v>0.46256495137427267</v>
      </c>
      <c r="EV30" s="72"/>
      <c r="EW30">
        <f t="shared" si="117"/>
        <v>-0.39860432034420568</v>
      </c>
      <c r="EX30">
        <f t="shared" si="118"/>
        <v>-0.3348272768861994</v>
      </c>
      <c r="EZ30" s="49">
        <v>243.56210706922371</v>
      </c>
      <c r="FA30">
        <v>24</v>
      </c>
      <c r="FB30" s="22">
        <f t="shared" si="61"/>
        <v>0.38683200881316426</v>
      </c>
      <c r="FC30" s="49">
        <f t="shared" si="62"/>
        <v>0.52696322359243075</v>
      </c>
      <c r="FH30" s="72"/>
      <c r="FI30">
        <f t="shared" si="65"/>
        <v>-0.41247759695776143</v>
      </c>
      <c r="FJ30">
        <f t="shared" si="66"/>
        <v>-0.27821969284853276</v>
      </c>
      <c r="FW30">
        <v>794.30472741889184</v>
      </c>
      <c r="FX30">
        <v>96</v>
      </c>
      <c r="FY30" s="22">
        <f t="shared" si="74"/>
        <v>0.62420431036626567</v>
      </c>
      <c r="FZ30" s="49">
        <f t="shared" si="75"/>
        <v>0.57392087637650302</v>
      </c>
      <c r="GA30" s="52">
        <f t="shared" si="76"/>
        <v>0.47968892181235856</v>
      </c>
      <c r="GB30" s="52">
        <f t="shared" si="77"/>
        <v>0.14708418957495045</v>
      </c>
      <c r="GC30" s="88">
        <f t="shared" si="121"/>
        <v>0.23910799211732561</v>
      </c>
      <c r="GD30">
        <f t="shared" si="78"/>
        <v>-0.20467323669308146</v>
      </c>
      <c r="GE30">
        <f t="shared" si="79"/>
        <v>-0.24114797750043937</v>
      </c>
      <c r="HO30"/>
      <c r="HP30"/>
      <c r="HQ30"/>
    </row>
    <row r="31" spans="1:225" x14ac:dyDescent="0.25">
      <c r="F31" s="76">
        <v>5</v>
      </c>
      <c r="G31" s="76">
        <v>3.9609999999999999</v>
      </c>
      <c r="H31" s="76">
        <v>57.844084650441616</v>
      </c>
      <c r="I31" s="76">
        <v>226.02435098385385</v>
      </c>
      <c r="J31" s="76">
        <v>1.208226350101868</v>
      </c>
      <c r="L31" s="49">
        <v>87.091905479212016</v>
      </c>
      <c r="M31" s="49">
        <v>25</v>
      </c>
      <c r="N31" s="22">
        <f t="shared" si="96"/>
        <v>0.11150196001005999</v>
      </c>
      <c r="O31" s="49">
        <f t="shared" si="0"/>
        <v>0.36487993115221407</v>
      </c>
      <c r="Q31" s="72"/>
      <c r="T31" s="72"/>
      <c r="U31">
        <f t="shared" si="98"/>
        <v>-0.95271749840889686</v>
      </c>
      <c r="V31">
        <f t="shared" si="99"/>
        <v>-0.43785002271245999</v>
      </c>
      <c r="W31" s="61"/>
      <c r="X31" s="49">
        <v>106.05776727802636</v>
      </c>
      <c r="Y31" s="49">
        <v>25</v>
      </c>
      <c r="Z31" s="22">
        <f t="shared" si="3"/>
        <v>9.5863835736866007E-2</v>
      </c>
      <c r="AA31" s="49">
        <f t="shared" si="4"/>
        <v>0.34620461779887651</v>
      </c>
      <c r="AF31" s="72"/>
      <c r="AG31">
        <f t="shared" si="7"/>
        <v>-1.0183451978559415</v>
      </c>
      <c r="AH31">
        <f t="shared" si="8"/>
        <v>-0.46066714364954575</v>
      </c>
      <c r="AI31" s="61"/>
      <c r="AJ31" s="49">
        <v>92.005434622091755</v>
      </c>
      <c r="AK31" s="49">
        <v>25</v>
      </c>
      <c r="AL31" s="22">
        <f t="shared" si="9"/>
        <v>0.11188620749877246</v>
      </c>
      <c r="AM31" s="49">
        <f t="shared" si="10"/>
        <v>0.29620638321518278</v>
      </c>
      <c r="AN31" s="72"/>
      <c r="AO31" s="52"/>
      <c r="AP31" s="88"/>
      <c r="AQ31" s="72"/>
      <c r="AR31" s="72"/>
      <c r="AS31">
        <f t="shared" si="13"/>
        <v>-0.95122344677246684</v>
      </c>
      <c r="AT31">
        <f t="shared" si="14"/>
        <v>-0.52840558671534976</v>
      </c>
      <c r="AV31" s="49">
        <v>221.58124920669619</v>
      </c>
      <c r="AW31" s="49">
        <v>25</v>
      </c>
      <c r="AX31" s="22">
        <f t="shared" si="15"/>
        <v>0.70588442845280153</v>
      </c>
      <c r="AY31" s="49">
        <f t="shared" si="16"/>
        <v>0.61055318671329184</v>
      </c>
      <c r="BD31" s="72"/>
      <c r="BE31">
        <f t="shared" si="19"/>
        <v>-0.15126639837292807</v>
      </c>
      <c r="BF31">
        <f t="shared" si="20"/>
        <v>-0.21427649766508836</v>
      </c>
      <c r="BG31" s="61"/>
      <c r="BH31" s="49">
        <v>188.82068212989805</v>
      </c>
      <c r="BI31" s="49">
        <v>25</v>
      </c>
      <c r="BJ31" s="22">
        <f t="shared" si="21"/>
        <v>0.57459004487417087</v>
      </c>
      <c r="BK31" s="49">
        <f t="shared" si="22"/>
        <v>0.55504404574798794</v>
      </c>
      <c r="BP31" s="72"/>
      <c r="BQ31">
        <f t="shared" si="25"/>
        <v>-0.24064190269782576</v>
      </c>
      <c r="BR31">
        <f t="shared" si="26"/>
        <v>-0.25567255189300936</v>
      </c>
      <c r="BT31" s="49">
        <v>269.10453359243132</v>
      </c>
      <c r="BU31" s="49">
        <v>25</v>
      </c>
      <c r="BV31" s="22">
        <f t="shared" si="27"/>
        <v>0.58172462285638094</v>
      </c>
      <c r="BW31" s="49">
        <f t="shared" si="28"/>
        <v>0.56692371726895607</v>
      </c>
      <c r="BX31"/>
      <c r="BY31"/>
      <c r="BZ31"/>
      <c r="CA31"/>
      <c r="CB31" s="72"/>
      <c r="CC31">
        <f t="shared" si="105"/>
        <v>-0.23528255328202322</v>
      </c>
      <c r="CD31">
        <f t="shared" si="106"/>
        <v>-0.24647537390764662</v>
      </c>
      <c r="CF31" s="49">
        <v>226.64123631854818</v>
      </c>
      <c r="CG31" s="49">
        <v>25</v>
      </c>
      <c r="CH31" s="22">
        <f t="shared" si="31"/>
        <v>0.35587544446038055</v>
      </c>
      <c r="CI31" s="49">
        <f t="shared" si="32"/>
        <v>0.5091073955717742</v>
      </c>
      <c r="CN31" s="72"/>
      <c r="CO31">
        <f t="shared" si="35"/>
        <v>-0.44870197744507234</v>
      </c>
      <c r="CP31">
        <f t="shared" si="36"/>
        <v>-0.29319059411826309</v>
      </c>
      <c r="CR31" s="49">
        <v>302.64913679044253</v>
      </c>
      <c r="CS31" s="49">
        <v>25</v>
      </c>
      <c r="CT31" s="22">
        <f t="shared" si="37"/>
        <v>0.30134748268726325</v>
      </c>
      <c r="CU31" s="49">
        <f t="shared" si="38"/>
        <v>0.4374918710970101</v>
      </c>
      <c r="CZ31" s="72"/>
      <c r="DA31">
        <f t="shared" si="41"/>
        <v>-0.52093243206929696</v>
      </c>
      <c r="DB31">
        <f t="shared" si="42"/>
        <v>-0.3590300120599772</v>
      </c>
      <c r="DD31" s="49">
        <v>309.61669851608457</v>
      </c>
      <c r="DE31" s="49">
        <v>25</v>
      </c>
      <c r="DF31" s="22">
        <f t="shared" si="43"/>
        <v>0.27189870669685334</v>
      </c>
      <c r="DG31" s="49">
        <f t="shared" si="44"/>
        <v>0.39760598183935841</v>
      </c>
      <c r="DH31" s="72"/>
      <c r="DI31" s="52"/>
      <c r="DJ31" s="88"/>
      <c r="DK31" s="72"/>
      <c r="DL31" s="72"/>
      <c r="DM31">
        <f t="shared" si="47"/>
        <v>-0.56559285815636096</v>
      </c>
      <c r="DN31">
        <f t="shared" si="48"/>
        <v>-0.40054709042089431</v>
      </c>
      <c r="DP31" s="49">
        <v>178.63720217244784</v>
      </c>
      <c r="DQ31">
        <v>25</v>
      </c>
      <c r="DR31" s="22">
        <f t="shared" si="49"/>
        <v>0.41382974304263764</v>
      </c>
      <c r="DS31" s="49">
        <f t="shared" si="50"/>
        <v>0.35454023405131641</v>
      </c>
      <c r="DT31" s="72"/>
      <c r="DU31" s="52"/>
      <c r="DV31" s="88"/>
      <c r="DX31" s="72"/>
      <c r="DY31">
        <f t="shared" si="111"/>
        <v>-0.38317829865074998</v>
      </c>
      <c r="DZ31">
        <f t="shared" si="112"/>
        <v>-0.45033447293515649</v>
      </c>
      <c r="EB31">
        <v>269.81336141859248</v>
      </c>
      <c r="EC31">
        <v>25</v>
      </c>
      <c r="ED31" s="22">
        <f t="shared" si="53"/>
        <v>0.39633970244039129</v>
      </c>
      <c r="EE31" s="49">
        <f t="shared" si="54"/>
        <v>0.43930853085110277</v>
      </c>
      <c r="EJ31" s="72"/>
      <c r="EK31">
        <f t="shared" si="114"/>
        <v>-0.40193242101142157</v>
      </c>
      <c r="EL31">
        <f t="shared" si="115"/>
        <v>-0.3572303631685807</v>
      </c>
      <c r="EN31">
        <v>271.20333700011878</v>
      </c>
      <c r="EO31">
        <v>25</v>
      </c>
      <c r="EP31" s="22">
        <f t="shared" si="57"/>
        <v>0.41270156785811973</v>
      </c>
      <c r="EQ31" s="49">
        <f t="shared" si="58"/>
        <v>0.47195255453309187</v>
      </c>
      <c r="EV31" s="72"/>
      <c r="EW31">
        <f t="shared" si="117"/>
        <v>-0.38436388122959542</v>
      </c>
      <c r="EX31">
        <f t="shared" si="118"/>
        <v>-0.32610165886625569</v>
      </c>
      <c r="EZ31" s="49">
        <v>255.08282968479082</v>
      </c>
      <c r="FA31">
        <v>25</v>
      </c>
      <c r="FB31" s="22">
        <f t="shared" si="61"/>
        <v>0.39931046071036308</v>
      </c>
      <c r="FC31" s="49">
        <f t="shared" si="62"/>
        <v>0.53342730256155624</v>
      </c>
      <c r="FH31" s="72"/>
      <c r="FI31">
        <f t="shared" si="65"/>
        <v>-0.39868931247212813</v>
      </c>
      <c r="FJ31">
        <f t="shared" si="66"/>
        <v>-0.27292475945909467</v>
      </c>
      <c r="FW31">
        <v>842.32787559239659</v>
      </c>
      <c r="FX31">
        <v>100</v>
      </c>
      <c r="FY31" s="22">
        <f t="shared" si="74"/>
        <v>0.64917248278091633</v>
      </c>
      <c r="FZ31" s="49">
        <f t="shared" si="75"/>
        <v>0.58589425793974992</v>
      </c>
      <c r="GA31" s="52">
        <f t="shared" si="76"/>
        <v>0.48439888563969669</v>
      </c>
      <c r="GB31" s="52"/>
      <c r="GC31" s="88">
        <f t="shared" si="121"/>
        <v>0.24145574280009122</v>
      </c>
      <c r="GD31">
        <f t="shared" si="78"/>
        <v>-0.18763989739430109</v>
      </c>
      <c r="GE31">
        <f t="shared" si="79"/>
        <v>-0.2321807582773463</v>
      </c>
      <c r="HO31"/>
      <c r="HP31"/>
      <c r="HQ31"/>
    </row>
    <row r="32" spans="1:225" x14ac:dyDescent="0.25">
      <c r="F32" s="76">
        <v>7</v>
      </c>
      <c r="G32" s="76">
        <v>3.8249999999999997</v>
      </c>
      <c r="H32" s="76">
        <v>69.285054344716343</v>
      </c>
      <c r="I32" s="76">
        <v>234.06706734596133</v>
      </c>
      <c r="J32" s="76">
        <v>1.3456470044495368</v>
      </c>
      <c r="L32" s="49">
        <v>93.548115961787275</v>
      </c>
      <c r="M32" s="49">
        <v>26</v>
      </c>
      <c r="N32" s="22">
        <f t="shared" si="96"/>
        <v>0.11509879742973933</v>
      </c>
      <c r="O32" s="49">
        <f t="shared" si="0"/>
        <v>0.36560671998784883</v>
      </c>
      <c r="Q32" s="72"/>
      <c r="T32" s="72"/>
      <c r="U32">
        <f t="shared" si="98"/>
        <v>-0.93892921392326356</v>
      </c>
      <c r="V32">
        <f t="shared" si="99"/>
        <v>-0.43698583037031807</v>
      </c>
      <c r="W32" s="61"/>
      <c r="X32" s="49">
        <v>112.05467415507485</v>
      </c>
      <c r="Y32" s="49">
        <v>26</v>
      </c>
      <c r="Z32" s="22">
        <f t="shared" si="3"/>
        <v>9.8859580603643069E-2</v>
      </c>
      <c r="AA32" s="49">
        <f t="shared" si="4"/>
        <v>0.34686391594414229</v>
      </c>
      <c r="AF32" s="72"/>
      <c r="AG32">
        <f t="shared" si="7"/>
        <v>-1.00498123629796</v>
      </c>
      <c r="AH32">
        <f t="shared" si="8"/>
        <v>-0.45984087721600753</v>
      </c>
      <c r="AI32" s="61"/>
      <c r="AJ32" s="49">
        <v>96.00130207450313</v>
      </c>
      <c r="AK32" s="49">
        <v>26</v>
      </c>
      <c r="AL32" s="22">
        <f t="shared" si="9"/>
        <v>0.11455016482017182</v>
      </c>
      <c r="AM32" s="49">
        <f t="shared" si="10"/>
        <v>0.29654143155988277</v>
      </c>
      <c r="AN32" s="72"/>
      <c r="AO32" s="52"/>
      <c r="AP32" s="88"/>
      <c r="AQ32" s="72"/>
      <c r="AR32" s="72"/>
      <c r="AS32">
        <f t="shared" si="13"/>
        <v>-0.94100428159078076</v>
      </c>
      <c r="AT32">
        <f t="shared" si="14"/>
        <v>-0.52791462020600488</v>
      </c>
      <c r="AV32" s="49">
        <v>233.09064760303019</v>
      </c>
      <c r="AW32" s="49">
        <v>26</v>
      </c>
      <c r="AX32" s="22">
        <f t="shared" si="15"/>
        <v>0.72664573517200171</v>
      </c>
      <c r="AY32" s="49">
        <f t="shared" si="16"/>
        <v>0.6200296445294009</v>
      </c>
      <c r="BD32" s="72"/>
      <c r="BE32">
        <f t="shared" si="19"/>
        <v>-0.13867727106490749</v>
      </c>
      <c r="BF32">
        <f t="shared" si="20"/>
        <v>-0.20758754574729582</v>
      </c>
      <c r="BG32" s="61"/>
      <c r="BH32" s="49">
        <v>199.77612469962472</v>
      </c>
      <c r="BI32" s="49">
        <v>26</v>
      </c>
      <c r="BJ32" s="22">
        <f t="shared" si="21"/>
        <v>0.59148975207635235</v>
      </c>
      <c r="BK32" s="49">
        <f t="shared" si="22"/>
        <v>0.56294136126856809</v>
      </c>
      <c r="BP32" s="72"/>
      <c r="BQ32">
        <f t="shared" si="25"/>
        <v>-0.22805277538980526</v>
      </c>
      <c r="BR32">
        <f t="shared" si="26"/>
        <v>-0.24953684103461682</v>
      </c>
      <c r="BT32" s="49">
        <v>284.07437406425805</v>
      </c>
      <c r="BU32" s="49">
        <v>26</v>
      </c>
      <c r="BV32" s="22">
        <f t="shared" si="27"/>
        <v>0.5970331655631278</v>
      </c>
      <c r="BW32" s="49">
        <f t="shared" si="28"/>
        <v>0.57663954376997073</v>
      </c>
      <c r="BX32"/>
      <c r="BY32"/>
      <c r="BZ32"/>
      <c r="CA32"/>
      <c r="CB32" s="72"/>
      <c r="CC32">
        <f t="shared" si="105"/>
        <v>-0.22400154287233415</v>
      </c>
      <c r="CD32">
        <f t="shared" si="106"/>
        <v>-0.23909557864530209</v>
      </c>
      <c r="CF32" s="49">
        <v>240.13329631685815</v>
      </c>
      <c r="CG32" s="49">
        <v>26</v>
      </c>
      <c r="CH32" s="22">
        <f t="shared" si="31"/>
        <v>0.36735529750748952</v>
      </c>
      <c r="CI32" s="49">
        <f t="shared" si="32"/>
        <v>0.51509118075611215</v>
      </c>
      <c r="CN32" s="72"/>
      <c r="CO32">
        <f t="shared" si="35"/>
        <v>-0.4349136929594391</v>
      </c>
      <c r="CP32">
        <f t="shared" si="36"/>
        <v>-0.28811588592168125</v>
      </c>
      <c r="CR32" s="49">
        <v>320.14098456773695</v>
      </c>
      <c r="CS32" s="49">
        <v>26</v>
      </c>
      <c r="CT32" s="22">
        <f t="shared" si="37"/>
        <v>0.31106836922556202</v>
      </c>
      <c r="CU32" s="49">
        <f t="shared" si="38"/>
        <v>0.44333003676670679</v>
      </c>
      <c r="CY32" s="72"/>
      <c r="CZ32" s="72"/>
      <c r="DA32">
        <f t="shared" si="41"/>
        <v>-0.50714414758366366</v>
      </c>
      <c r="DB32">
        <f t="shared" si="42"/>
        <v>-0.35327284311953466</v>
      </c>
      <c r="DD32" s="49">
        <v>328.60995115790394</v>
      </c>
      <c r="DE32" s="49">
        <v>26</v>
      </c>
      <c r="DF32" s="22">
        <f t="shared" si="43"/>
        <v>0.28066963271933248</v>
      </c>
      <c r="DG32" s="49">
        <f t="shared" si="44"/>
        <v>0.40341552237291672</v>
      </c>
      <c r="DH32" s="72"/>
      <c r="DI32" s="52"/>
      <c r="DJ32" s="88"/>
      <c r="DK32" s="72"/>
      <c r="DL32" s="72"/>
      <c r="DM32">
        <f t="shared" si="47"/>
        <v>-0.55180457367072766</v>
      </c>
      <c r="DN32">
        <f t="shared" si="48"/>
        <v>-0.39424739528733693</v>
      </c>
      <c r="DP32" s="49">
        <v>188.11233346062133</v>
      </c>
      <c r="DQ32">
        <v>26</v>
      </c>
      <c r="DR32" s="22">
        <f t="shared" si="49"/>
        <v>0.42762406781072565</v>
      </c>
      <c r="DS32" s="49">
        <f t="shared" si="50"/>
        <v>0.35977118523762919</v>
      </c>
      <c r="DX32" s="72"/>
      <c r="DY32">
        <f t="shared" si="111"/>
        <v>-0.36893785953613961</v>
      </c>
      <c r="DZ32">
        <f t="shared" si="112"/>
        <v>-0.44397362307334798</v>
      </c>
      <c r="EB32">
        <v>284.3448610402516</v>
      </c>
      <c r="EC32">
        <v>26</v>
      </c>
      <c r="ED32" s="22">
        <f t="shared" si="53"/>
        <v>0.40872531814165358</v>
      </c>
      <c r="EE32" s="49">
        <f t="shared" si="54"/>
        <v>0.4470265074631492</v>
      </c>
      <c r="EI32" s="72"/>
      <c r="EJ32" s="72"/>
      <c r="EK32">
        <f t="shared" si="114"/>
        <v>-0.38856845945343998</v>
      </c>
      <c r="EL32">
        <f t="shared" si="115"/>
        <v>-0.34966672361604645</v>
      </c>
      <c r="EN32">
        <v>287.77161083053346</v>
      </c>
      <c r="EO32">
        <v>26</v>
      </c>
      <c r="EP32" s="22">
        <f t="shared" si="57"/>
        <v>0.42601452165999454</v>
      </c>
      <c r="EQ32" s="49">
        <f t="shared" si="58"/>
        <v>0.48169416205995175</v>
      </c>
      <c r="EV32" s="72"/>
      <c r="EW32">
        <f t="shared" si="117"/>
        <v>-0.37057559674396212</v>
      </c>
      <c r="EX32">
        <f t="shared" si="118"/>
        <v>-0.31722861712860623</v>
      </c>
      <c r="EZ32" s="49">
        <v>267.57896030891516</v>
      </c>
      <c r="FA32">
        <v>26</v>
      </c>
      <c r="FB32" s="22">
        <f t="shared" si="61"/>
        <v>0.41178891260756195</v>
      </c>
      <c r="FC32" s="49">
        <f t="shared" si="62"/>
        <v>0.54043866615898373</v>
      </c>
      <c r="FH32" s="72"/>
      <c r="FI32">
        <f t="shared" si="65"/>
        <v>-0.38532535091414666</v>
      </c>
      <c r="FJ32">
        <f t="shared" si="66"/>
        <v>-0.26725358655831266</v>
      </c>
      <c r="FW32">
        <v>890.37969428777967</v>
      </c>
      <c r="FX32">
        <v>104</v>
      </c>
      <c r="FY32" s="22">
        <f t="shared" si="74"/>
        <v>0.67414065519556698</v>
      </c>
      <c r="FZ32" s="49">
        <f t="shared" si="75"/>
        <v>0.59787478778692071</v>
      </c>
      <c r="GA32" s="52">
        <f t="shared" si="76"/>
        <v>0.48703376862191161</v>
      </c>
      <c r="GB32" s="52"/>
      <c r="GC32" s="88">
        <f t="shared" si="121"/>
        <v>0.24276913894224347</v>
      </c>
      <c r="GD32">
        <f t="shared" si="78"/>
        <v>-0.17124948120613173</v>
      </c>
      <c r="GE32">
        <f t="shared" si="79"/>
        <v>-0.22338976027090676</v>
      </c>
      <c r="HO32"/>
      <c r="HP32"/>
      <c r="HQ32"/>
    </row>
    <row r="33" spans="6:225" x14ac:dyDescent="0.25">
      <c r="F33" s="76">
        <v>6</v>
      </c>
      <c r="G33" s="76">
        <v>4.2240000000000002</v>
      </c>
      <c r="H33" s="76">
        <v>66.229855810660922</v>
      </c>
      <c r="I33" s="76">
        <v>211.93974999827464</v>
      </c>
      <c r="J33" s="76">
        <v>1.2519135058006092</v>
      </c>
      <c r="L33" s="49">
        <v>96.546620862669243</v>
      </c>
      <c r="M33" s="49">
        <v>27</v>
      </c>
      <c r="N33" s="22">
        <f t="shared" si="96"/>
        <v>0.1186956348494187</v>
      </c>
      <c r="O33" s="49">
        <f t="shared" si="0"/>
        <v>0.36594426782515038</v>
      </c>
      <c r="Q33" s="72"/>
      <c r="T33" s="72"/>
      <c r="U33">
        <f t="shared" si="98"/>
        <v>-0.92556525236528209</v>
      </c>
      <c r="V33">
        <f t="shared" si="99"/>
        <v>-0.43658505126957431</v>
      </c>
      <c r="W33" s="61"/>
      <c r="X33" s="49">
        <v>118.02648007968381</v>
      </c>
      <c r="Y33" s="49">
        <v>27</v>
      </c>
      <c r="Z33" s="22">
        <f t="shared" si="3"/>
        <v>0.10185532547042013</v>
      </c>
      <c r="AA33" s="49">
        <f t="shared" si="4"/>
        <v>0.34752045449821772</v>
      </c>
      <c r="AF33" s="72"/>
      <c r="AG33">
        <f t="shared" si="7"/>
        <v>-0.99201625913359237</v>
      </c>
      <c r="AH33">
        <f t="shared" si="8"/>
        <v>-0.4590196284428652</v>
      </c>
      <c r="AI33" s="61"/>
      <c r="AJ33" s="49">
        <v>100.50124377339814</v>
      </c>
      <c r="AK33" s="49">
        <v>27</v>
      </c>
      <c r="AL33" s="22">
        <f t="shared" si="9"/>
        <v>0.11721412214157116</v>
      </c>
      <c r="AM33" s="49">
        <f t="shared" si="10"/>
        <v>0.29691874588159561</v>
      </c>
      <c r="AN33" s="72"/>
      <c r="AO33" s="52"/>
      <c r="AP33" s="88"/>
      <c r="AQ33" s="72"/>
      <c r="AR33" s="72"/>
      <c r="AS33">
        <f t="shared" si="13"/>
        <v>-0.93102006068417986</v>
      </c>
      <c r="AT33">
        <f t="shared" si="14"/>
        <v>-0.52736238247828093</v>
      </c>
      <c r="AV33" s="49">
        <v>244.58638555733228</v>
      </c>
      <c r="AW33" s="49">
        <v>27</v>
      </c>
      <c r="AX33" s="22">
        <f t="shared" si="15"/>
        <v>0.74740704189120166</v>
      </c>
      <c r="AY33" s="49">
        <f t="shared" si="16"/>
        <v>0.62949485478953837</v>
      </c>
      <c r="BD33" s="72"/>
      <c r="BE33">
        <f t="shared" si="19"/>
        <v>-0.12644281464789592</v>
      </c>
      <c r="BF33">
        <f t="shared" si="20"/>
        <v>-0.20100781527120001</v>
      </c>
      <c r="BG33" s="61"/>
      <c r="BH33" s="49">
        <v>209.76296145888102</v>
      </c>
      <c r="BI33" s="49">
        <v>27</v>
      </c>
      <c r="BJ33" s="22">
        <f t="shared" si="21"/>
        <v>0.60838945927853383</v>
      </c>
      <c r="BK33" s="49">
        <f t="shared" si="22"/>
        <v>0.57014044979816492</v>
      </c>
      <c r="BP33" s="72"/>
      <c r="BQ33">
        <f t="shared" si="25"/>
        <v>-0.21581831897279366</v>
      </c>
      <c r="BR33">
        <f t="shared" si="26"/>
        <v>-0.24401814597893359</v>
      </c>
      <c r="BT33" s="49">
        <v>297.60754358718799</v>
      </c>
      <c r="BU33" s="49">
        <v>27</v>
      </c>
      <c r="BV33" s="22">
        <f t="shared" si="27"/>
        <v>0.61234170826987477</v>
      </c>
      <c r="BW33" s="49">
        <f t="shared" si="28"/>
        <v>0.58542293243340127</v>
      </c>
      <c r="BX33"/>
      <c r="BY33"/>
      <c r="BZ33"/>
      <c r="CA33"/>
      <c r="CB33" s="72"/>
      <c r="CC33">
        <f t="shared" si="105"/>
        <v>-0.21300615857087091</v>
      </c>
      <c r="CD33">
        <f t="shared" si="106"/>
        <v>-0.23253026920285419</v>
      </c>
      <c r="CF33" s="49">
        <v>253.1427462914946</v>
      </c>
      <c r="CG33" s="49">
        <v>27</v>
      </c>
      <c r="CH33" s="22">
        <f t="shared" si="31"/>
        <v>0.37883515055459865</v>
      </c>
      <c r="CI33" s="49">
        <f t="shared" si="32"/>
        <v>0.52086092637126413</v>
      </c>
      <c r="CN33" s="72"/>
      <c r="CO33">
        <f t="shared" si="35"/>
        <v>-0.42154973140145752</v>
      </c>
      <c r="CP33">
        <f t="shared" si="36"/>
        <v>-0.28327822098510735</v>
      </c>
      <c r="CR33" s="49">
        <v>338.11980125393427</v>
      </c>
      <c r="CS33" s="49">
        <v>27</v>
      </c>
      <c r="CT33" s="22">
        <f t="shared" si="37"/>
        <v>0.32078925576386086</v>
      </c>
      <c r="CU33" s="49">
        <f t="shared" si="38"/>
        <v>0.44933073558912484</v>
      </c>
      <c r="CV33" s="72"/>
      <c r="CW33" s="52"/>
      <c r="CX33" s="88"/>
      <c r="CY33" s="72"/>
      <c r="CZ33" s="72"/>
      <c r="DA33">
        <f t="shared" si="41"/>
        <v>-0.49378018602568213</v>
      </c>
      <c r="DB33">
        <f t="shared" si="42"/>
        <v>-0.34743387332726727</v>
      </c>
      <c r="DD33" s="49">
        <v>346.61686340973085</v>
      </c>
      <c r="DE33" s="49">
        <v>27</v>
      </c>
      <c r="DF33" s="22">
        <f t="shared" si="43"/>
        <v>0.28944055874181163</v>
      </c>
      <c r="DG33" s="49">
        <f t="shared" si="44"/>
        <v>0.40892336711041483</v>
      </c>
      <c r="DH33" s="72"/>
      <c r="DI33" s="52"/>
      <c r="DJ33" s="88"/>
      <c r="DL33" s="72"/>
      <c r="DM33">
        <f t="shared" si="47"/>
        <v>-0.53844061211274619</v>
      </c>
      <c r="DN33">
        <f t="shared" si="48"/>
        <v>-0.3883580718444018</v>
      </c>
      <c r="DP33" s="49">
        <v>197.64235376052372</v>
      </c>
      <c r="DQ33">
        <v>27</v>
      </c>
      <c r="DR33" s="22">
        <f t="shared" si="49"/>
        <v>0.44141839257881349</v>
      </c>
      <c r="DS33" s="49">
        <f t="shared" si="50"/>
        <v>0.36503243909018351</v>
      </c>
      <c r="DX33" s="72"/>
      <c r="DY33">
        <f t="shared" si="111"/>
        <v>-0.35514957505050643</v>
      </c>
      <c r="DZ33">
        <f t="shared" si="112"/>
        <v>-0.43766853967539787</v>
      </c>
      <c r="EB33">
        <v>302.8473212693155</v>
      </c>
      <c r="EC33">
        <v>27</v>
      </c>
      <c r="ED33" s="22">
        <f t="shared" si="53"/>
        <v>0.42111093384291576</v>
      </c>
      <c r="EE33" s="49">
        <f t="shared" si="54"/>
        <v>0.45685354245824289</v>
      </c>
      <c r="EF33" s="72"/>
      <c r="EG33" s="52"/>
      <c r="EH33" s="88"/>
      <c r="EI33" s="72"/>
      <c r="EJ33" s="72"/>
      <c r="EK33">
        <f t="shared" si="114"/>
        <v>-0.37560348228907242</v>
      </c>
      <c r="EL33">
        <f t="shared" si="115"/>
        <v>-0.34022300320465193</v>
      </c>
      <c r="EN33">
        <v>303.77829086358361</v>
      </c>
      <c r="EO33">
        <v>27</v>
      </c>
      <c r="EP33" s="22">
        <f t="shared" si="57"/>
        <v>0.4393274754618694</v>
      </c>
      <c r="EQ33" s="49">
        <f t="shared" si="58"/>
        <v>0.49110557065242394</v>
      </c>
      <c r="EV33" s="72"/>
      <c r="EW33">
        <f t="shared" si="117"/>
        <v>-0.35721163518598059</v>
      </c>
      <c r="EX33">
        <f t="shared" si="118"/>
        <v>-0.30882513960106345</v>
      </c>
      <c r="EZ33" s="49">
        <v>280.6002494653203</v>
      </c>
      <c r="FA33">
        <v>27</v>
      </c>
      <c r="FB33" s="22">
        <f t="shared" si="61"/>
        <v>0.42426736450476077</v>
      </c>
      <c r="FC33" s="49">
        <f t="shared" si="62"/>
        <v>0.54774468716092051</v>
      </c>
      <c r="FG33" s="12"/>
      <c r="FH33" s="72"/>
      <c r="FI33">
        <f t="shared" si="65"/>
        <v>-0.37236037374977904</v>
      </c>
      <c r="FJ33">
        <f t="shared" si="66"/>
        <v>-0.26142182617781923</v>
      </c>
      <c r="FW33">
        <v>939.34618219269942</v>
      </c>
      <c r="FX33">
        <v>108</v>
      </c>
      <c r="FY33" s="22">
        <f t="shared" si="74"/>
        <v>0.69910882761021764</v>
      </c>
      <c r="FZ33" s="49">
        <f t="shared" si="75"/>
        <v>0.61008336772798311</v>
      </c>
      <c r="GA33" s="52"/>
      <c r="GC33" s="88"/>
      <c r="GD33">
        <f t="shared" si="78"/>
        <v>-0.1554552140228998</v>
      </c>
      <c r="GE33">
        <f t="shared" si="79"/>
        <v>-0.21461081470998827</v>
      </c>
      <c r="HO33"/>
      <c r="HP33"/>
      <c r="HQ33"/>
    </row>
    <row r="34" spans="6:225" x14ac:dyDescent="0.25">
      <c r="F34" s="76">
        <v>7</v>
      </c>
      <c r="G34" s="76">
        <v>7.6560000000000077</v>
      </c>
      <c r="H34" s="76">
        <v>65.754960739075159</v>
      </c>
      <c r="I34" s="76">
        <v>168.47083084659377</v>
      </c>
      <c r="J34" s="76">
        <v>1.335635766677755</v>
      </c>
      <c r="L34" s="49">
        <v>101.06062536913177</v>
      </c>
      <c r="M34" s="49">
        <v>28</v>
      </c>
      <c r="N34" s="22">
        <f t="shared" si="96"/>
        <v>0.12229247226909803</v>
      </c>
      <c r="O34" s="49">
        <f t="shared" si="0"/>
        <v>0.36645241855662924</v>
      </c>
      <c r="T34" s="72"/>
      <c r="U34">
        <f t="shared" si="98"/>
        <v>-0.91260027520091447</v>
      </c>
      <c r="V34">
        <f t="shared" si="99"/>
        <v>-0.43598240765260649</v>
      </c>
      <c r="W34" s="61"/>
      <c r="X34" s="49">
        <v>123.03657992645927</v>
      </c>
      <c r="Y34" s="49">
        <v>28</v>
      </c>
      <c r="Z34" s="22">
        <f t="shared" si="3"/>
        <v>0.10485107033719719</v>
      </c>
      <c r="AA34" s="49">
        <f t="shared" si="4"/>
        <v>0.34807126337424305</v>
      </c>
      <c r="AF34" s="72"/>
      <c r="AG34">
        <f t="shared" si="7"/>
        <v>-0.97942713182557184</v>
      </c>
      <c r="AH34">
        <f t="shared" si="8"/>
        <v>-0.45833183041625469</v>
      </c>
      <c r="AI34" s="61"/>
      <c r="AJ34" s="49">
        <v>106.00471687618433</v>
      </c>
      <c r="AK34" s="49">
        <v>28</v>
      </c>
      <c r="AL34" s="22">
        <f t="shared" si="9"/>
        <v>0.11987807946297049</v>
      </c>
      <c r="AM34" s="49">
        <f t="shared" si="10"/>
        <v>0.29738020502035573</v>
      </c>
      <c r="AN34" s="72"/>
      <c r="AO34" s="52"/>
      <c r="AP34" s="88"/>
      <c r="AQ34" s="72"/>
      <c r="AR34" s="72"/>
      <c r="AS34">
        <f t="shared" si="13"/>
        <v>-0.92126022339502356</v>
      </c>
      <c r="AT34">
        <f t="shared" si="14"/>
        <v>-0.5266879434688907</v>
      </c>
      <c r="AV34" s="49">
        <v>256.10983971725881</v>
      </c>
      <c r="AW34" s="49">
        <v>28</v>
      </c>
      <c r="AX34" s="22">
        <f t="shared" si="15"/>
        <v>0.76816834861040173</v>
      </c>
      <c r="AY34" s="49">
        <f t="shared" si="16"/>
        <v>0.63898288565631189</v>
      </c>
      <c r="BD34" s="72"/>
      <c r="BE34">
        <f t="shared" si="19"/>
        <v>-0.11454359134818817</v>
      </c>
      <c r="BF34">
        <f t="shared" si="20"/>
        <v>-0.19451077371102315</v>
      </c>
      <c r="BG34" s="61"/>
      <c r="BH34" s="49">
        <v>221.24929378418364</v>
      </c>
      <c r="BI34" s="49">
        <v>28</v>
      </c>
      <c r="BJ34" s="22">
        <f t="shared" si="21"/>
        <v>0.62528916648071531</v>
      </c>
      <c r="BK34" s="49">
        <f t="shared" si="22"/>
        <v>0.5784204613056706</v>
      </c>
      <c r="BP34" s="72"/>
      <c r="BQ34">
        <f t="shared" si="25"/>
        <v>-0.20391909567308594</v>
      </c>
      <c r="BR34">
        <f t="shared" si="26"/>
        <v>-0.23775635251336888</v>
      </c>
      <c r="BT34" s="49">
        <v>309.59085903818283</v>
      </c>
      <c r="BU34" s="49">
        <v>28</v>
      </c>
      <c r="BV34" s="22">
        <f t="shared" si="27"/>
        <v>0.62765025097662153</v>
      </c>
      <c r="BW34" s="49">
        <f t="shared" si="28"/>
        <v>0.59320042438783538</v>
      </c>
      <c r="BX34"/>
      <c r="BY34"/>
      <c r="BZ34"/>
      <c r="CA34"/>
      <c r="CB34" s="72"/>
      <c r="CC34">
        <f t="shared" si="105"/>
        <v>-0.20228229317909788</v>
      </c>
      <c r="CD34">
        <f t="shared" si="106"/>
        <v>-0.2267985469403023</v>
      </c>
      <c r="CF34" s="49">
        <v>266.13577361940651</v>
      </c>
      <c r="CG34" s="49">
        <v>28</v>
      </c>
      <c r="CH34" s="22">
        <f t="shared" si="31"/>
        <v>0.39031500360170762</v>
      </c>
      <c r="CI34" s="49">
        <f t="shared" si="32"/>
        <v>0.52662338847373014</v>
      </c>
      <c r="CN34" s="72"/>
      <c r="CO34">
        <f t="shared" si="35"/>
        <v>-0.40858475423708995</v>
      </c>
      <c r="CP34">
        <f t="shared" si="36"/>
        <v>-0.27849985685258649</v>
      </c>
      <c r="CR34" s="49">
        <v>355.62691124266735</v>
      </c>
      <c r="CS34" s="49">
        <v>28</v>
      </c>
      <c r="CT34" s="22">
        <f t="shared" si="37"/>
        <v>0.33051014230215964</v>
      </c>
      <c r="CU34" s="49">
        <f t="shared" si="38"/>
        <v>0.45517399525003388</v>
      </c>
      <c r="CV34" s="72"/>
      <c r="CW34" s="52"/>
      <c r="CX34" s="88"/>
      <c r="CY34" s="72"/>
      <c r="CZ34" s="72"/>
      <c r="DA34">
        <f t="shared" si="41"/>
        <v>-0.48081520886131451</v>
      </c>
      <c r="DB34">
        <f t="shared" si="42"/>
        <v>-0.3418225577773541</v>
      </c>
      <c r="DD34" s="49">
        <v>365.66548921110945</v>
      </c>
      <c r="DE34" s="49">
        <v>28</v>
      </c>
      <c r="DF34" s="22">
        <f t="shared" si="43"/>
        <v>0.29821148476429071</v>
      </c>
      <c r="DG34" s="49">
        <f t="shared" si="44"/>
        <v>0.41474984484904265</v>
      </c>
      <c r="DL34" s="72"/>
      <c r="DM34">
        <f t="shared" si="47"/>
        <v>-0.52547563494837868</v>
      </c>
      <c r="DN34">
        <f t="shared" si="48"/>
        <v>-0.38221376776584942</v>
      </c>
      <c r="DP34" s="49">
        <v>207.17444340458599</v>
      </c>
      <c r="DQ34">
        <v>28</v>
      </c>
      <c r="DR34" s="22">
        <f t="shared" si="49"/>
        <v>0.4552127173469015</v>
      </c>
      <c r="DS34" s="49">
        <f t="shared" si="50"/>
        <v>0.37029483536894364</v>
      </c>
      <c r="DX34" s="72"/>
      <c r="DY34">
        <f t="shared" si="111"/>
        <v>-0.34178561349252484</v>
      </c>
      <c r="DZ34">
        <f t="shared" si="112"/>
        <v>-0.43145234516473652</v>
      </c>
      <c r="EB34">
        <v>321.32732532419334</v>
      </c>
      <c r="EC34">
        <v>28</v>
      </c>
      <c r="ED34" s="22">
        <f t="shared" si="53"/>
        <v>0.43349654954417804</v>
      </c>
      <c r="EE34" s="49">
        <f t="shared" si="54"/>
        <v>0.46666865052000722</v>
      </c>
      <c r="EF34" s="72"/>
      <c r="EG34" s="52"/>
      <c r="EH34" s="88"/>
      <c r="EI34" s="72"/>
      <c r="EJ34" s="72"/>
      <c r="EK34">
        <f t="shared" si="114"/>
        <v>-0.36301435498105183</v>
      </c>
      <c r="EL34">
        <f t="shared" si="115"/>
        <v>-0.33099137280986574</v>
      </c>
      <c r="EN34">
        <v>320.30610359467084</v>
      </c>
      <c r="EO34">
        <v>28</v>
      </c>
      <c r="EP34" s="22">
        <f t="shared" si="57"/>
        <v>0.4526404292637442</v>
      </c>
      <c r="EQ34" s="49">
        <f t="shared" si="58"/>
        <v>0.50082338836546325</v>
      </c>
      <c r="EV34" s="72"/>
      <c r="EW34">
        <f t="shared" si="117"/>
        <v>-0.34424665802161297</v>
      </c>
      <c r="EX34">
        <f t="shared" si="118"/>
        <v>-0.30031539784698291</v>
      </c>
      <c r="EZ34" s="49">
        <v>294.6086387056564</v>
      </c>
      <c r="FA34">
        <v>28</v>
      </c>
      <c r="FB34" s="22">
        <f t="shared" si="61"/>
        <v>0.43674581640195964</v>
      </c>
      <c r="FC34" s="49">
        <f t="shared" si="62"/>
        <v>0.55560455301320866</v>
      </c>
      <c r="FD34" s="12"/>
      <c r="FE34" s="12"/>
      <c r="FF34" s="12"/>
      <c r="FG34" s="12"/>
      <c r="FH34" s="72"/>
      <c r="FI34">
        <f t="shared" si="65"/>
        <v>-0.35977124644175845</v>
      </c>
      <c r="FJ34">
        <f t="shared" si="66"/>
        <v>-0.25523420400639713</v>
      </c>
      <c r="FW34">
        <v>987.92573101422965</v>
      </c>
      <c r="FX34">
        <v>112</v>
      </c>
      <c r="FY34" s="22">
        <f t="shared" si="74"/>
        <v>0.72407700002486819</v>
      </c>
      <c r="FZ34" s="49">
        <f t="shared" si="75"/>
        <v>0.62219547400033859</v>
      </c>
      <c r="GC34" s="88"/>
      <c r="GD34">
        <f t="shared" si="78"/>
        <v>-0.14021524746616298</v>
      </c>
      <c r="GE34">
        <f t="shared" si="79"/>
        <v>-0.20607315237843596</v>
      </c>
      <c r="HO34"/>
      <c r="HP34"/>
      <c r="HQ34"/>
    </row>
    <row r="35" spans="6:225" x14ac:dyDescent="0.25">
      <c r="F35" s="76">
        <v>4</v>
      </c>
      <c r="G35" s="76">
        <v>3.9619999999999775</v>
      </c>
      <c r="H35" s="76">
        <v>97.470963753001797</v>
      </c>
      <c r="I35" s="76">
        <v>225.96725746696515</v>
      </c>
      <c r="J35" s="76">
        <v>1.5682005379343862</v>
      </c>
      <c r="L35" s="49">
        <v>106.01886624558857</v>
      </c>
      <c r="M35" s="49">
        <v>29</v>
      </c>
      <c r="N35" s="22">
        <f t="shared" si="96"/>
        <v>0.1258893096887774</v>
      </c>
      <c r="O35" s="49">
        <f t="shared" si="0"/>
        <v>0.3670105778860257</v>
      </c>
      <c r="U35">
        <f t="shared" si="98"/>
        <v>-0.90001114789289394</v>
      </c>
      <c r="V35">
        <f t="shared" si="99"/>
        <v>-0.43532141844183936</v>
      </c>
      <c r="W35" s="61"/>
      <c r="X35" s="49">
        <v>127.06297651164952</v>
      </c>
      <c r="Y35" s="49">
        <v>29</v>
      </c>
      <c r="Z35" s="22">
        <f t="shared" si="3"/>
        <v>0.10784681520397425</v>
      </c>
      <c r="AA35" s="49">
        <f t="shared" si="4"/>
        <v>0.34851392420842747</v>
      </c>
      <c r="AF35" s="72"/>
      <c r="AG35">
        <f t="shared" si="7"/>
        <v>-0.96719267540856024</v>
      </c>
      <c r="AH35">
        <f t="shared" si="8"/>
        <v>-0.45777986581251118</v>
      </c>
      <c r="AI35" s="61"/>
      <c r="AJ35" s="49">
        <v>111.00450441310929</v>
      </c>
      <c r="AK35" s="49">
        <v>29</v>
      </c>
      <c r="AL35" s="22">
        <f t="shared" si="9"/>
        <v>0.12254203678436984</v>
      </c>
      <c r="AM35" s="49">
        <f t="shared" si="10"/>
        <v>0.29779943077247306</v>
      </c>
      <c r="AN35" s="72"/>
      <c r="AO35" s="52"/>
      <c r="AP35" s="88"/>
      <c r="AQ35" s="72"/>
      <c r="AR35" s="72"/>
      <c r="AS35">
        <f t="shared" si="13"/>
        <v>-0.91171490548879319</v>
      </c>
      <c r="AT35">
        <f t="shared" si="14"/>
        <v>-0.52607613671349396</v>
      </c>
      <c r="AV35" s="49">
        <v>267.60511953249323</v>
      </c>
      <c r="AW35" s="49">
        <v>29</v>
      </c>
      <c r="AX35" s="22">
        <f t="shared" si="15"/>
        <v>0.7889296553296018</v>
      </c>
      <c r="AY35" s="49">
        <f t="shared" si="16"/>
        <v>0.64844771869989981</v>
      </c>
      <c r="BD35" s="72"/>
      <c r="BE35">
        <f t="shared" si="19"/>
        <v>-0.102961718798373</v>
      </c>
      <c r="BF35">
        <f t="shared" si="20"/>
        <v>-0.18812503329683844</v>
      </c>
      <c r="BG35" s="61"/>
      <c r="BH35" s="49">
        <v>230.73903007510455</v>
      </c>
      <c r="BI35" s="49">
        <v>29</v>
      </c>
      <c r="BJ35" s="22">
        <f t="shared" si="21"/>
        <v>0.64218887368289679</v>
      </c>
      <c r="BK35" s="49">
        <f t="shared" si="22"/>
        <v>0.58526121111742124</v>
      </c>
      <c r="BP35" s="72"/>
      <c r="BQ35">
        <f t="shared" si="25"/>
        <v>-0.19233722312327078</v>
      </c>
      <c r="BR35">
        <f t="shared" si="26"/>
        <v>-0.23265025831515224</v>
      </c>
      <c r="BT35" s="49">
        <v>324.09875038327436</v>
      </c>
      <c r="BU35" s="49">
        <v>29</v>
      </c>
      <c r="BV35" s="22">
        <f t="shared" si="27"/>
        <v>0.64295879368336839</v>
      </c>
      <c r="BW35" s="49">
        <f t="shared" si="28"/>
        <v>0.60261643356106331</v>
      </c>
      <c r="BX35"/>
      <c r="BY35"/>
      <c r="BZ35"/>
      <c r="CA35"/>
      <c r="CB35" s="72"/>
      <c r="CC35">
        <f t="shared" si="105"/>
        <v>-0.19181685950093291</v>
      </c>
      <c r="CD35">
        <f t="shared" si="106"/>
        <v>-0.21995902913864471</v>
      </c>
      <c r="CF35" s="49">
        <v>279.62921878802291</v>
      </c>
      <c r="CG35" s="49">
        <v>29</v>
      </c>
      <c r="CH35" s="22">
        <f t="shared" si="31"/>
        <v>0.4017948566488167</v>
      </c>
      <c r="CI35" s="49">
        <f t="shared" si="32"/>
        <v>0.53260778798690733</v>
      </c>
      <c r="CN35" s="72"/>
      <c r="CO35">
        <f t="shared" si="35"/>
        <v>-0.39599562692906942</v>
      </c>
      <c r="CP35">
        <f t="shared" si="36"/>
        <v>-0.27359248743705056</v>
      </c>
      <c r="CR35" s="49">
        <v>373.10856328956055</v>
      </c>
      <c r="CS35" s="49">
        <v>29</v>
      </c>
      <c r="CT35" s="22">
        <f t="shared" si="37"/>
        <v>0.34023102884045847</v>
      </c>
      <c r="CU35" s="49">
        <f t="shared" si="38"/>
        <v>0.4610087579422999</v>
      </c>
      <c r="CV35" s="72"/>
      <c r="CW35" s="52"/>
      <c r="CX35" s="88"/>
      <c r="CY35" s="72"/>
      <c r="CZ35" s="72"/>
      <c r="DA35">
        <f t="shared" si="41"/>
        <v>-0.46822608155329398</v>
      </c>
      <c r="DB35">
        <f t="shared" si="42"/>
        <v>-0.33629082408999394</v>
      </c>
      <c r="DD35" s="49">
        <v>386.15670394284234</v>
      </c>
      <c r="DE35" s="49">
        <v>29</v>
      </c>
      <c r="DF35" s="22">
        <f t="shared" si="43"/>
        <v>0.30698241078676991</v>
      </c>
      <c r="DG35" s="49">
        <f t="shared" si="44"/>
        <v>0.42101757291073</v>
      </c>
      <c r="DL35" s="72"/>
      <c r="DM35">
        <f t="shared" si="47"/>
        <v>-0.51288650764035804</v>
      </c>
      <c r="DN35">
        <f t="shared" si="48"/>
        <v>-0.37569977670854537</v>
      </c>
      <c r="DP35" s="49">
        <v>219.20595338630747</v>
      </c>
      <c r="DQ35">
        <v>29</v>
      </c>
      <c r="DR35" s="22">
        <f t="shared" si="49"/>
        <v>0.46900704211498934</v>
      </c>
      <c r="DS35" s="49">
        <f t="shared" si="50"/>
        <v>0.37693709071062698</v>
      </c>
      <c r="DX35" s="72"/>
      <c r="DY35">
        <f t="shared" si="111"/>
        <v>-0.32882063632815728</v>
      </c>
      <c r="DZ35">
        <f t="shared" si="112"/>
        <v>-0.42373112575443034</v>
      </c>
      <c r="EB35">
        <v>338.90190321094394</v>
      </c>
      <c r="EC35">
        <v>29</v>
      </c>
      <c r="ED35" s="22">
        <f t="shared" si="53"/>
        <v>0.44588216524544022</v>
      </c>
      <c r="EE35" s="49">
        <f t="shared" si="54"/>
        <v>0.47600286822829935</v>
      </c>
      <c r="EF35" s="72"/>
      <c r="EG35" s="52"/>
      <c r="EH35" s="88"/>
      <c r="EI35" s="72"/>
      <c r="EJ35" s="72"/>
      <c r="EK35">
        <f t="shared" si="114"/>
        <v>-0.35077989856404029</v>
      </c>
      <c r="EL35">
        <f t="shared" si="115"/>
        <v>-0.32239043036360288</v>
      </c>
      <c r="EN35">
        <v>335.83515301409409</v>
      </c>
      <c r="EO35">
        <v>29</v>
      </c>
      <c r="EP35" s="22">
        <f t="shared" si="57"/>
        <v>0.46595338306561906</v>
      </c>
      <c r="EQ35" s="49">
        <f t="shared" si="58"/>
        <v>0.50995396565176621</v>
      </c>
      <c r="EV35" s="72"/>
      <c r="EW35">
        <f t="shared" si="117"/>
        <v>-0.33165753071359244</v>
      </c>
      <c r="EX35">
        <f t="shared" si="118"/>
        <v>-0.29246902658003304</v>
      </c>
      <c r="EZ35" s="49">
        <v>309.53271232617726</v>
      </c>
      <c r="FA35">
        <v>29</v>
      </c>
      <c r="FB35" s="22">
        <f t="shared" si="61"/>
        <v>0.44922426829915846</v>
      </c>
      <c r="FC35" s="49">
        <f t="shared" si="62"/>
        <v>0.56397819359489709</v>
      </c>
      <c r="FD35" s="12"/>
      <c r="FE35" s="12"/>
      <c r="FF35" s="12"/>
      <c r="FG35" s="12"/>
      <c r="FH35" s="72"/>
      <c r="FI35">
        <f t="shared" si="65"/>
        <v>-0.34753679002474686</v>
      </c>
      <c r="FJ35">
        <f t="shared" si="66"/>
        <v>-0.24873768783313305</v>
      </c>
      <c r="HO35"/>
      <c r="HP35"/>
      <c r="HQ35"/>
    </row>
    <row r="36" spans="6:225" x14ac:dyDescent="0.25">
      <c r="F36" s="76">
        <v>4</v>
      </c>
      <c r="G36" s="76">
        <v>2.6609999999999756</v>
      </c>
      <c r="H36" s="76">
        <v>144.79622364683689</v>
      </c>
      <c r="I36" s="76">
        <v>385.21858243995871</v>
      </c>
      <c r="J36" s="76">
        <v>2.6700659367262509</v>
      </c>
      <c r="L36" s="49">
        <v>110.50452479423636</v>
      </c>
      <c r="M36" s="49">
        <v>30</v>
      </c>
      <c r="N36" s="22">
        <f t="shared" si="96"/>
        <v>0.12948614710845674</v>
      </c>
      <c r="O36" s="49">
        <f t="shared" si="0"/>
        <v>0.3675155376549839</v>
      </c>
      <c r="U36">
        <f t="shared" si="98"/>
        <v>-0.88777669147588234</v>
      </c>
      <c r="V36">
        <f t="shared" si="99"/>
        <v>-0.43472429528678896</v>
      </c>
      <c r="W36" s="61"/>
      <c r="X36" s="49">
        <v>132.03408650799233</v>
      </c>
      <c r="Y36" s="49">
        <v>30</v>
      </c>
      <c r="Z36" s="22">
        <f t="shared" si="3"/>
        <v>0.11084256007075133</v>
      </c>
      <c r="AA36" s="49">
        <f t="shared" si="4"/>
        <v>0.34906044655197843</v>
      </c>
      <c r="AF36" s="72"/>
      <c r="AG36">
        <f t="shared" si="7"/>
        <v>-0.95529345210885241</v>
      </c>
      <c r="AH36">
        <f t="shared" si="8"/>
        <v>-0.45709936005842128</v>
      </c>
      <c r="AI36" s="61"/>
      <c r="AJ36" s="49">
        <v>116.00969787047978</v>
      </c>
      <c r="AK36" s="49">
        <v>30</v>
      </c>
      <c r="AL36" s="22">
        <f t="shared" si="9"/>
        <v>0.12520599410576919</v>
      </c>
      <c r="AM36" s="49">
        <f t="shared" si="10"/>
        <v>0.29821910980406435</v>
      </c>
      <c r="AN36" s="72"/>
      <c r="AO36" s="52"/>
      <c r="AP36" s="88"/>
      <c r="AQ36" s="72"/>
      <c r="AR36" s="72"/>
      <c r="AS36">
        <f t="shared" si="13"/>
        <v>-0.90237487923464976</v>
      </c>
      <c r="AT36">
        <f t="shared" si="14"/>
        <v>-0.52546453051232744</v>
      </c>
      <c r="AV36" s="49">
        <v>278.61487756399515</v>
      </c>
      <c r="AW36" s="49">
        <v>30</v>
      </c>
      <c r="AX36" s="22">
        <f t="shared" si="15"/>
        <v>0.80969096204880187</v>
      </c>
      <c r="AY36" s="49">
        <f t="shared" si="16"/>
        <v>0.65751278917172662</v>
      </c>
      <c r="BD36" s="72"/>
      <c r="BE36">
        <f t="shared" si="19"/>
        <v>-9.1680708388683946E-2</v>
      </c>
      <c r="BF36">
        <f t="shared" si="20"/>
        <v>-0.18209579536643103</v>
      </c>
      <c r="BG36" s="61"/>
      <c r="BH36" s="49">
        <v>240.27536286519265</v>
      </c>
      <c r="BI36" s="49">
        <v>30</v>
      </c>
      <c r="BJ36" s="22">
        <f t="shared" si="21"/>
        <v>0.65908858088507838</v>
      </c>
      <c r="BK36" s="49">
        <f t="shared" si="22"/>
        <v>0.59213555037603693</v>
      </c>
      <c r="BP36" s="72"/>
      <c r="BQ36">
        <f t="shared" si="25"/>
        <v>-0.18105621271358166</v>
      </c>
      <c r="BR36">
        <f t="shared" si="26"/>
        <v>-0.2275788641524818</v>
      </c>
      <c r="BT36" s="49">
        <v>338.09466130064817</v>
      </c>
      <c r="BU36" s="49">
        <v>30</v>
      </c>
      <c r="BV36" s="22">
        <f t="shared" si="27"/>
        <v>0.65826733639011525</v>
      </c>
      <c r="BW36" s="49">
        <f t="shared" si="28"/>
        <v>0.61170015375519493</v>
      </c>
      <c r="BX36"/>
      <c r="BY36"/>
      <c r="BZ36"/>
      <c r="CA36"/>
      <c r="CB36" s="72"/>
      <c r="CC36">
        <f t="shared" si="105"/>
        <v>-0.18159769431924686</v>
      </c>
      <c r="CD36">
        <f t="shared" si="106"/>
        <v>-0.21346141033916941</v>
      </c>
      <c r="CF36" s="49">
        <v>293.1381926668717</v>
      </c>
      <c r="CG36" s="49">
        <v>30</v>
      </c>
      <c r="CH36" s="22">
        <f t="shared" si="31"/>
        <v>0.41327470969592572</v>
      </c>
      <c r="CI36" s="49">
        <f t="shared" si="32"/>
        <v>0.53859907454818778</v>
      </c>
      <c r="CN36" s="72"/>
      <c r="CO36">
        <f t="shared" si="35"/>
        <v>-0.38376117051205783</v>
      </c>
      <c r="CP36">
        <f t="shared" si="36"/>
        <v>-0.26873439715354774</v>
      </c>
      <c r="CR36" s="49">
        <v>392.12753027554697</v>
      </c>
      <c r="CS36" s="49">
        <v>30</v>
      </c>
      <c r="CT36" s="22">
        <f t="shared" si="37"/>
        <v>0.34995191537875725</v>
      </c>
      <c r="CU36" s="49">
        <f t="shared" si="38"/>
        <v>0.46735662247578919</v>
      </c>
      <c r="CV36" s="72"/>
      <c r="CW36" s="52"/>
      <c r="CX36" s="88"/>
      <c r="CY36" s="72"/>
      <c r="CZ36" s="72"/>
      <c r="DA36">
        <f t="shared" si="41"/>
        <v>-0.45599162513628239</v>
      </c>
      <c r="DB36">
        <f t="shared" si="42"/>
        <v>-0.33035159894769844</v>
      </c>
      <c r="DD36" s="49">
        <v>405.13608824690004</v>
      </c>
      <c r="DE36" s="49">
        <v>30</v>
      </c>
      <c r="DF36" s="22">
        <f t="shared" si="43"/>
        <v>0.315753336809249</v>
      </c>
      <c r="DG36" s="49">
        <f t="shared" si="44"/>
        <v>0.42682287148153036</v>
      </c>
      <c r="DL36" s="72"/>
      <c r="DM36">
        <f t="shared" si="47"/>
        <v>-0.50065205122334644</v>
      </c>
      <c r="DN36">
        <f t="shared" si="48"/>
        <v>-0.36975231677313947</v>
      </c>
      <c r="DP36" s="49">
        <v>230.19611204362249</v>
      </c>
      <c r="DQ36">
        <v>30</v>
      </c>
      <c r="DR36" s="22">
        <f t="shared" si="49"/>
        <v>0.48280136688307729</v>
      </c>
      <c r="DS36" s="49">
        <f t="shared" si="50"/>
        <v>0.38300444552796908</v>
      </c>
      <c r="DX36" s="72"/>
      <c r="DY36">
        <f t="shared" si="111"/>
        <v>-0.31623150902013675</v>
      </c>
      <c r="DZ36">
        <f t="shared" si="112"/>
        <v>-0.41679618515132122</v>
      </c>
      <c r="EB36">
        <v>355.43107630031454</v>
      </c>
      <c r="EC36">
        <v>30</v>
      </c>
      <c r="ED36" s="22">
        <f t="shared" si="53"/>
        <v>0.45826778094670245</v>
      </c>
      <c r="EE36" s="49">
        <f t="shared" si="54"/>
        <v>0.48478185007061969</v>
      </c>
      <c r="EF36" s="72"/>
      <c r="EG36" s="52"/>
      <c r="EH36" s="88"/>
      <c r="EI36" s="72"/>
      <c r="EJ36" s="72"/>
      <c r="EK36">
        <f t="shared" si="114"/>
        <v>-0.33888067526433252</v>
      </c>
      <c r="EL36">
        <f t="shared" si="115"/>
        <v>-0.31445364825128197</v>
      </c>
      <c r="EN36">
        <v>351.29937375406746</v>
      </c>
      <c r="EO36">
        <v>30</v>
      </c>
      <c r="EP36" s="22">
        <f t="shared" si="57"/>
        <v>0.47926633686749381</v>
      </c>
      <c r="EQ36" s="49">
        <f t="shared" si="58"/>
        <v>0.51904642577763649</v>
      </c>
      <c r="EV36" s="72"/>
      <c r="EW36">
        <f t="shared" si="117"/>
        <v>-0.3194230742965809</v>
      </c>
      <c r="EX36">
        <f t="shared" si="118"/>
        <v>-0.2847937952203099</v>
      </c>
      <c r="EZ36" s="49">
        <v>328.07468661876368</v>
      </c>
      <c r="FA36">
        <v>30</v>
      </c>
      <c r="FB36" s="22">
        <f t="shared" si="61"/>
        <v>0.46170272019635733</v>
      </c>
      <c r="FC36" s="49">
        <f t="shared" si="62"/>
        <v>0.57438177591089001</v>
      </c>
      <c r="FD36" s="12"/>
      <c r="FE36" s="12"/>
      <c r="FF36" s="12"/>
      <c r="FG36" s="12"/>
      <c r="FH36" s="72"/>
      <c r="FI36">
        <f t="shared" si="65"/>
        <v>-0.33563756672503914</v>
      </c>
      <c r="FJ36">
        <f t="shared" si="66"/>
        <v>-0.24079934792121416</v>
      </c>
      <c r="HO36"/>
      <c r="HP36"/>
      <c r="HQ36"/>
    </row>
    <row r="37" spans="6:225" x14ac:dyDescent="0.25">
      <c r="F37" s="76">
        <v>4</v>
      </c>
      <c r="G37" s="76">
        <v>3.0619999999999994</v>
      </c>
      <c r="H37" s="76">
        <v>129.86191878727954</v>
      </c>
      <c r="I37" s="76">
        <v>368.44091719623788</v>
      </c>
      <c r="J37" s="76">
        <v>2.5944046386021431</v>
      </c>
      <c r="L37" s="49">
        <v>115.00978219264655</v>
      </c>
      <c r="M37" s="49">
        <v>31</v>
      </c>
      <c r="N37" s="22">
        <f t="shared" si="96"/>
        <v>0.13308298452813608</v>
      </c>
      <c r="O37" s="49">
        <f t="shared" si="0"/>
        <v>0.36802270370659612</v>
      </c>
      <c r="U37">
        <f t="shared" si="98"/>
        <v>-0.87587746817617462</v>
      </c>
      <c r="V37">
        <f t="shared" si="99"/>
        <v>-0.43412538841792958</v>
      </c>
      <c r="W37" s="61"/>
      <c r="X37" s="49">
        <v>137.5445382412548</v>
      </c>
      <c r="Y37" s="49">
        <v>31</v>
      </c>
      <c r="Z37" s="22">
        <f t="shared" si="3"/>
        <v>0.11383830493752838</v>
      </c>
      <c r="AA37" s="49">
        <f t="shared" si="4"/>
        <v>0.34966626396448836</v>
      </c>
      <c r="AF37" s="72"/>
      <c r="AG37">
        <f t="shared" si="7"/>
        <v>-0.94371157955903728</v>
      </c>
      <c r="AH37">
        <f t="shared" si="8"/>
        <v>-0.45634626669226647</v>
      </c>
      <c r="AI37" s="61"/>
      <c r="AJ37" s="49">
        <v>122.51632544277517</v>
      </c>
      <c r="AK37" s="49">
        <v>31</v>
      </c>
      <c r="AL37" s="22">
        <f t="shared" si="9"/>
        <v>0.12786995142716853</v>
      </c>
      <c r="AM37" s="49">
        <f t="shared" si="10"/>
        <v>0.29876468215440882</v>
      </c>
      <c r="AN37" s="72"/>
      <c r="AO37" s="52"/>
      <c r="AP37" s="88"/>
      <c r="AQ37" s="72"/>
      <c r="AR37" s="72"/>
      <c r="AS37">
        <f t="shared" si="13"/>
        <v>-0.89323149979478</v>
      </c>
      <c r="AT37">
        <f t="shared" si="14"/>
        <v>-0.52467074304141981</v>
      </c>
      <c r="AV37" s="49">
        <v>289.62475722907391</v>
      </c>
      <c r="AW37" s="49">
        <v>31</v>
      </c>
      <c r="AX37" s="22">
        <f t="shared" si="15"/>
        <v>0.83045226876800182</v>
      </c>
      <c r="AY37" s="49">
        <f t="shared" si="16"/>
        <v>0.66657795979261592</v>
      </c>
      <c r="BD37" s="72"/>
      <c r="BE37">
        <f t="shared" si="19"/>
        <v>-8.0685324087220803E-2</v>
      </c>
      <c r="BF37">
        <f t="shared" si="20"/>
        <v>-0.17614905025948499</v>
      </c>
      <c r="BG37" s="61"/>
      <c r="BH37" s="49">
        <v>248.83980790862222</v>
      </c>
      <c r="BI37" s="49">
        <v>31</v>
      </c>
      <c r="BJ37" s="22">
        <f t="shared" si="21"/>
        <v>0.67598828808725975</v>
      </c>
      <c r="BK37" s="49">
        <f t="shared" si="22"/>
        <v>0.59830929683458089</v>
      </c>
      <c r="BP37" s="72"/>
      <c r="BQ37">
        <f t="shared" si="25"/>
        <v>-0.17006082841211856</v>
      </c>
      <c r="BR37">
        <f t="shared" si="26"/>
        <v>-0.22307424881667223</v>
      </c>
      <c r="BT37" s="49">
        <v>349.10349468316701</v>
      </c>
      <c r="BU37" s="49">
        <v>31</v>
      </c>
      <c r="BV37" s="22">
        <f t="shared" si="27"/>
        <v>0.67357587909686212</v>
      </c>
      <c r="BW37" s="49">
        <f t="shared" si="28"/>
        <v>0.61884518080638029</v>
      </c>
      <c r="BX37"/>
      <c r="BY37"/>
      <c r="BZ37"/>
      <c r="CA37"/>
      <c r="CB37" s="72"/>
      <c r="CC37">
        <f t="shared" si="105"/>
        <v>-0.17161347341264593</v>
      </c>
      <c r="CD37">
        <f t="shared" si="106"/>
        <v>-0.20841798673316508</v>
      </c>
      <c r="CF37" s="49">
        <v>307.14695179994868</v>
      </c>
      <c r="CG37" s="49">
        <v>31</v>
      </c>
      <c r="CH37" s="22">
        <f t="shared" si="31"/>
        <v>0.42475456274303475</v>
      </c>
      <c r="CI37" s="49">
        <f t="shared" si="32"/>
        <v>0.54481201796542478</v>
      </c>
      <c r="CN37" s="72"/>
      <c r="CO37">
        <f t="shared" si="35"/>
        <v>-0.37186194721235011</v>
      </c>
      <c r="CP37">
        <f t="shared" si="36"/>
        <v>-0.26375332092181164</v>
      </c>
      <c r="CR37" s="49">
        <v>408.63492263877788</v>
      </c>
      <c r="CS37" s="49">
        <v>31</v>
      </c>
      <c r="CT37" s="22">
        <f t="shared" si="37"/>
        <v>0.35967280191705603</v>
      </c>
      <c r="CU37" s="49">
        <f t="shared" si="38"/>
        <v>0.4728662114350714</v>
      </c>
      <c r="CV37" s="72"/>
      <c r="CW37" s="52"/>
      <c r="CX37" s="88"/>
      <c r="CZ37" s="72"/>
      <c r="DA37">
        <f t="shared" si="41"/>
        <v>-0.44409240183657472</v>
      </c>
      <c r="DB37">
        <f t="shared" si="42"/>
        <v>-0.32526171730527165</v>
      </c>
      <c r="DD37" s="49">
        <v>424.12999186570147</v>
      </c>
      <c r="DE37" s="49">
        <v>31</v>
      </c>
      <c r="DF37" s="22">
        <f t="shared" si="43"/>
        <v>0.32452426283172814</v>
      </c>
      <c r="DG37" s="49">
        <f t="shared" si="44"/>
        <v>0.43263261113196644</v>
      </c>
      <c r="DL37" s="72"/>
      <c r="DM37">
        <f t="shared" si="47"/>
        <v>-0.48875282792363872</v>
      </c>
      <c r="DN37">
        <f t="shared" si="48"/>
        <v>-0.36388074726201591</v>
      </c>
      <c r="DP37" s="49">
        <v>242.72721314265527</v>
      </c>
      <c r="DQ37">
        <v>31</v>
      </c>
      <c r="DR37" s="22">
        <f t="shared" si="49"/>
        <v>0.49659569165116518</v>
      </c>
      <c r="DS37" s="49">
        <f t="shared" si="50"/>
        <v>0.38992251095273095</v>
      </c>
      <c r="DX37" s="72"/>
      <c r="DY37">
        <f t="shared" si="111"/>
        <v>-0.3039970526031251</v>
      </c>
      <c r="DZ37">
        <f t="shared" si="112"/>
        <v>-0.40902169145899137</v>
      </c>
      <c r="EB37">
        <v>371.48620431989127</v>
      </c>
      <c r="EC37">
        <v>31</v>
      </c>
      <c r="ED37" s="22">
        <f t="shared" si="53"/>
        <v>0.47065339664796468</v>
      </c>
      <c r="EE37" s="49">
        <f t="shared" si="54"/>
        <v>0.49330905688235255</v>
      </c>
      <c r="EF37" s="72"/>
      <c r="EG37" s="52"/>
      <c r="EH37" s="88"/>
      <c r="EI37" s="72"/>
      <c r="EJ37" s="72"/>
      <c r="EK37">
        <f t="shared" si="114"/>
        <v>-0.32729880271451739</v>
      </c>
      <c r="EL37">
        <f t="shared" si="115"/>
        <v>-0.30688091105737703</v>
      </c>
      <c r="EN37">
        <v>366.80682927121188</v>
      </c>
      <c r="EO37">
        <v>31</v>
      </c>
      <c r="EP37" s="22">
        <f t="shared" si="57"/>
        <v>0.49257929066936862</v>
      </c>
      <c r="EQ37" s="49">
        <f t="shared" si="58"/>
        <v>0.52816430654991953</v>
      </c>
      <c r="EV37" s="72"/>
      <c r="EW37">
        <f t="shared" si="117"/>
        <v>-0.30752385099687318</v>
      </c>
      <c r="EX37">
        <f t="shared" si="118"/>
        <v>-0.27723095184585816</v>
      </c>
      <c r="EZ37" s="49">
        <v>341.57173477909441</v>
      </c>
      <c r="FA37">
        <v>31</v>
      </c>
      <c r="FB37" s="22">
        <f t="shared" si="61"/>
        <v>0.47418117209355615</v>
      </c>
      <c r="FC37" s="49">
        <f t="shared" si="62"/>
        <v>0.58195473709307988</v>
      </c>
      <c r="FD37" s="12"/>
      <c r="FE37" s="12"/>
      <c r="FF37" s="12"/>
      <c r="FG37" s="12"/>
      <c r="FH37" s="72"/>
      <c r="FI37">
        <f t="shared" si="65"/>
        <v>-0.32405569417522401</v>
      </c>
      <c r="FJ37">
        <f t="shared" si="66"/>
        <v>-0.23511079231770959</v>
      </c>
      <c r="HO37"/>
      <c r="HP37"/>
      <c r="HQ37"/>
    </row>
    <row r="38" spans="6:225" x14ac:dyDescent="0.25">
      <c r="F38" s="76">
        <v>4</v>
      </c>
      <c r="G38" s="76">
        <v>2.9029999999999894</v>
      </c>
      <c r="H38" s="76">
        <v>123.5339966281623</v>
      </c>
      <c r="I38" s="76">
        <v>444.87044154823656</v>
      </c>
      <c r="J38" s="76">
        <v>2.9748936297730157</v>
      </c>
      <c r="L38" s="49">
        <v>120.5093357379419</v>
      </c>
      <c r="M38" s="49">
        <v>32</v>
      </c>
      <c r="N38" s="22">
        <f t="shared" si="96"/>
        <v>0.13667982194781544</v>
      </c>
      <c r="O38" s="49">
        <f t="shared" ref="O38:O69" si="127">(L38*($D$2/$E$2)+L$4)/$P$4</f>
        <v>0.36864179971167282</v>
      </c>
      <c r="U38">
        <f t="shared" si="98"/>
        <v>-0.86429559562635949</v>
      </c>
      <c r="V38">
        <f t="shared" si="99"/>
        <v>-0.4333954223592294</v>
      </c>
      <c r="W38" s="61"/>
      <c r="X38" s="49">
        <v>143.05593311708537</v>
      </c>
      <c r="Y38" s="49">
        <v>32</v>
      </c>
      <c r="Z38" s="22">
        <f t="shared" ref="Z38:Z69" si="128">((Y38*(1/60))+(AB$2*(1/60)))/AA$4</f>
        <v>0.11683404980430545</v>
      </c>
      <c r="AA38" s="49">
        <f t="shared" ref="AA38:AA69" si="129">((X38*($D$3/$E$3)+X$4))/AB$4</f>
        <v>0.3502721850658097</v>
      </c>
      <c r="AF38" s="72"/>
      <c r="AG38">
        <f t="shared" ref="AG38:AG69" si="130">LOG10(Z38)</f>
        <v>-0.93243056914934819</v>
      </c>
      <c r="AH38">
        <f t="shared" ref="AH38:AH69" si="131">LOG10(AA38)</f>
        <v>-0.45559434841467666</v>
      </c>
      <c r="AI38" s="61"/>
      <c r="AJ38" s="49">
        <v>126.00892825510421</v>
      </c>
      <c r="AK38" s="49">
        <v>32</v>
      </c>
      <c r="AL38" s="22">
        <f t="shared" ref="AL38:AL69" si="132">((AK38*(1/60))+(AN$2*(1/60)))/AM$4</f>
        <v>0.13053390874856788</v>
      </c>
      <c r="AM38" s="49">
        <f t="shared" ref="AM38:AM69" si="133">((AJ38*($D$4/$E$4)+AJ$4))/AN$4</f>
        <v>0.29905753240655097</v>
      </c>
      <c r="AN38" s="72"/>
      <c r="AO38" s="52"/>
      <c r="AP38" s="88"/>
      <c r="AR38" s="72"/>
      <c r="AS38">
        <f t="shared" ref="AS38:AS69" si="134">LOG10(AL38)</f>
        <v>-0.88427665714185355</v>
      </c>
      <c r="AT38">
        <f t="shared" ref="AT38:AT69" si="135">LOG10(AM38)</f>
        <v>-0.52424525447440196</v>
      </c>
      <c r="AV38" s="49">
        <v>301.1345214351885</v>
      </c>
      <c r="AW38" s="49">
        <v>32</v>
      </c>
      <c r="AX38" s="22">
        <f t="shared" ref="AX38:AX69" si="136">((AW38*(1/60))+(AZ$2*(1/60)))/AY$4</f>
        <v>0.85121357548720189</v>
      </c>
      <c r="AY38" s="49">
        <f t="shared" ref="AY38:AY69" si="137">((AV38*(AW$2/AX$2))+AV$4)/AZ$4</f>
        <v>0.67605471880439449</v>
      </c>
      <c r="BD38" s="72"/>
      <c r="BE38">
        <f t="shared" ref="BE38:BE69" si="138">LOG10(AX38)</f>
        <v>-6.996145869544769E-2</v>
      </c>
      <c r="BF38">
        <f t="shared" ref="BF38:BF69" si="139">LOG10(AY38)</f>
        <v>-0.17001815152424346</v>
      </c>
      <c r="BG38" s="61"/>
      <c r="BH38" s="49">
        <v>258.32731175777758</v>
      </c>
      <c r="BI38" s="49">
        <v>32</v>
      </c>
      <c r="BJ38" s="22">
        <f t="shared" ref="BJ38:BJ69" si="140">((BI38*(1/60))+(BL$2*(1/60)))/BK$4</f>
        <v>0.69288799528944134</v>
      </c>
      <c r="BK38" s="49">
        <f t="shared" ref="BK38:BK69" si="141">((BH38*(BI$2/BJ$2))+BH$4)/BL$4</f>
        <v>0.60514843737341617</v>
      </c>
      <c r="BP38" s="72"/>
      <c r="BQ38">
        <f t="shared" ref="BQ38:BQ69" si="142">LOG10(BJ38)</f>
        <v>-0.15933696302034539</v>
      </c>
      <c r="BR38">
        <f t="shared" ref="BR38:BR69" si="143">LOG10(BK38)</f>
        <v>-0.21813808381838434</v>
      </c>
      <c r="BT38" s="49">
        <v>362.77024409397194</v>
      </c>
      <c r="BU38" s="49">
        <v>32</v>
      </c>
      <c r="BV38" s="22">
        <f t="shared" ref="BV38:BV69" si="144">((BU38*(1/60))+(BX$2*(1/60)))/BW$4</f>
        <v>0.68888442180360898</v>
      </c>
      <c r="BW38" s="49">
        <f t="shared" ref="BW38:BW69" si="145">((BT38*(BU$2/BV$2))+BT$4)/BX$4</f>
        <v>0.62771526638665909</v>
      </c>
      <c r="BX38"/>
      <c r="BY38"/>
      <c r="BZ38"/>
      <c r="CA38"/>
      <c r="CB38" s="72"/>
      <c r="CC38">
        <f t="shared" si="105"/>
        <v>-0.16185363612348969</v>
      </c>
      <c r="CD38">
        <f t="shared" si="106"/>
        <v>-0.20223730893593889</v>
      </c>
      <c r="CF38" s="49">
        <v>320.62634015314461</v>
      </c>
      <c r="CG38" s="49">
        <v>32</v>
      </c>
      <c r="CH38" s="22">
        <f t="shared" ref="CH38:CH69" si="146">((CG38*(1/60))+(CJ$2*(1/60)))/CI$4</f>
        <v>0.43623441579014383</v>
      </c>
      <c r="CI38" s="49">
        <f t="shared" ref="CI38:CI69" si="147">((CF38*(CG$2/CH$2))+CF$4)/CJ$4</f>
        <v>0.55079018322201967</v>
      </c>
      <c r="CN38" s="72"/>
      <c r="CO38">
        <f t="shared" ref="CO38:CO69" si="148">LOG10(CH38)</f>
        <v>-0.36028007466253492</v>
      </c>
      <c r="CP38">
        <f t="shared" ref="CP38:CP69" si="149">LOG10(CI38)</f>
        <v>-0.25901380881180952</v>
      </c>
      <c r="CR38" s="49">
        <v>428.14133180528131</v>
      </c>
      <c r="CS38" s="49">
        <v>32</v>
      </c>
      <c r="CT38" s="22">
        <f t="shared" ref="CT38:CT69" si="150">((CS38*(1/60))+(CV$2*(1/60)))/CU$4</f>
        <v>0.36939368845535492</v>
      </c>
      <c r="CU38" s="49">
        <f t="shared" ref="CU38:CU69" si="151">((CR38*(CS$2/CT$2))+CR$4)/CV$4</f>
        <v>0.47937676708275789</v>
      </c>
      <c r="CZ38" s="72"/>
      <c r="DA38">
        <f t="shared" ref="DA38:DA70" si="152">LOG10(CT38)</f>
        <v>-0.43251052928675948</v>
      </c>
      <c r="DB38">
        <f t="shared" ref="DB38:DB70" si="153">LOG10(CU38)</f>
        <v>-0.31932301780394229</v>
      </c>
      <c r="DD38" s="49">
        <v>443.6363939083447</v>
      </c>
      <c r="DE38" s="49">
        <v>32</v>
      </c>
      <c r="DF38" s="22">
        <f t="shared" ref="DF38:DF69" si="154">((DE38*(1/60))+(DH$2*(1/60)))/DG$4</f>
        <v>0.33329518885420728</v>
      </c>
      <c r="DG38" s="49">
        <f t="shared" ref="DG38:DG69" si="155">((DD38*(DE$2/DF$2))+DD$4)/DH$4</f>
        <v>0.4385991106814488</v>
      </c>
      <c r="DL38" s="72"/>
      <c r="DM38">
        <f t="shared" ref="DM38:DM69" si="156">LOG10(DF38)</f>
        <v>-0.47717095537382359</v>
      </c>
      <c r="DN38">
        <f t="shared" ref="DN38:DN69" si="157">LOG10(DG38)</f>
        <v>-0.35793225324794187</v>
      </c>
      <c r="DP38" s="49">
        <v>253.73854653954334</v>
      </c>
      <c r="DQ38">
        <v>32</v>
      </c>
      <c r="DR38" s="22">
        <f t="shared" ref="DR38:DR69" si="158">((DQ38*(1/60))+(DT$2*(1/60)))/DS$4</f>
        <v>0.51039001641925319</v>
      </c>
      <c r="DS38" s="49">
        <f t="shared" ref="DS38:DS69" si="159">((DP38*(DQ$2/DR$2))+DP$4)/DT$4</f>
        <v>0.39600155574308987</v>
      </c>
      <c r="DX38" s="72"/>
      <c r="DY38">
        <f t="shared" si="111"/>
        <v>-0.29209782930341732</v>
      </c>
      <c r="DZ38">
        <f t="shared" si="112"/>
        <v>-0.40230310788935636</v>
      </c>
      <c r="EB38">
        <v>386.44307472123239</v>
      </c>
      <c r="EC38">
        <v>32</v>
      </c>
      <c r="ED38" s="22">
        <f t="shared" ref="ED38:ED69" si="160">((EC38*(1/60))+(EF$2*(1/60)))/EE$4</f>
        <v>0.48303901234922691</v>
      </c>
      <c r="EE38" s="49">
        <f t="shared" ref="EE38:EE69" si="161">((EB38*(EC$2/ED$2))+EB$4)/EF$4</f>
        <v>0.50125295661413949</v>
      </c>
      <c r="EF38" s="72"/>
      <c r="EG38" s="52"/>
      <c r="EH38" s="88"/>
      <c r="EI38" s="72"/>
      <c r="EJ38" s="72"/>
      <c r="EK38">
        <f t="shared" si="114"/>
        <v>-0.31601779230482829</v>
      </c>
      <c r="EL38">
        <f t="shared" si="115"/>
        <v>-0.2999430527011</v>
      </c>
      <c r="EN38">
        <v>383.79323860641421</v>
      </c>
      <c r="EO38">
        <v>32</v>
      </c>
      <c r="EP38" s="22">
        <f t="shared" ref="EP38:EP69" si="162">((EO38*(1/60))+(ER$2*(1/60)))/EQ$4</f>
        <v>0.50589224447124348</v>
      </c>
      <c r="EQ38" s="49">
        <f t="shared" ref="EQ38:EQ69" si="163">((EN38*(EO$2/EP$2))+EN$4)/ER$4</f>
        <v>0.53815176418901067</v>
      </c>
      <c r="EV38" s="72"/>
      <c r="EW38">
        <f t="shared" si="117"/>
        <v>-0.295941978447058</v>
      </c>
      <c r="EX38">
        <f t="shared" si="118"/>
        <v>-0.26909523166581417</v>
      </c>
      <c r="EZ38" s="49">
        <v>354.59025649332216</v>
      </c>
      <c r="FA38">
        <v>32</v>
      </c>
      <c r="FB38" s="22">
        <f t="shared" ref="FB38:FB69" si="164">((FA38*(1/60))+(FD$2*(1/60)))/FC$4</f>
        <v>0.48665962399075502</v>
      </c>
      <c r="FC38" s="49">
        <f t="shared" ref="FC38:FC69" si="165">((EZ38*(FA$2/FB$2))+EZ$4)/FD$4</f>
        <v>0.58925920533089104</v>
      </c>
      <c r="FD38" s="12"/>
      <c r="FE38" s="12"/>
      <c r="FF38" s="12"/>
      <c r="FG38" s="12"/>
      <c r="FH38" s="72"/>
      <c r="FI38">
        <f t="shared" ref="FI38:FI70" si="166">LOG(FB38)</f>
        <v>-0.31277468376553491</v>
      </c>
      <c r="FJ38">
        <f t="shared" ref="FJ38:FJ70" si="167">LOG(FC38)</f>
        <v>-0.22969362425856749</v>
      </c>
      <c r="HO38"/>
      <c r="HP38"/>
      <c r="HQ38"/>
    </row>
    <row r="39" spans="6:225" x14ac:dyDescent="0.25">
      <c r="F39" s="76">
        <v>4</v>
      </c>
      <c r="G39" s="76">
        <v>3.1209999999999747</v>
      </c>
      <c r="H39" s="76">
        <v>127.54118575521079</v>
      </c>
      <c r="I39" s="76">
        <v>286.90090455537239</v>
      </c>
      <c r="J39" s="76">
        <v>2.0213075350670455</v>
      </c>
      <c r="L39" s="49">
        <v>124.51606322077485</v>
      </c>
      <c r="M39" s="49">
        <v>33</v>
      </c>
      <c r="N39" s="22">
        <f t="shared" ref="N39:N70" si="168">((M39*(1/60))+($P$2*(1/60)))/$O$4</f>
        <v>0.14027665936749481</v>
      </c>
      <c r="O39" s="49">
        <f t="shared" si="127"/>
        <v>0.36909284522975389</v>
      </c>
      <c r="U39">
        <f t="shared" ref="U39:U70" si="169">LOG10(N39)</f>
        <v>-0.8530145852166704</v>
      </c>
      <c r="V39">
        <f t="shared" si="99"/>
        <v>-0.43286437341001571</v>
      </c>
      <c r="W39" s="61"/>
      <c r="X39" s="49">
        <v>149.05368160498418</v>
      </c>
      <c r="Y39" s="49">
        <v>33</v>
      </c>
      <c r="Z39" s="22">
        <f t="shared" si="128"/>
        <v>0.11982979467108251</v>
      </c>
      <c r="AA39" s="49">
        <f t="shared" si="129"/>
        <v>0.35093157573752026</v>
      </c>
      <c r="AF39" s="72"/>
      <c r="AG39">
        <f t="shared" si="130"/>
        <v>-0.92143518484788511</v>
      </c>
      <c r="AH39">
        <f t="shared" si="131"/>
        <v>-0.4547775535525781</v>
      </c>
      <c r="AI39" s="61"/>
      <c r="AJ39" s="49">
        <v>132.50849029401851</v>
      </c>
      <c r="AK39" s="49">
        <v>33</v>
      </c>
      <c r="AL39" s="22">
        <f t="shared" si="132"/>
        <v>0.13319786606996722</v>
      </c>
      <c r="AM39" s="49">
        <f t="shared" si="133"/>
        <v>0.29960251232101204</v>
      </c>
      <c r="AR39" s="72"/>
      <c r="AS39">
        <f t="shared" si="134"/>
        <v>-0.87550273283434843</v>
      </c>
      <c r="AT39">
        <f t="shared" si="135"/>
        <v>-0.52345454917491552</v>
      </c>
      <c r="AV39" s="49">
        <v>313.12936623702353</v>
      </c>
      <c r="AW39" s="49">
        <v>33</v>
      </c>
      <c r="AX39" s="22">
        <f t="shared" si="136"/>
        <v>0.87197488220640207</v>
      </c>
      <c r="AY39" s="49">
        <f t="shared" si="137"/>
        <v>0.68593087712832324</v>
      </c>
      <c r="BD39" s="72"/>
      <c r="BE39">
        <f t="shared" si="138"/>
        <v>-5.9496025017282655E-2</v>
      </c>
      <c r="BF39">
        <f t="shared" si="139"/>
        <v>-0.1637196469671095</v>
      </c>
      <c r="BG39" s="61"/>
      <c r="BH39" s="49">
        <v>268.79081085483557</v>
      </c>
      <c r="BI39" s="49">
        <v>33</v>
      </c>
      <c r="BJ39" s="22">
        <f t="shared" si="140"/>
        <v>0.70978770249162282</v>
      </c>
      <c r="BK39" s="49">
        <f t="shared" si="141"/>
        <v>0.61269113163636779</v>
      </c>
      <c r="BP39" s="72"/>
      <c r="BQ39">
        <f t="shared" si="142"/>
        <v>-0.14887152934218045</v>
      </c>
      <c r="BR39">
        <f t="shared" si="143"/>
        <v>-0.21275840579382191</v>
      </c>
      <c r="BT39" s="49">
        <v>376.29908317719827</v>
      </c>
      <c r="BU39" s="49">
        <v>33</v>
      </c>
      <c r="BV39" s="22">
        <f t="shared" si="144"/>
        <v>0.70419296451035596</v>
      </c>
      <c r="BW39" s="49">
        <f t="shared" si="145"/>
        <v>0.63649584447900076</v>
      </c>
      <c r="BX39"/>
      <c r="BY39"/>
      <c r="BZ39"/>
      <c r="CA39"/>
      <c r="CB39" s="72"/>
      <c r="CC39">
        <f t="shared" si="105"/>
        <v>-0.15230831821725924</v>
      </c>
      <c r="CD39">
        <f t="shared" ref="CD39:CD70" si="170">LOG10(BW39)</f>
        <v>-0.19620442740031899</v>
      </c>
      <c r="CF39" s="49">
        <v>335.12087371573858</v>
      </c>
      <c r="CG39" s="49">
        <v>33</v>
      </c>
      <c r="CH39" s="22">
        <f t="shared" si="146"/>
        <v>0.4477142688372529</v>
      </c>
      <c r="CI39" s="49">
        <f t="shared" si="147"/>
        <v>0.55721856963570338</v>
      </c>
      <c r="CN39" s="72"/>
      <c r="CO39">
        <f t="shared" si="148"/>
        <v>-0.34899906425284583</v>
      </c>
      <c r="CP39">
        <f t="shared" si="149"/>
        <v>-0.25397441888853506</v>
      </c>
      <c r="CR39" s="49">
        <v>447.1889980757577</v>
      </c>
      <c r="CS39" s="49">
        <v>33</v>
      </c>
      <c r="CT39" s="22">
        <f t="shared" si="150"/>
        <v>0.37911457499365375</v>
      </c>
      <c r="CU39" s="49">
        <f t="shared" si="151"/>
        <v>0.48573421043145232</v>
      </c>
      <c r="CZ39" s="72"/>
      <c r="DA39">
        <f t="shared" si="152"/>
        <v>-0.42122951887707039</v>
      </c>
      <c r="DB39">
        <f t="shared" si="153"/>
        <v>-0.31360130793650681</v>
      </c>
      <c r="DD39" s="49">
        <v>462.63079231715653</v>
      </c>
      <c r="DE39" s="49">
        <v>33</v>
      </c>
      <c r="DF39" s="22">
        <f t="shared" si="154"/>
        <v>0.34206611487668648</v>
      </c>
      <c r="DG39" s="49">
        <f t="shared" si="155"/>
        <v>0.44440900167524211</v>
      </c>
      <c r="DL39" s="72"/>
      <c r="DM39">
        <f t="shared" si="156"/>
        <v>-0.46588994496413444</v>
      </c>
      <c r="DN39">
        <f t="shared" si="157"/>
        <v>-0.35221715284032323</v>
      </c>
      <c r="DP39" s="49">
        <v>266.77003205007867</v>
      </c>
      <c r="DQ39">
        <v>33</v>
      </c>
      <c r="DR39" s="22">
        <f t="shared" si="158"/>
        <v>0.52418434118734114</v>
      </c>
      <c r="DS39" s="49">
        <f t="shared" si="159"/>
        <v>0.40319586920614842</v>
      </c>
      <c r="DX39" s="72"/>
      <c r="DY39">
        <f t="shared" si="111"/>
        <v>-0.28051595675360214</v>
      </c>
      <c r="DZ39">
        <f t="shared" si="112"/>
        <v>-0.3944839259429016</v>
      </c>
      <c r="EB39">
        <v>400.47503043261014</v>
      </c>
      <c r="EC39">
        <v>33</v>
      </c>
      <c r="ED39" s="22">
        <f t="shared" si="160"/>
        <v>0.4954246280504892</v>
      </c>
      <c r="EE39" s="49">
        <f t="shared" si="161"/>
        <v>0.50870561523997526</v>
      </c>
      <c r="EF39" s="72"/>
      <c r="EG39" s="52"/>
      <c r="EH39" s="88"/>
      <c r="EI39" s="72"/>
      <c r="EJ39" s="72"/>
      <c r="EK39">
        <f t="shared" si="114"/>
        <v>-0.30502240800336511</v>
      </c>
      <c r="EL39">
        <f t="shared" si="115"/>
        <v>-0.29353346847386169</v>
      </c>
      <c r="EN39">
        <v>400.79982534926336</v>
      </c>
      <c r="EO39">
        <v>33</v>
      </c>
      <c r="EP39" s="22">
        <f t="shared" si="162"/>
        <v>0.5192051982731184</v>
      </c>
      <c r="EQ39" s="49">
        <f t="shared" si="163"/>
        <v>0.54815108548923008</v>
      </c>
      <c r="EV39" s="72"/>
      <c r="EW39">
        <f t="shared" si="117"/>
        <v>-0.28466096803736884</v>
      </c>
      <c r="EX39">
        <f t="shared" si="118"/>
        <v>-0.26109972153258759</v>
      </c>
      <c r="EZ39" s="49">
        <v>369.10973977937783</v>
      </c>
      <c r="FA39">
        <v>33</v>
      </c>
      <c r="FB39" s="22">
        <f t="shared" si="164"/>
        <v>0.49913807588795389</v>
      </c>
      <c r="FC39" s="49">
        <f t="shared" si="165"/>
        <v>0.59740583724659591</v>
      </c>
      <c r="FD39" s="12"/>
      <c r="FE39" s="12"/>
      <c r="FF39" s="12"/>
      <c r="FG39" s="12"/>
      <c r="FH39" s="72"/>
      <c r="FI39">
        <f t="shared" si="166"/>
        <v>-0.30177929946407173</v>
      </c>
      <c r="FJ39">
        <f t="shared" si="167"/>
        <v>-0.22373053822402153</v>
      </c>
      <c r="HO39"/>
      <c r="HP39"/>
      <c r="HQ39"/>
    </row>
    <row r="40" spans="6:225" x14ac:dyDescent="0.25">
      <c r="L40" s="49">
        <v>130.50862040493723</v>
      </c>
      <c r="M40" s="49">
        <v>34</v>
      </c>
      <c r="N40" s="22">
        <f t="shared" si="168"/>
        <v>0.14387349678717415</v>
      </c>
      <c r="O40" s="49">
        <f t="shared" si="127"/>
        <v>0.36976743966407521</v>
      </c>
      <c r="U40">
        <f t="shared" si="169"/>
        <v>-0.84201920091520721</v>
      </c>
      <c r="V40">
        <f t="shared" si="99"/>
        <v>-0.43207133383881058</v>
      </c>
      <c r="W40" s="61"/>
      <c r="X40" s="49">
        <v>155.05160431288675</v>
      </c>
      <c r="Y40" s="49">
        <v>34</v>
      </c>
      <c r="Z40" s="22">
        <f t="shared" si="128"/>
        <v>0.12282553953785957</v>
      </c>
      <c r="AA40" s="49">
        <f t="shared" si="129"/>
        <v>0.35159098556292584</v>
      </c>
      <c r="AF40" s="72"/>
      <c r="AG40">
        <f t="shared" si="130"/>
        <v>-0.91071131945611195</v>
      </c>
      <c r="AH40">
        <f t="shared" si="131"/>
        <v>-0.45396226832655251</v>
      </c>
      <c r="AI40" s="61"/>
      <c r="AJ40" s="49">
        <v>138.01449199268893</v>
      </c>
      <c r="AK40" s="49">
        <v>34</v>
      </c>
      <c r="AL40" s="22">
        <f t="shared" si="132"/>
        <v>0.13586182339136657</v>
      </c>
      <c r="AM40" s="49">
        <f t="shared" si="133"/>
        <v>0.30006418347928371</v>
      </c>
      <c r="AR40" s="72"/>
      <c r="AS40">
        <f t="shared" si="134"/>
        <v>-0.86690256107243091</v>
      </c>
      <c r="AT40">
        <f t="shared" si="135"/>
        <v>-0.52278584011533691</v>
      </c>
      <c r="AV40" s="49">
        <v>325.12459150301135</v>
      </c>
      <c r="AW40" s="49">
        <v>34</v>
      </c>
      <c r="AX40" s="22">
        <f t="shared" si="136"/>
        <v>0.89273618892560203</v>
      </c>
      <c r="AY40" s="49">
        <f t="shared" si="137"/>
        <v>0.69580734871384653</v>
      </c>
      <c r="BD40" s="72"/>
      <c r="BE40">
        <f t="shared" si="138"/>
        <v>-4.9276859835596633E-2</v>
      </c>
      <c r="BF40">
        <f t="shared" si="139"/>
        <v>-0.15751098879765785</v>
      </c>
      <c r="BG40" s="61"/>
      <c r="BH40" s="49">
        <v>276.78240551017689</v>
      </c>
      <c r="BI40" s="49">
        <v>34</v>
      </c>
      <c r="BJ40" s="22">
        <f t="shared" si="140"/>
        <v>0.7266874096938043</v>
      </c>
      <c r="BK40" s="49">
        <f t="shared" si="141"/>
        <v>0.61845193446145963</v>
      </c>
      <c r="BP40" s="72"/>
      <c r="BQ40">
        <f t="shared" si="142"/>
        <v>-0.1386523641604944</v>
      </c>
      <c r="BR40">
        <f t="shared" si="143"/>
        <v>-0.20869404770715552</v>
      </c>
      <c r="BT40" s="49">
        <v>390.7879859975227</v>
      </c>
      <c r="BU40" s="49">
        <v>34</v>
      </c>
      <c r="BV40" s="22">
        <f t="shared" si="144"/>
        <v>0.71950150721710271</v>
      </c>
      <c r="BW40" s="49">
        <f t="shared" si="145"/>
        <v>0.64589952959223007</v>
      </c>
      <c r="BX40"/>
      <c r="BY40"/>
      <c r="BZ40"/>
      <c r="CA40"/>
      <c r="CB40" s="72"/>
      <c r="CC40">
        <f t="shared" si="105"/>
        <v>-0.14296829196311592</v>
      </c>
      <c r="CD40">
        <f t="shared" si="170"/>
        <v>-0.18983503175282981</v>
      </c>
      <c r="CF40" s="49">
        <v>349.14323708186015</v>
      </c>
      <c r="CG40" s="49">
        <v>34</v>
      </c>
      <c r="CH40" s="22">
        <f t="shared" si="146"/>
        <v>0.45919412188436193</v>
      </c>
      <c r="CI40" s="49">
        <f t="shared" si="147"/>
        <v>0.56343754658734102</v>
      </c>
      <c r="CN40" s="72"/>
      <c r="CO40">
        <f t="shared" si="148"/>
        <v>-0.3380036799513827</v>
      </c>
      <c r="CP40">
        <f t="shared" si="149"/>
        <v>-0.24915421568824292</v>
      </c>
      <c r="CR40" s="49">
        <v>466.18129520606038</v>
      </c>
      <c r="CS40" s="49">
        <v>34</v>
      </c>
      <c r="CT40" s="22">
        <f t="shared" si="150"/>
        <v>0.38883546153195253</v>
      </c>
      <c r="CU40" s="49">
        <f t="shared" si="151"/>
        <v>0.49207317350193708</v>
      </c>
      <c r="CZ40" s="72"/>
      <c r="DA40">
        <f t="shared" si="152"/>
        <v>-0.41023413457560726</v>
      </c>
      <c r="DB40">
        <f t="shared" si="153"/>
        <v>-0.30797031088067506</v>
      </c>
      <c r="DD40" s="49">
        <v>480.67582631124691</v>
      </c>
      <c r="DE40" s="49">
        <v>34</v>
      </c>
      <c r="DF40" s="22">
        <f t="shared" si="154"/>
        <v>0.35083704089916556</v>
      </c>
      <c r="DG40" s="49">
        <f t="shared" si="155"/>
        <v>0.44992850685927177</v>
      </c>
      <c r="DL40" s="72"/>
      <c r="DM40">
        <f t="shared" si="156"/>
        <v>-0.45489456066267137</v>
      </c>
      <c r="DN40">
        <f t="shared" si="157"/>
        <v>-0.34685648965401955</v>
      </c>
      <c r="DP40" s="49">
        <v>279.21676167450977</v>
      </c>
      <c r="DQ40">
        <v>34</v>
      </c>
      <c r="DR40" s="22">
        <f t="shared" si="158"/>
        <v>0.53797866595542898</v>
      </c>
      <c r="DS40" s="49">
        <f t="shared" si="159"/>
        <v>0.41006735553329821</v>
      </c>
      <c r="DX40" s="72"/>
      <c r="DY40">
        <f t="shared" si="111"/>
        <v>-0.26923494634391315</v>
      </c>
      <c r="DZ40">
        <f t="shared" si="112"/>
        <v>-0.38714480246586563</v>
      </c>
      <c r="EB40">
        <v>416.5048018930874</v>
      </c>
      <c r="EC40">
        <v>34</v>
      </c>
      <c r="ED40" s="22">
        <f t="shared" si="160"/>
        <v>0.50781024375175143</v>
      </c>
      <c r="EE40" s="49">
        <f t="shared" si="161"/>
        <v>0.51721935466463953</v>
      </c>
      <c r="EF40" s="72"/>
      <c r="EG40" s="52"/>
      <c r="EH40" s="88"/>
      <c r="EI40" s="72"/>
      <c r="EJ40" s="72"/>
      <c r="EK40">
        <f t="shared" si="114"/>
        <v>-0.294298542611592</v>
      </c>
      <c r="EL40">
        <f t="shared" si="115"/>
        <v>-0.28632523192238934</v>
      </c>
      <c r="EN40">
        <v>417.306841544684</v>
      </c>
      <c r="EO40">
        <v>34</v>
      </c>
      <c r="EP40" s="22">
        <f t="shared" si="162"/>
        <v>0.53251815207499309</v>
      </c>
      <c r="EQ40" s="49">
        <f t="shared" si="163"/>
        <v>0.55785667551395035</v>
      </c>
      <c r="EV40" s="72"/>
      <c r="EW40">
        <f t="shared" si="117"/>
        <v>-0.27366558373590577</v>
      </c>
      <c r="EX40">
        <f t="shared" si="118"/>
        <v>-0.25347736563002421</v>
      </c>
      <c r="EZ40" s="49">
        <v>385.6296798743582</v>
      </c>
      <c r="FA40">
        <v>34</v>
      </c>
      <c r="FB40" s="22">
        <f t="shared" si="164"/>
        <v>0.51161652778515265</v>
      </c>
      <c r="FC40" s="49">
        <f t="shared" si="165"/>
        <v>0.60667489101192862</v>
      </c>
      <c r="FD40" s="12"/>
      <c r="FE40" s="12"/>
      <c r="FF40" s="12"/>
      <c r="FG40" s="12"/>
      <c r="FH40" s="72"/>
      <c r="FI40">
        <f t="shared" si="166"/>
        <v>-0.29105543407229867</v>
      </c>
      <c r="FJ40">
        <f t="shared" si="167"/>
        <v>-0.21704397921224575</v>
      </c>
      <c r="HO40"/>
      <c r="HP40"/>
      <c r="HQ40"/>
    </row>
    <row r="41" spans="6:225" x14ac:dyDescent="0.25">
      <c r="L41" s="49">
        <v>133.00845837765357</v>
      </c>
      <c r="M41" s="49">
        <v>35</v>
      </c>
      <c r="N41" s="22">
        <f t="shared" si="168"/>
        <v>0.14747033420685352</v>
      </c>
      <c r="O41" s="49">
        <f t="shared" si="127"/>
        <v>0.37004885154405803</v>
      </c>
      <c r="U41">
        <f t="shared" si="169"/>
        <v>-0.83129533552343404</v>
      </c>
      <c r="V41">
        <f t="shared" si="99"/>
        <v>-0.43174093929636703</v>
      </c>
      <c r="W41" s="61"/>
      <c r="X41" s="49">
        <v>163.07666908543356</v>
      </c>
      <c r="Y41" s="49">
        <v>35</v>
      </c>
      <c r="Z41" s="22">
        <f t="shared" si="128"/>
        <v>0.12582128440463664</v>
      </c>
      <c r="AA41" s="49">
        <f t="shared" si="129"/>
        <v>0.35247325877954483</v>
      </c>
      <c r="AF41" s="72"/>
      <c r="AG41">
        <f t="shared" si="130"/>
        <v>-0.90024588577794695</v>
      </c>
      <c r="AH41">
        <f t="shared" si="131"/>
        <v>-0.45287382620454625</v>
      </c>
      <c r="AI41" s="61"/>
      <c r="AJ41" s="49">
        <v>143.50783950711542</v>
      </c>
      <c r="AK41" s="49">
        <v>35</v>
      </c>
      <c r="AL41" s="22">
        <f t="shared" si="132"/>
        <v>0.13852578071276592</v>
      </c>
      <c r="AM41" s="49">
        <f t="shared" si="133"/>
        <v>0.30052479360048773</v>
      </c>
      <c r="AR41" s="72"/>
      <c r="AS41">
        <f t="shared" si="134"/>
        <v>-0.85846939353556806</v>
      </c>
      <c r="AT41">
        <f t="shared" si="135"/>
        <v>-0.52211969244762424</v>
      </c>
      <c r="AV41" s="49">
        <v>336.6485556184669</v>
      </c>
      <c r="AW41" s="49">
        <v>35</v>
      </c>
      <c r="AX41" s="22">
        <f t="shared" si="136"/>
        <v>0.91349749564480209</v>
      </c>
      <c r="AY41" s="49">
        <f t="shared" si="137"/>
        <v>0.7052957994611293</v>
      </c>
      <c r="BD41" s="72"/>
      <c r="BE41">
        <f t="shared" si="138"/>
        <v>-3.9292638928995718E-2</v>
      </c>
      <c r="BF41">
        <f t="shared" si="139"/>
        <v>-0.15162870268068526</v>
      </c>
      <c r="BG41" s="61"/>
      <c r="BH41" s="49">
        <v>289.29223978530774</v>
      </c>
      <c r="BI41" s="49">
        <v>35</v>
      </c>
      <c r="BJ41" s="22">
        <f t="shared" si="140"/>
        <v>0.74358711689598589</v>
      </c>
      <c r="BK41" s="49">
        <f t="shared" si="141"/>
        <v>0.62746974526664578</v>
      </c>
      <c r="BP41" s="72"/>
      <c r="BQ41">
        <f t="shared" si="142"/>
        <v>-0.12866814325389342</v>
      </c>
      <c r="BR41">
        <f t="shared" si="143"/>
        <v>-0.20240720973619136</v>
      </c>
      <c r="BT41" s="49">
        <v>405.31592616130939</v>
      </c>
      <c r="BU41" s="49">
        <v>35</v>
      </c>
      <c r="BV41" s="22">
        <f t="shared" si="144"/>
        <v>0.73481004992384968</v>
      </c>
      <c r="BW41" s="49">
        <f t="shared" si="145"/>
        <v>0.65532855098455023</v>
      </c>
      <c r="BX41"/>
      <c r="BY41"/>
      <c r="BZ41"/>
      <c r="CA41"/>
      <c r="CB41" s="72"/>
      <c r="CC41">
        <f t="shared" si="105"/>
        <v>-0.1338249125232461</v>
      </c>
      <c r="CD41">
        <f t="shared" si="170"/>
        <v>-0.18354091053473395</v>
      </c>
      <c r="CF41" s="49">
        <v>364.16617086159994</v>
      </c>
      <c r="CG41" s="49">
        <v>35</v>
      </c>
      <c r="CH41" s="22">
        <f t="shared" si="146"/>
        <v>0.47067397493147101</v>
      </c>
      <c r="CI41" s="49">
        <f t="shared" si="147"/>
        <v>0.57010028071302354</v>
      </c>
      <c r="CN41" s="72"/>
      <c r="CO41">
        <f t="shared" si="148"/>
        <v>-0.32727981455960953</v>
      </c>
      <c r="CP41">
        <f t="shared" si="149"/>
        <v>-0.24404874515252983</v>
      </c>
      <c r="CR41" s="49">
        <v>485.67401618781298</v>
      </c>
      <c r="CS41" s="49">
        <v>35</v>
      </c>
      <c r="CT41" s="22">
        <f t="shared" si="150"/>
        <v>0.39855634807025137</v>
      </c>
      <c r="CU41" s="49">
        <f t="shared" si="151"/>
        <v>0.49857916051334744</v>
      </c>
      <c r="CZ41" s="72"/>
      <c r="DA41">
        <f t="shared" si="152"/>
        <v>-0.39951026918383414</v>
      </c>
      <c r="DB41">
        <f t="shared" si="153"/>
        <v>-0.30226587798467414</v>
      </c>
      <c r="DD41" s="49">
        <v>498.68276489166936</v>
      </c>
      <c r="DE41" s="49">
        <v>35</v>
      </c>
      <c r="DF41" s="22">
        <f t="shared" si="154"/>
        <v>0.35960796692164471</v>
      </c>
      <c r="DG41" s="49">
        <f t="shared" si="155"/>
        <v>0.4554363596500004</v>
      </c>
      <c r="DL41" s="72"/>
      <c r="DM41">
        <f t="shared" si="156"/>
        <v>-0.44417069527089825</v>
      </c>
      <c r="DN41">
        <f t="shared" si="157"/>
        <v>-0.3415723005434162</v>
      </c>
      <c r="DP41" s="49">
        <v>293.31084194076425</v>
      </c>
      <c r="DQ41">
        <v>35</v>
      </c>
      <c r="DR41" s="22">
        <f t="shared" si="158"/>
        <v>0.55177299072351693</v>
      </c>
      <c r="DS41" s="49">
        <f t="shared" si="159"/>
        <v>0.4178482974164755</v>
      </c>
      <c r="DX41" s="72"/>
      <c r="DY41">
        <f t="shared" si="111"/>
        <v>-0.25823956204244997</v>
      </c>
      <c r="DZ41">
        <f t="shared" si="112"/>
        <v>-0.37898136308909197</v>
      </c>
      <c r="EB41">
        <v>433.46164766908731</v>
      </c>
      <c r="EC41">
        <v>35</v>
      </c>
      <c r="ED41" s="22">
        <f t="shared" si="160"/>
        <v>0.52019585945301361</v>
      </c>
      <c r="EE41" s="49">
        <f t="shared" si="161"/>
        <v>0.52622548221655319</v>
      </c>
      <c r="EF41" s="72"/>
      <c r="EG41" s="52"/>
      <c r="EH41" s="88"/>
      <c r="EI41" s="72"/>
      <c r="EJ41" s="72"/>
      <c r="EK41">
        <f t="shared" si="114"/>
        <v>-0.28383310893342706</v>
      </c>
      <c r="EL41">
        <f t="shared" si="115"/>
        <v>-0.27882812523914235</v>
      </c>
      <c r="EN41">
        <v>434.81317827315218</v>
      </c>
      <c r="EO41">
        <v>35</v>
      </c>
      <c r="EP41" s="22">
        <f t="shared" si="162"/>
        <v>0.54583110587686801</v>
      </c>
      <c r="EQ41" s="49">
        <f t="shared" si="163"/>
        <v>0.56814983359350391</v>
      </c>
      <c r="EV41" s="72"/>
      <c r="EW41">
        <f t="shared" si="117"/>
        <v>-0.2629417183441326</v>
      </c>
      <c r="EX41">
        <f t="shared" si="118"/>
        <v>-0.24553711618746196</v>
      </c>
      <c r="EZ41" s="49">
        <v>402.63693322893266</v>
      </c>
      <c r="FA41">
        <v>35</v>
      </c>
      <c r="FB41" s="22">
        <f t="shared" si="164"/>
        <v>0.52409497968235164</v>
      </c>
      <c r="FC41" s="49">
        <f t="shared" si="165"/>
        <v>0.61621736785130188</v>
      </c>
      <c r="FD41" s="12"/>
      <c r="FE41" s="12"/>
      <c r="FF41" s="12"/>
      <c r="FG41" s="12"/>
      <c r="FH41" s="72"/>
      <c r="FI41">
        <f t="shared" si="166"/>
        <v>-0.28059000039413362</v>
      </c>
      <c r="FJ41">
        <f t="shared" si="167"/>
        <v>-0.21026606542237744</v>
      </c>
      <c r="HO41"/>
      <c r="HP41"/>
      <c r="HQ41"/>
    </row>
    <row r="42" spans="6:225" x14ac:dyDescent="0.25">
      <c r="L42" s="49">
        <v>138.50812250550507</v>
      </c>
      <c r="M42" s="49">
        <v>36</v>
      </c>
      <c r="N42" s="22">
        <f t="shared" si="168"/>
        <v>0.15106717162653285</v>
      </c>
      <c r="O42" s="49">
        <f t="shared" si="127"/>
        <v>0.37066795999763946</v>
      </c>
      <c r="U42">
        <f t="shared" si="169"/>
        <v>-0.82082990184526916</v>
      </c>
      <c r="V42">
        <f t="shared" si="99"/>
        <v>-0.43101495213497759</v>
      </c>
      <c r="W42" s="61"/>
      <c r="X42" s="49">
        <v>169.05990062696713</v>
      </c>
      <c r="Y42" s="49">
        <v>36</v>
      </c>
      <c r="Z42" s="22">
        <f t="shared" si="128"/>
        <v>0.1288170292714137</v>
      </c>
      <c r="AA42" s="49">
        <f t="shared" si="129"/>
        <v>0.35313105346252149</v>
      </c>
      <c r="AF42" s="72"/>
      <c r="AG42">
        <f t="shared" si="130"/>
        <v>-0.89002672059626098</v>
      </c>
      <c r="AH42">
        <f t="shared" si="131"/>
        <v>-0.45206408998597725</v>
      </c>
      <c r="AI42" s="61"/>
      <c r="AJ42" s="49">
        <v>149.51337732791671</v>
      </c>
      <c r="AK42" s="49">
        <v>36</v>
      </c>
      <c r="AL42" s="22">
        <f t="shared" si="132"/>
        <v>0.14118973803416524</v>
      </c>
      <c r="AM42" s="49">
        <f t="shared" si="133"/>
        <v>0.30102835021988411</v>
      </c>
      <c r="AR42" s="72"/>
      <c r="AS42">
        <f t="shared" si="134"/>
        <v>-0.85019686756957824</v>
      </c>
      <c r="AT42">
        <f t="shared" si="135"/>
        <v>-0.52139260153485156</v>
      </c>
      <c r="AV42" s="49">
        <v>349.24203641600764</v>
      </c>
      <c r="AW42" s="49">
        <v>36</v>
      </c>
      <c r="AX42" s="22">
        <f t="shared" si="136"/>
        <v>0.93425880236400216</v>
      </c>
      <c r="AY42" s="49">
        <f t="shared" si="137"/>
        <v>0.71566485485623044</v>
      </c>
      <c r="BD42" s="72"/>
      <c r="BE42">
        <f t="shared" si="138"/>
        <v>-2.9532801639839464E-2</v>
      </c>
      <c r="BF42">
        <f t="shared" si="139"/>
        <v>-0.14529030976213392</v>
      </c>
      <c r="BG42" s="61"/>
      <c r="BH42" s="49">
        <v>300.30359638206136</v>
      </c>
      <c r="BI42" s="49">
        <v>36</v>
      </c>
      <c r="BJ42" s="22">
        <f t="shared" si="140"/>
        <v>0.76048682409816726</v>
      </c>
      <c r="BK42" s="49">
        <f t="shared" si="141"/>
        <v>0.63540736684612298</v>
      </c>
      <c r="BP42" s="72"/>
      <c r="BQ42">
        <f t="shared" si="142"/>
        <v>-0.11890830596473725</v>
      </c>
      <c r="BR42">
        <f t="shared" si="143"/>
        <v>-0.1969477543151768</v>
      </c>
      <c r="BT42" s="49">
        <v>421.26713614997311</v>
      </c>
      <c r="BU42" s="49">
        <v>36</v>
      </c>
      <c r="BV42" s="22">
        <f t="shared" si="144"/>
        <v>0.75011859263059644</v>
      </c>
      <c r="BW42" s="49">
        <f t="shared" si="145"/>
        <v>0.66568131252685103</v>
      </c>
      <c r="BX42"/>
      <c r="BY42"/>
      <c r="BZ42"/>
      <c r="CA42"/>
      <c r="CB42" s="72"/>
      <c r="CC42">
        <f t="shared" si="105"/>
        <v>-0.12487006987031972</v>
      </c>
      <c r="CD42">
        <f t="shared" si="170"/>
        <v>-0.17673363469679762</v>
      </c>
      <c r="CF42" s="49">
        <v>379.64522912845882</v>
      </c>
      <c r="CG42" s="49">
        <v>36</v>
      </c>
      <c r="CH42" s="22">
        <f t="shared" si="146"/>
        <v>0.48215382797858003</v>
      </c>
      <c r="CI42" s="49">
        <f t="shared" si="147"/>
        <v>0.57696530796137091</v>
      </c>
      <c r="CN42" s="72"/>
      <c r="CO42">
        <f t="shared" si="148"/>
        <v>-0.31681438088144459</v>
      </c>
      <c r="CP42">
        <f t="shared" si="149"/>
        <v>-0.23885029952000186</v>
      </c>
      <c r="CR42" s="49">
        <v>505.64241317357863</v>
      </c>
      <c r="CS42" s="49">
        <v>36</v>
      </c>
      <c r="CT42" s="22">
        <f t="shared" si="150"/>
        <v>0.40827723460855014</v>
      </c>
      <c r="CU42" s="49">
        <f t="shared" si="151"/>
        <v>0.50524391150166204</v>
      </c>
      <c r="CZ42" s="72"/>
      <c r="DA42">
        <f t="shared" si="152"/>
        <v>-0.38904483550566921</v>
      </c>
      <c r="DB42">
        <f t="shared" si="153"/>
        <v>-0.29649891129541606</v>
      </c>
      <c r="DD42" s="49">
        <v>518.17588712714144</v>
      </c>
      <c r="DE42" s="49">
        <v>36</v>
      </c>
      <c r="DF42" s="22">
        <f t="shared" si="154"/>
        <v>0.36837889294412385</v>
      </c>
      <c r="DG42" s="49">
        <f t="shared" si="155"/>
        <v>0.4613987972528803</v>
      </c>
      <c r="DL42" s="72"/>
      <c r="DM42">
        <f t="shared" si="156"/>
        <v>-0.43370526159273326</v>
      </c>
      <c r="DN42">
        <f t="shared" si="157"/>
        <v>-0.33592354190664186</v>
      </c>
      <c r="DP42" s="49">
        <v>306.29764935434946</v>
      </c>
      <c r="DQ42">
        <v>36</v>
      </c>
      <c r="DR42" s="22">
        <f t="shared" si="158"/>
        <v>0.56556731549160488</v>
      </c>
      <c r="DS42" s="49">
        <f t="shared" si="159"/>
        <v>0.42501794536967086</v>
      </c>
      <c r="DX42" s="72"/>
      <c r="DY42">
        <f t="shared" si="111"/>
        <v>-0.24751569665067683</v>
      </c>
      <c r="DZ42">
        <f t="shared" si="112"/>
        <v>-0.37159273251324404</v>
      </c>
      <c r="EB42">
        <v>453.48649373492924</v>
      </c>
      <c r="EC42">
        <v>36</v>
      </c>
      <c r="ED42" s="22">
        <f t="shared" si="160"/>
        <v>0.53258147515427579</v>
      </c>
      <c r="EE42" s="49">
        <f t="shared" si="161"/>
        <v>0.53686108746170225</v>
      </c>
      <c r="EF42" s="72"/>
      <c r="EG42" s="52"/>
      <c r="EH42" s="88"/>
      <c r="EJ42" s="72"/>
      <c r="EK42">
        <f t="shared" si="114"/>
        <v>-0.27361394375174103</v>
      </c>
      <c r="EL42">
        <f t="shared" si="115"/>
        <v>-0.27013807324498718</v>
      </c>
      <c r="EN42">
        <v>453.87718603164006</v>
      </c>
      <c r="EO42">
        <v>36</v>
      </c>
      <c r="EP42" s="22">
        <f t="shared" si="162"/>
        <v>0.55914405967874281</v>
      </c>
      <c r="EQ42" s="49">
        <f t="shared" si="163"/>
        <v>0.5793588517068623</v>
      </c>
      <c r="EV42" s="72"/>
      <c r="EW42">
        <f t="shared" si="117"/>
        <v>-0.25247628466596767</v>
      </c>
      <c r="EX42">
        <f t="shared" si="118"/>
        <v>-0.23705235330079238</v>
      </c>
      <c r="EZ42" s="49">
        <v>417.67241948685097</v>
      </c>
      <c r="FA42">
        <v>36</v>
      </c>
      <c r="FB42" s="22">
        <f t="shared" si="164"/>
        <v>0.5365734315795504</v>
      </c>
      <c r="FC42" s="49">
        <f t="shared" si="165"/>
        <v>0.62465352014430642</v>
      </c>
      <c r="FD42" s="12"/>
      <c r="FE42" s="12"/>
      <c r="FF42" s="12"/>
      <c r="FG42" s="12"/>
      <c r="FH42" s="72"/>
      <c r="FI42">
        <f t="shared" si="166"/>
        <v>-0.27037083521244759</v>
      </c>
      <c r="FJ42">
        <f t="shared" si="167"/>
        <v>-0.20436080827814496</v>
      </c>
      <c r="HO42"/>
      <c r="HP42"/>
      <c r="HQ42"/>
    </row>
    <row r="43" spans="6:225" x14ac:dyDescent="0.25">
      <c r="L43" s="49">
        <v>144.52162467949216</v>
      </c>
      <c r="M43" s="49">
        <v>37</v>
      </c>
      <c r="N43" s="22">
        <f t="shared" si="168"/>
        <v>0.15466400904621222</v>
      </c>
      <c r="O43" s="49">
        <f t="shared" si="127"/>
        <v>0.37134491225235827</v>
      </c>
      <c r="U43">
        <f t="shared" si="169"/>
        <v>-0.81061073666358308</v>
      </c>
      <c r="V43">
        <f t="shared" si="99"/>
        <v>-0.4302225219190115</v>
      </c>
      <c r="W43" s="61"/>
      <c r="X43" s="49">
        <v>175.55768282818045</v>
      </c>
      <c r="Y43" s="49">
        <v>37</v>
      </c>
      <c r="Z43" s="22">
        <f t="shared" si="128"/>
        <v>0.13181277413819076</v>
      </c>
      <c r="AA43" s="49">
        <f t="shared" si="129"/>
        <v>0.35384541769085343</v>
      </c>
      <c r="AF43" s="72"/>
      <c r="AG43">
        <f t="shared" si="130"/>
        <v>-0.88004249968966008</v>
      </c>
      <c r="AH43">
        <f t="shared" si="131"/>
        <v>-0.45118642414933352</v>
      </c>
      <c r="AI43" s="61"/>
      <c r="AJ43" s="49">
        <v>156.00320509528001</v>
      </c>
      <c r="AK43" s="49">
        <v>37</v>
      </c>
      <c r="AL43" s="22">
        <f t="shared" si="132"/>
        <v>0.14385369535556461</v>
      </c>
      <c r="AM43" s="49">
        <f t="shared" si="133"/>
        <v>0.30157251392820006</v>
      </c>
      <c r="AR43" s="72"/>
      <c r="AS43">
        <f t="shared" si="134"/>
        <v>-0.84207897734739878</v>
      </c>
      <c r="AT43">
        <f t="shared" si="135"/>
        <v>-0.52060824368184455</v>
      </c>
      <c r="AV43" s="49">
        <v>359.23529893372114</v>
      </c>
      <c r="AW43" s="49">
        <v>37</v>
      </c>
      <c r="AX43" s="22">
        <f t="shared" si="136"/>
        <v>0.95502010908320223</v>
      </c>
      <c r="AY43" s="49">
        <f t="shared" si="137"/>
        <v>0.72389297655584783</v>
      </c>
      <c r="BD43" s="72"/>
      <c r="BE43">
        <f t="shared" si="138"/>
        <v>-1.9987483733609059E-2</v>
      </c>
      <c r="BF43">
        <f t="shared" si="139"/>
        <v>-0.14032563701685691</v>
      </c>
      <c r="BG43" s="61"/>
      <c r="BH43" s="49">
        <v>311.79239888105036</v>
      </c>
      <c r="BI43" s="49">
        <v>37</v>
      </c>
      <c r="BJ43" s="22">
        <f t="shared" si="140"/>
        <v>0.77738653130034885</v>
      </c>
      <c r="BK43" s="49">
        <f t="shared" si="141"/>
        <v>0.64368915899743817</v>
      </c>
      <c r="BP43" s="72"/>
      <c r="BQ43">
        <f t="shared" si="142"/>
        <v>-0.1093629880585068</v>
      </c>
      <c r="BR43">
        <f t="shared" si="143"/>
        <v>-0.19132380519018299</v>
      </c>
      <c r="BT43" s="49">
        <v>436.74076979370727</v>
      </c>
      <c r="BU43" s="49">
        <v>37</v>
      </c>
      <c r="BV43" s="22">
        <f t="shared" si="144"/>
        <v>0.76542713533734341</v>
      </c>
      <c r="BW43" s="49">
        <f t="shared" si="145"/>
        <v>0.67572411425915568</v>
      </c>
      <c r="BX43"/>
      <c r="BY43"/>
      <c r="BZ43"/>
      <c r="CA43"/>
      <c r="CB43" s="72"/>
      <c r="CC43">
        <f t="shared" si="105"/>
        <v>-0.11609614556281452</v>
      </c>
      <c r="CD43">
        <f t="shared" si="170"/>
        <v>-0.17023058232881033</v>
      </c>
      <c r="CF43" s="49">
        <v>393.64006401787918</v>
      </c>
      <c r="CG43" s="49">
        <v>37</v>
      </c>
      <c r="CH43" s="22">
        <f t="shared" si="146"/>
        <v>0.49363368102568911</v>
      </c>
      <c r="CI43" s="49">
        <f t="shared" si="147"/>
        <v>0.58317207591815878</v>
      </c>
      <c r="CN43" s="72"/>
      <c r="CO43">
        <f t="shared" si="148"/>
        <v>-0.30659521569975851</v>
      </c>
      <c r="CP43">
        <f t="shared" si="149"/>
        <v>-0.23420327955461698</v>
      </c>
      <c r="CR43" s="49">
        <v>524.66108107996729</v>
      </c>
      <c r="CS43" s="49">
        <v>37</v>
      </c>
      <c r="CT43" s="22">
        <f t="shared" si="150"/>
        <v>0.41799812114684898</v>
      </c>
      <c r="CU43" s="49">
        <f t="shared" si="151"/>
        <v>0.51159167621286483</v>
      </c>
      <c r="CZ43" s="72"/>
      <c r="DA43">
        <f t="shared" si="152"/>
        <v>-0.37882567032398312</v>
      </c>
      <c r="DB43">
        <f t="shared" si="153"/>
        <v>-0.29107653026889124</v>
      </c>
      <c r="DD43" s="49">
        <v>538.64505938512048</v>
      </c>
      <c r="DE43" s="49">
        <v>37</v>
      </c>
      <c r="DF43" s="22">
        <f t="shared" si="154"/>
        <v>0.37714981896660299</v>
      </c>
      <c r="DG43" s="49">
        <f t="shared" si="155"/>
        <v>0.46765978309683659</v>
      </c>
      <c r="DL43" s="72"/>
      <c r="DM43">
        <f t="shared" si="156"/>
        <v>-0.42348609641104717</v>
      </c>
      <c r="DN43">
        <f t="shared" si="157"/>
        <v>-0.33006997610412014</v>
      </c>
      <c r="DP43" s="49">
        <v>319.35246985110354</v>
      </c>
      <c r="DQ43">
        <v>37</v>
      </c>
      <c r="DR43" s="22">
        <f t="shared" si="158"/>
        <v>0.57936164025969283</v>
      </c>
      <c r="DS43" s="49">
        <f t="shared" si="159"/>
        <v>0.43222514141663571</v>
      </c>
      <c r="DX43" s="72"/>
      <c r="DY43">
        <f t="shared" si="111"/>
        <v>-0.23705026297251183</v>
      </c>
      <c r="DZ43">
        <f t="shared" si="112"/>
        <v>-0.36428997493323229</v>
      </c>
      <c r="EB43">
        <v>472.51243369883929</v>
      </c>
      <c r="EC43">
        <v>37</v>
      </c>
      <c r="ED43" s="22">
        <f t="shared" si="160"/>
        <v>0.54496709085553807</v>
      </c>
      <c r="EE43" s="49">
        <f t="shared" si="161"/>
        <v>0.54696615324891051</v>
      </c>
      <c r="EJ43" s="72"/>
      <c r="EK43">
        <f t="shared" si="114"/>
        <v>-0.26362972284514008</v>
      </c>
      <c r="EL43">
        <f t="shared" si="115"/>
        <v>-0.26203954736314483</v>
      </c>
      <c r="EN43">
        <v>471.38307139735088</v>
      </c>
      <c r="EO43">
        <v>37</v>
      </c>
      <c r="EP43" s="22">
        <f t="shared" si="162"/>
        <v>0.57245701348061762</v>
      </c>
      <c r="EQ43" s="49">
        <f t="shared" si="163"/>
        <v>0.58965174439975698</v>
      </c>
      <c r="EV43" s="72"/>
      <c r="EW43">
        <f t="shared" si="117"/>
        <v>-0.24225711948428161</v>
      </c>
      <c r="EX43">
        <f t="shared" si="118"/>
        <v>-0.2294044123246568</v>
      </c>
      <c r="EZ43" s="49">
        <v>431.66682754179755</v>
      </c>
      <c r="FA43">
        <v>37</v>
      </c>
      <c r="FB43" s="22">
        <f t="shared" si="164"/>
        <v>0.54905188347674927</v>
      </c>
      <c r="FC43" s="49">
        <f t="shared" si="165"/>
        <v>0.63250554139435422</v>
      </c>
      <c r="FD43" s="12"/>
      <c r="FE43" s="12"/>
      <c r="FF43" s="12"/>
      <c r="FG43" s="12"/>
      <c r="FH43" s="72"/>
      <c r="FI43">
        <f t="shared" si="166"/>
        <v>-0.2603866143058467</v>
      </c>
      <c r="FJ43">
        <f t="shared" si="167"/>
        <v>-0.1989356652723849</v>
      </c>
      <c r="HO43"/>
      <c r="HP43"/>
      <c r="HQ43"/>
    </row>
    <row r="44" spans="6:225" x14ac:dyDescent="0.25">
      <c r="L44" s="49">
        <v>149.52090154891388</v>
      </c>
      <c r="M44" s="49">
        <v>38</v>
      </c>
      <c r="N44" s="22">
        <f t="shared" si="168"/>
        <v>0.15826084646589156</v>
      </c>
      <c r="O44" s="49">
        <f t="shared" si="127"/>
        <v>0.37190769108752009</v>
      </c>
      <c r="U44">
        <f t="shared" si="169"/>
        <v>-0.80062651575698218</v>
      </c>
      <c r="V44">
        <f t="shared" si="99"/>
        <v>-0.42956484029568787</v>
      </c>
      <c r="W44" s="61"/>
      <c r="X44" s="49">
        <v>182.05562336824426</v>
      </c>
      <c r="Y44" s="49">
        <v>38</v>
      </c>
      <c r="Z44" s="22">
        <f t="shared" si="128"/>
        <v>0.13480851900496782</v>
      </c>
      <c r="AA44" s="49">
        <f t="shared" si="129"/>
        <v>0.35455979932691117</v>
      </c>
      <c r="AF44" s="72"/>
      <c r="AG44">
        <f t="shared" si="130"/>
        <v>-0.87028266240050378</v>
      </c>
      <c r="AH44">
        <f t="shared" si="131"/>
        <v>-0.45031050708878811</v>
      </c>
      <c r="AI44" s="61"/>
      <c r="AJ44" s="49">
        <v>162.00694429560727</v>
      </c>
      <c r="AK44" s="49">
        <v>38</v>
      </c>
      <c r="AL44" s="22">
        <f t="shared" si="132"/>
        <v>0.14651765267696393</v>
      </c>
      <c r="AM44" s="49">
        <f t="shared" si="133"/>
        <v>0.3020759197355839</v>
      </c>
      <c r="AR44" s="72"/>
      <c r="AS44">
        <f t="shared" si="134"/>
        <v>-0.83411004767612351</v>
      </c>
      <c r="AT44">
        <f t="shared" si="135"/>
        <v>-0.51988389353764075</v>
      </c>
      <c r="AV44" s="49">
        <v>371.74520844255682</v>
      </c>
      <c r="AW44" s="49">
        <v>38</v>
      </c>
      <c r="AX44" s="22">
        <f t="shared" si="136"/>
        <v>0.97578141580240219</v>
      </c>
      <c r="AY44" s="49">
        <f t="shared" si="137"/>
        <v>0.7341932221170393</v>
      </c>
      <c r="BD44" s="72"/>
      <c r="BE44">
        <f t="shared" si="138"/>
        <v>-1.0647457479465709E-2</v>
      </c>
      <c r="BF44">
        <f t="shared" si="139"/>
        <v>-0.13418962910846358</v>
      </c>
      <c r="BG44" s="61"/>
      <c r="BH44" s="49">
        <v>322.78243446631353</v>
      </c>
      <c r="BI44" s="49">
        <v>38</v>
      </c>
      <c r="BJ44" s="22">
        <f t="shared" si="140"/>
        <v>0.79428623850253033</v>
      </c>
      <c r="BK44" s="49">
        <f t="shared" si="141"/>
        <v>0.65161141116085697</v>
      </c>
      <c r="BP44" s="72"/>
      <c r="BQ44">
        <f t="shared" si="142"/>
        <v>-0.10002296180436343</v>
      </c>
      <c r="BR44">
        <f t="shared" si="143"/>
        <v>-0.18601131883744093</v>
      </c>
      <c r="BT44" s="49">
        <v>451.21724257833944</v>
      </c>
      <c r="BU44" s="49">
        <v>38</v>
      </c>
      <c r="BV44" s="22">
        <f t="shared" si="144"/>
        <v>0.78073567804409016</v>
      </c>
      <c r="BW44" s="49">
        <f t="shared" si="145"/>
        <v>0.68511973194705622</v>
      </c>
      <c r="BX44"/>
      <c r="BY44"/>
      <c r="BZ44"/>
      <c r="CA44"/>
      <c r="CB44" s="72"/>
      <c r="CC44">
        <f t="shared" si="105"/>
        <v>-0.10749597380089702</v>
      </c>
      <c r="CD44">
        <f t="shared" si="170"/>
        <v>-0.16423352430324256</v>
      </c>
      <c r="CF44" s="49">
        <v>408.13508793045469</v>
      </c>
      <c r="CG44" s="49">
        <v>38</v>
      </c>
      <c r="CH44" s="22">
        <f t="shared" si="146"/>
        <v>0.50511353407279813</v>
      </c>
      <c r="CI44" s="49">
        <f t="shared" si="147"/>
        <v>0.58960067980411535</v>
      </c>
      <c r="CN44" s="72"/>
      <c r="CO44">
        <f t="shared" si="148"/>
        <v>-0.29661099479315761</v>
      </c>
      <c r="CP44">
        <f t="shared" si="149"/>
        <v>-0.22944202441120665</v>
      </c>
      <c r="CR44" s="49">
        <v>544.65516613725424</v>
      </c>
      <c r="CS44" s="49">
        <v>38</v>
      </c>
      <c r="CT44" s="22">
        <f t="shared" si="150"/>
        <v>0.42771900768514776</v>
      </c>
      <c r="CU44" s="49">
        <f t="shared" si="151"/>
        <v>0.51826500097904349</v>
      </c>
      <c r="CZ44" s="72"/>
      <c r="DA44">
        <f t="shared" si="152"/>
        <v>-0.36884144941738223</v>
      </c>
      <c r="DB44">
        <f t="shared" si="153"/>
        <v>-0.28544811856717239</v>
      </c>
      <c r="DD44" s="49">
        <v>559.25843757604582</v>
      </c>
      <c r="DE44" s="49">
        <v>38</v>
      </c>
      <c r="DF44" s="22">
        <f t="shared" si="154"/>
        <v>0.38592074498908213</v>
      </c>
      <c r="DG44" s="49">
        <f t="shared" si="155"/>
        <v>0.4739648777739891</v>
      </c>
      <c r="DL44" s="72"/>
      <c r="DM44">
        <f t="shared" si="156"/>
        <v>-0.41350187550444628</v>
      </c>
      <c r="DN44">
        <f t="shared" si="157"/>
        <v>-0.32425383966366977</v>
      </c>
      <c r="DP44" s="49">
        <v>332.33868267175882</v>
      </c>
      <c r="DQ44">
        <v>38</v>
      </c>
      <c r="DR44" s="22">
        <f t="shared" si="158"/>
        <v>0.59315596502778067</v>
      </c>
      <c r="DS44" s="49">
        <f t="shared" si="159"/>
        <v>0.43939446111194236</v>
      </c>
      <c r="DX44" s="72"/>
      <c r="DY44">
        <f t="shared" si="111"/>
        <v>-0.22683109779082583</v>
      </c>
      <c r="DZ44">
        <f t="shared" si="112"/>
        <v>-0.35714542198009852</v>
      </c>
      <c r="EB44">
        <v>491.56205101695963</v>
      </c>
      <c r="EC44">
        <v>38</v>
      </c>
      <c r="ED44" s="22">
        <f t="shared" si="160"/>
        <v>0.55735270655680025</v>
      </c>
      <c r="EE44" s="49">
        <f t="shared" si="161"/>
        <v>0.55708379456313173</v>
      </c>
      <c r="EJ44" s="72"/>
      <c r="EK44">
        <f t="shared" si="114"/>
        <v>-0.25386988555598389</v>
      </c>
      <c r="EL44">
        <f t="shared" si="115"/>
        <v>-0.25407947488138216</v>
      </c>
      <c r="EN44">
        <v>488.88904671714624</v>
      </c>
      <c r="EO44">
        <v>38</v>
      </c>
      <c r="EP44" s="22">
        <f t="shared" si="162"/>
        <v>0.58576996728249242</v>
      </c>
      <c r="EQ44" s="49">
        <f t="shared" si="163"/>
        <v>0.5999446899827352</v>
      </c>
      <c r="EV44" s="72"/>
      <c r="EW44">
        <f t="shared" si="117"/>
        <v>-0.23227289857768071</v>
      </c>
      <c r="EX44">
        <f t="shared" si="118"/>
        <v>-0.22188878618722438</v>
      </c>
      <c r="EZ44" s="49">
        <v>446.14823769684443</v>
      </c>
      <c r="FA44">
        <v>38</v>
      </c>
      <c r="FB44" s="22">
        <f t="shared" si="164"/>
        <v>0.56153033537394803</v>
      </c>
      <c r="FC44" s="49">
        <f t="shared" si="165"/>
        <v>0.64063081113221176</v>
      </c>
      <c r="FD44" s="12"/>
      <c r="FE44" s="12"/>
      <c r="FF44" s="12"/>
      <c r="FG44" s="12"/>
      <c r="FH44" s="72"/>
      <c r="FI44">
        <f t="shared" si="166"/>
        <v>-0.25062677701669051</v>
      </c>
      <c r="FJ44">
        <f t="shared" si="167"/>
        <v>-0.19339217778129233</v>
      </c>
      <c r="HO44"/>
      <c r="HP44"/>
      <c r="HQ44"/>
    </row>
    <row r="45" spans="6:225" x14ac:dyDescent="0.25">
      <c r="L45" s="49">
        <v>155.02902953963169</v>
      </c>
      <c r="M45" s="49">
        <v>39</v>
      </c>
      <c r="N45" s="22">
        <f t="shared" si="168"/>
        <v>0.16185768388557092</v>
      </c>
      <c r="O45" s="49">
        <f t="shared" si="127"/>
        <v>0.37252775233547741</v>
      </c>
      <c r="U45">
        <f t="shared" si="169"/>
        <v>-0.79086667846782588</v>
      </c>
      <c r="V45">
        <f t="shared" si="99"/>
        <v>-0.42884136791649385</v>
      </c>
      <c r="W45" s="61"/>
      <c r="X45" s="49">
        <v>190.02368273454758</v>
      </c>
      <c r="Y45" s="49">
        <v>39</v>
      </c>
      <c r="Z45" s="22">
        <f t="shared" si="128"/>
        <v>0.13780426387174488</v>
      </c>
      <c r="AA45" s="49">
        <f t="shared" si="129"/>
        <v>0.35543580538624775</v>
      </c>
      <c r="AF45" s="72"/>
      <c r="AG45">
        <f t="shared" si="130"/>
        <v>-0.86073734449427342</v>
      </c>
      <c r="AH45">
        <f t="shared" si="131"/>
        <v>-0.44923882498763196</v>
      </c>
      <c r="AI45" s="61"/>
      <c r="AJ45" s="49">
        <v>166.51201157874468</v>
      </c>
      <c r="AK45" s="49">
        <v>39</v>
      </c>
      <c r="AL45" s="22">
        <f t="shared" si="132"/>
        <v>0.1491816099983633</v>
      </c>
      <c r="AM45" s="49">
        <f t="shared" si="133"/>
        <v>0.3024536638309408</v>
      </c>
      <c r="AR45" s="72"/>
      <c r="AS45">
        <f t="shared" si="134"/>
        <v>-0.82628471016416682</v>
      </c>
      <c r="AT45">
        <f t="shared" si="135"/>
        <v>-0.51934115021458171</v>
      </c>
      <c r="AV45" s="49">
        <v>384.23723140788945</v>
      </c>
      <c r="AW45" s="49">
        <v>39</v>
      </c>
      <c r="AX45" s="22">
        <f t="shared" si="136"/>
        <v>0.99654272252160225</v>
      </c>
      <c r="AY45" s="49">
        <f t="shared" si="137"/>
        <v>0.74447874049014129</v>
      </c>
      <c r="BD45" s="72"/>
      <c r="BE45">
        <f t="shared" si="138"/>
        <v>-1.5040780395959462E-3</v>
      </c>
      <c r="BF45">
        <f t="shared" si="139"/>
        <v>-0.12814769955001407</v>
      </c>
      <c r="BG45" s="61"/>
      <c r="BH45" s="49">
        <v>332.81601523965156</v>
      </c>
      <c r="BI45" s="49">
        <v>39</v>
      </c>
      <c r="BJ45" s="22">
        <f t="shared" si="140"/>
        <v>0.81118594570471181</v>
      </c>
      <c r="BK45" s="49">
        <f t="shared" si="141"/>
        <v>0.65884419547458595</v>
      </c>
      <c r="BP45" s="72"/>
      <c r="BQ45">
        <f t="shared" si="142"/>
        <v>-9.0879582364493686E-2</v>
      </c>
      <c r="BR45">
        <f t="shared" si="143"/>
        <v>-0.18121727591552153</v>
      </c>
      <c r="BT45" s="49">
        <v>464.22650721388152</v>
      </c>
      <c r="BU45" s="49">
        <v>39</v>
      </c>
      <c r="BV45" s="22">
        <f t="shared" si="144"/>
        <v>0.79604422075083714</v>
      </c>
      <c r="BW45" s="49">
        <f t="shared" si="145"/>
        <v>0.6935630923384104</v>
      </c>
      <c r="BX45"/>
      <c r="BY45"/>
      <c r="BZ45"/>
      <c r="CA45"/>
      <c r="CB45" s="72"/>
      <c r="CC45">
        <f t="shared" si="105"/>
        <v>-9.9062806264034173E-2</v>
      </c>
      <c r="CD45">
        <f t="shared" si="170"/>
        <v>-0.15891402571097449</v>
      </c>
      <c r="CF45" s="49">
        <v>422.14334058468813</v>
      </c>
      <c r="CG45" s="49">
        <v>39</v>
      </c>
      <c r="CH45" s="22">
        <f t="shared" si="146"/>
        <v>0.51659338711990721</v>
      </c>
      <c r="CI45" s="49">
        <f t="shared" si="147"/>
        <v>0.59581339859586135</v>
      </c>
      <c r="CN45" s="72"/>
      <c r="CO45">
        <f t="shared" si="148"/>
        <v>-0.28685115750400136</v>
      </c>
      <c r="CP45">
        <f t="shared" si="149"/>
        <v>-0.22488973463755876</v>
      </c>
      <c r="CR45" s="49">
        <v>564.17373210740675</v>
      </c>
      <c r="CS45" s="49">
        <v>39</v>
      </c>
      <c r="CT45" s="22">
        <f t="shared" si="150"/>
        <v>0.43743989422344659</v>
      </c>
      <c r="CU45" s="49">
        <f t="shared" si="151"/>
        <v>0.52477961414167196</v>
      </c>
      <c r="CZ45" s="72"/>
      <c r="DA45">
        <f t="shared" si="152"/>
        <v>-0.35908161212822598</v>
      </c>
      <c r="DB45">
        <f t="shared" si="153"/>
        <v>-0.28002304413114165</v>
      </c>
      <c r="DD45" s="49">
        <v>580.18122168853415</v>
      </c>
      <c r="DE45" s="49">
        <v>39</v>
      </c>
      <c r="DF45" s="22">
        <f t="shared" si="154"/>
        <v>0.39469167101156127</v>
      </c>
      <c r="DG45" s="49">
        <f t="shared" si="155"/>
        <v>0.480364611651522</v>
      </c>
      <c r="DL45" s="72"/>
      <c r="DM45">
        <f t="shared" si="156"/>
        <v>-0.40374203821529003</v>
      </c>
      <c r="DN45">
        <f t="shared" si="157"/>
        <v>-0.31842899446348577</v>
      </c>
      <c r="DP45" s="49">
        <v>344.87135282594869</v>
      </c>
      <c r="DQ45">
        <v>39</v>
      </c>
      <c r="DR45" s="22">
        <f t="shared" si="158"/>
        <v>0.60695028979586862</v>
      </c>
      <c r="DS45" s="49">
        <f t="shared" si="159"/>
        <v>0.44631339276754423</v>
      </c>
      <c r="DX45" s="72"/>
      <c r="DY45">
        <f t="shared" si="111"/>
        <v>-0.21684687688422491</v>
      </c>
      <c r="DZ45">
        <f t="shared" si="112"/>
        <v>-0.35036008085435522</v>
      </c>
      <c r="EB45">
        <v>510.04166496473601</v>
      </c>
      <c r="EC45">
        <v>39</v>
      </c>
      <c r="ED45" s="22">
        <f t="shared" si="160"/>
        <v>0.56973832225806254</v>
      </c>
      <c r="EE45" s="49">
        <f t="shared" si="161"/>
        <v>0.56689869543103688</v>
      </c>
      <c r="EJ45" s="72"/>
      <c r="EK45">
        <f t="shared" si="114"/>
        <v>-0.24432456764975344</v>
      </c>
      <c r="EL45">
        <f t="shared" si="115"/>
        <v>-0.24649454242295454</v>
      </c>
      <c r="EN45">
        <v>506.39510266194321</v>
      </c>
      <c r="EO45">
        <v>39</v>
      </c>
      <c r="EP45" s="22">
        <f t="shared" si="162"/>
        <v>0.59908292108436734</v>
      </c>
      <c r="EQ45" s="49">
        <f t="shared" si="163"/>
        <v>0.61023768297059888</v>
      </c>
      <c r="EV45" s="72"/>
      <c r="EW45">
        <f t="shared" si="117"/>
        <v>-0.22251306128852441</v>
      </c>
      <c r="EX45">
        <f t="shared" si="118"/>
        <v>-0.21450097761644565</v>
      </c>
      <c r="EZ45" s="49">
        <v>459.64388389273711</v>
      </c>
      <c r="FA45">
        <v>39</v>
      </c>
      <c r="FB45" s="22">
        <f t="shared" si="164"/>
        <v>0.5740087872711469</v>
      </c>
      <c r="FC45" s="49">
        <f t="shared" si="165"/>
        <v>0.64820298569630996</v>
      </c>
      <c r="FD45" s="12"/>
      <c r="FE45" s="12"/>
      <c r="FF45" s="12"/>
      <c r="FG45" s="12"/>
      <c r="FH45" s="72"/>
      <c r="FI45">
        <f t="shared" si="166"/>
        <v>-0.24108145911046008</v>
      </c>
      <c r="FJ45">
        <f t="shared" si="167"/>
        <v>-0.18828897288966853</v>
      </c>
      <c r="HO45"/>
      <c r="HP45"/>
      <c r="HQ45"/>
    </row>
    <row r="46" spans="6:225" x14ac:dyDescent="0.25">
      <c r="L46" s="49">
        <v>161.50696579404865</v>
      </c>
      <c r="M46" s="49">
        <v>40</v>
      </c>
      <c r="N46" s="22">
        <f t="shared" si="168"/>
        <v>0.16545452130525026</v>
      </c>
      <c r="O46" s="49">
        <f t="shared" si="127"/>
        <v>0.37325698688574033</v>
      </c>
      <c r="U46">
        <f t="shared" si="169"/>
        <v>-0.78132136056159562</v>
      </c>
      <c r="V46">
        <f t="shared" si="99"/>
        <v>-0.42799205409852215</v>
      </c>
      <c r="W46" s="61"/>
      <c r="X46" s="49">
        <v>196.52289942904872</v>
      </c>
      <c r="Y46" s="49">
        <v>40</v>
      </c>
      <c r="Z46" s="22">
        <f t="shared" si="128"/>
        <v>0.14080000873852194</v>
      </c>
      <c r="AA46" s="49">
        <f t="shared" si="129"/>
        <v>0.35615032732234203</v>
      </c>
      <c r="AF46" s="72"/>
      <c r="AG46">
        <f t="shared" si="130"/>
        <v>-0.85139731824012999</v>
      </c>
      <c r="AH46">
        <f t="shared" si="131"/>
        <v>-0.44836665217797822</v>
      </c>
      <c r="AI46" s="61"/>
      <c r="AJ46" s="49">
        <v>172.51159381328549</v>
      </c>
      <c r="AK46" s="49">
        <v>40</v>
      </c>
      <c r="AL46" s="22">
        <f t="shared" si="132"/>
        <v>0.15184556731976262</v>
      </c>
      <c r="AM46" s="49">
        <f t="shared" si="133"/>
        <v>0.30295672108209193</v>
      </c>
      <c r="AR46" s="72"/>
      <c r="AS46">
        <f t="shared" si="134"/>
        <v>-0.81859788149787593</v>
      </c>
      <c r="AT46">
        <f t="shared" si="135"/>
        <v>-0.51861940825579422</v>
      </c>
      <c r="AV46" s="49">
        <v>397.2294676883879</v>
      </c>
      <c r="AW46" s="49">
        <v>40</v>
      </c>
      <c r="AX46" s="22">
        <f t="shared" si="136"/>
        <v>1.0173040292408022</v>
      </c>
      <c r="AY46" s="49">
        <f t="shared" si="137"/>
        <v>0.75517611795587247</v>
      </c>
      <c r="BD46" s="72"/>
      <c r="BE46">
        <f t="shared" si="138"/>
        <v>7.4507646133304588E-3</v>
      </c>
      <c r="BF46">
        <f t="shared" si="139"/>
        <v>-0.1219517528254289</v>
      </c>
      <c r="BG46" s="61"/>
      <c r="BH46" s="49">
        <v>342.82830979952632</v>
      </c>
      <c r="BI46" s="49">
        <v>40</v>
      </c>
      <c r="BJ46" s="22">
        <f t="shared" si="140"/>
        <v>0.82808565290689329</v>
      </c>
      <c r="BK46" s="49">
        <f t="shared" si="141"/>
        <v>0.66606163545668351</v>
      </c>
      <c r="BP46" s="72"/>
      <c r="BQ46">
        <f t="shared" si="142"/>
        <v>-8.1924739711567246E-2</v>
      </c>
      <c r="BR46">
        <f t="shared" si="143"/>
        <v>-0.17648558058919681</v>
      </c>
      <c r="BT46" s="49">
        <v>477.26826837743988</v>
      </c>
      <c r="BU46" s="49">
        <v>40</v>
      </c>
      <c r="BV46" s="22">
        <f t="shared" si="144"/>
        <v>0.81135276345758389</v>
      </c>
      <c r="BW46" s="49">
        <f t="shared" si="145"/>
        <v>0.70202754384484256</v>
      </c>
      <c r="BX46"/>
      <c r="BY46"/>
      <c r="BZ46"/>
      <c r="CA46"/>
      <c r="CB46" s="72"/>
      <c r="CC46">
        <f t="shared" si="105"/>
        <v>-9.079028029804434E-2</v>
      </c>
      <c r="CD46">
        <f t="shared" si="170"/>
        <v>-0.15364584811925894</v>
      </c>
      <c r="CF46" s="49">
        <v>436.65146283964287</v>
      </c>
      <c r="CG46" s="49">
        <v>40</v>
      </c>
      <c r="CH46" s="22">
        <f t="shared" si="146"/>
        <v>0.52807324016701618</v>
      </c>
      <c r="CI46" s="49">
        <f t="shared" si="147"/>
        <v>0.60224781165158736</v>
      </c>
      <c r="CM46"/>
      <c r="CN46" s="72"/>
      <c r="CO46">
        <f t="shared" si="148"/>
        <v>-0.27730583959777105</v>
      </c>
      <c r="CP46">
        <f t="shared" si="149"/>
        <v>-0.22022476939415495</v>
      </c>
      <c r="CR46" s="49">
        <v>583.16807182835373</v>
      </c>
      <c r="CS46" s="49">
        <v>40</v>
      </c>
      <c r="CT46" s="22">
        <f t="shared" si="150"/>
        <v>0.44716078076174537</v>
      </c>
      <c r="CU46" s="49">
        <f t="shared" si="151"/>
        <v>0.5311192589573176</v>
      </c>
      <c r="CZ46" s="72"/>
      <c r="DA46">
        <f t="shared" si="152"/>
        <v>-0.34953629422199561</v>
      </c>
      <c r="DB46">
        <f t="shared" si="153"/>
        <v>-0.27480795030889238</v>
      </c>
      <c r="DD46" s="49">
        <v>600.70000832362234</v>
      </c>
      <c r="DE46" s="49">
        <v>40</v>
      </c>
      <c r="DF46" s="22">
        <f t="shared" si="154"/>
        <v>0.40346259703404036</v>
      </c>
      <c r="DG46" s="49">
        <f t="shared" si="155"/>
        <v>0.48664077323921723</v>
      </c>
      <c r="DL46" s="72"/>
      <c r="DM46">
        <f t="shared" si="156"/>
        <v>-0.39419672030905972</v>
      </c>
      <c r="DN46">
        <f t="shared" si="157"/>
        <v>-0.31279150648007797</v>
      </c>
      <c r="DP46" s="49">
        <v>358.38003571627701</v>
      </c>
      <c r="DQ46">
        <v>40</v>
      </c>
      <c r="DR46" s="22">
        <f t="shared" si="158"/>
        <v>0.62074461456395646</v>
      </c>
      <c r="DS46" s="49">
        <f t="shared" si="159"/>
        <v>0.45377115336648033</v>
      </c>
      <c r="DX46" s="72"/>
      <c r="DY46">
        <f t="shared" si="111"/>
        <v>-0.20708703959506872</v>
      </c>
      <c r="DZ46">
        <f t="shared" si="112"/>
        <v>-0.34316311605786237</v>
      </c>
      <c r="EB46">
        <v>527.06972973222435</v>
      </c>
      <c r="EC46">
        <v>40</v>
      </c>
      <c r="ED46" s="22">
        <f t="shared" si="160"/>
        <v>0.58212393795932471</v>
      </c>
      <c r="EE46" s="49">
        <f t="shared" si="161"/>
        <v>0.5759426488457281</v>
      </c>
      <c r="EJ46" s="72"/>
      <c r="EK46">
        <f t="shared" si="114"/>
        <v>-0.23498454139561009</v>
      </c>
      <c r="EL46">
        <f t="shared" si="115"/>
        <v>-0.23962076055230463</v>
      </c>
      <c r="EN46">
        <v>523.94131350753401</v>
      </c>
      <c r="EO46">
        <v>40</v>
      </c>
      <c r="EP46" s="22">
        <f t="shared" si="162"/>
        <v>0.61239587488624214</v>
      </c>
      <c r="EQ46" s="49">
        <f t="shared" si="163"/>
        <v>0.62055428573747851</v>
      </c>
      <c r="EV46" s="72"/>
      <c r="EW46">
        <f t="shared" si="117"/>
        <v>-0.21296774338229404</v>
      </c>
      <c r="EX46">
        <f t="shared" si="118"/>
        <v>-0.20722022066807894</v>
      </c>
      <c r="EZ46" s="49">
        <v>473.69241074773407</v>
      </c>
      <c r="FA46">
        <v>40</v>
      </c>
      <c r="FB46" s="22">
        <f t="shared" si="164"/>
        <v>0.58648723916834578</v>
      </c>
      <c r="FC46" s="49">
        <f t="shared" si="165"/>
        <v>0.65608537207265361</v>
      </c>
      <c r="FD46" s="12"/>
      <c r="FE46" s="12"/>
      <c r="FF46" s="12"/>
      <c r="FG46" s="12"/>
      <c r="FH46" s="72"/>
      <c r="FI46">
        <f t="shared" si="166"/>
        <v>-0.23174143285631668</v>
      </c>
      <c r="FJ46">
        <f t="shared" si="167"/>
        <v>-0.18303964506383796</v>
      </c>
      <c r="HO46"/>
      <c r="HP46"/>
      <c r="HQ46"/>
    </row>
    <row r="47" spans="6:225" x14ac:dyDescent="0.25">
      <c r="L47" s="49">
        <v>166.01204775557707</v>
      </c>
      <c r="M47" s="49">
        <v>41</v>
      </c>
      <c r="N47" s="22">
        <f t="shared" si="168"/>
        <v>0.16905135872492963</v>
      </c>
      <c r="O47" s="49">
        <f t="shared" si="127"/>
        <v>0.37376413318806356</v>
      </c>
      <c r="U47">
        <f t="shared" si="169"/>
        <v>-0.77198133430745219</v>
      </c>
      <c r="V47">
        <f t="shared" si="99"/>
        <v>-0.4274023763276118</v>
      </c>
      <c r="W47" s="61"/>
      <c r="X47" s="49">
        <v>204.01531805234626</v>
      </c>
      <c r="Y47" s="49">
        <v>41</v>
      </c>
      <c r="Z47" s="22">
        <f t="shared" si="128"/>
        <v>0.143795753605299</v>
      </c>
      <c r="AA47" s="49">
        <f t="shared" si="129"/>
        <v>0.35697404158090429</v>
      </c>
      <c r="AF47" s="72"/>
      <c r="AG47">
        <f t="shared" si="130"/>
        <v>-0.84225393880026023</v>
      </c>
      <c r="AH47">
        <f t="shared" si="131"/>
        <v>-0.447363363742313</v>
      </c>
      <c r="AI47" s="61"/>
      <c r="AJ47" s="49">
        <v>177.51760476076731</v>
      </c>
      <c r="AK47" s="49">
        <v>41</v>
      </c>
      <c r="AL47" s="22">
        <f t="shared" si="132"/>
        <v>0.15450952464116197</v>
      </c>
      <c r="AM47" s="49">
        <f t="shared" si="133"/>
        <v>0.30337646865917722</v>
      </c>
      <c r="AR47" s="72"/>
      <c r="AS47">
        <f t="shared" si="134"/>
        <v>-0.81104474360743006</v>
      </c>
      <c r="AT47">
        <f t="shared" si="135"/>
        <v>-0.51801810821573169</v>
      </c>
      <c r="AV47" s="49">
        <v>407.72355830881298</v>
      </c>
      <c r="AW47" s="49">
        <v>41</v>
      </c>
      <c r="AX47" s="22">
        <f t="shared" si="136"/>
        <v>1.0380653359600025</v>
      </c>
      <c r="AY47" s="49">
        <f t="shared" si="137"/>
        <v>0.7638166049438424</v>
      </c>
      <c r="BD47" s="72"/>
      <c r="BE47">
        <f t="shared" si="138"/>
        <v>1.6224688920835704E-2</v>
      </c>
      <c r="BF47">
        <f t="shared" si="139"/>
        <v>-0.11701090454204606</v>
      </c>
      <c r="BG47" s="61"/>
      <c r="BH47" s="49">
        <v>351.32036661713767</v>
      </c>
      <c r="BI47" s="49">
        <v>41</v>
      </c>
      <c r="BJ47" s="22">
        <f t="shared" si="140"/>
        <v>0.84498536010907477</v>
      </c>
      <c r="BK47" s="49">
        <f t="shared" si="141"/>
        <v>0.67218320030269829</v>
      </c>
      <c r="BP47" s="72"/>
      <c r="BQ47">
        <f t="shared" si="142"/>
        <v>-7.3150815404062111E-2</v>
      </c>
      <c r="BR47">
        <f t="shared" si="143"/>
        <v>-0.17251234593825918</v>
      </c>
      <c r="BT47" s="49">
        <v>491.81144760975218</v>
      </c>
      <c r="BU47" s="49">
        <v>41</v>
      </c>
      <c r="BV47" s="22">
        <f t="shared" si="144"/>
        <v>0.82666130616433087</v>
      </c>
      <c r="BW47" s="49">
        <f t="shared" si="145"/>
        <v>0.71146645579986523</v>
      </c>
      <c r="BX47"/>
      <c r="BY47"/>
      <c r="BZ47"/>
      <c r="CA47"/>
      <c r="CB47" s="72"/>
      <c r="CC47">
        <f t="shared" si="105"/>
        <v>-8.2672390075864827E-2</v>
      </c>
      <c r="CD47">
        <f t="shared" si="170"/>
        <v>-0.14784557120083566</v>
      </c>
      <c r="CF47" s="49">
        <v>451.63397790688867</v>
      </c>
      <c r="CG47" s="49">
        <v>41</v>
      </c>
      <c r="CH47" s="22">
        <f t="shared" si="146"/>
        <v>0.53955309321412526</v>
      </c>
      <c r="CI47" s="49">
        <f t="shared" si="147"/>
        <v>0.60889261990879462</v>
      </c>
      <c r="CJ47"/>
      <c r="CK47"/>
      <c r="CL47"/>
      <c r="CM47"/>
      <c r="CN47" s="72"/>
      <c r="CO47">
        <f t="shared" si="148"/>
        <v>-0.26796581334362762</v>
      </c>
      <c r="CP47">
        <f t="shared" si="149"/>
        <v>-0.21545928978569798</v>
      </c>
      <c r="CR47" s="49">
        <v>602.16276869298383</v>
      </c>
      <c r="CS47" s="49">
        <v>41</v>
      </c>
      <c r="CT47" s="22">
        <f t="shared" si="150"/>
        <v>0.4568816673000442</v>
      </c>
      <c r="CU47" s="49">
        <f t="shared" si="151"/>
        <v>0.53745902297500625</v>
      </c>
      <c r="CZ47" s="72"/>
      <c r="DA47">
        <f t="shared" si="152"/>
        <v>-0.34019626796785218</v>
      </c>
      <c r="DB47">
        <f t="shared" si="153"/>
        <v>-0.26965464168999159</v>
      </c>
      <c r="DD47" s="49">
        <v>623.18055168626688</v>
      </c>
      <c r="DE47" s="49">
        <v>41</v>
      </c>
      <c r="DF47" s="22">
        <f t="shared" si="154"/>
        <v>0.41223352305651956</v>
      </c>
      <c r="DG47" s="49">
        <f t="shared" si="155"/>
        <v>0.49351698503635522</v>
      </c>
      <c r="DL47" s="72"/>
      <c r="DM47">
        <f t="shared" si="156"/>
        <v>-0.38485669405491624</v>
      </c>
      <c r="DN47">
        <f t="shared" si="157"/>
        <v>-0.30669789592113994</v>
      </c>
      <c r="DP47" s="49">
        <v>373.88668069349569</v>
      </c>
      <c r="DQ47">
        <v>41</v>
      </c>
      <c r="DR47" s="22">
        <f t="shared" si="158"/>
        <v>0.63453893933204442</v>
      </c>
      <c r="DS47" s="49">
        <f t="shared" si="159"/>
        <v>0.46233193215384749</v>
      </c>
      <c r="DX47" s="72"/>
      <c r="DY47">
        <f t="shared" si="111"/>
        <v>-0.1975417216888383</v>
      </c>
      <c r="DZ47">
        <f t="shared" si="112"/>
        <v>-0.3350461098513689</v>
      </c>
      <c r="EB47">
        <v>541.62440860803167</v>
      </c>
      <c r="EC47">
        <v>41</v>
      </c>
      <c r="ED47" s="22">
        <f t="shared" si="160"/>
        <v>0.594509553660587</v>
      </c>
      <c r="EE47" s="49">
        <f t="shared" si="161"/>
        <v>0.58367293643365847</v>
      </c>
      <c r="EJ47" s="72"/>
      <c r="EK47">
        <f t="shared" si="114"/>
        <v>-0.22584116195574028</v>
      </c>
      <c r="EL47">
        <f t="shared" si="115"/>
        <v>-0.23383044345532095</v>
      </c>
      <c r="EN47">
        <v>541.44713500026944</v>
      </c>
      <c r="EO47">
        <v>41</v>
      </c>
      <c r="EP47" s="22">
        <f t="shared" si="162"/>
        <v>0.62570882868811695</v>
      </c>
      <c r="EQ47" s="49">
        <f t="shared" si="163"/>
        <v>0.63084714087513583</v>
      </c>
      <c r="EV47" s="72"/>
      <c r="EW47">
        <f t="shared" si="117"/>
        <v>-0.20362771712815067</v>
      </c>
      <c r="EX47">
        <f t="shared" si="118"/>
        <v>-0.20007586090910193</v>
      </c>
      <c r="EZ47" s="49">
        <v>490.24509176533326</v>
      </c>
      <c r="FA47">
        <v>41</v>
      </c>
      <c r="FB47" s="22">
        <f t="shared" si="164"/>
        <v>0.59896569106554465</v>
      </c>
      <c r="FC47" s="49">
        <f t="shared" si="165"/>
        <v>0.66537279620557443</v>
      </c>
      <c r="FD47" s="12"/>
      <c r="FE47" s="12"/>
      <c r="FF47" s="12"/>
      <c r="FG47" s="12"/>
      <c r="FH47" s="72"/>
      <c r="FI47">
        <f t="shared" si="166"/>
        <v>-0.22259805341644689</v>
      </c>
      <c r="FJ47">
        <f t="shared" si="167"/>
        <v>-0.17693495925216754</v>
      </c>
      <c r="HO47"/>
      <c r="HP47"/>
      <c r="HQ47"/>
    </row>
    <row r="48" spans="6:225" x14ac:dyDescent="0.25">
      <c r="L48" s="49">
        <v>170.01176429882727</v>
      </c>
      <c r="M48" s="49">
        <v>42</v>
      </c>
      <c r="N48" s="22">
        <f t="shared" si="168"/>
        <v>0.17264819614460897</v>
      </c>
      <c r="O48" s="49">
        <f t="shared" si="127"/>
        <v>0.37421438947031821</v>
      </c>
      <c r="U48">
        <f t="shared" si="169"/>
        <v>-0.76283795486758244</v>
      </c>
      <c r="V48">
        <f t="shared" si="99"/>
        <v>-0.42687951681621933</v>
      </c>
      <c r="W48" s="61"/>
      <c r="X48" s="49">
        <v>210.52909537638735</v>
      </c>
      <c r="Y48" s="49">
        <v>42</v>
      </c>
      <c r="Z48" s="22">
        <f t="shared" si="128"/>
        <v>0.14679149847207607</v>
      </c>
      <c r="AA48" s="49">
        <f t="shared" si="129"/>
        <v>0.35769016430824746</v>
      </c>
      <c r="AF48" s="72"/>
      <c r="AG48">
        <f t="shared" si="130"/>
        <v>-0.83329909614733377</v>
      </c>
      <c r="AH48">
        <f t="shared" si="131"/>
        <v>-0.44649300182861751</v>
      </c>
      <c r="AI48" s="61"/>
      <c r="AJ48" s="49">
        <v>184.51693689198291</v>
      </c>
      <c r="AK48" s="49">
        <v>42</v>
      </c>
      <c r="AL48" s="22">
        <f t="shared" si="132"/>
        <v>0.15717348196256131</v>
      </c>
      <c r="AM48" s="49">
        <f t="shared" si="133"/>
        <v>0.30396335365286087</v>
      </c>
      <c r="AR48" s="72"/>
      <c r="AS48">
        <f t="shared" si="134"/>
        <v>-0.80362072552822306</v>
      </c>
      <c r="AT48">
        <f t="shared" si="135"/>
        <v>-0.51717877252839861</v>
      </c>
      <c r="AV48" s="49">
        <v>421.71613675551947</v>
      </c>
      <c r="AW48" s="49">
        <v>42</v>
      </c>
      <c r="AX48" s="22">
        <f t="shared" si="136"/>
        <v>1.0588266426792023</v>
      </c>
      <c r="AY48" s="49">
        <f t="shared" si="137"/>
        <v>0.77533763104986786</v>
      </c>
      <c r="BD48" s="72"/>
      <c r="BE48">
        <f t="shared" si="138"/>
        <v>2.4824860682753181E-2</v>
      </c>
      <c r="BF48">
        <f t="shared" si="139"/>
        <v>-0.11050913701501947</v>
      </c>
      <c r="BG48" s="61"/>
      <c r="BH48" s="49">
        <v>363.30978516962625</v>
      </c>
      <c r="BI48" s="49">
        <v>42</v>
      </c>
      <c r="BJ48" s="22">
        <f t="shared" si="140"/>
        <v>0.86188506731125625</v>
      </c>
      <c r="BK48" s="49">
        <f t="shared" si="141"/>
        <v>0.68082586540861956</v>
      </c>
      <c r="BP48" s="72"/>
      <c r="BQ48">
        <f t="shared" si="142"/>
        <v>-6.4550643642144551E-2</v>
      </c>
      <c r="BR48">
        <f t="shared" si="143"/>
        <v>-0.16696395323067867</v>
      </c>
      <c r="BT48" s="49">
        <v>505.82037325517052</v>
      </c>
      <c r="BU48" s="49">
        <v>42</v>
      </c>
      <c r="BV48" s="22">
        <f t="shared" si="144"/>
        <v>0.84196984887107762</v>
      </c>
      <c r="BW48" s="49">
        <f t="shared" si="145"/>
        <v>0.72055862290028649</v>
      </c>
      <c r="BX48"/>
      <c r="BY48"/>
      <c r="BZ48"/>
      <c r="CA48"/>
      <c r="CB48" s="72"/>
      <c r="CC48">
        <f t="shared" si="105"/>
        <v>-7.4703460404589542E-2</v>
      </c>
      <c r="CD48">
        <f t="shared" si="170"/>
        <v>-0.14233068026787699</v>
      </c>
      <c r="CF48" s="49">
        <v>467.15415014746469</v>
      </c>
      <c r="CG48" s="49">
        <v>42</v>
      </c>
      <c r="CH48" s="22">
        <f t="shared" si="146"/>
        <v>0.55103294626123434</v>
      </c>
      <c r="CI48" s="49">
        <f t="shared" si="147"/>
        <v>0.61577588137688521</v>
      </c>
      <c r="CJ48"/>
      <c r="CK48"/>
      <c r="CL48"/>
      <c r="CM48"/>
      <c r="CN48" s="72"/>
      <c r="CO48">
        <f t="shared" si="148"/>
        <v>-0.25882243390375786</v>
      </c>
      <c r="CP48">
        <f t="shared" si="149"/>
        <v>-0.21057732548488423</v>
      </c>
      <c r="CR48" s="49">
        <v>622.63572817498994</v>
      </c>
      <c r="CS48" s="49">
        <v>42</v>
      </c>
      <c r="CT48" s="22">
        <f t="shared" si="150"/>
        <v>0.46660255383834298</v>
      </c>
      <c r="CU48" s="49">
        <f t="shared" si="151"/>
        <v>0.54429217923881101</v>
      </c>
      <c r="CZ48" s="72"/>
      <c r="DA48">
        <f t="shared" si="152"/>
        <v>-0.33105288852798248</v>
      </c>
      <c r="DB48">
        <f t="shared" si="153"/>
        <v>-0.26416790587735994</v>
      </c>
      <c r="DD48" s="49">
        <v>644.18650249752977</v>
      </c>
      <c r="DE48" s="49">
        <v>42</v>
      </c>
      <c r="DF48" s="22">
        <f t="shared" si="154"/>
        <v>0.42100444907899864</v>
      </c>
      <c r="DG48" s="49">
        <f t="shared" si="155"/>
        <v>0.49994215743759346</v>
      </c>
      <c r="DL48" s="72"/>
      <c r="DM48">
        <f t="shared" si="156"/>
        <v>-0.37571331461504653</v>
      </c>
      <c r="DN48">
        <f t="shared" si="157"/>
        <v>-0.30108023998164191</v>
      </c>
      <c r="DP48" s="49">
        <v>388.39445155666164</v>
      </c>
      <c r="DQ48">
        <v>42</v>
      </c>
      <c r="DR48" s="22">
        <f t="shared" si="158"/>
        <v>0.64833326410013237</v>
      </c>
      <c r="DS48" s="49">
        <f t="shared" si="159"/>
        <v>0.47034126087968325</v>
      </c>
      <c r="DX48" s="72"/>
      <c r="DY48">
        <f t="shared" si="111"/>
        <v>-0.18820169543469489</v>
      </c>
      <c r="DZ48">
        <f t="shared" si="112"/>
        <v>-0.32758692092147357</v>
      </c>
      <c r="EB48">
        <v>558.15342872726308</v>
      </c>
      <c r="EC48">
        <v>42</v>
      </c>
      <c r="ED48" s="22">
        <f t="shared" si="160"/>
        <v>0.60689516936184917</v>
      </c>
      <c r="EE48" s="49">
        <f t="shared" si="161"/>
        <v>0.59245183703040982</v>
      </c>
      <c r="EJ48" s="72"/>
      <c r="EK48">
        <f t="shared" si="114"/>
        <v>-0.21688631930281388</v>
      </c>
      <c r="EL48">
        <f t="shared" si="115"/>
        <v>-0.22734694955771528</v>
      </c>
      <c r="EN48">
        <v>559.4327484157501</v>
      </c>
      <c r="EO48">
        <v>42</v>
      </c>
      <c r="EP48" s="22">
        <f t="shared" si="162"/>
        <v>0.63902178248999175</v>
      </c>
      <c r="EQ48" s="49">
        <f t="shared" si="163"/>
        <v>0.64142209809860973</v>
      </c>
      <c r="EV48" s="72"/>
      <c r="EW48">
        <f t="shared" si="117"/>
        <v>-0.19448433768828091</v>
      </c>
      <c r="EX48">
        <f t="shared" si="118"/>
        <v>-0.19285608195518228</v>
      </c>
      <c r="EZ48" s="49">
        <v>507.70710060033628</v>
      </c>
      <c r="FA48">
        <v>42</v>
      </c>
      <c r="FB48" s="22">
        <f t="shared" si="164"/>
        <v>0.61144414296274341</v>
      </c>
      <c r="FC48" s="49">
        <f t="shared" si="165"/>
        <v>0.6751704285100365</v>
      </c>
      <c r="FD48" s="12"/>
      <c r="FE48" s="12"/>
      <c r="FF48" s="12"/>
      <c r="FH48" s="72"/>
      <c r="FI48">
        <f t="shared" si="166"/>
        <v>-0.21364321076352052</v>
      </c>
      <c r="FJ48">
        <f t="shared" si="167"/>
        <v>-0.17058658743713376</v>
      </c>
      <c r="HO48"/>
      <c r="HP48"/>
      <c r="HQ48"/>
    </row>
    <row r="49" spans="12:225" x14ac:dyDescent="0.25">
      <c r="L49" s="49">
        <v>175.51139564142267</v>
      </c>
      <c r="M49" s="49">
        <v>43</v>
      </c>
      <c r="N49" s="22">
        <f t="shared" si="168"/>
        <v>0.17624503356428833</v>
      </c>
      <c r="O49" s="49">
        <f t="shared" si="127"/>
        <v>0.37483349423319628</v>
      </c>
      <c r="U49">
        <f t="shared" si="169"/>
        <v>-0.75388311221465598</v>
      </c>
      <c r="V49">
        <f t="shared" si="99"/>
        <v>-0.42616160852406937</v>
      </c>
      <c r="W49" s="61"/>
      <c r="X49" s="49">
        <v>217.03686322834653</v>
      </c>
      <c r="Y49" s="49">
        <v>43</v>
      </c>
      <c r="Z49" s="22">
        <f t="shared" si="128"/>
        <v>0.14978724333885313</v>
      </c>
      <c r="AA49" s="49">
        <f t="shared" si="129"/>
        <v>0.35840562635603046</v>
      </c>
      <c r="AF49" s="72"/>
      <c r="AG49">
        <f t="shared" si="130"/>
        <v>-0.82452517183982865</v>
      </c>
      <c r="AH49">
        <f t="shared" si="131"/>
        <v>-0.44562518127498552</v>
      </c>
      <c r="AI49" s="61"/>
      <c r="AJ49" s="49">
        <v>191.01636055584348</v>
      </c>
      <c r="AK49" s="49">
        <v>43</v>
      </c>
      <c r="AL49" s="22">
        <f t="shared" si="132"/>
        <v>0.15983743928396066</v>
      </c>
      <c r="AM49" s="49">
        <f t="shared" si="133"/>
        <v>0.30450832196475169</v>
      </c>
      <c r="AR49" s="72"/>
      <c r="AS49">
        <f t="shared" si="134"/>
        <v>-0.79632148678672365</v>
      </c>
      <c r="AT49">
        <f t="shared" si="135"/>
        <v>-0.51640083395398451</v>
      </c>
      <c r="AV49" s="49">
        <v>433.21039922882738</v>
      </c>
      <c r="AW49" s="49">
        <v>43</v>
      </c>
      <c r="AX49" s="22">
        <f t="shared" si="136"/>
        <v>1.0795879493984024</v>
      </c>
      <c r="AY49" s="49">
        <f t="shared" si="137"/>
        <v>0.7848016264477754</v>
      </c>
      <c r="BD49" s="72"/>
      <c r="BE49">
        <f t="shared" si="138"/>
        <v>3.3258028219615987E-2</v>
      </c>
      <c r="BF49">
        <f t="shared" si="139"/>
        <v>-0.10524010558152021</v>
      </c>
      <c r="BG49" s="61"/>
      <c r="BH49" s="49">
        <v>373.90974846879828</v>
      </c>
      <c r="BI49" s="49">
        <v>43</v>
      </c>
      <c r="BJ49" s="22">
        <f t="shared" si="140"/>
        <v>0.87878477451343784</v>
      </c>
      <c r="BK49" s="49">
        <f t="shared" si="141"/>
        <v>0.68846693094726341</v>
      </c>
      <c r="BP49" s="72"/>
      <c r="BQ49">
        <f t="shared" si="142"/>
        <v>-5.6117476105281713E-2</v>
      </c>
      <c r="BR49">
        <f t="shared" si="143"/>
        <v>-0.16211691532286995</v>
      </c>
      <c r="BT49" s="49">
        <v>520.79410518937323</v>
      </c>
      <c r="BU49" s="49">
        <v>43</v>
      </c>
      <c r="BV49" s="22">
        <f t="shared" si="144"/>
        <v>0.85727839157782459</v>
      </c>
      <c r="BW49" s="49">
        <f t="shared" si="145"/>
        <v>0.73027697506437361</v>
      </c>
      <c r="BX49"/>
      <c r="BY49"/>
      <c r="BZ49"/>
      <c r="CA49"/>
      <c r="CB49" s="72"/>
      <c r="CC49">
        <f t="shared" si="105"/>
        <v>-6.6878122892632924E-2</v>
      </c>
      <c r="CD49">
        <f t="shared" si="170"/>
        <v>-0.13651239203296595</v>
      </c>
      <c r="CF49" s="49">
        <v>482.14935445357594</v>
      </c>
      <c r="CG49" s="49">
        <v>43</v>
      </c>
      <c r="CH49" s="22">
        <f t="shared" si="146"/>
        <v>0.56251279930834341</v>
      </c>
      <c r="CI49" s="49">
        <f t="shared" si="147"/>
        <v>0.62242631736473797</v>
      </c>
      <c r="CJ49"/>
      <c r="CK49"/>
      <c r="CL49"/>
      <c r="CM49"/>
      <c r="CN49" s="72"/>
      <c r="CO49">
        <f t="shared" si="148"/>
        <v>-0.24986759125083138</v>
      </c>
      <c r="CP49">
        <f t="shared" si="149"/>
        <v>-0.20591205283608863</v>
      </c>
      <c r="CR49" s="49">
        <v>643.13140181459028</v>
      </c>
      <c r="CS49" s="49">
        <v>43</v>
      </c>
      <c r="CT49" s="22">
        <f t="shared" si="150"/>
        <v>0.47632344037664187</v>
      </c>
      <c r="CU49" s="49">
        <f t="shared" si="151"/>
        <v>0.55113291669225173</v>
      </c>
      <c r="CZ49" s="72"/>
      <c r="DA49">
        <f t="shared" si="152"/>
        <v>-0.32209804587505597</v>
      </c>
      <c r="DB49">
        <f t="shared" si="153"/>
        <v>-0.25874364974227587</v>
      </c>
      <c r="DD49" s="49">
        <v>665.66902436571286</v>
      </c>
      <c r="DE49" s="49">
        <v>43</v>
      </c>
      <c r="DF49" s="22">
        <f t="shared" si="154"/>
        <v>0.42977537510147784</v>
      </c>
      <c r="DG49" s="49">
        <f t="shared" si="155"/>
        <v>0.50651310049352216</v>
      </c>
      <c r="DL49" s="72"/>
      <c r="DM49">
        <f t="shared" si="156"/>
        <v>-0.36675847196212003</v>
      </c>
      <c r="DN49">
        <f t="shared" si="157"/>
        <v>-0.29540931753278316</v>
      </c>
      <c r="DP49" s="49">
        <v>403.40178482500545</v>
      </c>
      <c r="DQ49">
        <v>43</v>
      </c>
      <c r="DR49" s="22">
        <f t="shared" si="158"/>
        <v>0.66212758886822032</v>
      </c>
      <c r="DS49" s="49">
        <f t="shared" si="159"/>
        <v>0.47862638383744321</v>
      </c>
      <c r="DX49" s="72"/>
      <c r="DY49">
        <f t="shared" si="111"/>
        <v>-0.17905831599482511</v>
      </c>
      <c r="DZ49">
        <f t="shared" si="112"/>
        <v>-0.32000336498043436</v>
      </c>
      <c r="EB49">
        <v>577.13191732913197</v>
      </c>
      <c r="EC49">
        <v>43</v>
      </c>
      <c r="ED49" s="22">
        <f t="shared" si="160"/>
        <v>0.61928078506311146</v>
      </c>
      <c r="EE49" s="49">
        <f t="shared" si="161"/>
        <v>0.60253170042887794</v>
      </c>
      <c r="EJ49" s="72"/>
      <c r="EK49">
        <f t="shared" si="114"/>
        <v>-0.2081123949953087</v>
      </c>
      <c r="EL49">
        <f t="shared" si="115"/>
        <v>-0.2200200990283375</v>
      </c>
      <c r="EN49">
        <v>578.97711526449814</v>
      </c>
      <c r="EO49">
        <v>43</v>
      </c>
      <c r="EP49" s="22">
        <f t="shared" si="162"/>
        <v>0.65233473629186667</v>
      </c>
      <c r="EQ49" s="49">
        <f t="shared" si="163"/>
        <v>0.6529135517738841</v>
      </c>
      <c r="EV49" s="72"/>
      <c r="EW49">
        <f t="shared" si="117"/>
        <v>-0.18552949503535443</v>
      </c>
      <c r="EX49">
        <f t="shared" si="118"/>
        <v>-0.18514431715210192</v>
      </c>
      <c r="EZ49" s="49">
        <v>521.73029430923407</v>
      </c>
      <c r="FA49">
        <v>43</v>
      </c>
      <c r="FB49" s="22">
        <f t="shared" si="164"/>
        <v>0.62392259485994228</v>
      </c>
      <c r="FC49" s="49">
        <f t="shared" si="165"/>
        <v>0.68303860089456847</v>
      </c>
      <c r="FH49" s="72"/>
      <c r="FI49">
        <f t="shared" si="166"/>
        <v>-0.20486928645601535</v>
      </c>
      <c r="FJ49">
        <f t="shared" si="167"/>
        <v>-0.1655547521284261</v>
      </c>
      <c r="HO49"/>
      <c r="HP49"/>
      <c r="HQ49"/>
    </row>
    <row r="50" spans="12:225" x14ac:dyDescent="0.25">
      <c r="L50" s="49">
        <v>182.02472359545007</v>
      </c>
      <c r="M50" s="49">
        <v>44</v>
      </c>
      <c r="N50" s="22">
        <f t="shared" si="168"/>
        <v>0.1798418709839677</v>
      </c>
      <c r="O50" s="49">
        <f t="shared" si="127"/>
        <v>0.37556671289956273</v>
      </c>
      <c r="U50">
        <f t="shared" si="169"/>
        <v>-0.74510918790715075</v>
      </c>
      <c r="V50">
        <f t="shared" si="99"/>
        <v>-0.42531290694018409</v>
      </c>
      <c r="W50" s="61"/>
      <c r="X50" s="49">
        <v>223.04539896621944</v>
      </c>
      <c r="Y50" s="49">
        <v>44</v>
      </c>
      <c r="Z50" s="22">
        <f t="shared" si="128"/>
        <v>0.15278298820563019</v>
      </c>
      <c r="AA50" s="49">
        <f t="shared" si="129"/>
        <v>0.35906620297477104</v>
      </c>
      <c r="AF50" s="72"/>
      <c r="AG50">
        <f t="shared" si="130"/>
        <v>-0.81592500007791113</v>
      </c>
      <c r="AH50">
        <f t="shared" si="131"/>
        <v>-0.44482547082022378</v>
      </c>
      <c r="AI50" s="61"/>
      <c r="AJ50" s="49">
        <v>196.51590266438998</v>
      </c>
      <c r="AK50" s="49">
        <v>44</v>
      </c>
      <c r="AL50" s="22">
        <f t="shared" si="132"/>
        <v>0.16250139660536</v>
      </c>
      <c r="AM50" s="49">
        <f t="shared" si="133"/>
        <v>0.30496945149470261</v>
      </c>
      <c r="AR50" s="72"/>
      <c r="AS50">
        <f t="shared" si="134"/>
        <v>-0.78914290215960026</v>
      </c>
      <c r="AT50">
        <f t="shared" si="135"/>
        <v>-0.51574366134741989</v>
      </c>
      <c r="AV50" s="49">
        <v>443.67612061051921</v>
      </c>
      <c r="AW50" s="49">
        <v>44</v>
      </c>
      <c r="AX50" s="22">
        <f t="shared" si="136"/>
        <v>1.1003492561176025</v>
      </c>
      <c r="AY50" s="49">
        <f t="shared" si="137"/>
        <v>0.79341875514325488</v>
      </c>
      <c r="BD50" s="72"/>
      <c r="BE50">
        <f t="shared" si="138"/>
        <v>4.1530554185605875E-2</v>
      </c>
      <c r="BF50">
        <f t="shared" si="139"/>
        <v>-0.10049753771748743</v>
      </c>
      <c r="BG50" s="61"/>
      <c r="BH50" s="49">
        <v>385.39752204704172</v>
      </c>
      <c r="BI50" s="49">
        <v>44</v>
      </c>
      <c r="BJ50" s="22">
        <f t="shared" si="140"/>
        <v>0.89568448171561921</v>
      </c>
      <c r="BK50" s="49">
        <f t="shared" si="141"/>
        <v>0.69674798139310024</v>
      </c>
      <c r="BP50" s="72"/>
      <c r="BQ50">
        <f t="shared" si="142"/>
        <v>-4.7844950139291888E-2</v>
      </c>
      <c r="BR50">
        <f t="shared" si="143"/>
        <v>-0.15692428084373267</v>
      </c>
      <c r="BT50" s="49">
        <v>534.30328466143646</v>
      </c>
      <c r="BU50" s="49">
        <v>44</v>
      </c>
      <c r="BV50" s="22">
        <f t="shared" si="144"/>
        <v>0.87258693428457135</v>
      </c>
      <c r="BW50" s="49">
        <f t="shared" si="145"/>
        <v>0.73904479354371222</v>
      </c>
      <c r="BX50"/>
      <c r="BY50"/>
      <c r="BZ50"/>
      <c r="CA50"/>
      <c r="CB50" s="72"/>
      <c r="CC50">
        <f t="shared" si="105"/>
        <v>-5.9191294226341992E-2</v>
      </c>
      <c r="CD50">
        <f t="shared" si="170"/>
        <v>-0.13132923819610026</v>
      </c>
      <c r="CF50" s="49">
        <v>498.65669553310926</v>
      </c>
      <c r="CG50" s="49">
        <v>44</v>
      </c>
      <c r="CH50" s="22">
        <f t="shared" si="146"/>
        <v>0.57399265235545238</v>
      </c>
      <c r="CI50" s="49">
        <f t="shared" si="147"/>
        <v>0.62974739235231569</v>
      </c>
      <c r="CJ50"/>
      <c r="CK50"/>
      <c r="CL50"/>
      <c r="CM50"/>
      <c r="CN50" s="72"/>
      <c r="CO50">
        <f t="shared" si="148"/>
        <v>-0.24109366694332629</v>
      </c>
      <c r="CP50">
        <f t="shared" si="149"/>
        <v>-0.20083362214560121</v>
      </c>
      <c r="CR50" s="49">
        <v>663.19303373904643</v>
      </c>
      <c r="CS50" s="49">
        <v>44</v>
      </c>
      <c r="CT50" s="22">
        <f t="shared" si="150"/>
        <v>0.48604432691494065</v>
      </c>
      <c r="CU50" s="49">
        <f t="shared" si="151"/>
        <v>0.5578287862350616</v>
      </c>
      <c r="CZ50" s="72"/>
      <c r="DA50">
        <f t="shared" si="152"/>
        <v>-0.31332412156755085</v>
      </c>
      <c r="DB50">
        <f t="shared" si="153"/>
        <v>-0.25349907812936817</v>
      </c>
      <c r="DD50" s="49">
        <v>686.14284227119936</v>
      </c>
      <c r="DE50" s="49">
        <v>44</v>
      </c>
      <c r="DF50" s="22">
        <f t="shared" si="154"/>
        <v>0.43854630112395693</v>
      </c>
      <c r="DG50" s="49">
        <f t="shared" si="155"/>
        <v>0.51277550731986665</v>
      </c>
      <c r="DL50" s="72"/>
      <c r="DM50">
        <f t="shared" si="156"/>
        <v>-0.35798454765461496</v>
      </c>
      <c r="DN50">
        <f t="shared" si="157"/>
        <v>-0.29007272703421455</v>
      </c>
      <c r="DP50" s="49">
        <v>418.40918966963432</v>
      </c>
      <c r="DQ50">
        <v>44</v>
      </c>
      <c r="DR50" s="22">
        <f t="shared" si="158"/>
        <v>0.67592191363630816</v>
      </c>
      <c r="DS50" s="49">
        <f t="shared" si="159"/>
        <v>0.48691154631043954</v>
      </c>
      <c r="DX50" s="72"/>
      <c r="DY50">
        <f t="shared" si="111"/>
        <v>-0.17010347334189874</v>
      </c>
      <c r="DZ50">
        <f t="shared" si="112"/>
        <v>-0.31254992674912635</v>
      </c>
      <c r="EB50">
        <v>596.65735560705195</v>
      </c>
      <c r="EC50">
        <v>44</v>
      </c>
      <c r="ED50" s="22">
        <f t="shared" si="160"/>
        <v>0.63166640076437364</v>
      </c>
      <c r="EE50" s="49">
        <f t="shared" si="161"/>
        <v>0.61290205998518477</v>
      </c>
      <c r="EJ50" s="72"/>
      <c r="EK50">
        <f t="shared" si="114"/>
        <v>-0.19951222323339118</v>
      </c>
      <c r="EL50">
        <f t="shared" si="115"/>
        <v>-0.21260891896654702</v>
      </c>
      <c r="EN50">
        <v>597.46234190951316</v>
      </c>
      <c r="EO50">
        <v>44</v>
      </c>
      <c r="EP50" s="22">
        <f t="shared" si="162"/>
        <v>0.66564769009374136</v>
      </c>
      <c r="EQ50" s="49">
        <f t="shared" si="163"/>
        <v>0.66378226536855089</v>
      </c>
      <c r="EV50" s="72"/>
      <c r="EW50">
        <f t="shared" si="117"/>
        <v>-0.17675557072784936</v>
      </c>
      <c r="EX50">
        <f t="shared" si="118"/>
        <v>-0.1779743550540584</v>
      </c>
      <c r="EZ50" s="49">
        <v>536.25390441469051</v>
      </c>
      <c r="FA50">
        <v>44</v>
      </c>
      <c r="FB50" s="22">
        <f t="shared" si="164"/>
        <v>0.63640104675714115</v>
      </c>
      <c r="FC50" s="49">
        <f t="shared" si="165"/>
        <v>0.69118754829753826</v>
      </c>
      <c r="FH50" s="72"/>
      <c r="FI50">
        <f t="shared" si="166"/>
        <v>-0.19626911469409777</v>
      </c>
      <c r="FJ50">
        <f t="shared" si="167"/>
        <v>-0.1604040942478826</v>
      </c>
      <c r="HO50"/>
      <c r="HP50"/>
      <c r="HQ50"/>
    </row>
    <row r="51" spans="12:225" x14ac:dyDescent="0.25">
      <c r="L51" s="49">
        <v>186.52412712568849</v>
      </c>
      <c r="M51" s="49">
        <v>45</v>
      </c>
      <c r="N51" s="22">
        <f t="shared" si="168"/>
        <v>0.18343870840364704</v>
      </c>
      <c r="O51" s="49">
        <f t="shared" si="127"/>
        <v>0.37607321996924675</v>
      </c>
      <c r="U51">
        <f t="shared" si="169"/>
        <v>-0.73650901614523323</v>
      </c>
      <c r="V51">
        <f t="shared" si="99"/>
        <v>-0.42472759142118072</v>
      </c>
      <c r="W51" s="61"/>
      <c r="X51" s="49">
        <v>229.05457864884517</v>
      </c>
      <c r="Y51" s="49">
        <v>45</v>
      </c>
      <c r="Z51" s="22">
        <f t="shared" si="128"/>
        <v>0.15577873307240725</v>
      </c>
      <c r="AA51" s="49">
        <f t="shared" si="129"/>
        <v>0.35972685038860491</v>
      </c>
      <c r="AF51" s="72"/>
      <c r="AG51">
        <f t="shared" si="130"/>
        <v>-0.80749183254104839</v>
      </c>
      <c r="AH51">
        <f t="shared" si="131"/>
        <v>-0.4440271447769753</v>
      </c>
      <c r="AI51" s="61"/>
      <c r="AJ51" s="49">
        <v>202.51543151078636</v>
      </c>
      <c r="AK51" s="49">
        <v>45</v>
      </c>
      <c r="AL51" s="22">
        <f t="shared" si="132"/>
        <v>0.16516535392675932</v>
      </c>
      <c r="AM51" s="49">
        <f t="shared" si="133"/>
        <v>0.30547250426932648</v>
      </c>
      <c r="AR51" s="72"/>
      <c r="AS51">
        <f t="shared" si="134"/>
        <v>-0.78208104767211351</v>
      </c>
      <c r="AT51">
        <f t="shared" si="135"/>
        <v>-0.51502787472260514</v>
      </c>
      <c r="AV51" s="49">
        <v>454.20067150985147</v>
      </c>
      <c r="AW51" s="49">
        <v>45</v>
      </c>
      <c r="AX51" s="22">
        <f t="shared" si="136"/>
        <v>1.1211105628368025</v>
      </c>
      <c r="AY51" s="49">
        <f t="shared" si="137"/>
        <v>0.80208432211700598</v>
      </c>
      <c r="BD51" s="72"/>
      <c r="BE51">
        <f t="shared" si="138"/>
        <v>4.9648444407785347E-2</v>
      </c>
      <c r="BF51">
        <f t="shared" si="139"/>
        <v>-9.5779972482531978E-2</v>
      </c>
      <c r="BG51" s="61"/>
      <c r="BH51" s="49">
        <v>396.95497225755969</v>
      </c>
      <c r="BI51" s="49">
        <v>45</v>
      </c>
      <c r="BJ51" s="22">
        <f t="shared" si="140"/>
        <v>0.9125841889178008</v>
      </c>
      <c r="BK51" s="49">
        <f t="shared" si="141"/>
        <v>0.70507925877828515</v>
      </c>
      <c r="BP51" s="72"/>
      <c r="BQ51">
        <f t="shared" si="142"/>
        <v>-3.9727059917112381E-2</v>
      </c>
      <c r="BR51">
        <f t="shared" si="143"/>
        <v>-0.15176206071740936</v>
      </c>
      <c r="BT51" s="49">
        <v>550.31104840807984</v>
      </c>
      <c r="BU51" s="49">
        <v>45</v>
      </c>
      <c r="BV51" s="22">
        <f t="shared" si="144"/>
        <v>0.88789547699131832</v>
      </c>
      <c r="BW51" s="49">
        <f t="shared" si="145"/>
        <v>0.74943425998621205</v>
      </c>
      <c r="BX51"/>
      <c r="BY51"/>
      <c r="BZ51"/>
      <c r="CA51"/>
      <c r="CB51" s="72"/>
      <c r="CC51">
        <f t="shared" si="105"/>
        <v>-5.1638156335896059E-2</v>
      </c>
      <c r="CD51">
        <f t="shared" si="170"/>
        <v>-0.12526645724853819</v>
      </c>
      <c r="CF51" s="49">
        <v>514.17725542851463</v>
      </c>
      <c r="CG51" s="49">
        <v>45</v>
      </c>
      <c r="CH51" s="22">
        <f t="shared" si="146"/>
        <v>0.58547250540256146</v>
      </c>
      <c r="CI51" s="49">
        <f t="shared" si="147"/>
        <v>0.63663082574694851</v>
      </c>
      <c r="CJ51"/>
      <c r="CK51"/>
      <c r="CL51"/>
      <c r="CM51"/>
      <c r="CN51" s="72"/>
      <c r="CO51">
        <f t="shared" si="148"/>
        <v>-0.23249349518140872</v>
      </c>
      <c r="CP51">
        <f t="shared" si="149"/>
        <v>-0.19611233661089383</v>
      </c>
      <c r="CR51" s="49">
        <v>683.23714770202594</v>
      </c>
      <c r="CS51" s="49">
        <v>45</v>
      </c>
      <c r="CT51" s="22">
        <f t="shared" si="150"/>
        <v>0.49576521345323948</v>
      </c>
      <c r="CU51" s="49">
        <f t="shared" si="151"/>
        <v>0.56451880889636408</v>
      </c>
      <c r="CZ51" s="72"/>
      <c r="DA51">
        <f t="shared" si="152"/>
        <v>-0.30472394980563328</v>
      </c>
      <c r="DB51">
        <f t="shared" si="153"/>
        <v>-0.24832158347538619</v>
      </c>
      <c r="DD51" s="49">
        <v>707.64857097290883</v>
      </c>
      <c r="DE51" s="49">
        <v>45</v>
      </c>
      <c r="DF51" s="22">
        <f t="shared" si="154"/>
        <v>0.44731722714643612</v>
      </c>
      <c r="DG51" s="49">
        <f t="shared" si="155"/>
        <v>0.51935354874080797</v>
      </c>
      <c r="DL51" s="72"/>
      <c r="DM51">
        <f t="shared" si="156"/>
        <v>-0.34938437589269733</v>
      </c>
      <c r="DN51">
        <f t="shared" si="157"/>
        <v>-0.28453689650048414</v>
      </c>
      <c r="DP51" s="49">
        <v>434.41569953214167</v>
      </c>
      <c r="DQ51">
        <v>45</v>
      </c>
      <c r="DR51" s="22">
        <f t="shared" si="158"/>
        <v>0.68971623840439611</v>
      </c>
      <c r="DS51" s="49">
        <f t="shared" si="159"/>
        <v>0.49574828632041912</v>
      </c>
      <c r="DX51" s="72"/>
      <c r="DY51">
        <f t="shared" si="111"/>
        <v>-0.16132954903439356</v>
      </c>
      <c r="DZ51">
        <f t="shared" si="112"/>
        <v>-0.30473877836899771</v>
      </c>
      <c r="EB51">
        <v>616.63603527526675</v>
      </c>
      <c r="EC51">
        <v>45</v>
      </c>
      <c r="ED51" s="22">
        <f t="shared" si="160"/>
        <v>0.64405201646563592</v>
      </c>
      <c r="EE51" s="49">
        <f t="shared" si="161"/>
        <v>0.62351314531247093</v>
      </c>
      <c r="EJ51" s="72"/>
      <c r="EK51">
        <f t="shared" si="114"/>
        <v>-0.19107905569652833</v>
      </c>
      <c r="EL51">
        <f t="shared" si="115"/>
        <v>-0.20515438600823116</v>
      </c>
      <c r="EN51">
        <v>614.98821126912674</v>
      </c>
      <c r="EO51">
        <v>45</v>
      </c>
      <c r="EP51" s="22">
        <f t="shared" si="162"/>
        <v>0.67896064389561628</v>
      </c>
      <c r="EQ51" s="49">
        <f t="shared" si="163"/>
        <v>0.67408690800156679</v>
      </c>
      <c r="EV51" s="72"/>
      <c r="EW51">
        <f t="shared" si="117"/>
        <v>-0.16815539896593176</v>
      </c>
      <c r="EX51">
        <f t="shared" si="118"/>
        <v>-0.17128410757102977</v>
      </c>
      <c r="EZ51" s="49">
        <v>552.26171332077695</v>
      </c>
      <c r="FA51">
        <v>45</v>
      </c>
      <c r="FB51" s="22">
        <f t="shared" si="164"/>
        <v>0.64887949865434003</v>
      </c>
      <c r="FC51" s="49">
        <f t="shared" si="165"/>
        <v>0.70016925407628794</v>
      </c>
      <c r="FH51" s="72"/>
      <c r="FI51">
        <f t="shared" si="166"/>
        <v>-0.18783594715723495</v>
      </c>
      <c r="FJ51">
        <f t="shared" si="167"/>
        <v>-0.15479696394827769</v>
      </c>
      <c r="HO51"/>
      <c r="HP51"/>
      <c r="HQ51"/>
    </row>
    <row r="52" spans="12:225" x14ac:dyDescent="0.25">
      <c r="L52" s="49">
        <v>193.02331465395574</v>
      </c>
      <c r="M52" s="49">
        <v>46</v>
      </c>
      <c r="N52" s="22">
        <f t="shared" si="168"/>
        <v>0.1870355458233264</v>
      </c>
      <c r="O52" s="49">
        <f t="shared" si="127"/>
        <v>0.37680484681892729</v>
      </c>
      <c r="U52">
        <f t="shared" si="169"/>
        <v>-0.72807584860837049</v>
      </c>
      <c r="V52">
        <f t="shared" si="99"/>
        <v>-0.4238835195384571</v>
      </c>
      <c r="W52" s="61"/>
      <c r="X52" s="49">
        <v>236.53382421970858</v>
      </c>
      <c r="Y52" s="49">
        <v>46</v>
      </c>
      <c r="Z52" s="22">
        <f t="shared" si="128"/>
        <v>0.15877447793918431</v>
      </c>
      <c r="AA52" s="49">
        <f t="shared" si="129"/>
        <v>0.36054911640572945</v>
      </c>
      <c r="AF52" s="72"/>
      <c r="AG52">
        <f t="shared" si="130"/>
        <v>-0.79921930657505846</v>
      </c>
      <c r="AH52">
        <f t="shared" si="131"/>
        <v>-0.44303556442308539</v>
      </c>
      <c r="AI52" s="61"/>
      <c r="AJ52" s="49">
        <v>208.00540858352699</v>
      </c>
      <c r="AK52" s="49">
        <v>46</v>
      </c>
      <c r="AL52" s="22">
        <f t="shared" si="132"/>
        <v>0.16782931124815867</v>
      </c>
      <c r="AM52" s="49">
        <f t="shared" si="133"/>
        <v>0.30593283178333164</v>
      </c>
      <c r="AR52" s="72"/>
      <c r="AS52">
        <f t="shared" si="134"/>
        <v>-0.7751321877167856</v>
      </c>
      <c r="AT52">
        <f t="shared" si="135"/>
        <v>-0.51437391334808891</v>
      </c>
      <c r="AV52" s="49">
        <v>468.75633329054875</v>
      </c>
      <c r="AW52" s="49">
        <v>46</v>
      </c>
      <c r="AX52" s="22">
        <f t="shared" si="136"/>
        <v>1.1418718695560026</v>
      </c>
      <c r="AY52" s="49">
        <f t="shared" si="137"/>
        <v>0.81406897240891574</v>
      </c>
      <c r="BD52" s="72"/>
      <c r="BE52">
        <f t="shared" si="138"/>
        <v>5.7617374079060694E-2</v>
      </c>
      <c r="BF52">
        <f t="shared" si="139"/>
        <v>-8.9338797730440511E-2</v>
      </c>
      <c r="BG52" s="61"/>
      <c r="BH52" s="49">
        <v>407.99050234043438</v>
      </c>
      <c r="BI52" s="49">
        <v>46</v>
      </c>
      <c r="BJ52" s="22">
        <f t="shared" si="140"/>
        <v>0.92948389611998217</v>
      </c>
      <c r="BK52" s="49">
        <f t="shared" si="141"/>
        <v>0.71303430600222317</v>
      </c>
      <c r="BP52" s="72"/>
      <c r="BQ52">
        <f t="shared" si="142"/>
        <v>-3.1758130245837103E-2</v>
      </c>
      <c r="BR52">
        <f t="shared" si="143"/>
        <v>-0.14688957456742949</v>
      </c>
      <c r="BT52" s="49">
        <v>565.3193787585916</v>
      </c>
      <c r="BU52" s="49">
        <v>46</v>
      </c>
      <c r="BV52" s="22">
        <f t="shared" si="144"/>
        <v>0.90320401969806507</v>
      </c>
      <c r="BW52" s="49">
        <f t="shared" si="145"/>
        <v>0.75917506744704732</v>
      </c>
      <c r="BX52"/>
      <c r="BY52"/>
      <c r="BZ52"/>
      <c r="CB52" s="72"/>
      <c r="CC52">
        <f t="shared" si="105"/>
        <v>-4.4214138256689205E-2</v>
      </c>
      <c r="CD52">
        <f t="shared" si="170"/>
        <v>-0.11965806328883928</v>
      </c>
      <c r="CF52" s="49">
        <v>530.17190608330054</v>
      </c>
      <c r="CG52" s="49">
        <v>46</v>
      </c>
      <c r="CH52" s="22">
        <f t="shared" si="146"/>
        <v>0.59695235844967043</v>
      </c>
      <c r="CI52" s="49">
        <f t="shared" si="147"/>
        <v>0.64372452038133043</v>
      </c>
      <c r="CJ52"/>
      <c r="CK52"/>
      <c r="CL52"/>
      <c r="CM52"/>
      <c r="CN52" s="72"/>
      <c r="CO52">
        <f t="shared" si="148"/>
        <v>-0.22406032764454598</v>
      </c>
      <c r="CP52">
        <f t="shared" si="149"/>
        <v>-0.19129994766226213</v>
      </c>
      <c r="CR52" s="49">
        <v>703.71762802987962</v>
      </c>
      <c r="CS52" s="49">
        <v>46</v>
      </c>
      <c r="CT52" s="22">
        <f t="shared" si="150"/>
        <v>0.50548609999153826</v>
      </c>
      <c r="CU52" s="49">
        <f t="shared" si="151"/>
        <v>0.57135447535489459</v>
      </c>
      <c r="CZ52" s="72"/>
      <c r="DA52">
        <f t="shared" si="152"/>
        <v>-0.29629078226877048</v>
      </c>
      <c r="DB52">
        <f t="shared" si="153"/>
        <v>-0.24309436649056046</v>
      </c>
      <c r="DD52" s="49">
        <v>728.66487495967579</v>
      </c>
      <c r="DE52" s="49">
        <v>46</v>
      </c>
      <c r="DF52" s="22">
        <f t="shared" si="154"/>
        <v>0.45608815316891521</v>
      </c>
      <c r="DG52" s="49">
        <f t="shared" si="155"/>
        <v>0.52578188790836466</v>
      </c>
      <c r="DL52" s="72"/>
      <c r="DM52">
        <f t="shared" si="156"/>
        <v>-0.34095120835583459</v>
      </c>
      <c r="DN52">
        <f t="shared" si="157"/>
        <v>-0.27919437851290968</v>
      </c>
      <c r="DP52" s="49">
        <v>449.42324149959131</v>
      </c>
      <c r="DQ52">
        <v>46</v>
      </c>
      <c r="DR52" s="22">
        <f t="shared" si="158"/>
        <v>0.70351056317248406</v>
      </c>
      <c r="DS52" s="49">
        <f t="shared" si="159"/>
        <v>0.5040335244950348</v>
      </c>
      <c r="DX52" s="72"/>
      <c r="DY52">
        <f t="shared" si="111"/>
        <v>-0.15272937727247599</v>
      </c>
      <c r="DZ52">
        <f t="shared" si="112"/>
        <v>-0.29754057661201938</v>
      </c>
      <c r="EB52">
        <v>638.68164996342273</v>
      </c>
      <c r="EC52">
        <v>46</v>
      </c>
      <c r="ED52" s="22">
        <f t="shared" si="160"/>
        <v>0.6564376321668981</v>
      </c>
      <c r="EE52" s="49">
        <f t="shared" si="161"/>
        <v>0.63522202209678935</v>
      </c>
      <c r="EJ52" s="72"/>
      <c r="EK52">
        <f t="shared" si="114"/>
        <v>-0.18280652973053849</v>
      </c>
      <c r="EL52">
        <f t="shared" si="115"/>
        <v>-0.19707445404864229</v>
      </c>
      <c r="EN52">
        <v>633.99309933153063</v>
      </c>
      <c r="EO52">
        <v>46</v>
      </c>
      <c r="EP52" s="22">
        <f t="shared" si="162"/>
        <v>0.69227359769749108</v>
      </c>
      <c r="EQ52" s="49">
        <f t="shared" si="163"/>
        <v>0.68526116565150863</v>
      </c>
      <c r="EV52" s="72"/>
      <c r="EW52">
        <f t="shared" si="117"/>
        <v>-0.15972223142906897</v>
      </c>
      <c r="EX52">
        <f t="shared" si="118"/>
        <v>-0.16414387933267335</v>
      </c>
      <c r="EZ52" s="49">
        <v>569.83374768435749</v>
      </c>
      <c r="FA52">
        <v>46</v>
      </c>
      <c r="FB52" s="22">
        <f t="shared" si="164"/>
        <v>0.66135795055153879</v>
      </c>
      <c r="FC52" s="49">
        <f t="shared" si="165"/>
        <v>0.71002861980920562</v>
      </c>
      <c r="FH52" s="72"/>
      <c r="FI52">
        <f t="shared" si="166"/>
        <v>-0.17956342119124513</v>
      </c>
      <c r="FJ52">
        <f t="shared" si="167"/>
        <v>-0.14872414540105805</v>
      </c>
      <c r="HO52"/>
      <c r="HP52"/>
      <c r="HQ52"/>
    </row>
    <row r="53" spans="12:225" x14ac:dyDescent="0.25">
      <c r="L53" s="49">
        <v>198.53085402526227</v>
      </c>
      <c r="M53" s="49">
        <v>47</v>
      </c>
      <c r="N53" s="22">
        <f t="shared" si="168"/>
        <v>0.19063238324300577</v>
      </c>
      <c r="O53" s="49">
        <f t="shared" si="127"/>
        <v>0.37742484180479208</v>
      </c>
      <c r="U53">
        <f t="shared" si="169"/>
        <v>-0.71980332264238056</v>
      </c>
      <c r="V53">
        <f t="shared" si="99"/>
        <v>-0.42316951831077099</v>
      </c>
      <c r="W53" s="61"/>
      <c r="X53" s="49">
        <v>243.51283333738286</v>
      </c>
      <c r="Y53" s="49">
        <v>47</v>
      </c>
      <c r="Z53" s="22">
        <f t="shared" si="128"/>
        <v>0.16177022280596137</v>
      </c>
      <c r="AA53" s="49">
        <f t="shared" si="129"/>
        <v>0.36131638657707166</v>
      </c>
      <c r="AF53" s="72"/>
      <c r="AG53">
        <f t="shared" si="130"/>
        <v>-0.79110141635287901</v>
      </c>
      <c r="AH53">
        <f t="shared" si="131"/>
        <v>-0.44211234167410479</v>
      </c>
      <c r="AI53" s="61"/>
      <c r="AJ53" s="49">
        <v>213.50526925581954</v>
      </c>
      <c r="AK53" s="49">
        <v>47</v>
      </c>
      <c r="AL53" s="22">
        <f t="shared" si="132"/>
        <v>0.17049326856955804</v>
      </c>
      <c r="AM53" s="49">
        <f t="shared" si="133"/>
        <v>0.30639398802444268</v>
      </c>
      <c r="AR53" s="72"/>
      <c r="AS53">
        <f t="shared" si="134"/>
        <v>-0.7682927631864801</v>
      </c>
      <c r="AT53">
        <f t="shared" si="135"/>
        <v>-0.51371976055844659</v>
      </c>
      <c r="AV53" s="49">
        <v>479.23480674925941</v>
      </c>
      <c r="AW53" s="49">
        <v>47</v>
      </c>
      <c r="AX53" s="22">
        <f t="shared" si="136"/>
        <v>1.1626331762752027</v>
      </c>
      <c r="AY53" s="49">
        <f t="shared" si="137"/>
        <v>0.82269660074267137</v>
      </c>
      <c r="BD53" s="72"/>
      <c r="BE53">
        <f t="shared" si="138"/>
        <v>6.5442711591017277E-2</v>
      </c>
      <c r="BF53">
        <f t="shared" si="139"/>
        <v>-8.4760297128897696E-2</v>
      </c>
      <c r="BG53" s="61"/>
      <c r="BH53" s="49">
        <v>419.47705539159114</v>
      </c>
      <c r="BI53" s="49">
        <v>47</v>
      </c>
      <c r="BJ53" s="22">
        <f t="shared" si="140"/>
        <v>0.94638360332216376</v>
      </c>
      <c r="BK53" s="49">
        <f t="shared" si="141"/>
        <v>0.72131447662166814</v>
      </c>
      <c r="BP53" s="72"/>
      <c r="BQ53">
        <f t="shared" si="142"/>
        <v>-2.3932792733880489E-2</v>
      </c>
      <c r="BR53">
        <f t="shared" si="143"/>
        <v>-0.14187535152847522</v>
      </c>
      <c r="BT53" s="49">
        <v>580.89801170257078</v>
      </c>
      <c r="BU53" s="49">
        <v>47</v>
      </c>
      <c r="BV53" s="22">
        <f t="shared" si="144"/>
        <v>0.91851256240481205</v>
      </c>
      <c r="BW53" s="49">
        <f t="shared" si="145"/>
        <v>0.76928601653107742</v>
      </c>
      <c r="CB53" s="72"/>
      <c r="CC53">
        <f t="shared" si="105"/>
        <v>-3.6914899515189711E-2</v>
      </c>
      <c r="CD53">
        <f t="shared" si="170"/>
        <v>-0.11391216174993643</v>
      </c>
      <c r="CF53" s="49">
        <v>544.66732966095924</v>
      </c>
      <c r="CG53" s="49">
        <v>47</v>
      </c>
      <c r="CH53" s="22">
        <f t="shared" si="146"/>
        <v>0.60843221149677951</v>
      </c>
      <c r="CI53" s="49">
        <f t="shared" si="147"/>
        <v>0.65015330152042727</v>
      </c>
      <c r="CJ53"/>
      <c r="CK53"/>
      <c r="CL53"/>
      <c r="CM53"/>
      <c r="CN53" s="72"/>
      <c r="CO53">
        <f t="shared" si="148"/>
        <v>-0.21578780167855607</v>
      </c>
      <c r="CP53">
        <f t="shared" si="149"/>
        <v>-0.18698422773489493</v>
      </c>
      <c r="CR53" s="49">
        <v>725.21117614112927</v>
      </c>
      <c r="CS53" s="49">
        <v>47</v>
      </c>
      <c r="CT53" s="22">
        <f t="shared" si="150"/>
        <v>0.5152069865298371</v>
      </c>
      <c r="CU53" s="49">
        <f t="shared" si="151"/>
        <v>0.57852826832981152</v>
      </c>
      <c r="CZ53" s="72"/>
      <c r="DA53">
        <f t="shared" si="152"/>
        <v>-0.28801825630278061</v>
      </c>
      <c r="DB53">
        <f t="shared" si="153"/>
        <v>-0.23767541548542456</v>
      </c>
      <c r="DD53" s="49">
        <v>748.18196316136891</v>
      </c>
      <c r="DE53" s="49">
        <v>47</v>
      </c>
      <c r="DF53" s="22">
        <f t="shared" si="154"/>
        <v>0.46485907919139435</v>
      </c>
      <c r="DG53" s="49">
        <f t="shared" si="155"/>
        <v>0.53175165607514596</v>
      </c>
      <c r="DL53" s="72"/>
      <c r="DM53">
        <f t="shared" si="156"/>
        <v>-0.33267868238984472</v>
      </c>
      <c r="DN53">
        <f t="shared" si="157"/>
        <v>-0.27429114886636641</v>
      </c>
      <c r="DP53" s="49">
        <v>462.93223046143589</v>
      </c>
      <c r="DQ53">
        <v>47</v>
      </c>
      <c r="DR53" s="22">
        <f t="shared" si="158"/>
        <v>0.71730488794057201</v>
      </c>
      <c r="DS53" s="49">
        <f t="shared" si="159"/>
        <v>0.51149145406737218</v>
      </c>
      <c r="DX53" s="72"/>
      <c r="DY53">
        <f t="shared" si="111"/>
        <v>-0.14429620973561319</v>
      </c>
      <c r="DZ53">
        <f t="shared" si="112"/>
        <v>-0.29116161802687096</v>
      </c>
      <c r="EB53">
        <v>655.64167042676593</v>
      </c>
      <c r="EC53">
        <v>47</v>
      </c>
      <c r="ED53" s="22">
        <f t="shared" si="160"/>
        <v>0.66882324786816039</v>
      </c>
      <c r="EE53" s="49">
        <f t="shared" si="161"/>
        <v>0.64422983579007198</v>
      </c>
      <c r="EJ53" s="72"/>
      <c r="EK53">
        <f t="shared" si="114"/>
        <v>-0.174688639508359</v>
      </c>
      <c r="EL53">
        <f t="shared" si="115"/>
        <v>-0.19095916585761838</v>
      </c>
      <c r="EN53">
        <v>651.53913926946859</v>
      </c>
      <c r="EO53">
        <v>47</v>
      </c>
      <c r="EP53" s="22">
        <f t="shared" si="162"/>
        <v>0.70558655149936589</v>
      </c>
      <c r="EQ53" s="49">
        <f t="shared" si="163"/>
        <v>0.69557766793023279</v>
      </c>
      <c r="EV53" s="72"/>
      <c r="EW53">
        <f t="shared" si="117"/>
        <v>-0.15144970546307909</v>
      </c>
      <c r="EX53">
        <f t="shared" si="118"/>
        <v>-0.15765436981245315</v>
      </c>
      <c r="EZ53" s="49">
        <v>586.85816003528487</v>
      </c>
      <c r="FA53">
        <v>47</v>
      </c>
      <c r="FB53" s="22">
        <f t="shared" si="164"/>
        <v>0.67383640244873766</v>
      </c>
      <c r="FC53" s="49">
        <f t="shared" si="165"/>
        <v>0.71958072426580033</v>
      </c>
      <c r="FH53" s="72"/>
      <c r="FI53">
        <f t="shared" si="166"/>
        <v>-0.17144553096906565</v>
      </c>
      <c r="FJ53">
        <f t="shared" si="167"/>
        <v>-0.14292047881331232</v>
      </c>
      <c r="HO53"/>
      <c r="HP53"/>
      <c r="HQ53"/>
    </row>
    <row r="54" spans="12:225" x14ac:dyDescent="0.25">
      <c r="L54" s="49">
        <v>205.02987587178606</v>
      </c>
      <c r="M54" s="49">
        <v>48</v>
      </c>
      <c r="N54" s="22">
        <f t="shared" si="168"/>
        <v>0.19422922066268514</v>
      </c>
      <c r="O54" s="49">
        <f t="shared" si="127"/>
        <v>0.37815645000333953</v>
      </c>
      <c r="U54">
        <f t="shared" si="169"/>
        <v>-0.71168543242020099</v>
      </c>
      <c r="V54">
        <f t="shared" si="99"/>
        <v>-0.42232848768630676</v>
      </c>
      <c r="W54" s="61"/>
      <c r="X54" s="49">
        <v>251.01792764661252</v>
      </c>
      <c r="Y54" s="49">
        <v>48</v>
      </c>
      <c r="Z54" s="22">
        <f t="shared" si="128"/>
        <v>0.16476596767273846</v>
      </c>
      <c r="AA54" s="49">
        <f t="shared" si="129"/>
        <v>0.36214149439674748</v>
      </c>
      <c r="AF54" s="72"/>
      <c r="AG54">
        <f t="shared" si="130"/>
        <v>-0.78313248668160362</v>
      </c>
      <c r="AH54">
        <f t="shared" si="131"/>
        <v>-0.44112171060115624</v>
      </c>
      <c r="AI54" s="61"/>
      <c r="AJ54" s="49">
        <v>220</v>
      </c>
      <c r="AK54" s="49">
        <v>48</v>
      </c>
      <c r="AL54" s="22">
        <f t="shared" si="132"/>
        <v>0.17315722589095742</v>
      </c>
      <c r="AM54" s="49">
        <f t="shared" si="133"/>
        <v>0.30693856284105642</v>
      </c>
      <c r="AR54" s="72"/>
      <c r="AS54">
        <f t="shared" si="134"/>
        <v>-0.7615593805275116</v>
      </c>
      <c r="AT54">
        <f t="shared" si="135"/>
        <v>-0.51294854468328888</v>
      </c>
      <c r="AV54" s="49">
        <v>490.27772741579849</v>
      </c>
      <c r="AW54" s="49">
        <v>48</v>
      </c>
      <c r="AX54" s="22">
        <f t="shared" si="136"/>
        <v>1.1833944829944028</v>
      </c>
      <c r="AY54" s="49">
        <f t="shared" si="137"/>
        <v>0.83178897623090098</v>
      </c>
      <c r="BD54" s="72"/>
      <c r="BE54">
        <f t="shared" si="138"/>
        <v>7.3129540257308265E-2</v>
      </c>
      <c r="BF54">
        <f t="shared" si="139"/>
        <v>-7.9986839674156027E-2</v>
      </c>
      <c r="BG54" s="61"/>
      <c r="BH54" s="49">
        <v>429.96540558514704</v>
      </c>
      <c r="BI54" s="49">
        <v>48</v>
      </c>
      <c r="BJ54" s="22">
        <f t="shared" si="140"/>
        <v>0.96328331052434535</v>
      </c>
      <c r="BK54" s="49">
        <f t="shared" si="141"/>
        <v>0.72887508498976228</v>
      </c>
      <c r="BP54" s="72"/>
      <c r="BQ54">
        <f t="shared" si="142"/>
        <v>-1.6245964067589463E-2</v>
      </c>
      <c r="BR54">
        <f t="shared" si="143"/>
        <v>-0.13734689493041538</v>
      </c>
      <c r="BT54" s="49">
        <v>597.4428842994115</v>
      </c>
      <c r="BU54" s="49">
        <v>48</v>
      </c>
      <c r="BV54" s="22">
        <f t="shared" si="144"/>
        <v>0.9338211051115588</v>
      </c>
      <c r="BW54" s="49">
        <f t="shared" si="145"/>
        <v>0.78002408097036258</v>
      </c>
      <c r="CB54" s="72"/>
      <c r="CC54">
        <f t="shared" si="105"/>
        <v>-2.973631488806636E-2</v>
      </c>
      <c r="CD54">
        <f t="shared" si="170"/>
        <v>-0.10789198952604273</v>
      </c>
      <c r="CF54" s="49">
        <v>560.17497266479154</v>
      </c>
      <c r="CG54" s="49">
        <v>48</v>
      </c>
      <c r="CH54" s="22">
        <f t="shared" si="146"/>
        <v>0.61991206454388859</v>
      </c>
      <c r="CI54" s="49">
        <f t="shared" si="147"/>
        <v>0.65703100621948418</v>
      </c>
      <c r="CJ54"/>
      <c r="CK54"/>
      <c r="CL54"/>
      <c r="CM54"/>
      <c r="CN54" s="72"/>
      <c r="CO54">
        <f t="shared" si="148"/>
        <v>-0.20766991145637659</v>
      </c>
      <c r="CP54">
        <f t="shared" si="149"/>
        <v>-0.18241413498772927</v>
      </c>
      <c r="CR54" s="49">
        <v>746.71698119166945</v>
      </c>
      <c r="CS54" s="49">
        <v>48</v>
      </c>
      <c r="CT54" s="22">
        <f t="shared" si="150"/>
        <v>0.52492787306813593</v>
      </c>
      <c r="CU54" s="49">
        <f t="shared" si="151"/>
        <v>0.58570615224143763</v>
      </c>
      <c r="CZ54" s="72"/>
      <c r="DA54">
        <f t="shared" si="152"/>
        <v>-0.27990036608060109</v>
      </c>
      <c r="DB54">
        <f t="shared" si="153"/>
        <v>-0.23232021413069637</v>
      </c>
      <c r="DD54" s="49">
        <v>767.71104590203731</v>
      </c>
      <c r="DE54" s="49">
        <v>48</v>
      </c>
      <c r="DF54" s="22">
        <f t="shared" si="154"/>
        <v>0.47363000521387355</v>
      </c>
      <c r="DG54" s="49">
        <f t="shared" si="155"/>
        <v>0.53772509305851568</v>
      </c>
      <c r="DL54" s="72"/>
      <c r="DM54">
        <f t="shared" si="156"/>
        <v>-0.3245607921676652</v>
      </c>
      <c r="DN54">
        <f t="shared" si="157"/>
        <v>-0.26943969660346495</v>
      </c>
      <c r="DP54" s="49">
        <v>476.98480059641315</v>
      </c>
      <c r="DQ54">
        <v>48</v>
      </c>
      <c r="DR54" s="22">
        <f t="shared" si="158"/>
        <v>0.73109921270865996</v>
      </c>
      <c r="DS54" s="49">
        <f t="shared" si="159"/>
        <v>0.51924947938466293</v>
      </c>
      <c r="DX54" s="72"/>
      <c r="DY54">
        <f t="shared" si="111"/>
        <v>-0.13602368376962329</v>
      </c>
      <c r="DZ54">
        <f t="shared" si="112"/>
        <v>-0.28462393022951504</v>
      </c>
      <c r="EB54">
        <v>671.14864225445615</v>
      </c>
      <c r="EC54">
        <v>48</v>
      </c>
      <c r="ED54" s="22">
        <f t="shared" si="160"/>
        <v>0.68120886356942267</v>
      </c>
      <c r="EE54" s="49">
        <f t="shared" si="161"/>
        <v>0.65246590563873297</v>
      </c>
      <c r="EJ54" s="72"/>
      <c r="EK54">
        <f t="shared" si="114"/>
        <v>-0.16671970983708362</v>
      </c>
      <c r="EL54">
        <f t="shared" si="115"/>
        <v>-0.18544217729209136</v>
      </c>
      <c r="EN54">
        <v>668.56581575788039</v>
      </c>
      <c r="EO54">
        <v>48</v>
      </c>
      <c r="EP54" s="22">
        <f t="shared" si="162"/>
        <v>0.7188995053012408</v>
      </c>
      <c r="EQ54" s="49">
        <f t="shared" si="163"/>
        <v>0.70558880134911883</v>
      </c>
      <c r="EV54" s="72"/>
      <c r="EW54">
        <f t="shared" si="117"/>
        <v>-0.14333181524089958</v>
      </c>
      <c r="EX54">
        <f t="shared" si="118"/>
        <v>-0.15144832066376152</v>
      </c>
      <c r="EZ54" s="49">
        <v>602.86586401951797</v>
      </c>
      <c r="FA54">
        <v>48</v>
      </c>
      <c r="FB54" s="22">
        <f t="shared" si="164"/>
        <v>0.68631485434593653</v>
      </c>
      <c r="FC54" s="49">
        <f t="shared" si="165"/>
        <v>0.72856237117470579</v>
      </c>
      <c r="FH54" s="72"/>
      <c r="FI54">
        <f t="shared" si="166"/>
        <v>-0.16347660129779029</v>
      </c>
      <c r="FJ54">
        <f t="shared" si="167"/>
        <v>-0.13753326297770777</v>
      </c>
      <c r="HO54"/>
      <c r="HP54"/>
      <c r="HQ54"/>
    </row>
    <row r="55" spans="12:225" x14ac:dyDescent="0.25">
      <c r="L55" s="49">
        <v>209.52147861257566</v>
      </c>
      <c r="M55" s="49">
        <v>49</v>
      </c>
      <c r="N55" s="22">
        <f t="shared" si="168"/>
        <v>0.19782605808236448</v>
      </c>
      <c r="O55" s="49">
        <f t="shared" si="127"/>
        <v>0.37866207892218023</v>
      </c>
      <c r="U55">
        <f t="shared" si="169"/>
        <v>-0.70371650274892572</v>
      </c>
      <c r="V55">
        <f t="shared" si="99"/>
        <v>-0.42174818508106543</v>
      </c>
      <c r="W55" s="61"/>
      <c r="X55" s="49">
        <v>259.01737393464555</v>
      </c>
      <c r="Y55" s="49">
        <v>49</v>
      </c>
      <c r="Z55" s="22">
        <f t="shared" si="128"/>
        <v>0.16776171253951552</v>
      </c>
      <c r="AA55" s="49">
        <f t="shared" si="129"/>
        <v>0.36302095112485477</v>
      </c>
      <c r="AF55" s="72"/>
      <c r="AG55">
        <f t="shared" si="130"/>
        <v>-0.77530714916964705</v>
      </c>
      <c r="AH55">
        <f t="shared" si="131"/>
        <v>-0.44006830968745841</v>
      </c>
      <c r="AI55" s="61"/>
      <c r="AJ55" s="49">
        <v>225.00222221124838</v>
      </c>
      <c r="AK55" s="49">
        <v>49</v>
      </c>
      <c r="AL55" s="22">
        <f t="shared" si="132"/>
        <v>0.17582118321235674</v>
      </c>
      <c r="AM55" s="49">
        <f t="shared" si="133"/>
        <v>0.30735799273748321</v>
      </c>
      <c r="AR55" s="72"/>
      <c r="AS55">
        <f t="shared" si="134"/>
        <v>-0.75492880162849862</v>
      </c>
      <c r="AT55">
        <f t="shared" si="135"/>
        <v>-0.5123554887196321</v>
      </c>
      <c r="AV55" s="49">
        <v>502.32260550367431</v>
      </c>
      <c r="AW55" s="49">
        <v>49</v>
      </c>
      <c r="AX55" s="22">
        <f t="shared" si="136"/>
        <v>1.2041557897136028</v>
      </c>
      <c r="AY55" s="49">
        <f t="shared" si="137"/>
        <v>0.84170633030705244</v>
      </c>
      <c r="BD55" s="72"/>
      <c r="BE55">
        <f t="shared" si="138"/>
        <v>8.068267814775415E-2</v>
      </c>
      <c r="BF55">
        <f t="shared" si="139"/>
        <v>-7.4839406568804528E-2</v>
      </c>
      <c r="BG55" s="61"/>
      <c r="BH55" s="49">
        <v>439.95482722661427</v>
      </c>
      <c r="BI55" s="49">
        <v>49</v>
      </c>
      <c r="BJ55" s="22">
        <f t="shared" si="140"/>
        <v>0.98018301772652672</v>
      </c>
      <c r="BK55" s="49">
        <f t="shared" si="141"/>
        <v>0.73607603685169576</v>
      </c>
      <c r="BP55" s="72"/>
      <c r="BQ55">
        <f t="shared" si="142"/>
        <v>-8.6928261771436373E-3</v>
      </c>
      <c r="BR55">
        <f t="shared" si="143"/>
        <v>-0.13307732060890953</v>
      </c>
      <c r="BT55" s="49">
        <v>609.01334139737855</v>
      </c>
      <c r="BU55" s="49">
        <v>49</v>
      </c>
      <c r="BV55" s="22">
        <f t="shared" si="144"/>
        <v>0.94912964781830567</v>
      </c>
      <c r="BW55" s="49">
        <f t="shared" si="145"/>
        <v>0.78753361682098511</v>
      </c>
      <c r="CB55" s="72"/>
      <c r="CC55">
        <f t="shared" si="105"/>
        <v>-2.2674460400579521E-2</v>
      </c>
      <c r="CD55">
        <f t="shared" si="170"/>
        <v>-0.10373089875963455</v>
      </c>
      <c r="CF55" s="49">
        <v>576.1356177151348</v>
      </c>
      <c r="CG55" s="49">
        <v>49</v>
      </c>
      <c r="CH55" s="22">
        <f t="shared" si="146"/>
        <v>0.63139191759099766</v>
      </c>
      <c r="CI55" s="49">
        <f t="shared" si="147"/>
        <v>0.664109619225703</v>
      </c>
      <c r="CJ55"/>
      <c r="CK55"/>
      <c r="CL55"/>
      <c r="CM55"/>
      <c r="CN55" s="72"/>
      <c r="CO55">
        <f t="shared" si="148"/>
        <v>-0.19970098178510123</v>
      </c>
      <c r="CP55">
        <f t="shared" si="149"/>
        <v>-0.177760229223002</v>
      </c>
      <c r="CR55" s="49">
        <v>766.6884960660359</v>
      </c>
      <c r="CS55" s="49">
        <v>49</v>
      </c>
      <c r="CT55" s="22">
        <f t="shared" si="150"/>
        <v>0.53464875960643476</v>
      </c>
      <c r="CU55" s="49">
        <f t="shared" si="151"/>
        <v>0.59237194387168002</v>
      </c>
      <c r="CZ55" s="72"/>
      <c r="DA55">
        <f t="shared" si="152"/>
        <v>-0.27193143640932577</v>
      </c>
      <c r="DB55">
        <f t="shared" si="153"/>
        <v>-0.22740551887171798</v>
      </c>
      <c r="DD55" s="49">
        <v>789.20529648501474</v>
      </c>
      <c r="DE55" s="49">
        <v>49</v>
      </c>
      <c r="DF55" s="22">
        <f t="shared" si="154"/>
        <v>0.48240093123635264</v>
      </c>
      <c r="DG55" s="49">
        <f t="shared" si="155"/>
        <v>0.54429962362234985</v>
      </c>
      <c r="DL55" s="72"/>
      <c r="DM55">
        <f t="shared" si="156"/>
        <v>-0.31659186249638988</v>
      </c>
      <c r="DN55">
        <f t="shared" si="157"/>
        <v>-0.26416196599303665</v>
      </c>
      <c r="DP55" s="49">
        <v>492.4916242942615</v>
      </c>
      <c r="DQ55">
        <v>49</v>
      </c>
      <c r="DR55" s="22">
        <f t="shared" si="158"/>
        <v>0.7448935374767478</v>
      </c>
      <c r="DS55" s="49">
        <f t="shared" si="159"/>
        <v>0.52781035683861965</v>
      </c>
      <c r="DX55" s="72"/>
      <c r="DY55">
        <f t="shared" si="111"/>
        <v>-0.12790579354744386</v>
      </c>
      <c r="DZ55">
        <f t="shared" si="112"/>
        <v>-0.27752209218771501</v>
      </c>
      <c r="EB55">
        <v>688.22125802680637</v>
      </c>
      <c r="EC55">
        <v>49</v>
      </c>
      <c r="ED55" s="22">
        <f t="shared" si="160"/>
        <v>0.69359447927068485</v>
      </c>
      <c r="EE55" s="49">
        <f t="shared" si="161"/>
        <v>0.66153352100315543</v>
      </c>
      <c r="EJ55" s="72"/>
      <c r="EK55">
        <f t="shared" si="114"/>
        <v>-0.15889437232512707</v>
      </c>
      <c r="EL55">
        <f t="shared" si="115"/>
        <v>-0.17944814449559837</v>
      </c>
      <c r="EN55">
        <v>687.57036003597477</v>
      </c>
      <c r="EO55">
        <v>49</v>
      </c>
      <c r="EP55" s="22">
        <f t="shared" si="162"/>
        <v>0.73221245910311561</v>
      </c>
      <c r="EQ55" s="49">
        <f t="shared" si="163"/>
        <v>0.71676285686503927</v>
      </c>
      <c r="EV55" s="72"/>
      <c r="EW55">
        <f t="shared" si="117"/>
        <v>-0.13536288556962425</v>
      </c>
      <c r="EX55">
        <f t="shared" si="118"/>
        <v>-0.14462450819597025</v>
      </c>
      <c r="EZ55" s="49">
        <v>616.35785060304056</v>
      </c>
      <c r="FA55">
        <v>49</v>
      </c>
      <c r="FB55" s="22">
        <f t="shared" si="164"/>
        <v>0.6987933062431354</v>
      </c>
      <c r="FC55" s="49">
        <f t="shared" si="165"/>
        <v>0.73613249239335465</v>
      </c>
      <c r="FH55" s="72"/>
      <c r="FI55">
        <f t="shared" si="166"/>
        <v>-0.15565126378583372</v>
      </c>
      <c r="FJ55">
        <f t="shared" si="167"/>
        <v>-0.13304401237880453</v>
      </c>
      <c r="HO55"/>
      <c r="HP55"/>
      <c r="HQ55"/>
    </row>
    <row r="56" spans="12:225" x14ac:dyDescent="0.25">
      <c r="L56" s="49">
        <v>216.52828914485977</v>
      </c>
      <c r="M56" s="49">
        <v>50</v>
      </c>
      <c r="N56" s="22">
        <f t="shared" si="168"/>
        <v>0.20142289550204384</v>
      </c>
      <c r="O56" s="49">
        <f t="shared" si="127"/>
        <v>0.37945084993297923</v>
      </c>
      <c r="U56">
        <f t="shared" si="169"/>
        <v>-0.69589116523696914</v>
      </c>
      <c r="V56">
        <f t="shared" si="99"/>
        <v>-0.42084447005908032</v>
      </c>
      <c r="W56" s="61"/>
      <c r="X56" s="49">
        <v>267.51168198790873</v>
      </c>
      <c r="Y56" s="49">
        <v>50</v>
      </c>
      <c r="Z56" s="22">
        <f t="shared" si="128"/>
        <v>0.17075745740629258</v>
      </c>
      <c r="AA56" s="49">
        <f t="shared" si="129"/>
        <v>0.36395481280716085</v>
      </c>
      <c r="AF56" s="72"/>
      <c r="AG56">
        <f t="shared" si="130"/>
        <v>-0.76762032050335605</v>
      </c>
      <c r="AH56">
        <f t="shared" si="131"/>
        <v>-0.43895253329244283</v>
      </c>
      <c r="AI56" s="61"/>
      <c r="AJ56" s="49">
        <v>231.00216449202375</v>
      </c>
      <c r="AK56" s="49">
        <v>50</v>
      </c>
      <c r="AL56" s="22">
        <f t="shared" si="132"/>
        <v>0.17848514053375608</v>
      </c>
      <c r="AM56" s="49">
        <f t="shared" si="133"/>
        <v>0.30786108017804786</v>
      </c>
      <c r="AR56" s="72"/>
      <c r="AS56">
        <f t="shared" si="134"/>
        <v>-0.74839793446954084</v>
      </c>
      <c r="AT56">
        <f t="shared" si="135"/>
        <v>-0.51164521116917439</v>
      </c>
      <c r="AV56" s="49">
        <v>514.40864106272556</v>
      </c>
      <c r="AW56" s="49">
        <v>50</v>
      </c>
      <c r="AX56" s="22">
        <f t="shared" si="136"/>
        <v>1.2249170964328029</v>
      </c>
      <c r="AY56" s="49">
        <f t="shared" si="137"/>
        <v>0.85165757208314963</v>
      </c>
      <c r="BD56" s="72"/>
      <c r="BE56">
        <f t="shared" si="138"/>
        <v>8.8106696226961073E-2</v>
      </c>
      <c r="BF56">
        <f t="shared" si="139"/>
        <v>-6.9734987918432509E-2</v>
      </c>
      <c r="BG56" s="61"/>
      <c r="BH56" s="49">
        <v>450.46670243204437</v>
      </c>
      <c r="BI56" s="49">
        <v>50</v>
      </c>
      <c r="BJ56" s="22">
        <f t="shared" si="140"/>
        <v>0.99708272492870831</v>
      </c>
      <c r="BK56" s="49">
        <f t="shared" si="141"/>
        <v>0.7436536034065736</v>
      </c>
      <c r="BP56" s="72"/>
      <c r="BQ56">
        <f t="shared" si="142"/>
        <v>-1.2688080979366876E-3</v>
      </c>
      <c r="BR56">
        <f t="shared" si="143"/>
        <v>-0.12862931332637154</v>
      </c>
      <c r="BT56" s="49">
        <v>624.00100160176021</v>
      </c>
      <c r="BU56" s="49">
        <v>50</v>
      </c>
      <c r="BV56" s="22">
        <f t="shared" si="144"/>
        <v>0.96443819052505264</v>
      </c>
      <c r="BW56" s="49">
        <f t="shared" si="145"/>
        <v>0.79726100880461948</v>
      </c>
      <c r="CB56" s="72"/>
      <c r="CC56">
        <f t="shared" si="105"/>
        <v>-1.572560044525164E-2</v>
      </c>
      <c r="CD56">
        <f t="shared" si="170"/>
        <v>-9.8399475183041069E-2</v>
      </c>
      <c r="CF56" s="49">
        <v>591.17784972036964</v>
      </c>
      <c r="CG56" s="49">
        <v>50</v>
      </c>
      <c r="CH56" s="22">
        <f t="shared" si="146"/>
        <v>0.64287177063810674</v>
      </c>
      <c r="CI56" s="49">
        <f t="shared" si="147"/>
        <v>0.67078091219531422</v>
      </c>
      <c r="CJ56"/>
      <c r="CK56"/>
      <c r="CL56"/>
      <c r="CN56" s="72"/>
      <c r="CO56">
        <f t="shared" si="148"/>
        <v>-0.19187564427314463</v>
      </c>
      <c r="CP56">
        <f t="shared" si="149"/>
        <v>-0.17341930421471785</v>
      </c>
      <c r="CR56" s="49">
        <v>787.20581806793075</v>
      </c>
      <c r="CS56" s="49">
        <v>50</v>
      </c>
      <c r="CT56" s="22">
        <f t="shared" si="150"/>
        <v>0.5443696461447336</v>
      </c>
      <c r="CU56" s="49">
        <f t="shared" si="151"/>
        <v>0.59921990678964332</v>
      </c>
      <c r="CY56" s="72"/>
      <c r="CZ56" s="72"/>
      <c r="DA56">
        <f t="shared" si="152"/>
        <v>-0.26410609889736919</v>
      </c>
      <c r="DB56">
        <f t="shared" si="153"/>
        <v>-0.22241376729576018</v>
      </c>
      <c r="DD56" s="49">
        <v>810.24687595818602</v>
      </c>
      <c r="DE56" s="49">
        <v>50</v>
      </c>
      <c r="DF56" s="22">
        <f t="shared" si="154"/>
        <v>0.49117185725883183</v>
      </c>
      <c r="DG56" s="49">
        <f t="shared" si="155"/>
        <v>0.55073569390187249</v>
      </c>
      <c r="DL56" s="72"/>
      <c r="DM56">
        <f t="shared" si="156"/>
        <v>-0.3087665249844333</v>
      </c>
      <c r="DN56">
        <f t="shared" si="157"/>
        <v>-0.2590567754121833</v>
      </c>
      <c r="DP56" s="49">
        <v>508.47615479980965</v>
      </c>
      <c r="DQ56">
        <v>50</v>
      </c>
      <c r="DR56" s="22">
        <f t="shared" si="158"/>
        <v>0.75868786224483575</v>
      </c>
      <c r="DS56" s="49">
        <f t="shared" si="159"/>
        <v>0.53663496266914956</v>
      </c>
      <c r="DX56" s="72"/>
      <c r="DY56">
        <f t="shared" si="111"/>
        <v>-0.1199368638761685</v>
      </c>
      <c r="DZ56">
        <f t="shared" si="112"/>
        <v>-0.27032103572736921</v>
      </c>
      <c r="EB56">
        <v>705.703372529847</v>
      </c>
      <c r="EC56">
        <v>50</v>
      </c>
      <c r="ED56" s="22">
        <f t="shared" si="160"/>
        <v>0.70598009497194703</v>
      </c>
      <c r="EE56" s="49">
        <f t="shared" si="161"/>
        <v>0.67081862951752236</v>
      </c>
      <c r="EJ56" s="72"/>
      <c r="EK56">
        <f t="shared" si="114"/>
        <v>-0.15120754365883612</v>
      </c>
      <c r="EL56">
        <f t="shared" si="115"/>
        <v>-0.17339488496828523</v>
      </c>
      <c r="EN56">
        <v>706.05541567216949</v>
      </c>
      <c r="EO56">
        <v>50</v>
      </c>
      <c r="EP56" s="22">
        <f t="shared" si="162"/>
        <v>0.74552541290499041</v>
      </c>
      <c r="EQ56" s="49">
        <f t="shared" si="163"/>
        <v>0.72763146991206729</v>
      </c>
      <c r="EV56" s="72"/>
      <c r="EW56">
        <f t="shared" si="117"/>
        <v>-0.1275375480576677</v>
      </c>
      <c r="EX56">
        <f t="shared" si="118"/>
        <v>-0.13808852605495242</v>
      </c>
      <c r="EZ56" s="49">
        <v>631.36617742796454</v>
      </c>
      <c r="FA56">
        <v>50</v>
      </c>
      <c r="FB56" s="22">
        <f t="shared" si="164"/>
        <v>0.71127175814033428</v>
      </c>
      <c r="FC56" s="49">
        <f t="shared" si="165"/>
        <v>0.74455340599643571</v>
      </c>
      <c r="FH56" s="72"/>
      <c r="FI56">
        <f t="shared" si="166"/>
        <v>-0.14796443511954271</v>
      </c>
      <c r="FJ56">
        <f t="shared" si="167"/>
        <v>-0.12810414532927292</v>
      </c>
      <c r="HO56"/>
      <c r="HP56"/>
      <c r="HQ56"/>
    </row>
    <row r="57" spans="12:225" x14ac:dyDescent="0.25">
      <c r="L57" s="49">
        <v>223.01401301263559</v>
      </c>
      <c r="M57" s="49">
        <v>51</v>
      </c>
      <c r="N57" s="22">
        <f t="shared" si="168"/>
        <v>0.20501973292172318</v>
      </c>
      <c r="O57" s="49">
        <f t="shared" si="127"/>
        <v>0.38018096115082622</v>
      </c>
      <c r="U57">
        <f t="shared" si="169"/>
        <v>-0.68820433657067814</v>
      </c>
      <c r="V57">
        <f t="shared" si="99"/>
        <v>-0.42000963569301186</v>
      </c>
      <c r="W57" s="61"/>
      <c r="X57" s="49">
        <v>276.51130175817406</v>
      </c>
      <c r="Y57" s="49">
        <v>51</v>
      </c>
      <c r="Z57" s="22">
        <f t="shared" si="128"/>
        <v>0.17375320227306965</v>
      </c>
      <c r="AA57" s="49">
        <f t="shared" si="129"/>
        <v>0.36494422830823225</v>
      </c>
      <c r="AF57" s="72"/>
      <c r="AG57">
        <f t="shared" si="130"/>
        <v>-0.76006718261291017</v>
      </c>
      <c r="AH57">
        <f t="shared" si="131"/>
        <v>-0.4377735004439901</v>
      </c>
      <c r="AI57" s="61"/>
      <c r="AJ57" s="49">
        <v>237.50210525382718</v>
      </c>
      <c r="AK57" s="49">
        <v>51</v>
      </c>
      <c r="AL57" s="22">
        <f t="shared" si="132"/>
        <v>0.18114909785515543</v>
      </c>
      <c r="AM57" s="49">
        <f t="shared" si="133"/>
        <v>0.30840609184793594</v>
      </c>
      <c r="AR57" s="72"/>
      <c r="AS57">
        <f t="shared" si="134"/>
        <v>-0.74196382446413089</v>
      </c>
      <c r="AT57">
        <f t="shared" si="135"/>
        <v>-0.51087705205488865</v>
      </c>
      <c r="AV57" s="49">
        <v>526.93880100064746</v>
      </c>
      <c r="AW57" s="49">
        <v>51</v>
      </c>
      <c r="AX57" s="22">
        <f t="shared" si="136"/>
        <v>1.2456784031520027</v>
      </c>
      <c r="AY57" s="49">
        <f t="shared" si="137"/>
        <v>0.86197449117760372</v>
      </c>
      <c r="BD57" s="72"/>
      <c r="BE57">
        <f t="shared" si="138"/>
        <v>9.5405934968460435E-2</v>
      </c>
      <c r="BF57">
        <f t="shared" si="139"/>
        <v>-6.4505586268939472E-2</v>
      </c>
      <c r="BG57" s="61"/>
      <c r="BH57" s="49">
        <v>461.45557749365213</v>
      </c>
      <c r="BI57" s="49">
        <v>51</v>
      </c>
      <c r="BJ57" s="22">
        <f t="shared" si="140"/>
        <v>1.0139824321308897</v>
      </c>
      <c r="BK57" s="49">
        <f t="shared" si="141"/>
        <v>0.75157501899753842</v>
      </c>
      <c r="BP57" s="72"/>
      <c r="BQ57">
        <f t="shared" si="142"/>
        <v>6.0304306435626995E-3</v>
      </c>
      <c r="BR57">
        <f t="shared" si="143"/>
        <v>-0.12402766349942838</v>
      </c>
      <c r="BT57" s="49">
        <v>636.99077701329395</v>
      </c>
      <c r="BU57" s="49">
        <v>51</v>
      </c>
      <c r="BV57" s="22">
        <f t="shared" si="144"/>
        <v>0.9797467332317995</v>
      </c>
      <c r="BW57" s="49">
        <f t="shared" si="145"/>
        <v>0.80569172016878721</v>
      </c>
      <c r="CB57" s="72"/>
      <c r="CC57">
        <f t="shared" si="105"/>
        <v>-8.8861759149461775E-3</v>
      </c>
      <c r="CD57">
        <f t="shared" si="170"/>
        <v>-9.3831099435861529E-2</v>
      </c>
      <c r="CF57" s="49">
        <v>607.21083653044275</v>
      </c>
      <c r="CG57" s="49">
        <v>51</v>
      </c>
      <c r="CH57" s="22">
        <f t="shared" si="146"/>
        <v>0.65435162368521571</v>
      </c>
      <c r="CI57" s="49">
        <f t="shared" si="147"/>
        <v>0.67789160907531776</v>
      </c>
      <c r="CN57" s="72"/>
      <c r="CO57">
        <f t="shared" si="148"/>
        <v>-0.18418881560685371</v>
      </c>
      <c r="CP57">
        <f t="shared" si="149"/>
        <v>-0.16883974174307403</v>
      </c>
      <c r="CR57" s="49">
        <v>808.67870628575349</v>
      </c>
      <c r="CS57" s="49">
        <v>51</v>
      </c>
      <c r="CT57" s="22">
        <f t="shared" si="150"/>
        <v>0.55409053268303232</v>
      </c>
      <c r="CU57" s="49">
        <f t="shared" si="151"/>
        <v>0.60638680421629809</v>
      </c>
      <c r="CV57" s="72"/>
      <c r="CW57" s="52"/>
      <c r="CX57" s="88"/>
      <c r="CY57" s="72"/>
      <c r="CZ57" s="72"/>
      <c r="DA57">
        <f t="shared" si="152"/>
        <v>-0.25641927023107824</v>
      </c>
      <c r="DB57">
        <f t="shared" si="153"/>
        <v>-0.21725025809896001</v>
      </c>
      <c r="DD57" s="49">
        <v>832.74020558635209</v>
      </c>
      <c r="DE57" s="49">
        <v>51</v>
      </c>
      <c r="DF57" s="22">
        <f t="shared" si="154"/>
        <v>0.49994278328131092</v>
      </c>
      <c r="DG57" s="49">
        <f t="shared" si="155"/>
        <v>0.55761581668409654</v>
      </c>
      <c r="DL57" s="72"/>
      <c r="DM57">
        <f t="shared" si="156"/>
        <v>-0.30107969631814235</v>
      </c>
      <c r="DN57">
        <f t="shared" si="157"/>
        <v>-0.25366491604131713</v>
      </c>
      <c r="DP57" s="49">
        <v>525.48192166810077</v>
      </c>
      <c r="DQ57">
        <v>51</v>
      </c>
      <c r="DR57" s="22">
        <f t="shared" si="158"/>
        <v>0.7724821870129237</v>
      </c>
      <c r="DS57" s="49">
        <f t="shared" si="159"/>
        <v>0.54602336412432295</v>
      </c>
      <c r="DX57" s="72"/>
      <c r="DY57">
        <f t="shared" si="111"/>
        <v>-0.11211152636421193</v>
      </c>
      <c r="DZ57">
        <f t="shared" si="112"/>
        <v>-0.26278877360813141</v>
      </c>
      <c r="EB57">
        <v>725.22858465452123</v>
      </c>
      <c r="EC57">
        <v>51</v>
      </c>
      <c r="ED57" s="22">
        <f t="shared" si="160"/>
        <v>0.71836571067320931</v>
      </c>
      <c r="EE57" s="49">
        <f t="shared" si="161"/>
        <v>0.68118886895921582</v>
      </c>
      <c r="EJ57" s="72"/>
      <c r="EK57">
        <f t="shared" si="114"/>
        <v>-0.14365440576839023</v>
      </c>
      <c r="EL57">
        <f t="shared" si="115"/>
        <v>-0.16673245728766128</v>
      </c>
      <c r="EN57">
        <v>726.07936893978751</v>
      </c>
      <c r="EO57">
        <v>51</v>
      </c>
      <c r="EP57" s="22">
        <f t="shared" si="162"/>
        <v>0.75883836670686522</v>
      </c>
      <c r="EQ57" s="49">
        <f t="shared" si="163"/>
        <v>0.73940490484354648</v>
      </c>
      <c r="EV57" s="72"/>
      <c r="EW57">
        <f t="shared" si="117"/>
        <v>-0.11985071939137673</v>
      </c>
      <c r="EX57">
        <f t="shared" si="118"/>
        <v>-0.13111767286025897</v>
      </c>
      <c r="EZ57" s="49">
        <v>647.90836543449564</v>
      </c>
      <c r="FA57">
        <v>51</v>
      </c>
      <c r="FB57" s="22">
        <f t="shared" si="164"/>
        <v>0.72375021003753304</v>
      </c>
      <c r="FC57" s="49">
        <f t="shared" si="165"/>
        <v>0.75383494268163032</v>
      </c>
      <c r="FH57" s="72"/>
      <c r="FI57">
        <f t="shared" si="166"/>
        <v>-0.14041129722909687</v>
      </c>
      <c r="FJ57">
        <f t="shared" si="167"/>
        <v>-0.12272373546946662</v>
      </c>
      <c r="HO57"/>
      <c r="HP57"/>
      <c r="HQ57"/>
    </row>
    <row r="58" spans="12:225" x14ac:dyDescent="0.25">
      <c r="L58" s="49">
        <v>230.01358655522938</v>
      </c>
      <c r="M58" s="49">
        <v>52</v>
      </c>
      <c r="N58" s="22">
        <f t="shared" si="168"/>
        <v>0.20861657034140255</v>
      </c>
      <c r="O58" s="49">
        <f t="shared" si="127"/>
        <v>0.38096891747887518</v>
      </c>
      <c r="U58">
        <f t="shared" si="169"/>
        <v>-0.68065119868023227</v>
      </c>
      <c r="V58">
        <f t="shared" si="99"/>
        <v>-0.4191104561303402</v>
      </c>
      <c r="W58" s="61"/>
      <c r="X58" s="49">
        <v>286.02141528214281</v>
      </c>
      <c r="Y58" s="49">
        <v>52</v>
      </c>
      <c r="Z58" s="22">
        <f t="shared" si="128"/>
        <v>0.17674894713984671</v>
      </c>
      <c r="AA58" s="49">
        <f t="shared" si="129"/>
        <v>0.3659897673396314</v>
      </c>
      <c r="AF58" s="72"/>
      <c r="AG58">
        <f t="shared" si="130"/>
        <v>-0.75264316453370328</v>
      </c>
      <c r="AH58">
        <f t="shared" si="131"/>
        <v>-0.43653105681886017</v>
      </c>
      <c r="AI58" s="61"/>
      <c r="AJ58" s="49">
        <v>245.50203665142985</v>
      </c>
      <c r="AK58" s="49">
        <v>52</v>
      </c>
      <c r="AL58" s="22">
        <f t="shared" si="132"/>
        <v>0.18381305517655475</v>
      </c>
      <c r="AM58" s="49">
        <f t="shared" si="133"/>
        <v>0.30907687580270971</v>
      </c>
      <c r="AR58" s="72"/>
      <c r="AS58">
        <f t="shared" si="134"/>
        <v>-0.73562364643311196</v>
      </c>
      <c r="AT58">
        <f t="shared" si="135"/>
        <v>-0.50993348632121427</v>
      </c>
      <c r="AV58" s="49">
        <v>538.94920910972678</v>
      </c>
      <c r="AW58" s="49">
        <v>52</v>
      </c>
      <c r="AX58" s="22">
        <f t="shared" si="136"/>
        <v>1.2664397098712028</v>
      </c>
      <c r="AY58" s="49">
        <f t="shared" si="137"/>
        <v>0.87186346381375812</v>
      </c>
      <c r="BD58" s="72"/>
      <c r="BE58">
        <f t="shared" si="138"/>
        <v>0.10258451959558385</v>
      </c>
      <c r="BF58">
        <f t="shared" si="139"/>
        <v>-5.9551521437904521E-2</v>
      </c>
      <c r="BG58" s="61"/>
      <c r="BH58" s="49">
        <v>472.48941787091911</v>
      </c>
      <c r="BI58" s="49">
        <v>52</v>
      </c>
      <c r="BJ58" s="22">
        <f t="shared" si="140"/>
        <v>1.0308821393330712</v>
      </c>
      <c r="BK58" s="49">
        <f t="shared" si="141"/>
        <v>0.75952884818411848</v>
      </c>
      <c r="BP58" s="72"/>
      <c r="BQ58">
        <f t="shared" si="142"/>
        <v>1.3209015270686094E-2</v>
      </c>
      <c r="BR58">
        <f t="shared" si="143"/>
        <v>-0.11945572625248679</v>
      </c>
      <c r="BT58" s="49">
        <v>651.99884969223683</v>
      </c>
      <c r="BU58" s="49">
        <v>52</v>
      </c>
      <c r="BV58" s="22">
        <f t="shared" si="144"/>
        <v>0.99505527593854648</v>
      </c>
      <c r="BW58" s="49">
        <f t="shared" si="145"/>
        <v>0.81543236039388867</v>
      </c>
      <c r="CB58" s="72"/>
      <c r="CC58">
        <f t="shared" si="105"/>
        <v>-2.1527932559777278E-3</v>
      </c>
      <c r="CD58">
        <f t="shared" si="170"/>
        <v>-8.8612057586303319E-2</v>
      </c>
      <c r="CF58" s="49">
        <v>623.19278718547446</v>
      </c>
      <c r="CG58" s="49">
        <v>52</v>
      </c>
      <c r="CH58" s="22">
        <f t="shared" si="146"/>
        <v>0.66583147673232479</v>
      </c>
      <c r="CI58" s="49">
        <f t="shared" si="147"/>
        <v>0.68497967120655479</v>
      </c>
      <c r="CN58" s="72"/>
      <c r="CO58">
        <f t="shared" si="148"/>
        <v>-0.17663567771640779</v>
      </c>
      <c r="CP58">
        <f t="shared" si="149"/>
        <v>-0.16432231728688002</v>
      </c>
      <c r="CR58" s="49">
        <v>828.70652223812021</v>
      </c>
      <c r="CS58" s="49">
        <v>52</v>
      </c>
      <c r="CT58" s="22">
        <f t="shared" si="150"/>
        <v>0.56381141922133116</v>
      </c>
      <c r="CU58" s="49">
        <f t="shared" si="151"/>
        <v>0.61307138717293053</v>
      </c>
      <c r="CV58" s="72"/>
      <c r="CW58" s="52"/>
      <c r="CX58" s="88"/>
      <c r="CY58" s="72"/>
      <c r="CZ58" s="72"/>
      <c r="DA58">
        <f t="shared" si="152"/>
        <v>-0.24886613234063237</v>
      </c>
      <c r="DB58">
        <f t="shared" si="153"/>
        <v>-0.21248895247965083</v>
      </c>
      <c r="DD58" s="49">
        <v>855.22233951177861</v>
      </c>
      <c r="DE58" s="49">
        <v>52</v>
      </c>
      <c r="DF58" s="22">
        <f t="shared" si="154"/>
        <v>0.50871370930379012</v>
      </c>
      <c r="DG58" s="49">
        <f t="shared" si="155"/>
        <v>0.56449251499289876</v>
      </c>
      <c r="DL58" s="72"/>
      <c r="DM58">
        <f t="shared" si="156"/>
        <v>-0.29352655842769643</v>
      </c>
      <c r="DN58">
        <f t="shared" si="157"/>
        <v>-0.24834181231976202</v>
      </c>
      <c r="DP58" s="49">
        <v>541.01062836140295</v>
      </c>
      <c r="DQ58">
        <v>52</v>
      </c>
      <c r="DR58" s="22">
        <f t="shared" si="158"/>
        <v>0.78627651178101166</v>
      </c>
      <c r="DS58" s="49">
        <f t="shared" si="159"/>
        <v>0.55459632255927593</v>
      </c>
      <c r="DX58" s="72"/>
      <c r="DY58">
        <f t="shared" si="111"/>
        <v>-0.10442469769792093</v>
      </c>
      <c r="DZ58">
        <f t="shared" si="112"/>
        <v>-0.25602301448680664</v>
      </c>
      <c r="EB58">
        <v>746.25230317902538</v>
      </c>
      <c r="EC58">
        <v>52</v>
      </c>
      <c r="ED58" s="22">
        <f t="shared" si="160"/>
        <v>0.73075132637447149</v>
      </c>
      <c r="EE58" s="49">
        <f t="shared" si="161"/>
        <v>0.69235499579367699</v>
      </c>
      <c r="EJ58" s="72"/>
      <c r="EK58">
        <f t="shared" si="114"/>
        <v>-0.13623038768918333</v>
      </c>
      <c r="EL58">
        <f t="shared" si="115"/>
        <v>-0.15967116973033205</v>
      </c>
      <c r="EN58">
        <v>745.12448624374167</v>
      </c>
      <c r="EO58">
        <v>52</v>
      </c>
      <c r="EP58" s="22">
        <f t="shared" si="162"/>
        <v>0.77215132050874014</v>
      </c>
      <c r="EQ58" s="49">
        <f t="shared" si="163"/>
        <v>0.75060281598245748</v>
      </c>
      <c r="EV58" s="72"/>
      <c r="EW58">
        <f t="shared" si="117"/>
        <v>-0.1122975815009308</v>
      </c>
      <c r="EX58">
        <f t="shared" si="118"/>
        <v>-0.12458981060859008</v>
      </c>
      <c r="EZ58" s="49">
        <v>663.89852387243639</v>
      </c>
      <c r="FA58">
        <v>52</v>
      </c>
      <c r="FB58" s="22">
        <f t="shared" si="164"/>
        <v>0.73622866193473191</v>
      </c>
      <c r="FC58" s="49">
        <f t="shared" si="165"/>
        <v>0.76280674508680335</v>
      </c>
      <c r="FH58" s="72"/>
      <c r="FI58">
        <f t="shared" si="166"/>
        <v>-0.13298727914988995</v>
      </c>
      <c r="FJ58">
        <f t="shared" si="167"/>
        <v>-0.11758547537822486</v>
      </c>
      <c r="HO58"/>
      <c r="HP58"/>
      <c r="HQ58"/>
    </row>
    <row r="59" spans="12:225" x14ac:dyDescent="0.25">
      <c r="L59" s="49">
        <v>235.51326926523694</v>
      </c>
      <c r="M59" s="49">
        <v>53</v>
      </c>
      <c r="N59" s="22">
        <f t="shared" si="168"/>
        <v>0.21221340776108188</v>
      </c>
      <c r="O59" s="49">
        <f t="shared" si="127"/>
        <v>0.38158802802428798</v>
      </c>
      <c r="U59">
        <f t="shared" si="169"/>
        <v>-0.67322718060102538</v>
      </c>
      <c r="V59">
        <f t="shared" si="99"/>
        <v>-0.41840525934674488</v>
      </c>
      <c r="W59" s="61"/>
      <c r="X59" s="49">
        <v>294.00680264238787</v>
      </c>
      <c r="Y59" s="49">
        <v>53</v>
      </c>
      <c r="Z59" s="22">
        <f t="shared" si="128"/>
        <v>0.17974469200662377</v>
      </c>
      <c r="AA59" s="49">
        <f t="shared" si="129"/>
        <v>0.3668676784334301</v>
      </c>
      <c r="AF59" s="72"/>
      <c r="AG59">
        <f t="shared" si="130"/>
        <v>-0.74534392579220377</v>
      </c>
      <c r="AH59">
        <f t="shared" si="131"/>
        <v>-0.43549054852296443</v>
      </c>
      <c r="AI59" s="61"/>
      <c r="AJ59" s="49">
        <v>251.50198806371293</v>
      </c>
      <c r="AK59" s="49">
        <v>53</v>
      </c>
      <c r="AL59" s="22">
        <f t="shared" si="132"/>
        <v>0.18647701249795409</v>
      </c>
      <c r="AM59" s="49">
        <f t="shared" si="133"/>
        <v>0.3095799640089395</v>
      </c>
      <c r="AR59" s="72"/>
      <c r="AS59">
        <f t="shared" si="134"/>
        <v>-0.72937469715611047</v>
      </c>
      <c r="AT59">
        <f t="shared" si="135"/>
        <v>-0.50922715458453205</v>
      </c>
      <c r="AV59" s="49">
        <v>550.95961739495931</v>
      </c>
      <c r="AW59" s="49">
        <v>53</v>
      </c>
      <c r="AX59" s="22">
        <f t="shared" si="136"/>
        <v>1.2872010165904029</v>
      </c>
      <c r="AY59" s="49">
        <f t="shared" si="137"/>
        <v>0.88175243659495106</v>
      </c>
      <c r="BD59" s="72"/>
      <c r="BE59">
        <f t="shared" si="138"/>
        <v>0.10964637408307069</v>
      </c>
      <c r="BF59">
        <f t="shared" si="139"/>
        <v>-5.4653331549012835E-2</v>
      </c>
      <c r="BG59" s="61"/>
      <c r="BH59" s="49">
        <v>483.43484566174993</v>
      </c>
      <c r="BI59" s="49">
        <v>53</v>
      </c>
      <c r="BJ59" s="22">
        <f t="shared" si="140"/>
        <v>1.0477818465352526</v>
      </c>
      <c r="BK59" s="49">
        <f t="shared" si="141"/>
        <v>0.76741894447386383</v>
      </c>
      <c r="BP59" s="72"/>
      <c r="BQ59">
        <f t="shared" si="142"/>
        <v>2.0270869758172931E-2</v>
      </c>
      <c r="BR59">
        <f t="shared" si="143"/>
        <v>-0.11496748402888154</v>
      </c>
      <c r="BT59" s="49">
        <v>667.91354230918239</v>
      </c>
      <c r="BU59" s="49">
        <v>53</v>
      </c>
      <c r="BV59" s="22">
        <f t="shared" si="144"/>
        <v>1.0103638186452932</v>
      </c>
      <c r="BW59" s="49">
        <f t="shared" si="145"/>
        <v>0.82576142118610107</v>
      </c>
      <c r="CB59" s="72"/>
      <c r="CC59">
        <f t="shared" si="105"/>
        <v>4.4777856430353218E-3</v>
      </c>
      <c r="CD59">
        <f t="shared" si="170"/>
        <v>-8.3145410826014579E-2</v>
      </c>
      <c r="CF59" s="49">
        <v>639.68781448453433</v>
      </c>
      <c r="CG59" s="49">
        <v>53</v>
      </c>
      <c r="CH59" s="22">
        <f t="shared" si="146"/>
        <v>0.67731132977943387</v>
      </c>
      <c r="CI59" s="49">
        <f t="shared" si="147"/>
        <v>0.69229528498085824</v>
      </c>
      <c r="CN59" s="72"/>
      <c r="CO59">
        <f t="shared" si="148"/>
        <v>-0.16921165963720086</v>
      </c>
      <c r="CP59">
        <f t="shared" si="149"/>
        <v>-0.15970862623020537</v>
      </c>
      <c r="CR59" s="49">
        <v>849.70141814639805</v>
      </c>
      <c r="CS59" s="49">
        <v>53</v>
      </c>
      <c r="CT59" s="22">
        <f t="shared" si="150"/>
        <v>0.57353230575962999</v>
      </c>
      <c r="CU59" s="49">
        <f t="shared" si="151"/>
        <v>0.62007874752108472</v>
      </c>
      <c r="CV59" s="72"/>
      <c r="CW59" s="52"/>
      <c r="CX59" s="88"/>
      <c r="CY59" s="72"/>
      <c r="CZ59" s="72"/>
      <c r="DA59">
        <f t="shared" si="152"/>
        <v>-0.24144211426142545</v>
      </c>
      <c r="DB59">
        <f t="shared" si="153"/>
        <v>-0.20755315333695318</v>
      </c>
      <c r="DD59" s="49">
        <v>877.26350089354571</v>
      </c>
      <c r="DE59" s="49">
        <v>53</v>
      </c>
      <c r="DF59" s="22">
        <f t="shared" si="154"/>
        <v>0.5174846353262692</v>
      </c>
      <c r="DG59" s="49">
        <f t="shared" si="155"/>
        <v>0.5712343313036099</v>
      </c>
      <c r="DL59" s="72"/>
      <c r="DM59">
        <f t="shared" si="156"/>
        <v>-0.28610254034848953</v>
      </c>
      <c r="DN59">
        <f t="shared" si="157"/>
        <v>-0.24318569925768488</v>
      </c>
      <c r="DP59" s="49">
        <v>557.53856368864751</v>
      </c>
      <c r="DQ59">
        <v>53</v>
      </c>
      <c r="DR59" s="22">
        <f t="shared" si="158"/>
        <v>0.8000708365490995</v>
      </c>
      <c r="DS59" s="49">
        <f t="shared" si="159"/>
        <v>0.56372092677613406</v>
      </c>
      <c r="DX59" s="72"/>
      <c r="DY59">
        <f t="shared" si="111"/>
        <v>-9.6871559807475083E-2</v>
      </c>
      <c r="DZ59">
        <f t="shared" si="112"/>
        <v>-0.24893584274819083</v>
      </c>
      <c r="EB59">
        <v>767.79815055781421</v>
      </c>
      <c r="EC59">
        <v>53</v>
      </c>
      <c r="ED59" s="22">
        <f t="shared" si="160"/>
        <v>0.74313694207573366</v>
      </c>
      <c r="EE59" s="49">
        <f t="shared" si="161"/>
        <v>0.70379843593996172</v>
      </c>
      <c r="EJ59" s="72"/>
      <c r="EK59">
        <f t="shared" si="114"/>
        <v>-0.12893114894768393</v>
      </c>
      <c r="EL59">
        <f t="shared" si="115"/>
        <v>-0.15255170263779608</v>
      </c>
      <c r="EN59">
        <v>763.64995253060806</v>
      </c>
      <c r="EO59">
        <v>53</v>
      </c>
      <c r="EP59" s="22">
        <f t="shared" si="162"/>
        <v>0.78546427431061483</v>
      </c>
      <c r="EQ59" s="49">
        <f t="shared" si="163"/>
        <v>0.7614951891811329</v>
      </c>
      <c r="EV59" s="72"/>
      <c r="EW59">
        <f t="shared" si="117"/>
        <v>-0.10487356342172396</v>
      </c>
      <c r="EX59">
        <f t="shared" si="118"/>
        <v>-0.1183328360162999</v>
      </c>
      <c r="EZ59" s="49">
        <v>679.88914537592086</v>
      </c>
      <c r="FA59">
        <v>53</v>
      </c>
      <c r="FB59" s="22">
        <f t="shared" si="164"/>
        <v>0.74870711383193078</v>
      </c>
      <c r="FC59" s="49">
        <f t="shared" si="165"/>
        <v>0.77177880731007498</v>
      </c>
      <c r="FH59" s="72"/>
      <c r="FI59">
        <f t="shared" si="166"/>
        <v>-0.12568804040839049</v>
      </c>
      <c r="FJ59">
        <f t="shared" si="167"/>
        <v>-0.11250715112696597</v>
      </c>
      <c r="HO59"/>
      <c r="HP59"/>
      <c r="HQ59"/>
    </row>
    <row r="60" spans="12:225" x14ac:dyDescent="0.25">
      <c r="L60" s="49">
        <v>243.01285974203094</v>
      </c>
      <c r="M60" s="49">
        <v>54</v>
      </c>
      <c r="N60" s="22">
        <f t="shared" si="168"/>
        <v>0.21581024518076125</v>
      </c>
      <c r="O60" s="49">
        <f t="shared" si="127"/>
        <v>0.38243227228259979</v>
      </c>
      <c r="U60">
        <f t="shared" si="169"/>
        <v>-0.66592794185952597</v>
      </c>
      <c r="V60">
        <f t="shared" si="99"/>
        <v>-0.41744546607463767</v>
      </c>
      <c r="W60" s="61"/>
      <c r="X60" s="49">
        <v>303.51482665596421</v>
      </c>
      <c r="Y60" s="49">
        <v>54</v>
      </c>
      <c r="Z60" s="22">
        <f t="shared" si="128"/>
        <v>0.1827404368734008</v>
      </c>
      <c r="AA60" s="49">
        <f t="shared" si="129"/>
        <v>0.36791298774468273</v>
      </c>
      <c r="AF60" s="72"/>
      <c r="AG60">
        <f t="shared" si="130"/>
        <v>-0.73816534116508048</v>
      </c>
      <c r="AH60">
        <f t="shared" si="131"/>
        <v>-0.43425488081174118</v>
      </c>
      <c r="AI60" s="61"/>
      <c r="AJ60" s="49">
        <v>258.00193797721755</v>
      </c>
      <c r="AK60" s="49">
        <v>54</v>
      </c>
      <c r="AL60" s="22">
        <f t="shared" si="132"/>
        <v>0.18914096981935347</v>
      </c>
      <c r="AM60" s="49">
        <f t="shared" si="133"/>
        <v>0.31012497644618597</v>
      </c>
      <c r="AR60" s="72"/>
      <c r="AS60">
        <f t="shared" si="134"/>
        <v>-0.72321438845129193</v>
      </c>
      <c r="AT60">
        <f t="shared" si="135"/>
        <v>-0.50846325570414996</v>
      </c>
      <c r="AV60" s="49">
        <v>561.99154797914889</v>
      </c>
      <c r="AW60" s="49">
        <v>54</v>
      </c>
      <c r="AX60" s="22">
        <f t="shared" si="136"/>
        <v>1.3079623233096029</v>
      </c>
      <c r="AY60" s="49">
        <f t="shared" si="137"/>
        <v>0.8908357632130145</v>
      </c>
      <c r="BD60" s="72"/>
      <c r="BE60">
        <f t="shared" si="138"/>
        <v>0.11659523403839854</v>
      </c>
      <c r="BF60">
        <f t="shared" si="139"/>
        <v>-5.0202356238025853E-2</v>
      </c>
      <c r="BG60" s="61"/>
      <c r="BH60" s="49">
        <v>495.92388528886164</v>
      </c>
      <c r="BI60" s="49">
        <v>54</v>
      </c>
      <c r="BJ60" s="22">
        <f t="shared" si="140"/>
        <v>1.0646815537374343</v>
      </c>
      <c r="BK60" s="49">
        <f t="shared" si="141"/>
        <v>0.77642176529617146</v>
      </c>
      <c r="BP60" s="72"/>
      <c r="BQ60">
        <f t="shared" si="142"/>
        <v>2.7219729713500847E-2</v>
      </c>
      <c r="BR60">
        <f t="shared" si="143"/>
        <v>-0.10990229861142826</v>
      </c>
      <c r="BT60" s="49">
        <v>683.87023622906702</v>
      </c>
      <c r="BU60" s="49">
        <v>54</v>
      </c>
      <c r="BV60" s="22">
        <f t="shared" si="144"/>
        <v>1.0256723613520402</v>
      </c>
      <c r="BW60" s="49">
        <f t="shared" si="145"/>
        <v>0.83611774194630994</v>
      </c>
      <c r="CB60" s="72"/>
      <c r="CC60">
        <f t="shared" si="105"/>
        <v>1.1008652801993129E-2</v>
      </c>
      <c r="CD60">
        <f t="shared" si="170"/>
        <v>-7.7732560985608004E-2</v>
      </c>
      <c r="CF60" s="49">
        <v>654.73391541908074</v>
      </c>
      <c r="CG60" s="49">
        <v>54</v>
      </c>
      <c r="CH60" s="22">
        <f t="shared" si="146"/>
        <v>0.68879118282654295</v>
      </c>
      <c r="CI60" s="49">
        <f t="shared" si="147"/>
        <v>0.69896829383684256</v>
      </c>
      <c r="CN60" s="72"/>
      <c r="CO60">
        <f t="shared" si="148"/>
        <v>-0.1619124208957014</v>
      </c>
      <c r="CP60">
        <f t="shared" si="149"/>
        <v>-0.15554252400253846</v>
      </c>
      <c r="CR60" s="49">
        <v>871.20720841829586</v>
      </c>
      <c r="CS60" s="49">
        <v>54</v>
      </c>
      <c r="CT60" s="22">
        <f t="shared" si="150"/>
        <v>0.58325319229792882</v>
      </c>
      <c r="CU60" s="49">
        <f t="shared" si="151"/>
        <v>0.62725662650011793</v>
      </c>
      <c r="CV60" s="72"/>
      <c r="CW60" s="52"/>
      <c r="CX60" s="88"/>
      <c r="CY60" s="72"/>
      <c r="CZ60" s="72"/>
      <c r="DA60">
        <f t="shared" si="152"/>
        <v>-0.23414287551992599</v>
      </c>
      <c r="DB60">
        <f t="shared" si="153"/>
        <v>-0.20255474199065865</v>
      </c>
      <c r="DD60" s="49">
        <v>900.78104997829519</v>
      </c>
      <c r="DE60" s="49">
        <v>54</v>
      </c>
      <c r="DF60" s="22">
        <f t="shared" si="154"/>
        <v>0.5262555613487484</v>
      </c>
      <c r="DG60" s="49">
        <f t="shared" si="155"/>
        <v>0.57842773610026788</v>
      </c>
      <c r="DL60" s="72"/>
      <c r="DM60">
        <f t="shared" si="156"/>
        <v>-0.27880330160699007</v>
      </c>
      <c r="DN60">
        <f t="shared" si="157"/>
        <v>-0.23775089042567632</v>
      </c>
      <c r="DP60" s="49">
        <v>571.5041557154243</v>
      </c>
      <c r="DQ60">
        <v>54</v>
      </c>
      <c r="DR60" s="22">
        <f t="shared" si="158"/>
        <v>0.81386516131718745</v>
      </c>
      <c r="DS60" s="49">
        <f t="shared" si="159"/>
        <v>0.57143093394734989</v>
      </c>
      <c r="DX60" s="72"/>
      <c r="DY60">
        <f t="shared" si="111"/>
        <v>-8.944754172826816E-2</v>
      </c>
      <c r="DZ60">
        <f t="shared" si="112"/>
        <v>-0.24303625313948565</v>
      </c>
      <c r="EB60">
        <v>785.80229701878579</v>
      </c>
      <c r="EC60">
        <v>54</v>
      </c>
      <c r="ED60" s="22">
        <f t="shared" si="160"/>
        <v>0.75552255777699595</v>
      </c>
      <c r="EE60" s="49">
        <f t="shared" si="161"/>
        <v>0.71336080630251697</v>
      </c>
      <c r="EJ60" s="72"/>
      <c r="EK60">
        <f t="shared" si="114"/>
        <v>-0.12175256432056049</v>
      </c>
      <c r="EL60">
        <f t="shared" si="115"/>
        <v>-0.14669075548846514</v>
      </c>
      <c r="EN60">
        <v>781.19731822376355</v>
      </c>
      <c r="EO60">
        <v>54</v>
      </c>
      <c r="EP60" s="22">
        <f t="shared" si="162"/>
        <v>0.79877722811248975</v>
      </c>
      <c r="EQ60" s="49">
        <f t="shared" si="163"/>
        <v>0.77181247096091676</v>
      </c>
      <c r="EV60" s="72"/>
      <c r="EW60">
        <f t="shared" si="117"/>
        <v>-9.7574324680224478E-2</v>
      </c>
      <c r="EX60">
        <f t="shared" si="118"/>
        <v>-0.11248820836924321</v>
      </c>
      <c r="EZ60" s="49">
        <v>695.93139029648603</v>
      </c>
      <c r="FA60">
        <v>54</v>
      </c>
      <c r="FB60" s="22">
        <f t="shared" si="164"/>
        <v>0.76118556572912954</v>
      </c>
      <c r="FC60" s="49">
        <f t="shared" si="165"/>
        <v>0.78077983454325084</v>
      </c>
      <c r="FH60" s="72"/>
      <c r="FI60">
        <f t="shared" si="166"/>
        <v>-0.11850945578126715</v>
      </c>
      <c r="FJ60">
        <f t="shared" si="167"/>
        <v>-0.10747141186247736</v>
      </c>
      <c r="HO60"/>
      <c r="HP60"/>
      <c r="HQ60"/>
    </row>
    <row r="61" spans="12:225" x14ac:dyDescent="0.25">
      <c r="L61" s="49">
        <v>248.51257513453922</v>
      </c>
      <c r="M61" s="49">
        <v>55</v>
      </c>
      <c r="N61" s="22">
        <f t="shared" si="168"/>
        <v>0.21940708260044059</v>
      </c>
      <c r="O61" s="49">
        <f t="shared" si="127"/>
        <v>0.38305138650714859</v>
      </c>
      <c r="U61">
        <f t="shared" si="169"/>
        <v>-0.65874935723240258</v>
      </c>
      <c r="V61">
        <f t="shared" si="99"/>
        <v>-0.41674296133288452</v>
      </c>
      <c r="W61" s="61"/>
      <c r="X61" s="49">
        <v>311.52568112436575</v>
      </c>
      <c r="Y61" s="49">
        <v>55</v>
      </c>
      <c r="Z61" s="22">
        <f t="shared" si="128"/>
        <v>0.18573618174017786</v>
      </c>
      <c r="AA61" s="49">
        <f t="shared" si="129"/>
        <v>0.36879369868472173</v>
      </c>
      <c r="AF61" s="72"/>
      <c r="AG61">
        <f t="shared" si="130"/>
        <v>-0.73110348667759362</v>
      </c>
      <c r="AH61">
        <f t="shared" si="131"/>
        <v>-0.43321650803552691</v>
      </c>
      <c r="AI61" s="61"/>
      <c r="AJ61" s="49">
        <v>265.00754706234312</v>
      </c>
      <c r="AK61" s="49">
        <v>55</v>
      </c>
      <c r="AL61" s="22">
        <f t="shared" si="132"/>
        <v>0.19180492714075278</v>
      </c>
      <c r="AM61" s="49">
        <f t="shared" si="133"/>
        <v>0.31071238775437887</v>
      </c>
      <c r="AR61" s="72"/>
      <c r="AS61">
        <f t="shared" si="134"/>
        <v>-0.71714024073909888</v>
      </c>
      <c r="AT61">
        <f t="shared" si="135"/>
        <v>-0.50764143156600228</v>
      </c>
      <c r="AV61" s="49">
        <v>573.50239755383757</v>
      </c>
      <c r="AW61" s="49">
        <v>55</v>
      </c>
      <c r="AX61" s="22">
        <f t="shared" si="136"/>
        <v>1.328723630028803</v>
      </c>
      <c r="AY61" s="49">
        <f t="shared" si="137"/>
        <v>0.90031341588136438</v>
      </c>
      <c r="BD61" s="72"/>
      <c r="BE61">
        <f t="shared" si="138"/>
        <v>0.123434658568704</v>
      </c>
      <c r="BF61">
        <f t="shared" si="139"/>
        <v>-4.5606278235096977E-2</v>
      </c>
      <c r="BG61" s="61"/>
      <c r="BH61" s="49">
        <v>506.91468710227758</v>
      </c>
      <c r="BI61" s="49">
        <v>55</v>
      </c>
      <c r="BJ61" s="22">
        <f t="shared" si="140"/>
        <v>1.0815812609396156</v>
      </c>
      <c r="BK61" s="49">
        <f t="shared" si="141"/>
        <v>0.78434456980108125</v>
      </c>
      <c r="BP61" s="72"/>
      <c r="BQ61">
        <f t="shared" si="142"/>
        <v>3.4059154243806213E-2</v>
      </c>
      <c r="BR61">
        <f t="shared" si="143"/>
        <v>-0.10549310582542949</v>
      </c>
      <c r="BT61" s="49">
        <v>699.84587588982765</v>
      </c>
      <c r="BU61" s="49">
        <v>55</v>
      </c>
      <c r="BV61" s="22">
        <f t="shared" si="144"/>
        <v>1.040980904058787</v>
      </c>
      <c r="BW61" s="49">
        <f t="shared" si="145"/>
        <v>0.84648635899862912</v>
      </c>
      <c r="CB61" s="72"/>
      <c r="CC61">
        <f t="shared" si="105"/>
        <v>1.7442762807402964E-2</v>
      </c>
      <c r="CD61">
        <f t="shared" si="170"/>
        <v>-7.2380036089430652E-2</v>
      </c>
      <c r="CF61" s="49">
        <v>670.21563694082818</v>
      </c>
      <c r="CG61" s="49">
        <v>55</v>
      </c>
      <c r="CH61" s="22">
        <f t="shared" si="146"/>
        <v>0.70027103587365191</v>
      </c>
      <c r="CI61" s="49">
        <f t="shared" si="147"/>
        <v>0.70583450224990041</v>
      </c>
      <c r="CN61" s="72"/>
      <c r="CO61">
        <f t="shared" si="148"/>
        <v>-0.15473383626857806</v>
      </c>
      <c r="CP61">
        <f t="shared" si="149"/>
        <v>-0.1512971164910461</v>
      </c>
      <c r="CR61" s="49">
        <v>892.70221798761088</v>
      </c>
      <c r="CS61" s="49">
        <v>55</v>
      </c>
      <c r="CT61" s="22">
        <f t="shared" si="150"/>
        <v>0.59297407883622755</v>
      </c>
      <c r="CU61" s="49">
        <f t="shared" si="151"/>
        <v>0.63443090725851059</v>
      </c>
      <c r="CV61" s="72"/>
      <c r="CW61" s="52"/>
      <c r="CX61" s="88"/>
      <c r="CY61" s="72"/>
      <c r="CZ61" s="72"/>
      <c r="DA61">
        <f t="shared" si="152"/>
        <v>-0.22696429089280265</v>
      </c>
      <c r="DB61">
        <f t="shared" si="153"/>
        <v>-0.19761566786438173</v>
      </c>
      <c r="DD61" s="49">
        <v>922.28683173945399</v>
      </c>
      <c r="DE61" s="49">
        <v>55</v>
      </c>
      <c r="DF61" s="22">
        <f t="shared" si="154"/>
        <v>0.53502648737122749</v>
      </c>
      <c r="DG61" s="49">
        <f t="shared" si="155"/>
        <v>0.5850057937507106</v>
      </c>
      <c r="DL61" s="72"/>
      <c r="DM61">
        <f t="shared" si="156"/>
        <v>-0.27162471697986668</v>
      </c>
      <c r="DN61">
        <f t="shared" si="157"/>
        <v>-0.23283983275285677</v>
      </c>
      <c r="DP61" s="49">
        <v>586.57650822377809</v>
      </c>
      <c r="DQ61">
        <v>55</v>
      </c>
      <c r="DR61" s="22">
        <f t="shared" si="158"/>
        <v>0.82765948608527529</v>
      </c>
      <c r="DS61" s="49">
        <f t="shared" si="159"/>
        <v>0.57975195218300302</v>
      </c>
      <c r="DX61" s="72"/>
      <c r="DY61">
        <f t="shared" si="111"/>
        <v>-8.214830298676877E-2</v>
      </c>
      <c r="DZ61">
        <f t="shared" si="112"/>
        <v>-0.23675778029949907</v>
      </c>
      <c r="EB61">
        <v>801.33170410261448</v>
      </c>
      <c r="EC61">
        <v>55</v>
      </c>
      <c r="ED61" s="22">
        <f t="shared" si="160"/>
        <v>0.76790817347825813</v>
      </c>
      <c r="EE61" s="49">
        <f t="shared" si="161"/>
        <v>0.72160879197450478</v>
      </c>
      <c r="EJ61" s="72"/>
      <c r="EK61">
        <f t="shared" si="114"/>
        <v>-0.11469070983307368</v>
      </c>
      <c r="EL61">
        <f t="shared" si="115"/>
        <v>-0.14169818405431933</v>
      </c>
      <c r="EN61">
        <v>799.72307707105711</v>
      </c>
      <c r="EO61">
        <v>55</v>
      </c>
      <c r="EP61" s="22">
        <f t="shared" si="162"/>
        <v>0.81209018191436455</v>
      </c>
      <c r="EQ61" s="49">
        <f t="shared" si="163"/>
        <v>0.78270501617563248</v>
      </c>
      <c r="EV61" s="72"/>
      <c r="EW61">
        <f t="shared" si="117"/>
        <v>-9.0395740053101095E-2</v>
      </c>
      <c r="EX61">
        <f t="shared" si="118"/>
        <v>-0.1064018828781918</v>
      </c>
      <c r="EZ61" s="49">
        <v>710.37243752837151</v>
      </c>
      <c r="FA61">
        <v>55</v>
      </c>
      <c r="FB61" s="22">
        <f t="shared" si="164"/>
        <v>0.77366401762632842</v>
      </c>
      <c r="FC61" s="49">
        <f t="shared" si="165"/>
        <v>0.78888245734033502</v>
      </c>
      <c r="FH61" s="72"/>
      <c r="FI61">
        <f t="shared" si="166"/>
        <v>-0.11144760129378029</v>
      </c>
      <c r="FJ61">
        <f t="shared" si="167"/>
        <v>-0.10298770139305205</v>
      </c>
      <c r="HO61"/>
      <c r="HP61"/>
      <c r="HQ61"/>
    </row>
    <row r="62" spans="12:225" x14ac:dyDescent="0.25">
      <c r="L62" s="49">
        <v>254.52406565981144</v>
      </c>
      <c r="M62" s="49">
        <v>56</v>
      </c>
      <c r="N62" s="22">
        <f t="shared" si="168"/>
        <v>0.22300392002011998</v>
      </c>
      <c r="O62" s="49">
        <f t="shared" si="127"/>
        <v>0.38372811230645204</v>
      </c>
      <c r="U62">
        <f t="shared" si="169"/>
        <v>-0.6516875027449156</v>
      </c>
      <c r="V62">
        <f t="shared" si="99"/>
        <v>-0.4159763827867442</v>
      </c>
      <c r="W62" s="61"/>
      <c r="X62" s="49">
        <v>320.01406219102307</v>
      </c>
      <c r="Y62" s="49">
        <v>56</v>
      </c>
      <c r="Z62" s="22">
        <f t="shared" si="128"/>
        <v>0.18873192660695495</v>
      </c>
      <c r="AA62" s="49">
        <f t="shared" si="129"/>
        <v>0.3697269087558962</v>
      </c>
      <c r="AF62" s="72"/>
      <c r="AG62">
        <f t="shared" si="130"/>
        <v>-0.72415462672226572</v>
      </c>
      <c r="AH62">
        <f t="shared" si="131"/>
        <v>-0.43211894028725445</v>
      </c>
      <c r="AI62" s="61"/>
      <c r="AJ62" s="49">
        <v>271.00415125971779</v>
      </c>
      <c r="AK62" s="49">
        <v>56</v>
      </c>
      <c r="AL62" s="22">
        <f t="shared" si="132"/>
        <v>0.19446888446215216</v>
      </c>
      <c r="AM62" s="49">
        <f t="shared" si="133"/>
        <v>0.31121519530094516</v>
      </c>
      <c r="AR62" s="72"/>
      <c r="AS62">
        <f t="shared" si="134"/>
        <v>-0.71114987704991128</v>
      </c>
      <c r="AT62">
        <f t="shared" si="135"/>
        <v>-0.5069392064309266</v>
      </c>
      <c r="AV62" s="49">
        <v>584.45273547139811</v>
      </c>
      <c r="AW62" s="49">
        <v>56</v>
      </c>
      <c r="AX62" s="22">
        <f t="shared" si="136"/>
        <v>1.3494849367480029</v>
      </c>
      <c r="AY62" s="49">
        <f t="shared" si="137"/>
        <v>0.90932956179746693</v>
      </c>
      <c r="BD62" s="72"/>
      <c r="BE62">
        <f t="shared" si="138"/>
        <v>0.13016804122767234</v>
      </c>
      <c r="BF62">
        <f t="shared" si="139"/>
        <v>-4.1278690011553834E-2</v>
      </c>
      <c r="BG62" s="61"/>
      <c r="BH62" s="49">
        <v>517.38670257361662</v>
      </c>
      <c r="BI62" s="49">
        <v>56</v>
      </c>
      <c r="BJ62" s="22">
        <f t="shared" si="140"/>
        <v>1.0984809681417971</v>
      </c>
      <c r="BK62" s="49">
        <f t="shared" si="141"/>
        <v>0.79189340315831047</v>
      </c>
      <c r="BP62" s="72"/>
      <c r="BQ62">
        <f t="shared" si="142"/>
        <v>4.0792536902774609E-2</v>
      </c>
      <c r="BR62">
        <f t="shared" si="143"/>
        <v>-0.10133327489515585</v>
      </c>
      <c r="BT62" s="49">
        <v>714.38662501477449</v>
      </c>
      <c r="BU62" s="49">
        <v>56</v>
      </c>
      <c r="BV62" s="22">
        <f t="shared" si="144"/>
        <v>1.0562894467655337</v>
      </c>
      <c r="BW62" s="49">
        <f t="shared" si="145"/>
        <v>0.85592369374903221</v>
      </c>
      <c r="CB62" s="72"/>
      <c r="CC62">
        <f t="shared" si="105"/>
        <v>2.3782940838421914E-2</v>
      </c>
      <c r="CD62">
        <f t="shared" si="170"/>
        <v>-6.7564951281826713E-2</v>
      </c>
      <c r="CF62" s="49">
        <v>685.21091643376496</v>
      </c>
      <c r="CG62" s="49">
        <v>56</v>
      </c>
      <c r="CH62" s="22">
        <f t="shared" si="146"/>
        <v>0.7117508889207611</v>
      </c>
      <c r="CI62" s="49">
        <f t="shared" si="147"/>
        <v>0.71248497158342572</v>
      </c>
      <c r="CN62" s="72"/>
      <c r="CO62">
        <f t="shared" si="148"/>
        <v>-0.14767198178109114</v>
      </c>
      <c r="CP62">
        <f t="shared" si="149"/>
        <v>-0.14722429177871366</v>
      </c>
      <c r="CR62" s="49">
        <v>914.21879219364109</v>
      </c>
      <c r="CS62" s="49">
        <v>56</v>
      </c>
      <c r="CT62" s="22">
        <f t="shared" si="150"/>
        <v>0.60269496537452649</v>
      </c>
      <c r="CU62" s="49">
        <f t="shared" si="151"/>
        <v>0.64161238553676225</v>
      </c>
      <c r="CV62" s="72"/>
      <c r="CW62" s="52"/>
      <c r="CX62" s="88"/>
      <c r="CY62" s="72"/>
      <c r="CZ62" s="72"/>
      <c r="DA62">
        <f t="shared" si="152"/>
        <v>-0.2199024364053157</v>
      </c>
      <c r="DB62">
        <f t="shared" si="153"/>
        <v>-0.19272726112296754</v>
      </c>
      <c r="DD62" s="49">
        <v>943.78029752691918</v>
      </c>
      <c r="DE62" s="49">
        <v>56</v>
      </c>
      <c r="DF62" s="22">
        <f t="shared" si="154"/>
        <v>0.54379741339370669</v>
      </c>
      <c r="DG62" s="49">
        <f t="shared" si="155"/>
        <v>0.59158008426606945</v>
      </c>
      <c r="DL62" s="72"/>
      <c r="DM62">
        <f t="shared" si="156"/>
        <v>-0.26456286249237981</v>
      </c>
      <c r="DN62">
        <f t="shared" si="157"/>
        <v>-0.22798645509255233</v>
      </c>
      <c r="DP62" s="49">
        <v>603.08249850248512</v>
      </c>
      <c r="DQ62">
        <v>56</v>
      </c>
      <c r="DR62" s="22">
        <f t="shared" si="158"/>
        <v>0.84145381085336324</v>
      </c>
      <c r="DS62" s="49">
        <f t="shared" si="159"/>
        <v>0.5888644411611178</v>
      </c>
      <c r="DX62" s="72"/>
      <c r="DY62">
        <f t="shared" si="111"/>
        <v>-7.4969718359645346E-2</v>
      </c>
      <c r="DZ62">
        <f t="shared" si="112"/>
        <v>-0.22998466995230699</v>
      </c>
      <c r="EB62">
        <v>818.40607280249333</v>
      </c>
      <c r="EC62">
        <v>56</v>
      </c>
      <c r="ED62" s="22">
        <f t="shared" si="160"/>
        <v>0.78029378917952041</v>
      </c>
      <c r="EE62" s="49">
        <f t="shared" si="161"/>
        <v>0.73067733835458426</v>
      </c>
      <c r="EJ62" s="72"/>
      <c r="EK62">
        <f t="shared" si="114"/>
        <v>-0.10774184987774582</v>
      </c>
      <c r="EL62">
        <f t="shared" si="115"/>
        <v>-0.1362743619036858</v>
      </c>
      <c r="EN62">
        <v>818.2276578067989</v>
      </c>
      <c r="EO62">
        <v>56</v>
      </c>
      <c r="EP62" s="22">
        <f t="shared" si="162"/>
        <v>0.82540313571623947</v>
      </c>
      <c r="EQ62" s="49">
        <f t="shared" si="163"/>
        <v>0.79358510934778748</v>
      </c>
      <c r="EV62" s="72"/>
      <c r="EW62">
        <f t="shared" si="117"/>
        <v>-8.3333885565614205E-2</v>
      </c>
      <c r="EX62">
        <f t="shared" si="118"/>
        <v>-0.10040648978124601</v>
      </c>
      <c r="EZ62" s="49">
        <v>727.84785498069584</v>
      </c>
      <c r="FA62">
        <v>56</v>
      </c>
      <c r="FB62" s="22">
        <f t="shared" si="164"/>
        <v>0.78614246952352729</v>
      </c>
      <c r="FC62" s="49">
        <f t="shared" si="165"/>
        <v>0.79868761298895907</v>
      </c>
      <c r="FH62" s="72"/>
      <c r="FI62">
        <f t="shared" si="166"/>
        <v>-0.10449874133845244</v>
      </c>
      <c r="FJ62">
        <f t="shared" si="167"/>
        <v>-9.7623051078056744E-2</v>
      </c>
      <c r="HO62"/>
      <c r="HP62"/>
      <c r="HQ62"/>
    </row>
    <row r="63" spans="12:225" x14ac:dyDescent="0.25">
      <c r="L63" s="49">
        <v>262.02337681970289</v>
      </c>
      <c r="M63" s="49">
        <v>57</v>
      </c>
      <c r="N63" s="22">
        <f t="shared" si="168"/>
        <v>0.22660075743979932</v>
      </c>
      <c r="O63" s="49">
        <f t="shared" si="127"/>
        <v>0.38457232512148809</v>
      </c>
      <c r="U63">
        <f t="shared" si="169"/>
        <v>-0.64473864278958781</v>
      </c>
      <c r="V63">
        <f t="shared" si="99"/>
        <v>-0.41502197199425367</v>
      </c>
      <c r="W63" s="61"/>
      <c r="X63" s="49">
        <v>328.50608822364313</v>
      </c>
      <c r="Y63" s="49">
        <v>57</v>
      </c>
      <c r="Z63" s="22">
        <f t="shared" si="128"/>
        <v>0.19172767147373201</v>
      </c>
      <c r="AA63" s="49">
        <f t="shared" si="129"/>
        <v>0.37066051955353641</v>
      </c>
      <c r="AF63" s="72"/>
      <c r="AG63">
        <f t="shared" si="130"/>
        <v>-0.71731520219196032</v>
      </c>
      <c r="AH63">
        <f t="shared" si="131"/>
        <v>-0.43102366984623819</v>
      </c>
      <c r="AI63" s="61"/>
      <c r="AJ63" s="49">
        <v>278.00719415151832</v>
      </c>
      <c r="AK63" s="49">
        <v>57</v>
      </c>
      <c r="AL63" s="22">
        <f t="shared" si="132"/>
        <v>0.1971328417835515</v>
      </c>
      <c r="AM63" s="49">
        <f t="shared" si="133"/>
        <v>0.31180239143712951</v>
      </c>
      <c r="AR63" s="72"/>
      <c r="AS63">
        <f t="shared" si="134"/>
        <v>-0.70524101743939105</v>
      </c>
      <c r="AT63">
        <f t="shared" si="135"/>
        <v>-0.50612055821720181</v>
      </c>
      <c r="AV63" s="49">
        <v>596.96272915484428</v>
      </c>
      <c r="AW63" s="49">
        <v>57</v>
      </c>
      <c r="AX63" s="22">
        <f t="shared" si="136"/>
        <v>1.3702462434672029</v>
      </c>
      <c r="AY63" s="49">
        <f t="shared" si="137"/>
        <v>0.91962987666524743</v>
      </c>
      <c r="BD63" s="72"/>
      <c r="BE63">
        <f t="shared" si="138"/>
        <v>0.13679862012668545</v>
      </c>
      <c r="BF63">
        <f t="shared" si="139"/>
        <v>-3.6386927942032216E-2</v>
      </c>
      <c r="BG63" s="61"/>
      <c r="BH63" s="49">
        <v>527.43838502710435</v>
      </c>
      <c r="BI63" s="49">
        <v>57</v>
      </c>
      <c r="BJ63" s="22">
        <f t="shared" si="140"/>
        <v>1.1153806753439786</v>
      </c>
      <c r="BK63" s="49">
        <f t="shared" si="141"/>
        <v>0.79913923620819827</v>
      </c>
      <c r="BP63" s="72"/>
      <c r="BQ63">
        <f t="shared" si="142"/>
        <v>4.7423115801787707E-2</v>
      </c>
      <c r="BR63">
        <f t="shared" si="143"/>
        <v>-9.7377545781488883E-2</v>
      </c>
      <c r="BT63" s="49">
        <v>729.87841453217402</v>
      </c>
      <c r="BU63" s="49">
        <v>57</v>
      </c>
      <c r="BV63" s="22">
        <f t="shared" si="144"/>
        <v>1.0715979894722805</v>
      </c>
      <c r="BW63" s="49">
        <f t="shared" si="145"/>
        <v>0.86597827912851999</v>
      </c>
      <c r="CB63" s="72"/>
      <c r="CC63">
        <f t="shared" si="105"/>
        <v>3.0031890115423385E-2</v>
      </c>
      <c r="CD63">
        <f t="shared" si="170"/>
        <v>-6.2493001022987722E-2</v>
      </c>
      <c r="CF63" s="49">
        <v>702.19388348233281</v>
      </c>
      <c r="CG63" s="49">
        <v>57</v>
      </c>
      <c r="CH63" s="22">
        <f t="shared" si="146"/>
        <v>0.72323074196787007</v>
      </c>
      <c r="CI63" s="49">
        <f t="shared" si="147"/>
        <v>0.72001698868267139</v>
      </c>
      <c r="CN63" s="72"/>
      <c r="CO63">
        <f t="shared" si="148"/>
        <v>-0.14072312182576335</v>
      </c>
      <c r="CP63">
        <f t="shared" si="149"/>
        <v>-0.1426572563408206</v>
      </c>
      <c r="CR63" s="49">
        <v>934.71399369004848</v>
      </c>
      <c r="CS63" s="49">
        <v>57</v>
      </c>
      <c r="CT63" s="22">
        <f t="shared" si="150"/>
        <v>0.61241585191282522</v>
      </c>
      <c r="CU63" s="49">
        <f t="shared" si="151"/>
        <v>0.64845296540535458</v>
      </c>
      <c r="CV63" s="72"/>
      <c r="CW63" s="52"/>
      <c r="CX63" s="88"/>
      <c r="CY63" s="72"/>
      <c r="CZ63" s="72"/>
      <c r="DA63">
        <f t="shared" si="152"/>
        <v>-0.21295357644998794</v>
      </c>
      <c r="DB63">
        <f t="shared" si="153"/>
        <v>-0.18812151935740559</v>
      </c>
      <c r="DD63" s="49">
        <v>964.79855410339417</v>
      </c>
      <c r="DE63" s="49">
        <v>57</v>
      </c>
      <c r="DF63" s="22">
        <f t="shared" si="154"/>
        <v>0.55256833941618577</v>
      </c>
      <c r="DG63" s="49">
        <f t="shared" si="155"/>
        <v>0.59800902067988337</v>
      </c>
      <c r="DL63" s="72"/>
      <c r="DM63">
        <f t="shared" si="156"/>
        <v>-0.25761400253705202</v>
      </c>
      <c r="DN63">
        <f t="shared" si="157"/>
        <v>-0.22329226483776238</v>
      </c>
      <c r="DP63" s="49">
        <v>619.58857316771105</v>
      </c>
      <c r="DQ63">
        <v>57</v>
      </c>
      <c r="DR63" s="22">
        <f t="shared" si="158"/>
        <v>0.85524813562145108</v>
      </c>
      <c r="DS63" s="49">
        <f t="shared" si="159"/>
        <v>0.59797697672663574</v>
      </c>
      <c r="DX63" s="72"/>
      <c r="DY63">
        <f t="shared" si="111"/>
        <v>-6.7907863872158553E-2</v>
      </c>
      <c r="DZ63">
        <f t="shared" si="112"/>
        <v>-0.22331553686955424</v>
      </c>
      <c r="EB63">
        <v>835.88710362105724</v>
      </c>
      <c r="EC63">
        <v>57</v>
      </c>
      <c r="ED63" s="22">
        <f t="shared" si="160"/>
        <v>0.79267940488078259</v>
      </c>
      <c r="EE63" s="49">
        <f t="shared" si="161"/>
        <v>0.73996187130196467</v>
      </c>
      <c r="EJ63" s="72"/>
      <c r="EK63">
        <f t="shared" si="114"/>
        <v>-0.10090242534744037</v>
      </c>
      <c r="EL63">
        <f t="shared" si="115"/>
        <v>-0.13079065798494158</v>
      </c>
      <c r="EN63">
        <v>836.21199465207383</v>
      </c>
      <c r="EO63">
        <v>57</v>
      </c>
      <c r="EP63" s="22">
        <f t="shared" si="162"/>
        <v>0.83871608951811427</v>
      </c>
      <c r="EQ63" s="49">
        <f t="shared" si="163"/>
        <v>0.80415931598939316</v>
      </c>
      <c r="EV63" s="72"/>
      <c r="EW63">
        <f t="shared" si="117"/>
        <v>-7.6385025610286386E-2</v>
      </c>
      <c r="EX63">
        <f t="shared" si="118"/>
        <v>-9.4657902494300838E-2</v>
      </c>
      <c r="EZ63" s="49">
        <v>746.38595913910387</v>
      </c>
      <c r="FA63">
        <v>57</v>
      </c>
      <c r="FB63" s="22">
        <f t="shared" si="164"/>
        <v>0.79862092142072616</v>
      </c>
      <c r="FC63" s="49">
        <f t="shared" si="165"/>
        <v>0.809089023839343</v>
      </c>
      <c r="FH63" s="72"/>
      <c r="FI63">
        <f t="shared" si="166"/>
        <v>-9.7659316808146962E-2</v>
      </c>
      <c r="FJ63">
        <f t="shared" si="167"/>
        <v>-9.2003690458072523E-2</v>
      </c>
      <c r="HO63"/>
      <c r="HP63"/>
      <c r="HQ63"/>
    </row>
    <row r="64" spans="12:225" x14ac:dyDescent="0.25">
      <c r="L64" s="49">
        <v>269.04646438858845</v>
      </c>
      <c r="M64" s="49">
        <v>58</v>
      </c>
      <c r="N64" s="22">
        <f t="shared" si="168"/>
        <v>0.23019759485947866</v>
      </c>
      <c r="O64" s="49">
        <f t="shared" si="127"/>
        <v>0.38536292847163089</v>
      </c>
      <c r="U64">
        <f t="shared" si="169"/>
        <v>-0.63789921825928242</v>
      </c>
      <c r="V64">
        <f t="shared" si="99"/>
        <v>-0.41413006636603972</v>
      </c>
      <c r="W64" s="61"/>
      <c r="X64" s="49">
        <v>336.50334322261943</v>
      </c>
      <c r="Y64" s="49">
        <v>58</v>
      </c>
      <c r="Z64" s="22">
        <f t="shared" si="128"/>
        <v>0.19472341634050905</v>
      </c>
      <c r="AA64" s="49">
        <f t="shared" si="129"/>
        <v>0.37153973537198143</v>
      </c>
      <c r="AF64" s="72"/>
      <c r="AG64">
        <f t="shared" si="130"/>
        <v>-0.71058181953299193</v>
      </c>
      <c r="AH64">
        <f t="shared" si="131"/>
        <v>-0.42999473256299287</v>
      </c>
      <c r="AI64" s="61"/>
      <c r="AJ64" s="49">
        <v>285.50700516799935</v>
      </c>
      <c r="AK64" s="49">
        <v>58</v>
      </c>
      <c r="AL64" s="22">
        <f t="shared" si="132"/>
        <v>0.19979679910495082</v>
      </c>
      <c r="AM64" s="49">
        <f t="shared" si="133"/>
        <v>0.31243124094141378</v>
      </c>
      <c r="AR64" s="72"/>
      <c r="AS64">
        <f t="shared" si="134"/>
        <v>-0.69941147377866719</v>
      </c>
      <c r="AT64">
        <f t="shared" si="135"/>
        <v>-0.5052455462092641</v>
      </c>
      <c r="AV64" s="49">
        <v>608.95361071267166</v>
      </c>
      <c r="AW64" s="49">
        <v>58</v>
      </c>
      <c r="AX64" s="22">
        <f t="shared" si="136"/>
        <v>1.3910075501864032</v>
      </c>
      <c r="AY64" s="49">
        <f t="shared" si="137"/>
        <v>0.92950277178519647</v>
      </c>
      <c r="BD64" s="72"/>
      <c r="BE64">
        <f t="shared" si="138"/>
        <v>0.14332948728564329</v>
      </c>
      <c r="BF64">
        <f t="shared" si="139"/>
        <v>-3.1749310820300997E-2</v>
      </c>
      <c r="BG64" s="61"/>
      <c r="BH64" s="49">
        <v>538.92903057823855</v>
      </c>
      <c r="BI64" s="49">
        <v>58</v>
      </c>
      <c r="BJ64" s="22">
        <f t="shared" si="140"/>
        <v>1.1322803825461603</v>
      </c>
      <c r="BK64" s="49">
        <f t="shared" si="141"/>
        <v>0.80742235693790898</v>
      </c>
      <c r="BP64" s="72"/>
      <c r="BQ64">
        <f t="shared" si="142"/>
        <v>5.395398296074555E-2</v>
      </c>
      <c r="BR64">
        <f t="shared" si="143"/>
        <v>-9.2899229460828944E-2</v>
      </c>
      <c r="BT64" s="49">
        <v>743.35590399215903</v>
      </c>
      <c r="BU64" s="49">
        <v>58</v>
      </c>
      <c r="BV64" s="22">
        <f t="shared" si="144"/>
        <v>1.0869065321790277</v>
      </c>
      <c r="BW64" s="49">
        <f t="shared" si="145"/>
        <v>0.87472552994317665</v>
      </c>
      <c r="CB64" s="72"/>
      <c r="CC64">
        <f t="shared" si="105"/>
        <v>3.6192198820241973E-2</v>
      </c>
      <c r="CD64">
        <f t="shared" si="170"/>
        <v>-5.8128197869685379E-2</v>
      </c>
      <c r="CF64" s="49">
        <v>718.2012252843906</v>
      </c>
      <c r="CG64" s="49">
        <v>58</v>
      </c>
      <c r="CH64" s="22">
        <f t="shared" si="146"/>
        <v>0.73471059501497904</v>
      </c>
      <c r="CI64" s="49">
        <f t="shared" si="147"/>
        <v>0.7271163118940851</v>
      </c>
      <c r="CN64" s="72"/>
      <c r="CO64">
        <f t="shared" si="148"/>
        <v>-0.13388369729545793</v>
      </c>
      <c r="CP64">
        <f t="shared" si="149"/>
        <v>-0.13839611242376226</v>
      </c>
      <c r="CR64" s="49">
        <v>955.19906302299103</v>
      </c>
      <c r="CS64" s="49">
        <v>58</v>
      </c>
      <c r="CT64" s="22">
        <f t="shared" si="150"/>
        <v>0.62213673845112405</v>
      </c>
      <c r="CU64" s="49">
        <f t="shared" si="151"/>
        <v>0.65529016351293157</v>
      </c>
      <c r="CV64" s="72"/>
      <c r="CW64" s="52"/>
      <c r="CX64" s="88"/>
      <c r="CY64" s="72"/>
      <c r="CZ64" s="72"/>
      <c r="DA64">
        <f t="shared" si="152"/>
        <v>-0.20611415191968246</v>
      </c>
      <c r="DB64">
        <f t="shared" si="153"/>
        <v>-0.18356635114063796</v>
      </c>
      <c r="DD64" s="49">
        <v>987.29175019342688</v>
      </c>
      <c r="DE64" s="49">
        <v>58</v>
      </c>
      <c r="DF64" s="22">
        <f t="shared" si="154"/>
        <v>0.56133926543866497</v>
      </c>
      <c r="DG64" s="49">
        <f t="shared" si="155"/>
        <v>0.60488910261627593</v>
      </c>
      <c r="DL64" s="72"/>
      <c r="DM64">
        <f t="shared" si="156"/>
        <v>-0.25077457800674652</v>
      </c>
      <c r="DN64">
        <f t="shared" si="157"/>
        <v>-0.21832423945735258</v>
      </c>
      <c r="DP64" s="49">
        <v>635.1175088123457</v>
      </c>
      <c r="DQ64">
        <v>58</v>
      </c>
      <c r="DR64" s="22">
        <f t="shared" si="158"/>
        <v>0.86904246038953914</v>
      </c>
      <c r="DS64" s="49">
        <f t="shared" si="159"/>
        <v>0.60655006155912417</v>
      </c>
      <c r="DX64" s="72"/>
      <c r="DY64">
        <f t="shared" si="111"/>
        <v>-6.0959003916830651E-2</v>
      </c>
      <c r="DZ64">
        <f t="shared" si="112"/>
        <v>-0.21713334885900154</v>
      </c>
      <c r="EB64">
        <v>857.93298106553755</v>
      </c>
      <c r="EC64">
        <v>58</v>
      </c>
      <c r="ED64" s="22">
        <f t="shared" si="160"/>
        <v>0.80506502058204477</v>
      </c>
      <c r="EE64" s="49">
        <f t="shared" si="161"/>
        <v>0.75167088764154011</v>
      </c>
      <c r="EJ64" s="72"/>
      <c r="EK64">
        <f t="shared" si="114"/>
        <v>-9.4169042688471996E-2</v>
      </c>
      <c r="EL64">
        <f t="shared" si="115"/>
        <v>-0.1239722697372368</v>
      </c>
      <c r="EN64">
        <v>857.71440468258436</v>
      </c>
      <c r="EO64">
        <v>58</v>
      </c>
      <c r="EP64" s="22">
        <f t="shared" si="162"/>
        <v>0.85202904331998908</v>
      </c>
      <c r="EQ64" s="49">
        <f t="shared" si="163"/>
        <v>0.8168020355353679</v>
      </c>
      <c r="EV64" s="72"/>
      <c r="EW64">
        <f t="shared" si="117"/>
        <v>-6.9545601079980937E-2</v>
      </c>
      <c r="EX64">
        <f t="shared" si="118"/>
        <v>-8.7883188623550101E-2</v>
      </c>
      <c r="EZ64" s="49">
        <v>763.99509160726939</v>
      </c>
      <c r="FA64">
        <v>58</v>
      </c>
      <c r="FB64" s="22">
        <f t="shared" si="164"/>
        <v>0.81109937331792492</v>
      </c>
      <c r="FC64" s="49">
        <f t="shared" si="165"/>
        <v>0.81896920467958012</v>
      </c>
      <c r="FH64" s="72"/>
      <c r="FI64">
        <f t="shared" si="166"/>
        <v>-9.0925934149178614E-2</v>
      </c>
      <c r="FJ64">
        <f t="shared" si="167"/>
        <v>-8.6732428507196035E-2</v>
      </c>
      <c r="HO64"/>
      <c r="HP64"/>
      <c r="HQ64"/>
    </row>
    <row r="65" spans="12:225" x14ac:dyDescent="0.25">
      <c r="L65" s="49">
        <v>277.04512267859906</v>
      </c>
      <c r="M65" s="49">
        <v>59</v>
      </c>
      <c r="N65" s="22">
        <f t="shared" si="168"/>
        <v>0.233794432279158</v>
      </c>
      <c r="O65" s="49">
        <f t="shared" si="127"/>
        <v>0.38626335381571264</v>
      </c>
      <c r="U65">
        <f t="shared" si="169"/>
        <v>-0.63116583560031403</v>
      </c>
      <c r="V65">
        <f t="shared" si="99"/>
        <v>-0.4131164929697605</v>
      </c>
      <c r="W65" s="61"/>
      <c r="X65" s="49">
        <v>345.50578866351862</v>
      </c>
      <c r="Y65" s="49">
        <v>59</v>
      </c>
      <c r="Z65" s="22">
        <f t="shared" si="128"/>
        <v>0.19771916120728611</v>
      </c>
      <c r="AA65" s="49">
        <f t="shared" si="129"/>
        <v>0.37252946152643568</v>
      </c>
      <c r="AF65" s="72"/>
      <c r="AG65">
        <f t="shared" si="130"/>
        <v>-0.70395124063397885</v>
      </c>
      <c r="AH65">
        <f t="shared" si="131"/>
        <v>-0.42883937533877531</v>
      </c>
      <c r="AI65" s="61"/>
      <c r="AJ65" s="49">
        <v>291.50385932265118</v>
      </c>
      <c r="AK65" s="49">
        <v>59</v>
      </c>
      <c r="AL65" s="22">
        <f t="shared" si="132"/>
        <v>0.20246075642635017</v>
      </c>
      <c r="AM65" s="49">
        <f t="shared" si="133"/>
        <v>0.31293406944657626</v>
      </c>
      <c r="AR65" s="72"/>
      <c r="AS65">
        <f t="shared" si="134"/>
        <v>-0.69365914488957592</v>
      </c>
      <c r="AT65">
        <f t="shared" si="135"/>
        <v>-0.50454715220317314</v>
      </c>
      <c r="AV65" s="49">
        <v>620.96396835887344</v>
      </c>
      <c r="AW65" s="49">
        <v>59</v>
      </c>
      <c r="AX65" s="22">
        <f t="shared" si="136"/>
        <v>1.4117688569056031</v>
      </c>
      <c r="AY65" s="49">
        <f t="shared" si="137"/>
        <v>0.93939170287188711</v>
      </c>
      <c r="BD65" s="72"/>
      <c r="BE65">
        <f t="shared" si="138"/>
        <v>0.14976359729105312</v>
      </c>
      <c r="BF65">
        <f t="shared" si="139"/>
        <v>-2.7153280019140382E-2</v>
      </c>
      <c r="BG65" s="61"/>
      <c r="BH65" s="49">
        <v>548.94102597637936</v>
      </c>
      <c r="BI65" s="49">
        <v>59</v>
      </c>
      <c r="BJ65" s="22">
        <f t="shared" si="140"/>
        <v>1.1491800897483417</v>
      </c>
      <c r="BK65" s="49">
        <f t="shared" si="141"/>
        <v>0.81463958126695657</v>
      </c>
      <c r="BP65" s="72"/>
      <c r="BQ65">
        <f t="shared" si="142"/>
        <v>6.0388092966155424E-2</v>
      </c>
      <c r="BR65">
        <f t="shared" si="143"/>
        <v>-8.9034492472201548E-2</v>
      </c>
      <c r="BT65" s="49">
        <v>757.38035358728439</v>
      </c>
      <c r="BU65" s="49">
        <v>59</v>
      </c>
      <c r="BV65" s="22">
        <f t="shared" si="144"/>
        <v>1.1022150748857744</v>
      </c>
      <c r="BW65" s="49">
        <f t="shared" si="145"/>
        <v>0.8838277725018</v>
      </c>
      <c r="CB65" s="72"/>
      <c r="CC65">
        <f t="shared" si="105"/>
        <v>4.2266346532435099E-2</v>
      </c>
      <c r="CD65">
        <f t="shared" si="170"/>
        <v>-5.3632355732794082E-2</v>
      </c>
      <c r="CF65" s="49">
        <v>734.68530678107345</v>
      </c>
      <c r="CG65" s="49">
        <v>59</v>
      </c>
      <c r="CH65" s="22">
        <f t="shared" si="146"/>
        <v>0.74619044806208812</v>
      </c>
      <c r="CI65" s="49">
        <f t="shared" si="147"/>
        <v>0.7344270711591363</v>
      </c>
      <c r="CN65" s="72"/>
      <c r="CO65">
        <f t="shared" si="148"/>
        <v>-0.12715031463648951</v>
      </c>
      <c r="CP65">
        <f t="shared" si="149"/>
        <v>-0.13405132331233047</v>
      </c>
      <c r="CR65" s="49">
        <v>978.19438252322834</v>
      </c>
      <c r="CS65" s="49">
        <v>59</v>
      </c>
      <c r="CT65" s="22">
        <f t="shared" si="150"/>
        <v>0.63185762498942288</v>
      </c>
      <c r="CU65" s="49">
        <f t="shared" si="151"/>
        <v>0.66296519513790708</v>
      </c>
      <c r="CV65" s="72"/>
      <c r="CW65" s="52"/>
      <c r="CX65" s="88"/>
      <c r="CY65" s="72"/>
      <c r="CZ65" s="72"/>
      <c r="DA65">
        <f t="shared" si="152"/>
        <v>-0.19938076926071405</v>
      </c>
      <c r="DB65">
        <f t="shared" si="153"/>
        <v>-0.17850927092602267</v>
      </c>
      <c r="DD65" s="49">
        <v>1008.7399317960998</v>
      </c>
      <c r="DE65" s="49">
        <v>59</v>
      </c>
      <c r="DF65" s="22">
        <f t="shared" si="154"/>
        <v>0.57011019146114406</v>
      </c>
      <c r="DG65" s="49">
        <f t="shared" si="155"/>
        <v>0.61144954188077005</v>
      </c>
      <c r="DL65" s="72"/>
      <c r="DM65">
        <f t="shared" si="156"/>
        <v>-0.24404119534777816</v>
      </c>
      <c r="DN65">
        <f t="shared" si="157"/>
        <v>-0.21363937605517866</v>
      </c>
      <c r="DP65" s="49">
        <v>652.12307120665503</v>
      </c>
      <c r="DQ65">
        <v>59</v>
      </c>
      <c r="DR65" s="22">
        <f t="shared" si="158"/>
        <v>0.88283678515762698</v>
      </c>
      <c r="DS65" s="49">
        <f t="shared" si="159"/>
        <v>0.61593835013001297</v>
      </c>
      <c r="DX65" s="72"/>
      <c r="DY65">
        <f t="shared" si="111"/>
        <v>-5.4119579386525223E-2</v>
      </c>
      <c r="DZ65">
        <f t="shared" si="112"/>
        <v>-0.21046275461841307</v>
      </c>
      <c r="EB65">
        <v>877.86673248278407</v>
      </c>
      <c r="EC65">
        <v>59</v>
      </c>
      <c r="ED65" s="22">
        <f t="shared" si="160"/>
        <v>0.81745063628330694</v>
      </c>
      <c r="EE65" s="49">
        <f t="shared" si="161"/>
        <v>0.76225811065597338</v>
      </c>
      <c r="EJ65" s="72"/>
      <c r="EK65">
        <f t="shared" si="114"/>
        <v>-8.7538463789458926E-2</v>
      </c>
      <c r="EL65">
        <f t="shared" si="115"/>
        <v>-0.11789794591385226</v>
      </c>
      <c r="EN65">
        <v>875.71984675465706</v>
      </c>
      <c r="EO65">
        <v>59</v>
      </c>
      <c r="EP65" s="22">
        <f t="shared" si="162"/>
        <v>0.86534199712186388</v>
      </c>
      <c r="EQ65" s="49">
        <f t="shared" si="163"/>
        <v>0.82738865136566364</v>
      </c>
      <c r="EV65" s="72"/>
      <c r="EW65">
        <f t="shared" si="117"/>
        <v>-6.2812218421012547E-2</v>
      </c>
      <c r="EX65">
        <f t="shared" si="118"/>
        <v>-8.2290440272837342E-2</v>
      </c>
      <c r="EZ65" s="49">
        <v>778.55908574751084</v>
      </c>
      <c r="FA65">
        <v>59</v>
      </c>
      <c r="FB65" s="22">
        <f t="shared" si="164"/>
        <v>0.82357782521512368</v>
      </c>
      <c r="FC65" s="49">
        <f t="shared" si="165"/>
        <v>0.8271408108686914</v>
      </c>
      <c r="FH65" s="72"/>
      <c r="FI65">
        <f t="shared" si="166"/>
        <v>-8.4295355250165557E-2</v>
      </c>
      <c r="FJ65">
        <f t="shared" si="167"/>
        <v>-8.2420550692130709E-2</v>
      </c>
      <c r="HO65"/>
      <c r="HP65"/>
      <c r="HQ65"/>
    </row>
    <row r="66" spans="12:225" x14ac:dyDescent="0.25">
      <c r="L66" s="49">
        <v>284.02156608257764</v>
      </c>
      <c r="M66" s="49">
        <v>60</v>
      </c>
      <c r="N66" s="22">
        <f t="shared" si="168"/>
        <v>0.23739126969883739</v>
      </c>
      <c r="O66" s="49">
        <f t="shared" si="127"/>
        <v>0.38704870633668981</v>
      </c>
      <c r="U66">
        <f t="shared" si="169"/>
        <v>-0.62453525670130083</v>
      </c>
      <c r="V66">
        <f t="shared" si="99"/>
        <v>-0.41223437978145361</v>
      </c>
      <c r="W66" s="61"/>
      <c r="X66" s="49">
        <v>354.01271163617838</v>
      </c>
      <c r="Y66" s="49">
        <v>60</v>
      </c>
      <c r="Z66" s="22">
        <f t="shared" si="128"/>
        <v>0.2007149060740632</v>
      </c>
      <c r="AA66" s="49">
        <f t="shared" si="129"/>
        <v>0.37346471008920046</v>
      </c>
      <c r="AF66" s="72"/>
      <c r="AG66">
        <f t="shared" si="130"/>
        <v>-0.69742037347502106</v>
      </c>
      <c r="AH66">
        <f t="shared" si="131"/>
        <v>-0.42775042982613665</v>
      </c>
      <c r="AI66" s="61"/>
      <c r="AJ66" s="49">
        <v>298.50376882042877</v>
      </c>
      <c r="AK66" s="49">
        <v>60</v>
      </c>
      <c r="AL66" s="22">
        <f t="shared" si="132"/>
        <v>0.20512471374774949</v>
      </c>
      <c r="AM66" s="49">
        <f t="shared" si="133"/>
        <v>0.31352100285170326</v>
      </c>
      <c r="AR66" s="72"/>
      <c r="AS66">
        <f t="shared" si="134"/>
        <v>-0.68798201199788545</v>
      </c>
      <c r="AT66">
        <f t="shared" si="135"/>
        <v>-0.50373336036095562</v>
      </c>
      <c r="AV66" s="49">
        <v>632.49426874873734</v>
      </c>
      <c r="AW66" s="49">
        <v>60</v>
      </c>
      <c r="AX66" s="22">
        <f t="shared" si="136"/>
        <v>1.4325301636248031</v>
      </c>
      <c r="AY66" s="49">
        <f t="shared" si="137"/>
        <v>0.94888537069786272</v>
      </c>
      <c r="BD66" s="72"/>
      <c r="BE66">
        <f t="shared" si="138"/>
        <v>0.15610377532207212</v>
      </c>
      <c r="BF66">
        <f t="shared" si="139"/>
        <v>-2.2786248984984166E-2</v>
      </c>
      <c r="BG66" s="61"/>
      <c r="BH66" s="49">
        <v>560.95142392189359</v>
      </c>
      <c r="BI66" s="49">
        <v>60</v>
      </c>
      <c r="BJ66" s="22">
        <f t="shared" si="140"/>
        <v>1.166079796950523</v>
      </c>
      <c r="BK66" s="49">
        <f t="shared" si="141"/>
        <v>0.82329736953062327</v>
      </c>
      <c r="BP66" s="72"/>
      <c r="BQ66">
        <f t="shared" si="142"/>
        <v>6.6728270997174335E-2</v>
      </c>
      <c r="BR66">
        <f t="shared" si="143"/>
        <v>-8.4443272175216036E-2</v>
      </c>
      <c r="BT66" s="49">
        <v>772.37296690135395</v>
      </c>
      <c r="BU66" s="49">
        <v>60</v>
      </c>
      <c r="BV66" s="22">
        <f t="shared" si="144"/>
        <v>1.1175236175925214</v>
      </c>
      <c r="BW66" s="49">
        <f t="shared" si="145"/>
        <v>0.89355837918598235</v>
      </c>
      <c r="CB66" s="72"/>
      <c r="CC66">
        <f t="shared" si="105"/>
        <v>4.8256710221622583E-2</v>
      </c>
      <c r="CD66">
        <f t="shared" si="170"/>
        <v>-4.8877068306530824E-2</v>
      </c>
      <c r="CF66" s="49">
        <v>751.18123645362709</v>
      </c>
      <c r="CG66" s="49">
        <v>60</v>
      </c>
      <c r="CH66" s="22">
        <f t="shared" si="146"/>
        <v>0.75767030110919731</v>
      </c>
      <c r="CI66" s="49">
        <f t="shared" si="147"/>
        <v>0.74174308513986809</v>
      </c>
      <c r="CN66" s="72"/>
      <c r="CO66">
        <f t="shared" si="148"/>
        <v>-0.12051973573747633</v>
      </c>
      <c r="CP66">
        <f t="shared" si="149"/>
        <v>-0.12974649367926538</v>
      </c>
      <c r="CR66" s="49">
        <v>998.24245551869808</v>
      </c>
      <c r="CS66" s="49">
        <v>60</v>
      </c>
      <c r="CT66" s="22">
        <f t="shared" si="150"/>
        <v>0.64157851152772172</v>
      </c>
      <c r="CU66" s="49">
        <f t="shared" si="151"/>
        <v>0.66965653918548429</v>
      </c>
      <c r="CV66" s="72"/>
      <c r="CW66" s="52"/>
      <c r="CX66" s="88"/>
      <c r="CY66" s="72"/>
      <c r="CZ66" s="72"/>
      <c r="DA66">
        <f t="shared" si="152"/>
        <v>-0.19275019036170093</v>
      </c>
      <c r="DB66">
        <f t="shared" si="153"/>
        <v>-0.17414788592928029</v>
      </c>
      <c r="DD66" s="49">
        <v>1030.7794380952698</v>
      </c>
      <c r="DE66" s="49">
        <v>60</v>
      </c>
      <c r="DF66" s="22">
        <f t="shared" si="154"/>
        <v>0.57888111748362325</v>
      </c>
      <c r="DG66" s="49">
        <f t="shared" si="155"/>
        <v>0.61819085194488854</v>
      </c>
      <c r="DL66" s="52"/>
      <c r="DM66">
        <f t="shared" si="156"/>
        <v>-0.23741061644876499</v>
      </c>
      <c r="DN66">
        <f t="shared" si="157"/>
        <v>-0.20887742596189371</v>
      </c>
      <c r="DP66" s="49">
        <v>670.60588276572696</v>
      </c>
      <c r="DQ66">
        <v>60</v>
      </c>
      <c r="DR66" s="22">
        <f t="shared" si="158"/>
        <v>0.89663110992571493</v>
      </c>
      <c r="DS66" s="49">
        <f t="shared" si="159"/>
        <v>0.62614218605701488</v>
      </c>
      <c r="DX66" s="72"/>
      <c r="DY66">
        <f t="shared" si="111"/>
        <v>-4.7386196727556805E-2</v>
      </c>
      <c r="DZ66">
        <f t="shared" si="112"/>
        <v>-0.20332703482761236</v>
      </c>
      <c r="EB66">
        <v>897.91383216876659</v>
      </c>
      <c r="EC66">
        <v>60</v>
      </c>
      <c r="ED66" s="22">
        <f t="shared" si="160"/>
        <v>0.82983625198456934</v>
      </c>
      <c r="EE66" s="49">
        <f t="shared" si="161"/>
        <v>0.77290553525385619</v>
      </c>
      <c r="EJ66" s="72"/>
      <c r="EK66">
        <f t="shared" si="114"/>
        <v>-8.1007596630501083E-2</v>
      </c>
      <c r="EL66">
        <f t="shared" si="115"/>
        <v>-0.11187358243996495</v>
      </c>
      <c r="EN66">
        <v>893.74562935994265</v>
      </c>
      <c r="EO66">
        <v>60</v>
      </c>
      <c r="EP66" s="22">
        <f t="shared" si="162"/>
        <v>0.8786549509237388</v>
      </c>
      <c r="EQ66" s="49">
        <f t="shared" si="163"/>
        <v>0.83798722676962867</v>
      </c>
      <c r="EV66" s="72"/>
      <c r="EW66">
        <f t="shared" si="117"/>
        <v>-5.6181639521999401E-2</v>
      </c>
      <c r="EX66">
        <f t="shared" si="118"/>
        <v>-7.6762601161781394E-2</v>
      </c>
      <c r="EZ66" s="49">
        <v>794.60493328445932</v>
      </c>
      <c r="FA66">
        <v>60</v>
      </c>
      <c r="FB66" s="22">
        <f t="shared" si="164"/>
        <v>0.83605627711232267</v>
      </c>
      <c r="FC66" s="49">
        <f t="shared" si="165"/>
        <v>0.83614385946785053</v>
      </c>
      <c r="FH66" s="72"/>
      <c r="FI66">
        <f t="shared" si="166"/>
        <v>-7.7764488091207715E-2</v>
      </c>
      <c r="FJ66">
        <f t="shared" si="167"/>
        <v>-7.7718995290530876E-2</v>
      </c>
      <c r="HO66"/>
      <c r="HP66"/>
      <c r="HQ66"/>
    </row>
    <row r="67" spans="12:225" x14ac:dyDescent="0.25">
      <c r="L67" s="49">
        <v>291.54287849302716</v>
      </c>
      <c r="M67" s="49">
        <v>61</v>
      </c>
      <c r="N67" s="22">
        <f t="shared" si="168"/>
        <v>0.24098810711851673</v>
      </c>
      <c r="O67" s="49">
        <f t="shared" si="127"/>
        <v>0.38789539587755734</v>
      </c>
      <c r="U67">
        <f t="shared" si="169"/>
        <v>-0.61800438954234316</v>
      </c>
      <c r="V67">
        <f t="shared" si="99"/>
        <v>-0.41128537522551095</v>
      </c>
      <c r="W67" s="61"/>
      <c r="X67" s="49">
        <v>362.00552481971874</v>
      </c>
      <c r="Y67" s="49">
        <v>61</v>
      </c>
      <c r="Z67" s="22">
        <f t="shared" si="128"/>
        <v>0.20371065094084026</v>
      </c>
      <c r="AA67" s="49">
        <f t="shared" si="129"/>
        <v>0.37434343757578736</v>
      </c>
      <c r="AF67" s="72"/>
      <c r="AG67">
        <f t="shared" si="130"/>
        <v>-0.69098626346961112</v>
      </c>
      <c r="AH67">
        <f t="shared" si="131"/>
        <v>-0.42672977586465727</v>
      </c>
      <c r="AI67" s="61"/>
      <c r="AJ67" s="49">
        <v>305.00655730656024</v>
      </c>
      <c r="AK67" s="49">
        <v>61</v>
      </c>
      <c r="AL67" s="22">
        <f t="shared" si="132"/>
        <v>0.20778867106914883</v>
      </c>
      <c r="AM67" s="49">
        <f t="shared" si="133"/>
        <v>0.3140662532996123</v>
      </c>
      <c r="AR67" s="72"/>
      <c r="AS67">
        <f t="shared" si="134"/>
        <v>-0.68237813447988693</v>
      </c>
      <c r="AT67">
        <f t="shared" si="135"/>
        <v>-0.50297872642586039</v>
      </c>
      <c r="AV67" s="49">
        <v>643.44774457604558</v>
      </c>
      <c r="AW67" s="49">
        <v>61</v>
      </c>
      <c r="AX67" s="22">
        <f t="shared" si="136"/>
        <v>1.4532914703440032</v>
      </c>
      <c r="AY67" s="49">
        <f t="shared" si="137"/>
        <v>0.95790410026502426</v>
      </c>
      <c r="BD67" s="72"/>
      <c r="BE67">
        <f t="shared" si="138"/>
        <v>0.16235272459907363</v>
      </c>
      <c r="BF67">
        <f t="shared" si="139"/>
        <v>-1.8677967759095807E-2</v>
      </c>
      <c r="BG67" s="61"/>
      <c r="BH67" s="49">
        <v>572.98211141361128</v>
      </c>
      <c r="BI67" s="49">
        <v>61</v>
      </c>
      <c r="BJ67" s="22">
        <f t="shared" si="140"/>
        <v>1.1829795041527045</v>
      </c>
      <c r="BK67" s="49">
        <f t="shared" si="141"/>
        <v>0.83196978367061747</v>
      </c>
      <c r="BP67" s="72"/>
      <c r="BQ67">
        <f t="shared" si="142"/>
        <v>7.2977220274175844E-2</v>
      </c>
      <c r="BR67">
        <f t="shared" si="143"/>
        <v>-7.9892446573957165E-2</v>
      </c>
      <c r="BT67" s="49">
        <v>788.38077728975611</v>
      </c>
      <c r="BU67" s="49">
        <v>61</v>
      </c>
      <c r="BV67" s="22">
        <f t="shared" si="144"/>
        <v>1.1328321602992681</v>
      </c>
      <c r="BW67" s="49">
        <f t="shared" si="145"/>
        <v>0.90394787590022996</v>
      </c>
      <c r="CB67" s="72"/>
      <c r="CC67">
        <f t="shared" si="105"/>
        <v>5.4165569832142831E-2</v>
      </c>
      <c r="CD67">
        <f t="shared" si="170"/>
        <v>-4.3856611406885987E-2</v>
      </c>
      <c r="CF67" s="49">
        <v>766.67757238620197</v>
      </c>
      <c r="CG67" s="49">
        <v>61</v>
      </c>
      <c r="CH67" s="22">
        <f t="shared" si="146"/>
        <v>0.76915015415630628</v>
      </c>
      <c r="CI67" s="49">
        <f t="shared" si="147"/>
        <v>0.74861577510540944</v>
      </c>
      <c r="CN67" s="72"/>
      <c r="CO67">
        <f t="shared" si="148"/>
        <v>-0.11398886857851862</v>
      </c>
      <c r="CP67">
        <f t="shared" si="149"/>
        <v>-0.12574102551301231</v>
      </c>
      <c r="CR67" s="49">
        <v>1020.2372273152946</v>
      </c>
      <c r="CS67" s="49">
        <v>61</v>
      </c>
      <c r="CT67" s="22">
        <f t="shared" si="150"/>
        <v>0.65129939806602055</v>
      </c>
      <c r="CU67" s="49">
        <f t="shared" si="151"/>
        <v>0.67699762305784594</v>
      </c>
      <c r="CV67" s="72"/>
      <c r="CW67" s="52"/>
      <c r="CX67" s="88"/>
      <c r="CZ67" s="52"/>
      <c r="DA67">
        <f t="shared" si="152"/>
        <v>-0.18621932320274318</v>
      </c>
      <c r="DB67">
        <f t="shared" si="153"/>
        <v>-0.16941285612234977</v>
      </c>
      <c r="DD67" s="49">
        <v>1051.7515153304985</v>
      </c>
      <c r="DE67" s="49">
        <v>61</v>
      </c>
      <c r="DF67" s="22">
        <f t="shared" si="154"/>
        <v>0.58765204350610234</v>
      </c>
      <c r="DG67" s="49">
        <f t="shared" si="155"/>
        <v>0.62460566330282907</v>
      </c>
      <c r="DL67" s="52"/>
      <c r="DM67">
        <f t="shared" si="156"/>
        <v>-0.23087974928980728</v>
      </c>
      <c r="DN67">
        <f t="shared" si="157"/>
        <v>-0.20439408233762033</v>
      </c>
      <c r="DP67" s="49">
        <v>686.65566334226071</v>
      </c>
      <c r="DQ67">
        <v>61</v>
      </c>
      <c r="DR67" s="22">
        <f t="shared" si="158"/>
        <v>0.91042543469380277</v>
      </c>
      <c r="DS67" s="49">
        <f t="shared" si="159"/>
        <v>0.63500281460067109</v>
      </c>
      <c r="DX67" s="72"/>
      <c r="DY67">
        <f t="shared" si="111"/>
        <v>-4.0755617828543748E-2</v>
      </c>
      <c r="DZ67">
        <f t="shared" si="112"/>
        <v>-0.1972243497271878</v>
      </c>
      <c r="EB67">
        <v>914.89685210956975</v>
      </c>
      <c r="EC67">
        <v>61</v>
      </c>
      <c r="ED67" s="22">
        <f t="shared" si="160"/>
        <v>0.84222186768583152</v>
      </c>
      <c r="EE67" s="49">
        <f t="shared" si="161"/>
        <v>0.78192556443994732</v>
      </c>
      <c r="EJ67" s="72"/>
      <c r="EK67">
        <f t="shared" si="114"/>
        <v>-7.4573486625091223E-2</v>
      </c>
      <c r="EL67">
        <f t="shared" si="115"/>
        <v>-0.1068345877222809</v>
      </c>
      <c r="EN67">
        <v>911.77149001271141</v>
      </c>
      <c r="EO67">
        <v>61</v>
      </c>
      <c r="EP67" s="22">
        <f t="shared" si="162"/>
        <v>0.8919679047256136</v>
      </c>
      <c r="EQ67" s="49">
        <f t="shared" si="163"/>
        <v>0.84858584806298165</v>
      </c>
      <c r="EV67" s="72"/>
      <c r="EW67">
        <f t="shared" si="117"/>
        <v>-4.9650772363041655E-2</v>
      </c>
      <c r="EX67">
        <f t="shared" si="118"/>
        <v>-7.1304215274334115E-2</v>
      </c>
      <c r="EZ67" s="49">
        <v>810.15214620464963</v>
      </c>
      <c r="FA67">
        <v>61</v>
      </c>
      <c r="FB67" s="22">
        <f t="shared" si="164"/>
        <v>0.84853472900952154</v>
      </c>
      <c r="FC67" s="49">
        <f t="shared" si="165"/>
        <v>0.84486713277451986</v>
      </c>
      <c r="FH67" s="72"/>
      <c r="FI67">
        <f t="shared" si="166"/>
        <v>-7.1330378085797827E-2</v>
      </c>
      <c r="FJ67">
        <f t="shared" si="167"/>
        <v>-7.3211584588718556E-2</v>
      </c>
      <c r="HO67"/>
      <c r="HP67"/>
      <c r="HQ67"/>
    </row>
    <row r="68" spans="12:225" x14ac:dyDescent="0.25">
      <c r="L68" s="49">
        <v>298.52679946698254</v>
      </c>
      <c r="M68" s="49">
        <v>62</v>
      </c>
      <c r="N68" s="22">
        <f t="shared" si="168"/>
        <v>0.24458494453819607</v>
      </c>
      <c r="O68" s="49">
        <f t="shared" si="127"/>
        <v>0.38868159016389997</v>
      </c>
      <c r="U68">
        <f t="shared" si="169"/>
        <v>-0.61157027953693333</v>
      </c>
      <c r="V68">
        <f t="shared" si="99"/>
        <v>-0.41040602916440061</v>
      </c>
      <c r="W68" s="61"/>
      <c r="X68" s="49">
        <v>368.01222805771005</v>
      </c>
      <c r="Y68" s="49">
        <v>62</v>
      </c>
      <c r="Z68" s="22">
        <f t="shared" si="128"/>
        <v>0.20670639580761729</v>
      </c>
      <c r="AA68" s="49">
        <f t="shared" si="129"/>
        <v>0.37500381273004008</v>
      </c>
      <c r="AF68" s="72"/>
      <c r="AG68">
        <f t="shared" si="130"/>
        <v>-0.68464608543859218</v>
      </c>
      <c r="AH68">
        <f t="shared" si="131"/>
        <v>-0.42596431670108192</v>
      </c>
      <c r="AI68" s="61"/>
      <c r="AJ68" s="49">
        <v>312.50999984000509</v>
      </c>
      <c r="AK68" s="49">
        <v>62</v>
      </c>
      <c r="AL68" s="22">
        <f t="shared" si="132"/>
        <v>0.21045262839054818</v>
      </c>
      <c r="AM68" s="49">
        <f t="shared" si="133"/>
        <v>0.31469540730192158</v>
      </c>
      <c r="AR68" s="72"/>
      <c r="AS68">
        <f t="shared" si="134"/>
        <v>-0.67684564587992591</v>
      </c>
      <c r="AT68">
        <f t="shared" si="135"/>
        <v>-0.50210959518016074</v>
      </c>
      <c r="AV68" s="11">
        <v>655.95769680673766</v>
      </c>
      <c r="AW68" s="11">
        <v>62</v>
      </c>
      <c r="AX68" s="22">
        <f t="shared" si="136"/>
        <v>1.474052777063203</v>
      </c>
      <c r="AY68" s="11">
        <f t="shared" si="137"/>
        <v>0.9682043810019787</v>
      </c>
      <c r="BD68" s="72"/>
      <c r="BE68" s="10">
        <f t="shared" si="138"/>
        <v>0.16851303330389203</v>
      </c>
      <c r="BF68" s="10">
        <f t="shared" si="139"/>
        <v>-1.4032956563255622E-2</v>
      </c>
      <c r="BG68" s="61"/>
      <c r="BH68" s="49">
        <v>585.10041873169087</v>
      </c>
      <c r="BI68" s="49">
        <v>62</v>
      </c>
      <c r="BJ68" s="22">
        <f t="shared" si="140"/>
        <v>1.199879211354886</v>
      </c>
      <c r="BK68" s="49">
        <f t="shared" si="141"/>
        <v>0.84070535924021483</v>
      </c>
      <c r="BP68" s="72"/>
      <c r="BQ68">
        <f t="shared" si="142"/>
        <v>7.9137528978994301E-2</v>
      </c>
      <c r="BR68">
        <f t="shared" si="143"/>
        <v>-7.5356184079168789E-2</v>
      </c>
      <c r="BT68" s="49">
        <v>802.54236648291658</v>
      </c>
      <c r="BU68" s="49">
        <v>62</v>
      </c>
      <c r="BV68" s="22">
        <f t="shared" si="144"/>
        <v>1.1481407030060151</v>
      </c>
      <c r="BW68" s="49">
        <f t="shared" si="145"/>
        <v>0.9131391257227206</v>
      </c>
      <c r="CB68" s="72"/>
      <c r="CC68">
        <f t="shared" si="105"/>
        <v>5.9995113492866729E-2</v>
      </c>
      <c r="CD68">
        <f t="shared" si="170"/>
        <v>-3.9463048390643823E-2</v>
      </c>
      <c r="CF68" s="49">
        <v>782.70700137407744</v>
      </c>
      <c r="CG68" s="49">
        <v>62</v>
      </c>
      <c r="CH68" s="22">
        <f t="shared" si="146"/>
        <v>0.78063000720341524</v>
      </c>
      <c r="CI68" s="49">
        <f t="shared" si="147"/>
        <v>0.75572489407634946</v>
      </c>
      <c r="CN68" s="72"/>
      <c r="CO68">
        <f t="shared" si="148"/>
        <v>-0.10755475857310877</v>
      </c>
      <c r="CP68">
        <f t="shared" si="149"/>
        <v>-0.12163627159998021</v>
      </c>
      <c r="CR68" s="49">
        <v>1040.7325545018759</v>
      </c>
      <c r="CS68" s="49">
        <v>62</v>
      </c>
      <c r="CT68" s="22">
        <f t="shared" si="150"/>
        <v>0.66102028460431927</v>
      </c>
      <c r="CU68" s="49">
        <f t="shared" si="151"/>
        <v>0.68383824487741263</v>
      </c>
      <c r="CZ68" s="52"/>
      <c r="DA68">
        <f t="shared" si="152"/>
        <v>-0.17978521319733334</v>
      </c>
      <c r="DB68">
        <f t="shared" si="153"/>
        <v>-0.16504661416423608</v>
      </c>
      <c r="DD68" s="49">
        <v>1074.7569492680659</v>
      </c>
      <c r="DE68" s="49">
        <v>62</v>
      </c>
      <c r="DF68" s="22">
        <f t="shared" si="154"/>
        <v>0.59642296952858143</v>
      </c>
      <c r="DG68" s="49">
        <f t="shared" si="155"/>
        <v>0.63164242543477289</v>
      </c>
      <c r="DL68" s="52"/>
      <c r="DM68">
        <f t="shared" si="156"/>
        <v>-0.22444563928439742</v>
      </c>
      <c r="DN68">
        <f t="shared" si="157"/>
        <v>-0.19952870748986548</v>
      </c>
      <c r="DP68" s="49">
        <v>702.70637538021526</v>
      </c>
      <c r="DQ68">
        <v>62</v>
      </c>
      <c r="DR68" s="22">
        <f t="shared" si="158"/>
        <v>0.92421975946189061</v>
      </c>
      <c r="DS68" s="49">
        <f t="shared" si="159"/>
        <v>0.64386395737775337</v>
      </c>
      <c r="DX68" s="72"/>
      <c r="DY68">
        <f t="shared" si="111"/>
        <v>-3.4224750669586024E-2</v>
      </c>
      <c r="DZ68">
        <f t="shared" si="112"/>
        <v>-0.19120588543756475</v>
      </c>
      <c r="EB68">
        <v>930.92548036886387</v>
      </c>
      <c r="EC68">
        <v>62</v>
      </c>
      <c r="ED68" s="22">
        <f t="shared" si="160"/>
        <v>0.85460748338709369</v>
      </c>
      <c r="EE68" s="49">
        <f t="shared" si="161"/>
        <v>0.79043869668708511</v>
      </c>
      <c r="EJ68" s="72"/>
      <c r="EK68">
        <f t="shared" si="114"/>
        <v>-6.8233308594072256E-2</v>
      </c>
      <c r="EL68">
        <f t="shared" si="115"/>
        <v>-0.10213180659566708</v>
      </c>
      <c r="EN68">
        <v>931.3169439025578</v>
      </c>
      <c r="EO68">
        <v>62</v>
      </c>
      <c r="EP68" s="22">
        <f t="shared" si="162"/>
        <v>0.90528085852748841</v>
      </c>
      <c r="EQ68" s="49">
        <f t="shared" si="163"/>
        <v>0.86007794088315781</v>
      </c>
      <c r="EV68" s="72"/>
      <c r="EW68">
        <f t="shared" si="117"/>
        <v>-4.3216662357631781E-2</v>
      </c>
      <c r="EX68">
        <f t="shared" si="118"/>
        <v>-6.5462190893990427E-2</v>
      </c>
      <c r="EZ68" s="49">
        <v>825.6399033477004</v>
      </c>
      <c r="FA68">
        <v>62</v>
      </c>
      <c r="FB68" s="22">
        <f t="shared" si="164"/>
        <v>0.8610131809067203</v>
      </c>
      <c r="FC68" s="49">
        <f t="shared" si="165"/>
        <v>0.85355704646899933</v>
      </c>
      <c r="FH68" s="72"/>
      <c r="FI68">
        <f t="shared" si="166"/>
        <v>-6.499020005477886E-2</v>
      </c>
      <c r="FJ68">
        <f t="shared" si="167"/>
        <v>-6.8767448024611003E-2</v>
      </c>
      <c r="HO68"/>
      <c r="HP68"/>
      <c r="HQ68"/>
    </row>
    <row r="69" spans="12:225" x14ac:dyDescent="0.25">
      <c r="L69" s="49">
        <v>304.00657887618155</v>
      </c>
      <c r="M69" s="49">
        <v>63</v>
      </c>
      <c r="N69" s="22">
        <f t="shared" si="168"/>
        <v>0.24818178195787546</v>
      </c>
      <c r="O69" s="49">
        <f t="shared" si="127"/>
        <v>0.3892984601539809</v>
      </c>
      <c r="U69">
        <f t="shared" si="169"/>
        <v>-0.60523010150591416</v>
      </c>
      <c r="V69">
        <f t="shared" si="99"/>
        <v>-0.40971731410344525</v>
      </c>
      <c r="W69" s="61"/>
      <c r="X69" s="49">
        <v>377.00828903354369</v>
      </c>
      <c r="Y69" s="49">
        <v>63</v>
      </c>
      <c r="Z69" s="22">
        <f t="shared" si="128"/>
        <v>0.20970214067439438</v>
      </c>
      <c r="AA69" s="49">
        <f t="shared" si="129"/>
        <v>0.37599283697831792</v>
      </c>
      <c r="AF69" s="72"/>
      <c r="AG69">
        <f t="shared" si="130"/>
        <v>-0.6783971361615907</v>
      </c>
      <c r="AH69">
        <f t="shared" si="131"/>
        <v>-0.4248204287170797</v>
      </c>
      <c r="AI69" s="61"/>
      <c r="AJ69" s="49">
        <v>319.00352662627415</v>
      </c>
      <c r="AK69" s="49">
        <v>63</v>
      </c>
      <c r="AL69" s="22">
        <f t="shared" si="132"/>
        <v>0.21311658571194758</v>
      </c>
      <c r="AM69" s="49">
        <f t="shared" si="133"/>
        <v>0.3152398811682135</v>
      </c>
      <c r="AR69" s="72"/>
      <c r="AS69">
        <f t="shared" si="134"/>
        <v>-0.67138275017842364</v>
      </c>
      <c r="AT69">
        <f t="shared" si="135"/>
        <v>-0.50135884487649041</v>
      </c>
      <c r="AV69" s="49">
        <v>666.45048578270234</v>
      </c>
      <c r="AW69" s="49">
        <v>63</v>
      </c>
      <c r="AX69" s="22">
        <f t="shared" si="136"/>
        <v>1.4948140837824033</v>
      </c>
      <c r="AY69" s="49">
        <f t="shared" si="137"/>
        <v>0.97684379625896878</v>
      </c>
      <c r="BD69" s="72"/>
      <c r="BE69">
        <f t="shared" si="138"/>
        <v>0.17458718101608528</v>
      </c>
      <c r="BF69">
        <f t="shared" si="139"/>
        <v>-1.0174877270375525E-2</v>
      </c>
      <c r="BG69" s="61"/>
      <c r="BH69" s="49">
        <v>593.66067749178069</v>
      </c>
      <c r="BI69" s="49">
        <v>63</v>
      </c>
      <c r="BJ69" s="22">
        <f t="shared" si="140"/>
        <v>1.2167789185570677</v>
      </c>
      <c r="BK69" s="49">
        <f t="shared" si="141"/>
        <v>0.84687608798403113</v>
      </c>
      <c r="BP69" s="72"/>
      <c r="BQ69">
        <f t="shared" si="142"/>
        <v>8.5211676691187538E-2</v>
      </c>
      <c r="BR69">
        <f t="shared" si="143"/>
        <v>-7.2180129505830748E-2</v>
      </c>
      <c r="BT69" s="49">
        <v>818.56841497824723</v>
      </c>
      <c r="BU69" s="49">
        <v>63</v>
      </c>
      <c r="BV69" s="22">
        <f t="shared" si="144"/>
        <v>1.1634492457127619</v>
      </c>
      <c r="BW69" s="49">
        <f t="shared" si="145"/>
        <v>0.92354045945573671</v>
      </c>
      <c r="CB69" s="72"/>
      <c r="CC69">
        <f t="shared" si="105"/>
        <v>6.5747442381957982E-2</v>
      </c>
      <c r="CD69">
        <f t="shared" si="170"/>
        <v>-3.4544073766273609E-2</v>
      </c>
      <c r="CF69" s="49">
        <v>797.77644111618133</v>
      </c>
      <c r="CG69" s="49">
        <v>63</v>
      </c>
      <c r="CH69" s="22">
        <f t="shared" si="146"/>
        <v>0.79210986025052443</v>
      </c>
      <c r="CI69" s="49">
        <f t="shared" si="147"/>
        <v>0.76240825379135013</v>
      </c>
      <c r="CN69" s="72"/>
      <c r="CO69">
        <f t="shared" si="148"/>
        <v>-0.1012145805420897</v>
      </c>
      <c r="CP69">
        <f t="shared" si="149"/>
        <v>-0.11781241069523518</v>
      </c>
      <c r="CR69" s="49">
        <v>1062.7710242568717</v>
      </c>
      <c r="CS69" s="49">
        <v>63</v>
      </c>
      <c r="CT69" s="22">
        <f t="shared" si="150"/>
        <v>0.67074117114261822</v>
      </c>
      <c r="CU69" s="49">
        <f t="shared" si="151"/>
        <v>0.69119391359660187</v>
      </c>
      <c r="DA69">
        <f t="shared" si="152"/>
        <v>-0.17344503516631427</v>
      </c>
      <c r="DB69">
        <f t="shared" si="153"/>
        <v>-0.16040009475232334</v>
      </c>
      <c r="DD69" s="49">
        <v>1095.7414156633854</v>
      </c>
      <c r="DE69" s="49">
        <v>63</v>
      </c>
      <c r="DF69" s="22">
        <f t="shared" si="154"/>
        <v>0.60519389555106073</v>
      </c>
      <c r="DG69" s="49">
        <f t="shared" si="155"/>
        <v>0.63806102631360706</v>
      </c>
      <c r="DL69" s="52"/>
      <c r="DM69">
        <f t="shared" si="156"/>
        <v>-0.21810546125337832</v>
      </c>
      <c r="DN69">
        <f t="shared" si="157"/>
        <v>-0.19513778189988304</v>
      </c>
      <c r="DP69" s="49">
        <v>717.19209421186451</v>
      </c>
      <c r="DQ69">
        <v>63</v>
      </c>
      <c r="DR69" s="22">
        <f t="shared" si="158"/>
        <v>0.93801408422997867</v>
      </c>
      <c r="DS69" s="49">
        <f t="shared" si="159"/>
        <v>0.65186111180257789</v>
      </c>
      <c r="DX69" s="72"/>
      <c r="DY69">
        <f t="shared" si="111"/>
        <v>-2.779064066417607E-2</v>
      </c>
      <c r="DZ69">
        <f t="shared" si="112"/>
        <v>-0.18584492697226057</v>
      </c>
      <c r="EB69">
        <v>948.45268727543817</v>
      </c>
      <c r="EC69">
        <v>63</v>
      </c>
      <c r="ED69" s="22">
        <f t="shared" si="160"/>
        <v>0.86699309908835609</v>
      </c>
      <c r="EE69" s="49">
        <f t="shared" si="161"/>
        <v>0.79974775469908932</v>
      </c>
      <c r="EJ69" s="72"/>
      <c r="EK69">
        <f t="shared" si="114"/>
        <v>-6.198435931707065E-2</v>
      </c>
      <c r="EL69">
        <f t="shared" si="115"/>
        <v>-9.7046970528837581E-2</v>
      </c>
      <c r="EN69">
        <v>949.84261854267208</v>
      </c>
      <c r="EO69">
        <v>63</v>
      </c>
      <c r="EP69" s="22">
        <f t="shared" si="162"/>
        <v>0.91859381232936332</v>
      </c>
      <c r="EQ69" s="49">
        <f t="shared" si="163"/>
        <v>0.87097043658678397</v>
      </c>
      <c r="EV69" s="72"/>
      <c r="EW69">
        <f t="shared" si="117"/>
        <v>-3.6876484326612745E-2</v>
      </c>
      <c r="EX69">
        <f t="shared" si="118"/>
        <v>-5.9996586031515781E-2</v>
      </c>
      <c r="EZ69" s="49">
        <v>843.62625018428628</v>
      </c>
      <c r="FA69">
        <v>63</v>
      </c>
      <c r="FB69" s="22">
        <f t="shared" si="164"/>
        <v>0.87349163280391928</v>
      </c>
      <c r="FC69" s="49">
        <f t="shared" si="165"/>
        <v>0.86364887579233274</v>
      </c>
      <c r="FH69" s="72"/>
      <c r="FI69">
        <f t="shared" si="166"/>
        <v>-5.8741250777777282E-2</v>
      </c>
      <c r="FJ69">
        <f t="shared" si="167"/>
        <v>-6.366278796093025E-2</v>
      </c>
      <c r="HO69"/>
      <c r="HP69"/>
      <c r="HQ69"/>
    </row>
    <row r="70" spans="12:225" x14ac:dyDescent="0.25">
      <c r="L70" s="49">
        <v>310.01451578918045</v>
      </c>
      <c r="M70" s="49">
        <v>64</v>
      </c>
      <c r="N70" s="22">
        <f t="shared" si="168"/>
        <v>0.2517786193775548</v>
      </c>
      <c r="O70" s="49">
        <f t="shared" ref="O70:O101" si="171">(L70*($D$2/$E$2)+L$4)/$P$4</f>
        <v>0.38997478591587337</v>
      </c>
      <c r="U70">
        <f t="shared" si="169"/>
        <v>-0.59898115222891268</v>
      </c>
      <c r="V70">
        <f t="shared" si="99"/>
        <v>-0.40896347166989966</v>
      </c>
      <c r="W70" s="61"/>
      <c r="X70" s="49">
        <v>386.51164277418604</v>
      </c>
      <c r="Y70" s="49">
        <v>64</v>
      </c>
      <c r="Z70" s="22">
        <f t="shared" ref="Z70:Z101" si="172">((Y70*(1/60))+(AB$2*(1/60)))/AA$4</f>
        <v>0.21269788554117144</v>
      </c>
      <c r="AA70" s="49">
        <f t="shared" ref="AA70:AA101" si="173">((X70*($D$3/$E$3)+X$4))/AB$4</f>
        <v>0.37703763284116359</v>
      </c>
      <c r="AF70" s="72"/>
      <c r="AG70">
        <f t="shared" ref="AG70:AG101" si="174">LOG10(Z70)</f>
        <v>-0.67223682745677216</v>
      </c>
      <c r="AH70">
        <f t="shared" ref="AH70:AH101" si="175">LOG10(AA70)</f>
        <v>-0.4236152998748996</v>
      </c>
      <c r="AI70" s="61"/>
      <c r="AJ70" s="49">
        <v>325.50614433524908</v>
      </c>
      <c r="AK70" s="49">
        <v>64</v>
      </c>
      <c r="AL70" s="22">
        <f t="shared" ref="AL70:AL101" si="176">((AK70*(1/60))+(AN$2*(1/60)))/AM$4</f>
        <v>0.2157805430333469</v>
      </c>
      <c r="AM70" s="49">
        <f t="shared" ref="AM70:AM101" si="177">((AJ70*($D$4/$E$4)+AJ$4))/AN$4</f>
        <v>0.31578511729667763</v>
      </c>
      <c r="AR70" s="72"/>
      <c r="AS70">
        <f t="shared" ref="AS70:AS101" si="178">LOG10(AL70)</f>
        <v>-0.66598771829171755</v>
      </c>
      <c r="AT70">
        <f t="shared" ref="AT70:AT101" si="179">LOG10(AM70)</f>
        <v>-0.50060834180155478</v>
      </c>
      <c r="AV70" s="49">
        <v>678.94219194273091</v>
      </c>
      <c r="AW70" s="49">
        <v>64</v>
      </c>
      <c r="AX70" s="22">
        <f t="shared" ref="AX70:AX101" si="180">((AW70*(1/60))+(AZ$2*(1/60)))/AY$4</f>
        <v>1.5155753905016034</v>
      </c>
      <c r="AY70" s="49">
        <f t="shared" ref="AY70:AY101" si="181">((AV70*(AW$2/AX$2))+AV$4)/AZ$4</f>
        <v>0.98712905378506588</v>
      </c>
      <c r="BD70" s="72"/>
      <c r="BE70">
        <f t="shared" ref="BE70:BE101" si="182">LOG10(AX70)</f>
        <v>0.18057754470527274</v>
      </c>
      <c r="BF70">
        <f t="shared" ref="BF70:BF101" si="183">LOG10(AY70)</f>
        <v>-5.6260654835075929E-3</v>
      </c>
      <c r="BG70" s="61"/>
      <c r="BH70" s="49">
        <v>606.14705311500109</v>
      </c>
      <c r="BI70" s="49">
        <v>64</v>
      </c>
      <c r="BJ70" s="22">
        <f t="shared" ref="BJ70:BJ101" si="184">((BI70*(1/60))+(BL$2*(1/60)))/BK$4</f>
        <v>1.2336786257592491</v>
      </c>
      <c r="BK70" s="49">
        <f t="shared" ref="BK70:BK101" si="185">((BH70*(BI$2/BJ$2))+BH$4)/BL$4</f>
        <v>0.85587698843852666</v>
      </c>
      <c r="BP70" s="72"/>
      <c r="BQ70">
        <f t="shared" ref="BQ70:BQ101" si="186">LOG10(BJ70)</f>
        <v>9.120204038037498E-2</v>
      </c>
      <c r="BR70">
        <f t="shared" ref="BR70:BR101" si="187">LOG10(BK70)</f>
        <v>-6.7588650137475309E-2</v>
      </c>
      <c r="BT70" s="49">
        <v>834.07628547993136</v>
      </c>
      <c r="BU70" s="49">
        <v>64</v>
      </c>
      <c r="BV70" s="22">
        <f t="shared" ref="BV70:BV89" si="188">((BU70*(1/60))+(BX$2*(1/60)))/BW$4</f>
        <v>1.1787577884195086</v>
      </c>
      <c r="BW70" s="49">
        <f t="shared" ref="BW70:BW89" si="189">((BT70*(BU$2/BV$2))+BT$4)/BX$4</f>
        <v>0.93360548182375247</v>
      </c>
      <c r="CB70" s="72"/>
      <c r="CC70">
        <f t="shared" si="105"/>
        <v>7.1424575273648469E-2</v>
      </c>
      <c r="CD70">
        <f t="shared" si="170"/>
        <v>-2.9836606921108445E-2</v>
      </c>
      <c r="CF70" s="49">
        <v>813.7840622671348</v>
      </c>
      <c r="CG70" s="49">
        <v>64</v>
      </c>
      <c r="CH70" s="22">
        <f t="shared" ref="CH70:CH84" si="190">((CG70*(1/60))+(CJ$2*(1/60)))/CI$4</f>
        <v>0.8035897132976334</v>
      </c>
      <c r="CI70" s="49">
        <f t="shared" ref="CI70:CI84" si="191">((CF70*(CG$2/CH$2))+CF$4)/CJ$4</f>
        <v>0.76950770089517029</v>
      </c>
      <c r="CN70" s="72"/>
      <c r="CO70">
        <f t="shared" ref="CO70:CO84" si="192">LOG10(CH70)</f>
        <v>-9.4965631265088224E-2</v>
      </c>
      <c r="CP70">
        <f t="shared" ref="CP70:CP84" si="193">LOG10(CI70)</f>
        <v>-0.11378702958228391</v>
      </c>
      <c r="CR70" s="49">
        <v>1083.2442014615172</v>
      </c>
      <c r="CS70" s="49">
        <v>64</v>
      </c>
      <c r="CT70" s="22">
        <f>((CS70*(1/60))+(CV$2*(1/60)))/CU$4</f>
        <v>0.68046205768091694</v>
      </c>
      <c r="CU70" s="49">
        <f>((CR70*(CS$2/CT$2))+CR$4)/CV$4</f>
        <v>0.6980271425285921</v>
      </c>
      <c r="DA70">
        <f t="shared" si="152"/>
        <v>-0.16719608588931281</v>
      </c>
      <c r="DB70">
        <f t="shared" si="153"/>
        <v>-0.1561276896673742</v>
      </c>
      <c r="DD70" s="49"/>
      <c r="DE70" s="49"/>
      <c r="DF70" s="22"/>
      <c r="DG70" s="49"/>
      <c r="DL70" s="52"/>
      <c r="DM70"/>
      <c r="DN70"/>
      <c r="DP70" s="49">
        <v>732.72112703265213</v>
      </c>
      <c r="DQ70">
        <v>64</v>
      </c>
      <c r="DR70" s="22">
        <f t="shared" ref="DR70:DR101" si="194">((DQ70*(1/60))+(DT$2*(1/60)))/DS$4</f>
        <v>0.95180840899806662</v>
      </c>
      <c r="DS70" s="49">
        <f t="shared" ref="DS70:DS101" si="195">((DP70*(DQ$2/DR$2))+DP$4)/DT$4</f>
        <v>0.66043425028326375</v>
      </c>
      <c r="DX70" s="72"/>
      <c r="DY70">
        <f t="shared" si="111"/>
        <v>-2.1450462633157062E-2</v>
      </c>
      <c r="DZ70">
        <f t="shared" si="112"/>
        <v>-0.18017041220616198</v>
      </c>
      <c r="EB70">
        <v>968.43301265497962</v>
      </c>
      <c r="EC70">
        <v>64</v>
      </c>
      <c r="ED70" s="22">
        <f t="shared" ref="ED70:ED101" si="196">((EC70*(1/60))+(EF$2*(1/60)))/EE$4</f>
        <v>0.87937871478961827</v>
      </c>
      <c r="EE70" s="49">
        <f t="shared" ref="EE70:EE101" si="197">((EB70*(EC$2/ED$2))+EB$4)/EF$4</f>
        <v>0.81035971409731511</v>
      </c>
      <c r="EJ70" s="72"/>
      <c r="EK70">
        <f t="shared" si="114"/>
        <v>-5.5824050612252221E-2</v>
      </c>
      <c r="EL70">
        <f t="shared" si="115"/>
        <v>-9.1322157455427252E-2</v>
      </c>
      <c r="EN70">
        <v>970.36655445249141</v>
      </c>
      <c r="EO70">
        <v>64</v>
      </c>
      <c r="EP70" s="22">
        <f t="shared" ref="EP70:EP90" si="198">((EO70*(1/60))+(ER$2*(1/60)))/EQ$4</f>
        <v>0.93190676613123813</v>
      </c>
      <c r="EQ70" s="49">
        <f t="shared" ref="EQ70:EQ101" si="199">((EN70*(EO$2/EP$2))+EN$4)/ER$4</f>
        <v>0.88303784509212013</v>
      </c>
      <c r="EV70" s="72"/>
      <c r="EW70">
        <f t="shared" si="117"/>
        <v>-3.062753504961124E-2</v>
      </c>
      <c r="EX70">
        <f t="shared" si="118"/>
        <v>-5.4020683101405384E-2</v>
      </c>
      <c r="EZ70" s="49">
        <v>859.15336232828656</v>
      </c>
      <c r="FA70">
        <v>64</v>
      </c>
      <c r="FB70" s="22">
        <f t="shared" ref="FB70:FB87" si="200">((FA70*(1/60))+(FD$2*(1/60)))/FC$4</f>
        <v>0.88597008470111804</v>
      </c>
      <c r="FC70" s="49">
        <f t="shared" ref="FC70:FC87" si="201">((EZ70*(FA$2/FB$2))+EZ$4)/FD$4</f>
        <v>0.87236087089979819</v>
      </c>
      <c r="FH70" s="72"/>
      <c r="FI70">
        <f t="shared" si="166"/>
        <v>-5.2580942072958867E-2</v>
      </c>
      <c r="FJ70">
        <f t="shared" si="167"/>
        <v>-5.9303822613523467E-2</v>
      </c>
      <c r="HO70"/>
      <c r="HP70"/>
      <c r="HQ70"/>
    </row>
    <row r="71" spans="12:225" x14ac:dyDescent="0.25">
      <c r="L71" s="49">
        <v>316.51935169907068</v>
      </c>
      <c r="M71" s="49">
        <v>65</v>
      </c>
      <c r="N71" s="22">
        <f t="shared" ref="N71:N102" si="202">((M71*(1/60))+($P$2*(1/60)))/$O$4</f>
        <v>0.25537545679723417</v>
      </c>
      <c r="O71" s="49">
        <f t="shared" si="171"/>
        <v>0.39070704861544048</v>
      </c>
      <c r="U71">
        <f t="shared" ref="U71:U102" si="203">LOG10(N71)</f>
        <v>-0.59282084352409425</v>
      </c>
      <c r="V71">
        <f t="shared" ref="V71:V119" si="204">LOG10(O71)</f>
        <v>-0.40814875374276643</v>
      </c>
      <c r="W71" s="61"/>
      <c r="X71" s="49">
        <v>396.5113491440062</v>
      </c>
      <c r="Y71" s="49">
        <v>65</v>
      </c>
      <c r="Z71" s="22">
        <f t="shared" si="172"/>
        <v>0.21569363040794851</v>
      </c>
      <c r="AA71" s="49">
        <f t="shared" si="173"/>
        <v>0.37813699756334346</v>
      </c>
      <c r="AF71" s="72"/>
      <c r="AG71">
        <f t="shared" si="174"/>
        <v>-0.66616267974457899</v>
      </c>
      <c r="AH71">
        <f t="shared" si="175"/>
        <v>-0.42235082845199468</v>
      </c>
      <c r="AI71" s="61"/>
      <c r="AJ71" s="49">
        <v>333.00337836124123</v>
      </c>
      <c r="AK71" s="49">
        <v>65</v>
      </c>
      <c r="AL71" s="22">
        <f t="shared" si="176"/>
        <v>0.21844450035474625</v>
      </c>
      <c r="AM71" s="49">
        <f t="shared" si="177"/>
        <v>0.3164137507236251</v>
      </c>
      <c r="AR71" s="72"/>
      <c r="AS71">
        <f t="shared" si="178"/>
        <v>-0.66065888478665058</v>
      </c>
      <c r="AT71">
        <f t="shared" si="179"/>
        <v>-0.4997446511742728</v>
      </c>
      <c r="AV71" s="49">
        <v>690.00905791156106</v>
      </c>
      <c r="AW71" s="49">
        <v>65</v>
      </c>
      <c r="AX71" s="22">
        <f t="shared" si="180"/>
        <v>1.5363366972208032</v>
      </c>
      <c r="AY71" s="49">
        <f t="shared" si="181"/>
        <v>0.99624114504289885</v>
      </c>
      <c r="BD71" s="72"/>
      <c r="BE71">
        <f t="shared" si="182"/>
        <v>0.18648640431579297</v>
      </c>
      <c r="BF71">
        <f t="shared" si="183"/>
        <v>-1.6355257474972714E-3</v>
      </c>
      <c r="BG71" s="61"/>
      <c r="BH71" s="49">
        <v>615.61453036782689</v>
      </c>
      <c r="BI71" s="49">
        <v>65</v>
      </c>
      <c r="BJ71" s="22">
        <f t="shared" si="184"/>
        <v>1.2505783329614304</v>
      </c>
      <c r="BK71" s="49">
        <f t="shared" si="185"/>
        <v>0.86270169265048502</v>
      </c>
      <c r="BP71" s="72"/>
      <c r="BQ71">
        <f t="shared" si="186"/>
        <v>9.7110899990895186E-2</v>
      </c>
      <c r="BR71">
        <f t="shared" si="187"/>
        <v>-6.4139349860526565E-2</v>
      </c>
      <c r="BT71" s="49">
        <v>849.03018203123963</v>
      </c>
      <c r="BU71" s="49">
        <v>65</v>
      </c>
      <c r="BV71" s="22">
        <f t="shared" si="188"/>
        <v>1.1940663311262554</v>
      </c>
      <c r="BW71" s="49">
        <f t="shared" si="189"/>
        <v>0.94331096029428574</v>
      </c>
      <c r="CB71" s="72"/>
      <c r="CC71">
        <f t="shared" ref="CC71:CC89" si="205">LOG10(BV71)</f>
        <v>7.7028452791646954E-2</v>
      </c>
      <c r="CD71">
        <f t="shared" ref="CD71:CD89" si="206">LOG10(BW71)</f>
        <v>-2.534511948084207E-2</v>
      </c>
      <c r="CF71" s="49">
        <v>829.27875289313909</v>
      </c>
      <c r="CG71" s="49">
        <v>65</v>
      </c>
      <c r="CH71" s="22">
        <f t="shared" si="190"/>
        <v>0.81506956634474248</v>
      </c>
      <c r="CI71" s="49">
        <f t="shared" si="191"/>
        <v>0.77637966116034851</v>
      </c>
      <c r="CN71" s="72"/>
      <c r="CO71">
        <f t="shared" si="192"/>
        <v>-8.8805322560269753E-2</v>
      </c>
      <c r="CP71">
        <f t="shared" si="193"/>
        <v>-0.10992585035931585</v>
      </c>
      <c r="DC71" s="65"/>
      <c r="DD71" s="49"/>
      <c r="DE71" s="49"/>
      <c r="DF71" s="49"/>
      <c r="DG71" s="49"/>
      <c r="DL71" s="52"/>
      <c r="DO71" s="66"/>
      <c r="DP71" s="49">
        <v>750.74779386955242</v>
      </c>
      <c r="DQ71">
        <v>65</v>
      </c>
      <c r="DR71" s="22">
        <f t="shared" si="194"/>
        <v>0.96560273376615446</v>
      </c>
      <c r="DS71" s="49">
        <f t="shared" si="195"/>
        <v>0.67038626164942261</v>
      </c>
      <c r="DX71" s="72"/>
      <c r="DY71">
        <f t="shared" ref="DY71:DY115" si="207">LOG10(DR71)</f>
        <v>-1.5201513356155582E-2</v>
      </c>
      <c r="DZ71">
        <f t="shared" ref="DZ71:DZ115" si="208">LOG(DS71)</f>
        <v>-0.17367489436432823</v>
      </c>
      <c r="EB71">
        <v>989.50113693719425</v>
      </c>
      <c r="EC71">
        <v>65</v>
      </c>
      <c r="ED71" s="22">
        <f t="shared" si="196"/>
        <v>0.89176433049088044</v>
      </c>
      <c r="EE71" s="49">
        <f t="shared" si="197"/>
        <v>0.82154942573777523</v>
      </c>
      <c r="EJ71" s="72"/>
      <c r="EK71">
        <f t="shared" ref="EK71:EK102" si="209">LOG10(ED71)</f>
        <v>-4.9749902900059075E-2</v>
      </c>
      <c r="EL71">
        <f t="shared" ref="EL71:EL102" si="210">LOG(EE71)</f>
        <v>-8.5366303586834807E-2</v>
      </c>
      <c r="EM71" s="65"/>
      <c r="EN71">
        <v>989.89140818576664</v>
      </c>
      <c r="EO71">
        <v>65</v>
      </c>
      <c r="EP71" s="22">
        <f t="shared" si="198"/>
        <v>0.94521971993311293</v>
      </c>
      <c r="EQ71" s="49">
        <f t="shared" si="199"/>
        <v>0.89451782568851457</v>
      </c>
      <c r="EV71" s="72"/>
      <c r="EW71">
        <f t="shared" ref="EW71:EW103" si="211">LOG10(EP71)</f>
        <v>-2.4467226344792797E-2</v>
      </c>
      <c r="EX71">
        <f t="shared" ref="EX71:EX103" si="212">LOG(EQ71)</f>
        <v>-4.8411000517489873E-2</v>
      </c>
      <c r="EY71" s="65"/>
      <c r="EZ71" s="49">
        <v>874.14215091139499</v>
      </c>
      <c r="FA71">
        <v>65</v>
      </c>
      <c r="FB71" s="22">
        <f t="shared" si="200"/>
        <v>0.89844853659831692</v>
      </c>
      <c r="FC71" s="49">
        <f t="shared" si="201"/>
        <v>0.88077082193202083</v>
      </c>
      <c r="FH71" s="72"/>
      <c r="FI71">
        <f t="shared" ref="FI71:FI87" si="213">LOG(FB71)</f>
        <v>-4.6506794360765685E-2</v>
      </c>
      <c r="FJ71">
        <f t="shared" ref="FJ71:FJ87" si="214">LOG(FC71)</f>
        <v>-5.5137081052437448E-2</v>
      </c>
      <c r="FK71" s="65"/>
      <c r="FT71" s="49"/>
      <c r="FU71" s="49"/>
      <c r="FV71" s="65"/>
      <c r="HO71"/>
      <c r="HP71"/>
      <c r="HQ71"/>
    </row>
    <row r="72" spans="12:225" x14ac:dyDescent="0.25">
      <c r="L72" s="49">
        <v>322.51395318652493</v>
      </c>
      <c r="M72" s="49">
        <v>66</v>
      </c>
      <c r="N72" s="22">
        <f t="shared" si="202"/>
        <v>0.25897229421691353</v>
      </c>
      <c r="O72" s="49">
        <f t="shared" si="171"/>
        <v>0.39138187318116985</v>
      </c>
      <c r="U72">
        <f t="shared" si="203"/>
        <v>-0.58674669581190109</v>
      </c>
      <c r="V72">
        <f t="shared" si="204"/>
        <v>-0.40739929252496149</v>
      </c>
      <c r="W72" s="61"/>
      <c r="X72" s="49">
        <v>407.50766863949934</v>
      </c>
      <c r="Y72" s="49">
        <v>66</v>
      </c>
      <c r="Z72" s="22">
        <f t="shared" si="172"/>
        <v>0.21868937527472559</v>
      </c>
      <c r="AA72" s="49">
        <f t="shared" si="173"/>
        <v>0.37934592963395403</v>
      </c>
      <c r="AF72" s="72"/>
      <c r="AG72">
        <f t="shared" si="174"/>
        <v>-0.66017231605539151</v>
      </c>
      <c r="AH72">
        <f t="shared" si="175"/>
        <v>-0.4209645715366398</v>
      </c>
      <c r="AI72" s="61"/>
      <c r="AJ72" s="49">
        <v>341.0058650522011</v>
      </c>
      <c r="AK72" s="49">
        <v>66</v>
      </c>
      <c r="AL72" s="22">
        <f t="shared" si="176"/>
        <v>0.22110845767614559</v>
      </c>
      <c r="AM72" s="49">
        <f t="shared" si="177"/>
        <v>0.3170847489364591</v>
      </c>
      <c r="AR72" s="72"/>
      <c r="AS72">
        <f t="shared" si="178"/>
        <v>-0.65539464479429332</v>
      </c>
      <c r="AT72">
        <f t="shared" si="179"/>
        <v>-0.4988246460587612</v>
      </c>
      <c r="AV72" s="49">
        <v>700.94596796044129</v>
      </c>
      <c r="AW72" s="49">
        <v>66</v>
      </c>
      <c r="AX72" s="22">
        <f t="shared" si="180"/>
        <v>1.5570980039400035</v>
      </c>
      <c r="AY72" s="49">
        <f t="shared" si="181"/>
        <v>1.0052462348962319</v>
      </c>
      <c r="BD72" s="72"/>
      <c r="BE72">
        <f t="shared" si="182"/>
        <v>0.19231594797651688</v>
      </c>
      <c r="BF72">
        <f t="shared" si="183"/>
        <v>2.2724551478882837E-3</v>
      </c>
      <c r="BG72" s="61"/>
      <c r="BH72" s="49">
        <v>627.10326103441685</v>
      </c>
      <c r="BI72" s="49">
        <v>66</v>
      </c>
      <c r="BJ72" s="22">
        <f t="shared" si="184"/>
        <v>1.2674780401636121</v>
      </c>
      <c r="BK72" s="49">
        <f t="shared" si="185"/>
        <v>0.87098343302085957</v>
      </c>
      <c r="BP72" s="72"/>
      <c r="BQ72">
        <f t="shared" si="186"/>
        <v>0.10294044365161911</v>
      </c>
      <c r="BR72">
        <f t="shared" si="187"/>
        <v>-5.9990105630740503E-2</v>
      </c>
      <c r="BT72" s="49">
        <v>863.02158142192479</v>
      </c>
      <c r="BU72" s="49">
        <v>66</v>
      </c>
      <c r="BV72" s="22">
        <f t="shared" si="188"/>
        <v>1.2093748738330026</v>
      </c>
      <c r="BW72" s="49">
        <f t="shared" si="189"/>
        <v>0.95239175238703599</v>
      </c>
      <c r="CB72" s="72"/>
      <c r="CC72">
        <f t="shared" si="205"/>
        <v>8.2560941391608106E-2</v>
      </c>
      <c r="CD72">
        <f t="shared" si="206"/>
        <v>-2.1184374195663106E-2</v>
      </c>
      <c r="CF72" s="49">
        <v>846.79897260211646</v>
      </c>
      <c r="CG72" s="49">
        <v>66</v>
      </c>
      <c r="CH72" s="22">
        <f t="shared" si="190"/>
        <v>0.82654941939185167</v>
      </c>
      <c r="CI72" s="49">
        <f t="shared" si="191"/>
        <v>0.78414995206730087</v>
      </c>
      <c r="CN72" s="72"/>
      <c r="CO72">
        <f t="shared" si="192"/>
        <v>-8.2731174848076516E-2</v>
      </c>
      <c r="CP72">
        <f t="shared" si="193"/>
        <v>-0.10560087975401727</v>
      </c>
      <c r="DC72" s="65"/>
      <c r="DD72" s="49"/>
      <c r="DE72" s="49"/>
      <c r="DF72" s="49"/>
      <c r="DG72" s="49"/>
      <c r="DL72" s="52"/>
      <c r="DO72" s="65"/>
      <c r="DP72" s="49">
        <v>768.23075960286826</v>
      </c>
      <c r="DQ72">
        <v>66</v>
      </c>
      <c r="DR72" s="22">
        <f t="shared" si="194"/>
        <v>0.97939705853424253</v>
      </c>
      <c r="DS72" s="49">
        <f t="shared" si="195"/>
        <v>0.680038111060428</v>
      </c>
      <c r="DX72" s="72"/>
      <c r="DY72">
        <f t="shared" si="207"/>
        <v>-9.0412046513370647E-3</v>
      </c>
      <c r="DZ72">
        <f t="shared" si="208"/>
        <v>-0.16746674764752423</v>
      </c>
      <c r="EB72">
        <v>1010.5248636228602</v>
      </c>
      <c r="EC72">
        <v>66</v>
      </c>
      <c r="ED72" s="22">
        <f t="shared" si="196"/>
        <v>0.90414994619214273</v>
      </c>
      <c r="EE72" s="49">
        <f t="shared" si="197"/>
        <v>0.83271555690679644</v>
      </c>
      <c r="EJ72" s="72"/>
      <c r="EK72">
        <f t="shared" si="209"/>
        <v>-4.3759539210871605E-2</v>
      </c>
      <c r="EL72">
        <f t="shared" si="210"/>
        <v>-7.9503321716547989E-2</v>
      </c>
      <c r="EM72" s="65"/>
      <c r="EN72">
        <v>1007.9176553667467</v>
      </c>
      <c r="EO72">
        <v>66</v>
      </c>
      <c r="EP72" s="22">
        <f t="shared" si="198"/>
        <v>0.95853267373498785</v>
      </c>
      <c r="EQ72" s="49">
        <f t="shared" si="199"/>
        <v>0.90511667424791664</v>
      </c>
      <c r="EV72" s="72"/>
      <c r="EW72">
        <f t="shared" si="211"/>
        <v>-1.8393078632599584E-2</v>
      </c>
      <c r="EX72">
        <f t="shared" si="212"/>
        <v>-4.3295434368240356E-2</v>
      </c>
      <c r="EY72" s="65"/>
      <c r="EZ72" s="49">
        <v>891.62954751398854</v>
      </c>
      <c r="FA72">
        <v>66</v>
      </c>
      <c r="FB72" s="22">
        <f t="shared" si="200"/>
        <v>0.9109269884955159</v>
      </c>
      <c r="FC72" s="49">
        <f t="shared" si="201"/>
        <v>0.89058269887547215</v>
      </c>
      <c r="FH72" s="72"/>
      <c r="FI72">
        <f t="shared" si="213"/>
        <v>-4.0516430671578174E-2</v>
      </c>
      <c r="FJ72">
        <f t="shared" si="214"/>
        <v>-5.032574605174947E-2</v>
      </c>
      <c r="FK72" s="65"/>
      <c r="FT72" s="49"/>
      <c r="FU72" s="49"/>
      <c r="FV72" s="65"/>
      <c r="HO72"/>
      <c r="HP72"/>
      <c r="HQ72"/>
    </row>
    <row r="73" spans="12:225" x14ac:dyDescent="0.25">
      <c r="L73" s="49">
        <v>330.51361545328206</v>
      </c>
      <c r="M73" s="49">
        <v>67</v>
      </c>
      <c r="N73" s="22">
        <f t="shared" si="202"/>
        <v>0.26256913163659285</v>
      </c>
      <c r="O73" s="49">
        <f t="shared" si="171"/>
        <v>0.39228241154497001</v>
      </c>
      <c r="U73">
        <f t="shared" si="203"/>
        <v>-0.58075633212271371</v>
      </c>
      <c r="V73">
        <f t="shared" si="204"/>
        <v>-0.40640116355082195</v>
      </c>
      <c r="W73" s="61"/>
      <c r="X73" s="49">
        <v>416.00751195140697</v>
      </c>
      <c r="Y73" s="49">
        <v>67</v>
      </c>
      <c r="Z73" s="22">
        <f t="shared" si="172"/>
        <v>0.22168512014150266</v>
      </c>
      <c r="AA73" s="49">
        <f t="shared" si="173"/>
        <v>0.38028039986093698</v>
      </c>
      <c r="AF73" s="72"/>
      <c r="AG73">
        <f t="shared" si="174"/>
        <v>-0.65426345644487127</v>
      </c>
      <c r="AH73">
        <f t="shared" si="175"/>
        <v>-0.41989605810564479</v>
      </c>
      <c r="AI73" s="61"/>
      <c r="AJ73" s="49">
        <v>346.00036127148769</v>
      </c>
      <c r="AK73" s="49">
        <v>67</v>
      </c>
      <c r="AL73" s="22">
        <f t="shared" si="176"/>
        <v>0.22377241499754491</v>
      </c>
      <c r="AM73" s="49">
        <f t="shared" si="177"/>
        <v>0.3175035310184004</v>
      </c>
      <c r="AR73" s="72"/>
      <c r="AS73">
        <f t="shared" si="178"/>
        <v>-0.6501934511084857</v>
      </c>
      <c r="AT73">
        <f t="shared" si="179"/>
        <v>-0.49825144047191239</v>
      </c>
      <c r="AV73" s="49">
        <v>711.95681048782728</v>
      </c>
      <c r="AW73" s="49">
        <v>67</v>
      </c>
      <c r="AX73" s="22">
        <f t="shared" si="180"/>
        <v>1.5778593106592036</v>
      </c>
      <c r="AY73" s="49">
        <f t="shared" si="181"/>
        <v>1.0143121983060857</v>
      </c>
      <c r="BD73" s="72"/>
      <c r="BE73">
        <f t="shared" si="182"/>
        <v>0.19806827686560818</v>
      </c>
      <c r="BF73">
        <f t="shared" si="183"/>
        <v>6.1716484225960971E-3</v>
      </c>
      <c r="BG73" s="61"/>
      <c r="BH73" s="49">
        <v>639.59147117515568</v>
      </c>
      <c r="BI73" s="49">
        <v>67</v>
      </c>
      <c r="BJ73" s="22">
        <f t="shared" si="184"/>
        <v>1.2843777473657936</v>
      </c>
      <c r="BK73" s="49">
        <f t="shared" si="185"/>
        <v>0.87998565590149913</v>
      </c>
      <c r="BP73" s="72"/>
      <c r="BQ73">
        <f t="shared" si="186"/>
        <v>0.10869277254071041</v>
      </c>
      <c r="BR73">
        <f t="shared" si="187"/>
        <v>-5.5524406956193463E-2</v>
      </c>
      <c r="BT73" s="11">
        <v>876.97961777911348</v>
      </c>
      <c r="BU73" s="11">
        <v>67</v>
      </c>
      <c r="BV73" s="22">
        <f t="shared" si="188"/>
        <v>1.2246834165397495</v>
      </c>
      <c r="BW73" s="11">
        <f t="shared" si="189"/>
        <v>0.96145089097949643</v>
      </c>
      <c r="CB73" s="72"/>
      <c r="CC73" s="10">
        <f t="shared" si="205"/>
        <v>8.8023837093110291E-2</v>
      </c>
      <c r="CD73" s="10">
        <f t="shared" si="206"/>
        <v>-1.7072893766944437E-2</v>
      </c>
      <c r="CF73" s="49">
        <v>862.29359849183618</v>
      </c>
      <c r="CG73" s="49">
        <v>67</v>
      </c>
      <c r="CH73" s="22">
        <f t="shared" si="190"/>
        <v>0.83802927243896064</v>
      </c>
      <c r="CI73" s="49">
        <f t="shared" si="191"/>
        <v>0.79102188362166537</v>
      </c>
      <c r="CN73" s="72"/>
      <c r="CO73">
        <f t="shared" si="192"/>
        <v>-7.6740811158889116E-2</v>
      </c>
      <c r="CP73">
        <f t="shared" si="193"/>
        <v>-0.10181150157859536</v>
      </c>
      <c r="DC73" s="65"/>
      <c r="DD73" s="49"/>
      <c r="DE73" s="49"/>
      <c r="DF73" s="49"/>
      <c r="DG73" s="49"/>
      <c r="DL73" s="52"/>
      <c r="DO73" s="65"/>
      <c r="DP73" s="49">
        <v>784.78086113258394</v>
      </c>
      <c r="DQ73">
        <v>67</v>
      </c>
      <c r="DR73" s="22">
        <f t="shared" si="194"/>
        <v>0.99319138330233037</v>
      </c>
      <c r="DS73" s="49">
        <f t="shared" si="195"/>
        <v>0.68917495260884232</v>
      </c>
      <c r="DX73" s="72"/>
      <c r="DY73">
        <f t="shared" si="207"/>
        <v>-2.9670569391439272E-3</v>
      </c>
      <c r="DZ73">
        <f t="shared" si="208"/>
        <v>-0.16167051494635037</v>
      </c>
      <c r="EB73">
        <v>1029.00643826946</v>
      </c>
      <c r="EC73">
        <v>67</v>
      </c>
      <c r="ED73" s="22">
        <f t="shared" si="196"/>
        <v>0.9165355618934049</v>
      </c>
      <c r="EE73" s="49">
        <f t="shared" si="197"/>
        <v>0.84253149914194203</v>
      </c>
      <c r="EJ73" s="72"/>
      <c r="EK73">
        <f t="shared" si="209"/>
        <v>-3.7850679600351343E-2</v>
      </c>
      <c r="EL73">
        <f t="shared" si="210"/>
        <v>-7.4413853485933698E-2</v>
      </c>
      <c r="EM73" s="65"/>
      <c r="EN73">
        <v>1025.3811486466873</v>
      </c>
      <c r="EO73">
        <v>67</v>
      </c>
      <c r="EP73" s="22">
        <f t="shared" si="198"/>
        <v>0.97184562753686266</v>
      </c>
      <c r="EQ73" s="49">
        <f t="shared" si="199"/>
        <v>0.91538464176960488</v>
      </c>
      <c r="EV73" s="72"/>
      <c r="EW73">
        <f t="shared" si="211"/>
        <v>-1.2402714943412154E-2</v>
      </c>
      <c r="EX73">
        <f t="shared" si="212"/>
        <v>-3.8396378396228927E-2</v>
      </c>
      <c r="EY73" s="65"/>
      <c r="EZ73" s="49">
        <v>910.17319780358287</v>
      </c>
      <c r="FA73">
        <v>67</v>
      </c>
      <c r="FB73" s="22">
        <f t="shared" si="200"/>
        <v>0.92340544039271466</v>
      </c>
      <c r="FC73" s="49">
        <f t="shared" si="201"/>
        <v>0.90098722156451039</v>
      </c>
      <c r="FH73" s="72"/>
      <c r="FI73">
        <f t="shared" si="213"/>
        <v>-3.4607571061057926E-2</v>
      </c>
      <c r="FJ73">
        <f t="shared" si="214"/>
        <v>-4.5281368447545801E-2</v>
      </c>
      <c r="FK73" s="65"/>
      <c r="FT73" s="49"/>
      <c r="FU73" s="49"/>
      <c r="FV73" s="65"/>
      <c r="HO73"/>
      <c r="HP73"/>
      <c r="HQ73"/>
    </row>
    <row r="74" spans="12:225" x14ac:dyDescent="0.25">
      <c r="L74" s="49">
        <v>339.52982195972123</v>
      </c>
      <c r="M74" s="49">
        <v>68</v>
      </c>
      <c r="N74" s="22">
        <f t="shared" si="202"/>
        <v>0.26616596905627221</v>
      </c>
      <c r="O74" s="49">
        <f t="shared" si="171"/>
        <v>0.3932973843756023</v>
      </c>
      <c r="U74">
        <f t="shared" si="203"/>
        <v>-0.57484747251219337</v>
      </c>
      <c r="V74">
        <f t="shared" si="204"/>
        <v>-0.40527894185625879</v>
      </c>
      <c r="W74" s="61"/>
      <c r="X74" s="49">
        <v>424.51060057435552</v>
      </c>
      <c r="Y74" s="49">
        <v>68</v>
      </c>
      <c r="Z74" s="22">
        <f t="shared" si="172"/>
        <v>0.22468086500827969</v>
      </c>
      <c r="AA74" s="49">
        <f t="shared" si="173"/>
        <v>0.38121522687644332</v>
      </c>
      <c r="AF74" s="72"/>
      <c r="AG74">
        <f t="shared" si="174"/>
        <v>-0.64843391278414741</v>
      </c>
      <c r="AH74">
        <f t="shared" si="175"/>
        <v>-0.41882976066659755</v>
      </c>
      <c r="AI74" s="61"/>
      <c r="AJ74" s="49">
        <v>351.5014224722284</v>
      </c>
      <c r="AK74" s="49">
        <v>68</v>
      </c>
      <c r="AL74" s="22">
        <f t="shared" si="176"/>
        <v>0.22643637231894426</v>
      </c>
      <c r="AM74" s="49">
        <f t="shared" si="177"/>
        <v>0.31796478792227717</v>
      </c>
      <c r="AR74" s="72"/>
      <c r="AS74">
        <f t="shared" si="178"/>
        <v>-0.64505381145607454</v>
      </c>
      <c r="AT74">
        <f t="shared" si="179"/>
        <v>-0.49762097202115452</v>
      </c>
      <c r="AV74" s="49">
        <v>723.96702272962682</v>
      </c>
      <c r="AW74" s="49">
        <v>68</v>
      </c>
      <c r="AX74" s="22">
        <f t="shared" si="180"/>
        <v>1.5986206173784034</v>
      </c>
      <c r="AY74" s="49">
        <f t="shared" si="181"/>
        <v>1.0242010096716028</v>
      </c>
      <c r="BD74" s="72"/>
      <c r="BE74">
        <f t="shared" si="182"/>
        <v>0.20374540975729866</v>
      </c>
      <c r="BF74">
        <f t="shared" si="183"/>
        <v>1.0385199632129907E-2</v>
      </c>
      <c r="BG74" s="61"/>
      <c r="BH74" s="49">
        <v>649.08281443895896</v>
      </c>
      <c r="BI74" s="49">
        <v>68</v>
      </c>
      <c r="BJ74" s="22">
        <f t="shared" si="184"/>
        <v>1.3012774545679751</v>
      </c>
      <c r="BK74" s="49">
        <f t="shared" si="185"/>
        <v>0.88682756411208241</v>
      </c>
      <c r="BP74" s="72"/>
      <c r="BQ74">
        <f t="shared" si="186"/>
        <v>0.11436990543240093</v>
      </c>
      <c r="BR74">
        <f t="shared" si="187"/>
        <v>-5.2160816735114399E-2</v>
      </c>
      <c r="BT74" s="49">
        <v>891.45569155174508</v>
      </c>
      <c r="BU74" s="49">
        <v>68</v>
      </c>
      <c r="BV74" s="22">
        <f t="shared" si="188"/>
        <v>1.2399919592464963</v>
      </c>
      <c r="BW74" s="49">
        <f t="shared" si="189"/>
        <v>0.97084624969794597</v>
      </c>
      <c r="CB74" s="72"/>
      <c r="CC74">
        <f t="shared" si="205"/>
        <v>9.3418868979816425E-2</v>
      </c>
      <c r="CD74">
        <f t="shared" si="206"/>
        <v>-1.2849542692218191E-2</v>
      </c>
      <c r="CF74" s="49">
        <v>878.28824994986701</v>
      </c>
      <c r="CG74" s="49">
        <v>68</v>
      </c>
      <c r="CH74" s="22">
        <f t="shared" si="190"/>
        <v>0.84950912548606961</v>
      </c>
      <c r="CI74" s="49">
        <f t="shared" si="191"/>
        <v>0.79811557861228966</v>
      </c>
      <c r="CN74" s="72"/>
      <c r="CO74">
        <f t="shared" si="192"/>
        <v>-7.0831951548368868E-2</v>
      </c>
      <c r="CP74">
        <f t="shared" si="193"/>
        <v>-9.793421200907261E-2</v>
      </c>
      <c r="DC74" s="65"/>
      <c r="DD74" s="49"/>
      <c r="DE74" s="49"/>
      <c r="DF74" s="49"/>
      <c r="DG74" s="49"/>
      <c r="DL74" s="52"/>
      <c r="DP74" s="49">
        <v>801.76430451847875</v>
      </c>
      <c r="DQ74">
        <v>68</v>
      </c>
      <c r="DR74" s="22">
        <f t="shared" si="194"/>
        <v>1.0069857080704183</v>
      </c>
      <c r="DS74" s="49">
        <f t="shared" si="195"/>
        <v>0.69855102990267481</v>
      </c>
      <c r="DX74" s="72"/>
      <c r="DY74">
        <f t="shared" si="207"/>
        <v>3.0233067500435263E-3</v>
      </c>
      <c r="DZ74">
        <f t="shared" si="208"/>
        <v>-0.15580186271279875</v>
      </c>
      <c r="EB74">
        <v>1044.0584274838261</v>
      </c>
      <c r="EC74">
        <v>68</v>
      </c>
      <c r="ED74" s="22">
        <f t="shared" si="196"/>
        <v>0.92892117759466719</v>
      </c>
      <c r="EE74" s="49">
        <f t="shared" si="197"/>
        <v>0.85052591842046599</v>
      </c>
      <c r="EJ74" s="72"/>
      <c r="EK74">
        <f t="shared" si="209"/>
        <v>-3.2021135939627458E-2</v>
      </c>
      <c r="EL74">
        <f t="shared" si="210"/>
        <v>-7.031244741828048E-2</v>
      </c>
      <c r="EM74" s="65"/>
      <c r="EN74">
        <v>1043.4924532549337</v>
      </c>
      <c r="EO74">
        <v>68</v>
      </c>
      <c r="EP74" s="22">
        <f t="shared" si="198"/>
        <v>0.98515858133873746</v>
      </c>
      <c r="EQ74" s="49">
        <f t="shared" si="199"/>
        <v>0.9260335013369223</v>
      </c>
      <c r="EV74" s="72"/>
      <c r="EW74">
        <f t="shared" si="211"/>
        <v>-6.4938553328918744E-3</v>
      </c>
      <c r="EX74">
        <f t="shared" si="212"/>
        <v>-3.3373301457828991E-2</v>
      </c>
      <c r="EY74" s="65"/>
      <c r="EZ74" s="49">
        <v>926.66121101511533</v>
      </c>
      <c r="FA74">
        <v>68</v>
      </c>
      <c r="FB74" s="22">
        <f t="shared" si="200"/>
        <v>0.93588389228991342</v>
      </c>
      <c r="FC74" s="49">
        <f t="shared" si="201"/>
        <v>0.91023836170560835</v>
      </c>
      <c r="FH74" s="72"/>
      <c r="FI74">
        <f t="shared" si="213"/>
        <v>-2.8778027400334111E-2</v>
      </c>
      <c r="FJ74">
        <f t="shared" si="214"/>
        <v>-4.084486524141874E-2</v>
      </c>
      <c r="FK74" s="65"/>
      <c r="FT74" s="49"/>
      <c r="FU74" s="49"/>
      <c r="FV74" s="65"/>
      <c r="HO74"/>
      <c r="HP74"/>
      <c r="HQ74"/>
    </row>
    <row r="75" spans="12:225" x14ac:dyDescent="0.25">
      <c r="L75" s="49">
        <v>346.51767631680781</v>
      </c>
      <c r="M75" s="49">
        <v>69</v>
      </c>
      <c r="N75" s="22">
        <f t="shared" si="202"/>
        <v>0.26976280647595158</v>
      </c>
      <c r="O75" s="49">
        <f t="shared" si="171"/>
        <v>0.39408402145093913</v>
      </c>
      <c r="U75">
        <f t="shared" si="203"/>
        <v>-0.56901792885146951</v>
      </c>
      <c r="V75">
        <f t="shared" si="204"/>
        <v>-0.40441117370168084</v>
      </c>
      <c r="W75" s="61"/>
      <c r="X75" s="49">
        <v>435.00718384872681</v>
      </c>
      <c r="Y75" s="49">
        <v>69</v>
      </c>
      <c r="Z75" s="22">
        <f t="shared" si="172"/>
        <v>0.22767660987505675</v>
      </c>
      <c r="AA75" s="49">
        <f t="shared" si="173"/>
        <v>0.38236921809663499</v>
      </c>
      <c r="AF75" s="72"/>
      <c r="AG75">
        <f t="shared" si="174"/>
        <v>-0.64268158389505614</v>
      </c>
      <c r="AH75">
        <f t="shared" si="175"/>
        <v>-0.41751707703625829</v>
      </c>
      <c r="AI75" s="61"/>
      <c r="AJ75" s="49">
        <v>359.50312933269441</v>
      </c>
      <c r="AK75" s="49">
        <v>69</v>
      </c>
      <c r="AL75" s="22">
        <f t="shared" si="176"/>
        <v>0.22910032964034358</v>
      </c>
      <c r="AM75" s="49">
        <f t="shared" si="177"/>
        <v>0.31863572074732771</v>
      </c>
      <c r="AR75" s="72"/>
      <c r="AS75">
        <f t="shared" si="178"/>
        <v>-0.63997428592679961</v>
      </c>
      <c r="AT75">
        <f t="shared" si="179"/>
        <v>-0.49670553910030274</v>
      </c>
      <c r="AV75" s="49">
        <v>735.9772414959582</v>
      </c>
      <c r="AW75" s="49">
        <v>69</v>
      </c>
      <c r="AX75" s="22">
        <f t="shared" si="180"/>
        <v>1.6193819240976035</v>
      </c>
      <c r="AY75" s="49">
        <f t="shared" si="181"/>
        <v>1.0340898264092033</v>
      </c>
      <c r="BD75" s="72"/>
      <c r="BE75">
        <f t="shared" si="182"/>
        <v>0.2093492872752972</v>
      </c>
      <c r="BF75">
        <f t="shared" si="183"/>
        <v>1.4558265469184067E-2</v>
      </c>
      <c r="BG75" s="61"/>
      <c r="BH75" s="49">
        <v>662.61319787640809</v>
      </c>
      <c r="BI75" s="49">
        <v>69</v>
      </c>
      <c r="BJ75" s="22">
        <f t="shared" si="184"/>
        <v>1.3181771617701565</v>
      </c>
      <c r="BK75" s="49">
        <f t="shared" si="185"/>
        <v>0.89658104567523167</v>
      </c>
      <c r="BP75" s="72"/>
      <c r="BQ75">
        <f t="shared" si="186"/>
        <v>0.11997378295039945</v>
      </c>
      <c r="BR75">
        <f t="shared" si="187"/>
        <v>-4.7410446649868834E-2</v>
      </c>
      <c r="BT75" s="49">
        <v>907.96324264807106</v>
      </c>
      <c r="BU75" s="49">
        <v>69</v>
      </c>
      <c r="BV75" s="22">
        <f t="shared" si="188"/>
        <v>1.2553005019532431</v>
      </c>
      <c r="BW75" s="49">
        <f t="shared" si="189"/>
        <v>0.98156009148606527</v>
      </c>
      <c r="CB75" s="72"/>
      <c r="CC75">
        <f t="shared" si="205"/>
        <v>9.8747702484883321E-2</v>
      </c>
      <c r="CD75">
        <f t="shared" si="206"/>
        <v>-8.0831075749838981E-3</v>
      </c>
      <c r="CF75" s="49">
        <v>893.2961435044931</v>
      </c>
      <c r="CG75" s="49">
        <v>69</v>
      </c>
      <c r="CH75" s="22">
        <f t="shared" si="190"/>
        <v>0.86098897853317868</v>
      </c>
      <c r="CI75" s="49">
        <f t="shared" si="191"/>
        <v>0.80477164233506748</v>
      </c>
      <c r="CN75" s="72"/>
      <c r="CO75">
        <f t="shared" si="192"/>
        <v>-6.5002407887644997E-2</v>
      </c>
      <c r="CP75">
        <f t="shared" si="193"/>
        <v>-9.432733521356873E-2</v>
      </c>
      <c r="DE75" s="49"/>
      <c r="DF75" s="49"/>
      <c r="DG75" s="49"/>
      <c r="DL75" s="52"/>
      <c r="DM75"/>
      <c r="DN75"/>
      <c r="DP75" s="49">
        <v>817.29324602617385</v>
      </c>
      <c r="DQ75">
        <v>69</v>
      </c>
      <c r="DR75" s="22">
        <f t="shared" si="194"/>
        <v>1.0207800328385062</v>
      </c>
      <c r="DS75" s="49">
        <f t="shared" si="195"/>
        <v>0.70712411797199259</v>
      </c>
      <c r="DX75" s="72"/>
      <c r="DY75">
        <f t="shared" si="207"/>
        <v>8.932166360563782E-3</v>
      </c>
      <c r="DZ75">
        <f t="shared" si="208"/>
        <v>-0.15050434996641562</v>
      </c>
      <c r="EB75">
        <v>1059.6105416614162</v>
      </c>
      <c r="EC75">
        <v>69</v>
      </c>
      <c r="ED75" s="22">
        <f t="shared" si="196"/>
        <v>0.94130679329592937</v>
      </c>
      <c r="EE75" s="49">
        <f t="shared" si="197"/>
        <v>0.85878596429430076</v>
      </c>
      <c r="EJ75" s="72"/>
      <c r="EK75">
        <f t="shared" si="209"/>
        <v>-2.6268807050536178E-2</v>
      </c>
      <c r="EL75">
        <f t="shared" si="210"/>
        <v>-6.6115062139080694E-2</v>
      </c>
      <c r="EM75" s="65"/>
      <c r="EN75">
        <v>1063.994830814511</v>
      </c>
      <c r="EO75">
        <v>69</v>
      </c>
      <c r="EP75" s="22">
        <f t="shared" si="198"/>
        <v>0.99847153514061215</v>
      </c>
      <c r="EQ75" s="49">
        <f t="shared" si="199"/>
        <v>0.93808823423168286</v>
      </c>
      <c r="EV75" s="72"/>
      <c r="EW75">
        <f t="shared" si="211"/>
        <v>-6.6431167216807858E-4</v>
      </c>
      <c r="EX75">
        <f t="shared" si="212"/>
        <v>-2.7756311047637438E-2</v>
      </c>
      <c r="EY75" s="65"/>
      <c r="EZ75" s="49">
        <v>941.13256239490511</v>
      </c>
      <c r="FA75">
        <v>69</v>
      </c>
      <c r="FB75" s="22">
        <f t="shared" si="200"/>
        <v>0.94836234418711229</v>
      </c>
      <c r="FC75" s="49">
        <f t="shared" si="201"/>
        <v>0.91835798763797183</v>
      </c>
      <c r="FH75" s="72"/>
      <c r="FI75">
        <f t="shared" si="213"/>
        <v>-2.3025698511242795E-2</v>
      </c>
      <c r="FJ75">
        <f t="shared" si="214"/>
        <v>-3.6987992274434049E-2</v>
      </c>
      <c r="FK75" s="65"/>
      <c r="FT75" s="49"/>
      <c r="FU75" s="49"/>
      <c r="FV75" s="65"/>
      <c r="HO75"/>
      <c r="HP75"/>
      <c r="HQ75"/>
    </row>
    <row r="76" spans="12:225" x14ac:dyDescent="0.25">
      <c r="L76" s="49">
        <v>355.50879032732792</v>
      </c>
      <c r="M76" s="49">
        <v>70</v>
      </c>
      <c r="N76" s="22">
        <f t="shared" si="202"/>
        <v>0.27335964389563094</v>
      </c>
      <c r="O76" s="49">
        <f t="shared" si="171"/>
        <v>0.39509616956791915</v>
      </c>
      <c r="U76">
        <f t="shared" si="203"/>
        <v>-0.56326559996237813</v>
      </c>
      <c r="V76">
        <f t="shared" si="204"/>
        <v>-0.40329718075535437</v>
      </c>
      <c r="W76" s="61"/>
      <c r="X76" s="49">
        <v>445.50701453512494</v>
      </c>
      <c r="Y76" s="49">
        <v>70</v>
      </c>
      <c r="Z76" s="22">
        <f t="shared" si="172"/>
        <v>0.23067235474183384</v>
      </c>
      <c r="AA76" s="49">
        <f t="shared" si="173"/>
        <v>0.383523566336332</v>
      </c>
      <c r="AF76" s="72"/>
      <c r="AG76">
        <f t="shared" si="174"/>
        <v>-0.63700445100336556</v>
      </c>
      <c r="AH76">
        <f t="shared" si="175"/>
        <v>-0.41620794484309676</v>
      </c>
      <c r="AI76" s="61"/>
      <c r="AJ76" s="49">
        <v>366.00546444008182</v>
      </c>
      <c r="AK76" s="49">
        <v>70</v>
      </c>
      <c r="AL76" s="22">
        <f t="shared" si="176"/>
        <v>0.231764286961743</v>
      </c>
      <c r="AM76" s="49">
        <f t="shared" si="177"/>
        <v>0.31918093318001234</v>
      </c>
      <c r="AR76" s="72"/>
      <c r="AS76">
        <f t="shared" si="178"/>
        <v>-0.63495348455174871</v>
      </c>
      <c r="AT76">
        <f t="shared" si="179"/>
        <v>-0.49596305987153222</v>
      </c>
      <c r="AV76" s="49">
        <v>748.52388071457017</v>
      </c>
      <c r="AW76" s="49">
        <v>70</v>
      </c>
      <c r="AX76" s="22">
        <f t="shared" si="180"/>
        <v>1.6401432308168038</v>
      </c>
      <c r="AY76" s="49">
        <f t="shared" si="181"/>
        <v>1.0444203139981107</v>
      </c>
      <c r="BD76" s="72"/>
      <c r="BE76">
        <f t="shared" si="182"/>
        <v>0.21488177587525828</v>
      </c>
      <c r="BF76">
        <f t="shared" si="183"/>
        <v>1.8875310270293828E-2</v>
      </c>
      <c r="BG76" s="61"/>
      <c r="BH76" s="49">
        <v>673.14671506291995</v>
      </c>
      <c r="BI76" s="49">
        <v>70</v>
      </c>
      <c r="BJ76" s="22">
        <f t="shared" si="184"/>
        <v>1.335076868972338</v>
      </c>
      <c r="BK76" s="49">
        <f t="shared" si="185"/>
        <v>0.90417421301958045</v>
      </c>
      <c r="BP76" s="72"/>
      <c r="BQ76">
        <f t="shared" si="186"/>
        <v>0.12550627155036048</v>
      </c>
      <c r="BR76">
        <f t="shared" si="187"/>
        <v>-4.374788317100016E-2</v>
      </c>
      <c r="BT76" s="49">
        <v>922.7221954629681</v>
      </c>
      <c r="BU76" s="49">
        <v>70</v>
      </c>
      <c r="BV76" s="22">
        <f t="shared" si="188"/>
        <v>1.27060904465999</v>
      </c>
      <c r="BW76" s="49">
        <f t="shared" si="189"/>
        <v>0.99113904626224147</v>
      </c>
      <c r="CB76" s="72"/>
      <c r="CC76">
        <f t="shared" si="205"/>
        <v>0.10401194247724058</v>
      </c>
      <c r="CD76">
        <f t="shared" si="206"/>
        <v>-3.865414345810289E-3</v>
      </c>
      <c r="CF76" s="49">
        <v>909.80355022389313</v>
      </c>
      <c r="CG76" s="49">
        <v>70</v>
      </c>
      <c r="CH76" s="22">
        <f t="shared" si="190"/>
        <v>0.87246883158028776</v>
      </c>
      <c r="CI76" s="49">
        <f t="shared" si="191"/>
        <v>0.81209274643420148</v>
      </c>
      <c r="CN76" s="72"/>
      <c r="CO76">
        <f t="shared" si="192"/>
        <v>-5.9250078998553675E-2</v>
      </c>
      <c r="CP76">
        <f t="shared" si="193"/>
        <v>-9.0394368585891977E-2</v>
      </c>
      <c r="DE76" s="49"/>
      <c r="DF76" s="49"/>
      <c r="DG76" s="49"/>
      <c r="DL76" s="52"/>
      <c r="DM76"/>
      <c r="DN76"/>
      <c r="DP76" s="49">
        <v>833.79928639931086</v>
      </c>
      <c r="DQ76">
        <v>70</v>
      </c>
      <c r="DR76" s="22">
        <f t="shared" si="194"/>
        <v>1.0345743576065942</v>
      </c>
      <c r="DS76" s="49">
        <f t="shared" si="195"/>
        <v>0.7162366346058211</v>
      </c>
      <c r="DX76" s="72"/>
      <c r="DY76">
        <f t="shared" si="207"/>
        <v>1.4761710021287696E-2</v>
      </c>
      <c r="DZ76">
        <f t="shared" si="208"/>
        <v>-0.14494346913777925</v>
      </c>
      <c r="EB76">
        <v>1080.6343044712212</v>
      </c>
      <c r="EC76">
        <v>70</v>
      </c>
      <c r="ED76" s="22">
        <f t="shared" si="196"/>
        <v>0.95369240899719165</v>
      </c>
      <c r="EE76" s="49">
        <f t="shared" si="197"/>
        <v>0.86995211464959088</v>
      </c>
      <c r="EJ76" s="72"/>
      <c r="EK76">
        <f t="shared" si="209"/>
        <v>-2.0591674158845632E-2</v>
      </c>
      <c r="EL76">
        <f t="shared" si="210"/>
        <v>-6.0504651882289102E-2</v>
      </c>
      <c r="EM76" s="65"/>
      <c r="EN76">
        <v>1083.4558135890913</v>
      </c>
      <c r="EO76">
        <v>70</v>
      </c>
      <c r="EP76" s="22">
        <f t="shared" si="198"/>
        <v>1.0117844889424872</v>
      </c>
      <c r="EQ76" s="49">
        <f t="shared" si="199"/>
        <v>0.94953066077637949</v>
      </c>
      <c r="EV76" s="72"/>
      <c r="EW76">
        <f t="shared" si="211"/>
        <v>5.088017216923312E-3</v>
      </c>
      <c r="EX76">
        <f t="shared" si="212"/>
        <v>-2.2491007134437638E-2</v>
      </c>
      <c r="EY76" s="65"/>
      <c r="EZ76" s="49">
        <v>957.77411219973987</v>
      </c>
      <c r="FA76">
        <v>70</v>
      </c>
      <c r="FB76" s="22">
        <f t="shared" si="200"/>
        <v>0.96084079608431117</v>
      </c>
      <c r="FC76" s="49">
        <f t="shared" si="201"/>
        <v>0.92769527451629064</v>
      </c>
      <c r="FH76" s="72"/>
      <c r="FI76">
        <f t="shared" si="213"/>
        <v>-1.7348565619552263E-2</v>
      </c>
      <c r="FJ76">
        <f t="shared" si="214"/>
        <v>-3.2594655601218749E-2</v>
      </c>
      <c r="FK76" s="65"/>
      <c r="FT76" s="49"/>
      <c r="FU76" s="49"/>
      <c r="FV76" s="65"/>
      <c r="HO76"/>
      <c r="HP76"/>
      <c r="HQ76"/>
    </row>
    <row r="77" spans="12:225" x14ac:dyDescent="0.25">
      <c r="L77" s="49">
        <v>362.00863249375698</v>
      </c>
      <c r="M77" s="49">
        <v>71</v>
      </c>
      <c r="N77" s="22">
        <f t="shared" si="202"/>
        <v>0.27695648131531031</v>
      </c>
      <c r="O77" s="49">
        <f t="shared" si="171"/>
        <v>0.39582787011155818</v>
      </c>
      <c r="U77">
        <f t="shared" si="203"/>
        <v>-0.55758846707068765</v>
      </c>
      <c r="V77">
        <f t="shared" si="204"/>
        <v>-0.4024936305198798</v>
      </c>
      <c r="W77" s="61"/>
      <c r="X77" s="49">
        <v>455.00989000240423</v>
      </c>
      <c r="Y77" s="49">
        <v>71</v>
      </c>
      <c r="Z77" s="22">
        <f t="shared" si="172"/>
        <v>0.2336680996086109</v>
      </c>
      <c r="AA77" s="49">
        <f t="shared" si="173"/>
        <v>0.38456830961794736</v>
      </c>
      <c r="AF77" s="72"/>
      <c r="AG77">
        <f t="shared" si="174"/>
        <v>-0.63140057348536704</v>
      </c>
      <c r="AH77">
        <f t="shared" si="175"/>
        <v>-0.41502650669428393</v>
      </c>
      <c r="AI77" s="61"/>
      <c r="AJ77" s="49">
        <v>375.00133333096295</v>
      </c>
      <c r="AK77" s="49">
        <v>71</v>
      </c>
      <c r="AL77" s="22">
        <f t="shared" si="176"/>
        <v>0.23442824428314232</v>
      </c>
      <c r="AM77" s="49">
        <f t="shared" si="177"/>
        <v>0.31993522521219897</v>
      </c>
      <c r="AR77" s="72"/>
      <c r="AS77">
        <f t="shared" si="178"/>
        <v>-0.62999006502019861</v>
      </c>
      <c r="AT77">
        <f t="shared" si="179"/>
        <v>-0.49493794099410016</v>
      </c>
      <c r="AV77" s="49">
        <v>759.0734483566132</v>
      </c>
      <c r="AW77" s="49">
        <v>71</v>
      </c>
      <c r="AX77" s="22">
        <f t="shared" si="180"/>
        <v>1.6609045375360036</v>
      </c>
      <c r="AY77" s="49">
        <f t="shared" si="181"/>
        <v>1.053106478930055</v>
      </c>
      <c r="BD77" s="72"/>
      <c r="BE77">
        <f t="shared" si="182"/>
        <v>0.22034467157676038</v>
      </c>
      <c r="BF77">
        <f t="shared" si="183"/>
        <v>2.2472284645953872E-2</v>
      </c>
      <c r="BG77" s="61"/>
      <c r="BH77" s="49">
        <v>683.6585405010311</v>
      </c>
      <c r="BI77" s="49">
        <v>71</v>
      </c>
      <c r="BJ77" s="22">
        <f t="shared" si="184"/>
        <v>1.3519765761745195</v>
      </c>
      <c r="BK77" s="49">
        <f t="shared" si="185"/>
        <v>0.91175174369930145</v>
      </c>
      <c r="BP77" s="72"/>
      <c r="BQ77">
        <f t="shared" si="186"/>
        <v>0.13096916725186264</v>
      </c>
      <c r="BR77">
        <f t="shared" si="187"/>
        <v>-4.0123397437531148E-2</v>
      </c>
      <c r="BT77" s="49">
        <v>938.2298492373817</v>
      </c>
      <c r="BU77" s="49">
        <v>71</v>
      </c>
      <c r="BV77" s="22">
        <f t="shared" si="188"/>
        <v>1.2859175873667368</v>
      </c>
      <c r="BW77" s="49">
        <f t="shared" si="189"/>
        <v>1.0012039279684675</v>
      </c>
      <c r="CB77" s="72"/>
      <c r="CC77">
        <f t="shared" si="205"/>
        <v>0.10921313616304829</v>
      </c>
      <c r="CD77">
        <f t="shared" si="206"/>
        <v>5.2254478325333394E-4</v>
      </c>
      <c r="CF77" s="49">
        <v>924.81146727319515</v>
      </c>
      <c r="CG77" s="49">
        <v>71</v>
      </c>
      <c r="CH77" s="22">
        <f t="shared" si="190"/>
        <v>0.88394868462739684</v>
      </c>
      <c r="CI77" s="49">
        <f t="shared" si="191"/>
        <v>0.81874882057696652</v>
      </c>
      <c r="CN77" s="72"/>
      <c r="CO77">
        <f t="shared" si="192"/>
        <v>-5.357294610686314E-2</v>
      </c>
      <c r="CP77">
        <f t="shared" si="193"/>
        <v>-8.6849312609057247E-2</v>
      </c>
      <c r="DE77" s="49"/>
      <c r="DF77" s="49"/>
      <c r="DG77" s="49"/>
      <c r="DL77" s="52"/>
      <c r="DM77"/>
      <c r="DN77"/>
      <c r="DP77" s="49">
        <v>849.32826398277837</v>
      </c>
      <c r="DQ77">
        <v>71</v>
      </c>
      <c r="DR77" s="22">
        <f t="shared" si="194"/>
        <v>1.0483686823746821</v>
      </c>
      <c r="DS77" s="49">
        <f t="shared" si="195"/>
        <v>0.7248097425915494</v>
      </c>
      <c r="DX77" s="72"/>
      <c r="DY77">
        <f t="shared" si="207"/>
        <v>2.0514038910378968E-2</v>
      </c>
      <c r="DZ77">
        <f t="shared" si="208"/>
        <v>-0.13977597768594463</v>
      </c>
      <c r="EB77">
        <v>1102.1347467528642</v>
      </c>
      <c r="EC77">
        <v>71</v>
      </c>
      <c r="ED77" s="22">
        <f t="shared" si="196"/>
        <v>0.96607802469845383</v>
      </c>
      <c r="EE77" s="49">
        <f t="shared" si="197"/>
        <v>0.88137143922026651</v>
      </c>
      <c r="EJ77" s="72"/>
      <c r="EK77">
        <f t="shared" si="209"/>
        <v>-1.4987796640847125E-2</v>
      </c>
      <c r="EL77">
        <f t="shared" si="210"/>
        <v>-5.4841026880339608E-2</v>
      </c>
      <c r="EM77" s="65"/>
      <c r="EN77">
        <v>1101.9397669564339</v>
      </c>
      <c r="EO77">
        <v>71</v>
      </c>
      <c r="EP77" s="22">
        <f t="shared" si="198"/>
        <v>1.025097442744362</v>
      </c>
      <c r="EQ77" s="49">
        <f t="shared" si="199"/>
        <v>0.96039862572508072</v>
      </c>
      <c r="EV77" s="72"/>
      <c r="EW77">
        <f t="shared" si="211"/>
        <v>1.076515010861382E-2</v>
      </c>
      <c r="EX77">
        <f t="shared" si="212"/>
        <v>-1.7548470064865641E-2</v>
      </c>
      <c r="EY77" s="65"/>
      <c r="EZ77" s="49">
        <v>973.80144280032778</v>
      </c>
      <c r="FA77">
        <v>71</v>
      </c>
      <c r="FB77" s="22">
        <f t="shared" si="200"/>
        <v>0.97331924798151004</v>
      </c>
      <c r="FC77" s="49">
        <f t="shared" si="201"/>
        <v>0.93668793358148628</v>
      </c>
      <c r="FH77" s="72"/>
      <c r="FI77">
        <f t="shared" si="213"/>
        <v>-1.174468810155372E-2</v>
      </c>
      <c r="FJ77">
        <f t="shared" si="214"/>
        <v>-2.840507431753363E-2</v>
      </c>
      <c r="FK77" s="65"/>
      <c r="FT77" s="49"/>
      <c r="FU77" s="49"/>
      <c r="FV77" s="65"/>
      <c r="HO77"/>
      <c r="HP77"/>
      <c r="HQ77"/>
    </row>
    <row r="78" spans="12:225" x14ac:dyDescent="0.25">
      <c r="L78" s="49">
        <v>368.51662106341962</v>
      </c>
      <c r="M78" s="49">
        <v>72</v>
      </c>
      <c r="N78" s="22">
        <f t="shared" si="202"/>
        <v>0.28055331873498962</v>
      </c>
      <c r="O78" s="49">
        <f t="shared" si="171"/>
        <v>0.39656048771249225</v>
      </c>
      <c r="U78">
        <f t="shared" si="203"/>
        <v>-0.55198458955268914</v>
      </c>
      <c r="V78">
        <f t="shared" si="204"/>
        <v>-0.40169055998268688</v>
      </c>
      <c r="W78" s="61"/>
      <c r="X78" s="49">
        <v>464.00969817451016</v>
      </c>
      <c r="Y78" s="49">
        <v>72</v>
      </c>
      <c r="Z78" s="22">
        <f t="shared" si="172"/>
        <v>0.23666384447538794</v>
      </c>
      <c r="AA78" s="49">
        <f t="shared" si="173"/>
        <v>0.3855577458318607</v>
      </c>
      <c r="AF78" s="72"/>
      <c r="AG78">
        <f t="shared" si="174"/>
        <v>-0.62586808488540602</v>
      </c>
      <c r="AH78">
        <f t="shared" si="175"/>
        <v>-0.4139105675015054</v>
      </c>
      <c r="AI78" s="61"/>
      <c r="AJ78" s="49">
        <v>381.50524242793836</v>
      </c>
      <c r="AK78" s="49">
        <v>72</v>
      </c>
      <c r="AL78" s="22">
        <f t="shared" si="176"/>
        <v>0.23709220160454167</v>
      </c>
      <c r="AM78" s="49">
        <f t="shared" si="177"/>
        <v>0.32048056962188542</v>
      </c>
      <c r="AR78" s="72"/>
      <c r="AS78">
        <f t="shared" si="178"/>
        <v>-0.62508273052545449</v>
      </c>
      <c r="AT78">
        <f t="shared" si="179"/>
        <v>-0.49419829613517896</v>
      </c>
      <c r="AV78" s="49">
        <v>769.08533336685082</v>
      </c>
      <c r="AW78" s="49">
        <v>72</v>
      </c>
      <c r="AX78" s="22">
        <f t="shared" si="180"/>
        <v>1.6816658442552037</v>
      </c>
      <c r="AY78" s="49">
        <f t="shared" si="181"/>
        <v>1.0613499337738348</v>
      </c>
      <c r="BD78" s="72"/>
      <c r="BE78">
        <f t="shared" si="182"/>
        <v>0.22573970346346656</v>
      </c>
      <c r="BF78">
        <f t="shared" si="183"/>
        <v>2.5858597144328328E-2</v>
      </c>
      <c r="BG78" s="61"/>
      <c r="BH78" s="49">
        <v>694.69201809147057</v>
      </c>
      <c r="BI78" s="49">
        <v>72</v>
      </c>
      <c r="BJ78" s="22">
        <f t="shared" si="184"/>
        <v>1.368876283376701</v>
      </c>
      <c r="BK78" s="49">
        <f t="shared" si="185"/>
        <v>0.91970531136819067</v>
      </c>
      <c r="BP78" s="72"/>
      <c r="BQ78">
        <f t="shared" si="186"/>
        <v>0.13636419913856879</v>
      </c>
      <c r="BR78">
        <f t="shared" si="187"/>
        <v>-3.6351305424218425E-2</v>
      </c>
      <c r="BT78" s="49">
        <v>952.71874128726995</v>
      </c>
      <c r="BU78" s="49">
        <v>72</v>
      </c>
      <c r="BV78" s="22">
        <f t="shared" si="188"/>
        <v>1.3012261300734835</v>
      </c>
      <c r="BW78" s="49">
        <f t="shared" si="189"/>
        <v>1.0106076060913958</v>
      </c>
      <c r="CB78" s="72"/>
      <c r="CC78">
        <f t="shared" si="205"/>
        <v>0.11435277581545933</v>
      </c>
      <c r="CD78">
        <f t="shared" si="206"/>
        <v>4.5825625258919967E-3</v>
      </c>
      <c r="CF78" s="49">
        <v>940.81905805526708</v>
      </c>
      <c r="CG78" s="49">
        <v>72</v>
      </c>
      <c r="CH78" s="22">
        <f t="shared" si="190"/>
        <v>0.89542853767450581</v>
      </c>
      <c r="CI78" s="49">
        <f t="shared" si="191"/>
        <v>0.82584825421206065</v>
      </c>
      <c r="CN78" s="72"/>
      <c r="CO78">
        <f t="shared" si="192"/>
        <v>-4.7969068588864648E-2</v>
      </c>
      <c r="CP78">
        <f t="shared" si="193"/>
        <v>-8.3099744946699777E-2</v>
      </c>
      <c r="DE78" s="49"/>
      <c r="DF78" s="49"/>
      <c r="DG78" s="49"/>
      <c r="DL78" s="52"/>
      <c r="DM78"/>
      <c r="DN78"/>
      <c r="DP78" s="49">
        <v>866.35587376089279</v>
      </c>
      <c r="DQ78">
        <v>72</v>
      </c>
      <c r="DR78" s="22">
        <f t="shared" si="194"/>
        <v>1.0621630071427699</v>
      </c>
      <c r="DS78" s="49">
        <f t="shared" si="195"/>
        <v>0.73421020289757977</v>
      </c>
      <c r="DX78" s="72"/>
      <c r="DY78">
        <f t="shared" si="207"/>
        <v>2.6191171802069452E-2</v>
      </c>
      <c r="DZ78">
        <f t="shared" si="208"/>
        <v>-0.1341795846490707</v>
      </c>
      <c r="EB78">
        <v>1122.5699310065274</v>
      </c>
      <c r="EC78">
        <v>72</v>
      </c>
      <c r="ED78" s="22">
        <f t="shared" si="196"/>
        <v>0.97846364039971601</v>
      </c>
      <c r="EE78" s="49">
        <f t="shared" si="197"/>
        <v>0.89222498346820867</v>
      </c>
      <c r="EJ78" s="72"/>
      <c r="EK78">
        <f t="shared" si="209"/>
        <v>-9.4553080408861217E-3</v>
      </c>
      <c r="EL78">
        <f t="shared" si="210"/>
        <v>-4.9525620109790239E-2</v>
      </c>
      <c r="EM78" s="65"/>
      <c r="EN78">
        <v>1120.486166804392</v>
      </c>
      <c r="EO78">
        <v>72</v>
      </c>
      <c r="EP78" s="22">
        <f t="shared" si="198"/>
        <v>1.0384103965462368</v>
      </c>
      <c r="EQ78" s="49">
        <f t="shared" si="199"/>
        <v>0.97130330717858016</v>
      </c>
      <c r="EV78" s="72"/>
      <c r="EW78">
        <f t="shared" si="211"/>
        <v>1.636902762661234E-2</v>
      </c>
      <c r="EX78">
        <f t="shared" si="212"/>
        <v>-1.2645132537795558E-2</v>
      </c>
      <c r="EY78" s="65"/>
      <c r="EZ78" s="49">
        <v>990.78769168778035</v>
      </c>
      <c r="FA78">
        <v>72</v>
      </c>
      <c r="FB78" s="22">
        <f t="shared" si="200"/>
        <v>0.9857976998787088</v>
      </c>
      <c r="FC78" s="49">
        <f t="shared" si="201"/>
        <v>0.94621862517624322</v>
      </c>
      <c r="FH78" s="72"/>
      <c r="FI78">
        <f t="shared" si="213"/>
        <v>-6.2121995015927316E-3</v>
      </c>
      <c r="FJ78">
        <f t="shared" si="214"/>
        <v>-2.4008507638481696E-2</v>
      </c>
      <c r="FK78" s="65"/>
      <c r="FT78" s="49"/>
      <c r="FU78" s="49"/>
      <c r="FV78" s="65"/>
      <c r="HO78"/>
      <c r="HP78"/>
      <c r="HQ78"/>
    </row>
    <row r="79" spans="12:225" x14ac:dyDescent="0.25">
      <c r="L79" s="49">
        <v>375.51198383007699</v>
      </c>
      <c r="M79" s="49">
        <v>73</v>
      </c>
      <c r="N79" s="22">
        <f t="shared" si="202"/>
        <v>0.28415015615466899</v>
      </c>
      <c r="O79" s="49">
        <f t="shared" si="171"/>
        <v>0.39734797002487093</v>
      </c>
      <c r="U79">
        <f t="shared" si="203"/>
        <v>-0.54645210095272811</v>
      </c>
      <c r="V79">
        <f t="shared" si="204"/>
        <v>-0.40082900136924438</v>
      </c>
      <c r="W79" s="61"/>
      <c r="X79" s="49">
        <v>472.50952371354379</v>
      </c>
      <c r="Y79" s="49">
        <v>73</v>
      </c>
      <c r="Z79" s="22">
        <f t="shared" si="172"/>
        <v>0.239659589342165</v>
      </c>
      <c r="AA79" s="49">
        <f t="shared" si="173"/>
        <v>0.38649221410489915</v>
      </c>
      <c r="AF79" s="72"/>
      <c r="AG79">
        <f t="shared" si="174"/>
        <v>-0.62040518918390397</v>
      </c>
      <c r="AH79">
        <f t="shared" si="175"/>
        <v>-0.4128592505304885</v>
      </c>
      <c r="AI79" s="61"/>
      <c r="AJ79" s="49">
        <v>389.00514135419854</v>
      </c>
      <c r="AK79" s="49">
        <v>73</v>
      </c>
      <c r="AL79" s="22">
        <f t="shared" si="176"/>
        <v>0.23975615892594099</v>
      </c>
      <c r="AM79" s="49">
        <f t="shared" si="177"/>
        <v>0.32110942649729163</v>
      </c>
      <c r="AR79" s="72"/>
      <c r="AS79">
        <f t="shared" si="178"/>
        <v>-0.62023022773104242</v>
      </c>
      <c r="AT79">
        <f t="shared" si="179"/>
        <v>-0.49334694508542254</v>
      </c>
      <c r="AV79" s="49">
        <v>780.65613428704955</v>
      </c>
      <c r="AW79" s="49">
        <v>73</v>
      </c>
      <c r="AX79" s="22">
        <f t="shared" si="180"/>
        <v>1.7024271509744036</v>
      </c>
      <c r="AY79" s="49">
        <f t="shared" si="181"/>
        <v>1.0708769483964051</v>
      </c>
      <c r="BD79" s="72"/>
      <c r="BE79">
        <f t="shared" si="182"/>
        <v>0.23106853696853344</v>
      </c>
      <c r="BF79">
        <f t="shared" si="183"/>
        <v>2.9739570082394369E-2</v>
      </c>
      <c r="BG79" s="61"/>
      <c r="BH79" s="49">
        <v>705.703372529847</v>
      </c>
      <c r="BI79" s="49">
        <v>73</v>
      </c>
      <c r="BJ79" s="22">
        <f t="shared" si="184"/>
        <v>1.3857759905788825</v>
      </c>
      <c r="BK79" s="49">
        <f t="shared" si="185"/>
        <v>0.92764293139178511</v>
      </c>
      <c r="BP79" s="72"/>
      <c r="BQ79">
        <f t="shared" si="186"/>
        <v>0.14169303264363572</v>
      </c>
      <c r="BR79">
        <f t="shared" si="187"/>
        <v>-3.26191603843057E-2</v>
      </c>
      <c r="BT79" s="49">
        <v>967.18896809258536</v>
      </c>
      <c r="BU79" s="49">
        <v>73</v>
      </c>
      <c r="BV79" s="22">
        <f t="shared" si="188"/>
        <v>1.3165346727802303</v>
      </c>
      <c r="BW79" s="49">
        <f t="shared" si="189"/>
        <v>1.0199991699718103</v>
      </c>
      <c r="CB79" s="72"/>
      <c r="CC79">
        <f t="shared" si="205"/>
        <v>0.11943230134473427</v>
      </c>
      <c r="CD79">
        <f t="shared" si="206"/>
        <v>8.5998183532810038E-3</v>
      </c>
      <c r="CF79" s="49">
        <v>957.80073606152553</v>
      </c>
      <c r="CG79" s="49">
        <v>73</v>
      </c>
      <c r="CH79" s="22">
        <f t="shared" si="190"/>
        <v>0.90690839072161478</v>
      </c>
      <c r="CI79" s="49">
        <f t="shared" si="191"/>
        <v>0.83337969961563696</v>
      </c>
      <c r="CN79" s="72"/>
      <c r="CO79">
        <f t="shared" si="192"/>
        <v>-4.2436579988903662E-2</v>
      </c>
      <c r="CP79">
        <f t="shared" si="193"/>
        <v>-7.9157082775174262E-2</v>
      </c>
      <c r="DE79" s="49"/>
      <c r="DF79" s="49"/>
      <c r="DG79" s="49"/>
      <c r="DL79" s="52"/>
      <c r="DM79"/>
      <c r="DN79"/>
      <c r="DP79" s="49">
        <v>883.83892763331039</v>
      </c>
      <c r="DQ79">
        <v>73</v>
      </c>
      <c r="DR79" s="22">
        <f t="shared" si="194"/>
        <v>1.0759573319108577</v>
      </c>
      <c r="DS79" s="49">
        <f t="shared" si="195"/>
        <v>0.74386210096768279</v>
      </c>
      <c r="DX79" s="72"/>
      <c r="DY79">
        <f t="shared" si="207"/>
        <v>3.179504932006795E-2</v>
      </c>
      <c r="DZ79">
        <f t="shared" si="208"/>
        <v>-0.12850756759877119</v>
      </c>
      <c r="EB79">
        <v>1140.6184725840626</v>
      </c>
      <c r="EC79">
        <v>73</v>
      </c>
      <c r="ED79" s="22">
        <f t="shared" si="196"/>
        <v>0.99084925610097818</v>
      </c>
      <c r="EE79" s="49">
        <f t="shared" si="197"/>
        <v>0.90181093298503234</v>
      </c>
      <c r="EJ79" s="72"/>
      <c r="EK79">
        <f t="shared" si="209"/>
        <v>-3.9924123393839878E-3</v>
      </c>
      <c r="EL79">
        <f t="shared" si="210"/>
        <v>-4.488450388608109E-2</v>
      </c>
      <c r="EM79" s="65"/>
      <c r="EN79">
        <v>1139.469723160734</v>
      </c>
      <c r="EO79">
        <v>73</v>
      </c>
      <c r="EP79" s="22">
        <f t="shared" si="198"/>
        <v>1.0517233503481116</v>
      </c>
      <c r="EQ79" s="49">
        <f t="shared" si="199"/>
        <v>0.98246502247737166</v>
      </c>
      <c r="EV79" s="72"/>
      <c r="EW79">
        <f t="shared" si="211"/>
        <v>2.1901516226573357E-2</v>
      </c>
      <c r="EX79">
        <f t="shared" si="212"/>
        <v>-7.6829023423273394E-3</v>
      </c>
      <c r="EY79" s="65"/>
      <c r="EZ79" s="49">
        <v>1005.7957049023424</v>
      </c>
      <c r="FA79">
        <v>73</v>
      </c>
      <c r="FB79" s="22">
        <f t="shared" si="200"/>
        <v>0.99827615177590767</v>
      </c>
      <c r="FC79" s="49">
        <f t="shared" si="201"/>
        <v>0.95463936281795347</v>
      </c>
      <c r="FH79" s="72"/>
      <c r="FI79">
        <f t="shared" si="213"/>
        <v>-7.4930380009056259E-4</v>
      </c>
      <c r="FJ79">
        <f t="shared" si="214"/>
        <v>-2.0160662257452649E-2</v>
      </c>
      <c r="FK79" s="65"/>
      <c r="FT79" s="49"/>
      <c r="FU79" s="49"/>
      <c r="FV79" s="65"/>
      <c r="HO79"/>
      <c r="HP79"/>
      <c r="HQ79"/>
    </row>
    <row r="80" spans="12:225" x14ac:dyDescent="0.25">
      <c r="L80" s="49">
        <v>382.5160127367219</v>
      </c>
      <c r="M80" s="49">
        <v>74</v>
      </c>
      <c r="N80" s="22">
        <f t="shared" si="202"/>
        <v>0.28774699357434835</v>
      </c>
      <c r="O80" s="49">
        <f t="shared" si="171"/>
        <v>0.39813642790237525</v>
      </c>
      <c r="U80">
        <f t="shared" si="203"/>
        <v>-0.54098920525122596</v>
      </c>
      <c r="V80">
        <f t="shared" si="204"/>
        <v>-0.39996808437718512</v>
      </c>
      <c r="W80" s="61"/>
      <c r="X80" s="49">
        <v>479.50234618821207</v>
      </c>
      <c r="Y80" s="49">
        <v>74</v>
      </c>
      <c r="Z80" s="22">
        <f t="shared" si="172"/>
        <v>0.24265533420894209</v>
      </c>
      <c r="AA80" s="49">
        <f t="shared" si="173"/>
        <v>0.38726100291257048</v>
      </c>
      <c r="AF80" s="72"/>
      <c r="AG80">
        <f t="shared" si="174"/>
        <v>-0.61501015729719766</v>
      </c>
      <c r="AH80">
        <f t="shared" si="175"/>
        <v>-0.41199623415925396</v>
      </c>
      <c r="AI80" s="61"/>
      <c r="AJ80" s="49">
        <v>396.50504410410718</v>
      </c>
      <c r="AK80" s="49">
        <v>74</v>
      </c>
      <c r="AL80" s="22">
        <f t="shared" si="176"/>
        <v>0.24242011624734033</v>
      </c>
      <c r="AM80" s="49">
        <f t="shared" si="177"/>
        <v>0.32173828369330576</v>
      </c>
      <c r="AR80" s="72"/>
      <c r="AS80">
        <f t="shared" si="178"/>
        <v>-0.61543134484927364</v>
      </c>
      <c r="AT80">
        <f t="shared" si="179"/>
        <v>-0.49249725924872512</v>
      </c>
      <c r="AV80" s="49">
        <v>793.64538680697945</v>
      </c>
      <c r="AW80" s="49">
        <v>74</v>
      </c>
      <c r="AX80" s="22">
        <f t="shared" si="180"/>
        <v>1.7231884576936038</v>
      </c>
      <c r="AY80" s="49">
        <f t="shared" si="181"/>
        <v>1.081571869132411</v>
      </c>
      <c r="BD80" s="72"/>
      <c r="BE80">
        <f t="shared" si="182"/>
        <v>0.23633277696089072</v>
      </c>
      <c r="BF80">
        <f t="shared" si="183"/>
        <v>3.4055383072928498E-2</v>
      </c>
      <c r="BG80" s="61"/>
      <c r="BH80" s="49">
        <v>716.69257705099756</v>
      </c>
      <c r="BI80" s="49">
        <v>74</v>
      </c>
      <c r="BJ80" s="22">
        <f t="shared" si="184"/>
        <v>1.4026756977810642</v>
      </c>
      <c r="BK80" s="49">
        <f t="shared" si="185"/>
        <v>0.93556458447620983</v>
      </c>
      <c r="BP80" s="72"/>
      <c r="BQ80">
        <f t="shared" si="186"/>
        <v>0.14695727263599301</v>
      </c>
      <c r="BR80">
        <f t="shared" si="187"/>
        <v>-2.892622664235156E-2</v>
      </c>
      <c r="BT80" s="49">
        <v>982.19715434326122</v>
      </c>
      <c r="BU80" s="49">
        <v>74</v>
      </c>
      <c r="BV80" s="22">
        <f t="shared" si="188"/>
        <v>1.3318432154869775</v>
      </c>
      <c r="BW80" s="49">
        <f t="shared" si="189"/>
        <v>1.0297398839080012</v>
      </c>
      <c r="CB80" s="72"/>
      <c r="CC80">
        <f t="shared" si="205"/>
        <v>0.12445310271978519</v>
      </c>
      <c r="CD80">
        <f t="shared" si="206"/>
        <v>1.2727534171049498E-2</v>
      </c>
      <c r="CF80" s="49">
        <v>973.30840436112544</v>
      </c>
      <c r="CG80" s="49">
        <v>74</v>
      </c>
      <c r="CH80" s="22">
        <f t="shared" si="190"/>
        <v>0.91838824376872397</v>
      </c>
      <c r="CI80" s="49">
        <f t="shared" si="191"/>
        <v>0.84025741553347288</v>
      </c>
      <c r="CN80" s="72"/>
      <c r="CO80">
        <f t="shared" si="192"/>
        <v>-3.6973684287401436E-2</v>
      </c>
      <c r="CP80">
        <f t="shared" si="193"/>
        <v>-7.5587646057465568E-2</v>
      </c>
      <c r="DE80" s="49"/>
      <c r="DF80" s="49"/>
      <c r="DG80" s="49"/>
      <c r="DL80" s="52"/>
      <c r="DM80"/>
      <c r="DN80"/>
      <c r="DP80" s="49">
        <v>901.36590794194115</v>
      </c>
      <c r="DQ80">
        <v>74</v>
      </c>
      <c r="DR80" s="22">
        <f t="shared" si="194"/>
        <v>1.0897516566789458</v>
      </c>
      <c r="DS80" s="49">
        <f t="shared" si="195"/>
        <v>0.75353824957707982</v>
      </c>
      <c r="DX80" s="72"/>
      <c r="DY80">
        <f t="shared" si="207"/>
        <v>3.7327537920029033E-2</v>
      </c>
      <c r="DZ80">
        <f t="shared" si="208"/>
        <v>-0.12289469801603535</v>
      </c>
      <c r="EB80">
        <v>1156.6249392089037</v>
      </c>
      <c r="EC80">
        <v>74</v>
      </c>
      <c r="ED80" s="22">
        <f t="shared" si="196"/>
        <v>1.0032348718022406</v>
      </c>
      <c r="EE80" s="49">
        <f t="shared" si="197"/>
        <v>0.91031229473491626</v>
      </c>
      <c r="EJ80" s="72"/>
      <c r="EK80">
        <f t="shared" si="209"/>
        <v>1.4026195473222499E-3</v>
      </c>
      <c r="EL80">
        <f t="shared" si="210"/>
        <v>-4.0809591620700879E-2</v>
      </c>
      <c r="EM80" s="65"/>
      <c r="EN80">
        <v>1156.4965412831982</v>
      </c>
      <c r="EO80">
        <v>74</v>
      </c>
      <c r="EP80" s="22">
        <f t="shared" si="198"/>
        <v>1.0650363041499864</v>
      </c>
      <c r="EQ80" s="49">
        <f t="shared" si="199"/>
        <v>0.99247623917248573</v>
      </c>
      <c r="EV80" s="72"/>
      <c r="EW80">
        <f t="shared" si="211"/>
        <v>2.7364411928075504E-2</v>
      </c>
      <c r="EX80">
        <f t="shared" si="212"/>
        <v>-3.2798818643935369E-3</v>
      </c>
      <c r="EY80" s="65"/>
      <c r="EZ80" s="49">
        <v>1021.1887680541732</v>
      </c>
      <c r="FA80">
        <v>74</v>
      </c>
      <c r="FB80" s="22">
        <f t="shared" si="200"/>
        <v>1.0107546036731065</v>
      </c>
      <c r="FC80" s="49">
        <f t="shared" si="201"/>
        <v>0.96327614534544159</v>
      </c>
      <c r="FH80" s="72"/>
      <c r="FI80">
        <f t="shared" si="213"/>
        <v>4.6457280866156123E-3</v>
      </c>
      <c r="FJ80">
        <f t="shared" si="214"/>
        <v>-1.6249194487133779E-2</v>
      </c>
      <c r="FK80" s="65"/>
      <c r="FT80" s="49"/>
      <c r="FU80" s="49"/>
      <c r="FV80" s="65"/>
      <c r="HO80"/>
      <c r="HP80"/>
      <c r="HQ80"/>
    </row>
    <row r="81" spans="12:225" x14ac:dyDescent="0.25">
      <c r="L81" s="49">
        <v>391.0115087820306</v>
      </c>
      <c r="M81" s="49">
        <v>75</v>
      </c>
      <c r="N81" s="22">
        <f t="shared" si="202"/>
        <v>0.29134383099402772</v>
      </c>
      <c r="O81" s="49">
        <f t="shared" si="171"/>
        <v>0.39909278329004017</v>
      </c>
      <c r="U81">
        <f t="shared" si="203"/>
        <v>-0.53559417336451975</v>
      </c>
      <c r="V81">
        <f t="shared" si="204"/>
        <v>-0.3989261253997658</v>
      </c>
      <c r="W81" s="61"/>
      <c r="X81" s="49">
        <v>488.50230296284172</v>
      </c>
      <c r="Y81" s="49">
        <v>75</v>
      </c>
      <c r="Z81" s="22">
        <f t="shared" si="172"/>
        <v>0.24565107907571915</v>
      </c>
      <c r="AA81" s="49">
        <f t="shared" si="173"/>
        <v>0.38825045546380066</v>
      </c>
      <c r="AF81" s="72"/>
      <c r="AG81">
        <f t="shared" si="174"/>
        <v>-0.6096813237921308</v>
      </c>
      <c r="AH81">
        <f t="shared" si="175"/>
        <v>-0.41088802612020409</v>
      </c>
      <c r="AI81" s="61"/>
      <c r="AJ81" s="49">
        <v>403.50123915547027</v>
      </c>
      <c r="AK81" s="49">
        <v>75</v>
      </c>
      <c r="AL81" s="22">
        <f t="shared" si="176"/>
        <v>0.24508407356873968</v>
      </c>
      <c r="AM81" s="49">
        <f t="shared" si="177"/>
        <v>0.32232490564688004</v>
      </c>
      <c r="AR81" s="72"/>
      <c r="AS81">
        <f t="shared" si="178"/>
        <v>-0.61068490982481205</v>
      </c>
      <c r="AT81">
        <f t="shared" si="179"/>
        <v>-0.49170613579355094</v>
      </c>
      <c r="AV81" s="49">
        <v>805.65578878327437</v>
      </c>
      <c r="AW81" s="49">
        <v>75</v>
      </c>
      <c r="AX81" s="22">
        <f t="shared" si="180"/>
        <v>1.7439497644128039</v>
      </c>
      <c r="AY81" s="49">
        <f t="shared" si="181"/>
        <v>1.0914608367190335</v>
      </c>
      <c r="BD81" s="72"/>
      <c r="BE81">
        <f t="shared" si="182"/>
        <v>0.24153397064669849</v>
      </c>
      <c r="BF81">
        <f t="shared" si="183"/>
        <v>3.8008157175751713E-2</v>
      </c>
      <c r="BG81" s="61"/>
      <c r="BH81" s="49">
        <v>728.68117170680353</v>
      </c>
      <c r="BI81" s="49">
        <v>75</v>
      </c>
      <c r="BJ81" s="22">
        <f t="shared" si="184"/>
        <v>1.4195754049832454</v>
      </c>
      <c r="BK81" s="49">
        <f t="shared" si="185"/>
        <v>0.94420665566983419</v>
      </c>
      <c r="BP81" s="72"/>
      <c r="BQ81">
        <f t="shared" si="186"/>
        <v>0.15215846632180069</v>
      </c>
      <c r="BR81">
        <f t="shared" si="187"/>
        <v>-2.4932942571895062E-2</v>
      </c>
      <c r="BT81" s="49">
        <v>996.2636448250031</v>
      </c>
      <c r="BU81" s="49">
        <v>75</v>
      </c>
      <c r="BV81" s="22">
        <f t="shared" si="188"/>
        <v>1.3471517581937245</v>
      </c>
      <c r="BW81" s="49">
        <f t="shared" si="189"/>
        <v>1.0388694121254853</v>
      </c>
      <c r="CB81" s="72"/>
      <c r="CC81">
        <f t="shared" si="205"/>
        <v>0.12941652225133532</v>
      </c>
      <c r="CD81">
        <f t="shared" si="206"/>
        <v>1.6560959339988298E-2</v>
      </c>
      <c r="CF81" s="49">
        <v>989.80326328013291</v>
      </c>
      <c r="CG81" s="49">
        <v>75</v>
      </c>
      <c r="CH81" s="22">
        <f t="shared" si="190"/>
        <v>0.92986809681583305</v>
      </c>
      <c r="CI81" s="49">
        <f t="shared" si="191"/>
        <v>0.84757295463051696</v>
      </c>
      <c r="CO81">
        <f t="shared" si="192"/>
        <v>-3.157865240069526E-2</v>
      </c>
      <c r="CP81">
        <f t="shared" si="193"/>
        <v>-7.1822909726843215E-2</v>
      </c>
      <c r="DE81" s="49"/>
      <c r="DF81" s="49"/>
      <c r="DG81" s="49"/>
      <c r="DL81" s="52"/>
      <c r="DM81"/>
      <c r="DN81"/>
      <c r="DP81" s="49">
        <v>919.39246244462981</v>
      </c>
      <c r="DQ81">
        <v>75</v>
      </c>
      <c r="DR81" s="22">
        <f t="shared" si="194"/>
        <v>1.1035459814470336</v>
      </c>
      <c r="DS81" s="49">
        <f t="shared" si="195"/>
        <v>0.76349019892670733</v>
      </c>
      <c r="DX81" s="72"/>
      <c r="DY81">
        <f t="shared" si="207"/>
        <v>4.2790433621531163E-2</v>
      </c>
      <c r="DZ81">
        <f t="shared" si="208"/>
        <v>-0.11719653369514182</v>
      </c>
      <c r="EB81">
        <v>1172.6535080747424</v>
      </c>
      <c r="EC81">
        <v>75</v>
      </c>
      <c r="ED81" s="22">
        <f t="shared" si="196"/>
        <v>1.0156204875035029</v>
      </c>
      <c r="EE81" s="49">
        <f t="shared" si="197"/>
        <v>0.9188253954369755</v>
      </c>
      <c r="EJ81" s="72"/>
      <c r="EK81">
        <f t="shared" si="209"/>
        <v>6.7314530523892155E-3</v>
      </c>
      <c r="EL81">
        <f t="shared" si="210"/>
        <v>-3.6767009835603368E-2</v>
      </c>
      <c r="EM81" s="65"/>
      <c r="EN81" s="10">
        <v>1176.0212583112602</v>
      </c>
      <c r="EO81" s="10">
        <v>75</v>
      </c>
      <c r="EP81" s="22">
        <f t="shared" si="198"/>
        <v>1.0783492579518612</v>
      </c>
      <c r="EQ81" s="11">
        <f t="shared" si="199"/>
        <v>1.0039561393906498</v>
      </c>
      <c r="EV81" s="72"/>
      <c r="EW81" s="10">
        <f t="shared" si="211"/>
        <v>3.2759443814781658E-2</v>
      </c>
      <c r="EX81" s="10">
        <f t="shared" si="212"/>
        <v>1.7147398640809924E-3</v>
      </c>
      <c r="EY81" s="65"/>
      <c r="EZ81" s="49">
        <v>1037.6778160874405</v>
      </c>
      <c r="FA81">
        <v>75</v>
      </c>
      <c r="FB81" s="22">
        <f t="shared" si="200"/>
        <v>1.0232330555703053</v>
      </c>
      <c r="FC81" s="49">
        <f t="shared" si="201"/>
        <v>0.97252786610718622</v>
      </c>
      <c r="FH81" s="72"/>
      <c r="FI81">
        <f t="shared" si="213"/>
        <v>9.9745615916825171E-3</v>
      </c>
      <c r="FJ81">
        <f t="shared" si="214"/>
        <v>-1.2097945865288997E-2</v>
      </c>
      <c r="FK81" s="65"/>
      <c r="FT81" s="49"/>
      <c r="FU81" s="49"/>
      <c r="FV81" s="65"/>
      <c r="HO81"/>
      <c r="HP81"/>
      <c r="HQ81"/>
    </row>
    <row r="82" spans="12:225" x14ac:dyDescent="0.25">
      <c r="L82" s="49">
        <v>397.51132059351465</v>
      </c>
      <c r="M82" s="49">
        <v>76</v>
      </c>
      <c r="N82" s="22">
        <f t="shared" si="202"/>
        <v>0.29494066841370703</v>
      </c>
      <c r="O82" s="49">
        <f t="shared" si="171"/>
        <v>0.39982448041656093</v>
      </c>
      <c r="U82">
        <f t="shared" si="203"/>
        <v>-0.5302653398594529</v>
      </c>
      <c r="V82">
        <f t="shared" si="204"/>
        <v>-0.39813061846116904</v>
      </c>
      <c r="W82" s="61"/>
      <c r="X82" s="49">
        <v>498.00401604806359</v>
      </c>
      <c r="Y82" s="49">
        <v>76</v>
      </c>
      <c r="Z82" s="22">
        <f t="shared" si="172"/>
        <v>0.24864682394249618</v>
      </c>
      <c r="AA82" s="49">
        <f t="shared" si="173"/>
        <v>0.38929507095348098</v>
      </c>
      <c r="AF82" s="72"/>
      <c r="AG82">
        <f t="shared" si="174"/>
        <v>-0.60441708379977366</v>
      </c>
      <c r="AH82">
        <f t="shared" si="175"/>
        <v>-0.40972109505208243</v>
      </c>
      <c r="AI82" s="61"/>
      <c r="AJ82" s="49">
        <v>411.5027338912829</v>
      </c>
      <c r="AK82" s="49">
        <v>76</v>
      </c>
      <c r="AL82" s="22">
        <f t="shared" si="176"/>
        <v>0.247748030890139</v>
      </c>
      <c r="AM82" s="49">
        <f t="shared" si="177"/>
        <v>0.32299582068555127</v>
      </c>
      <c r="AR82" s="72"/>
      <c r="AS82">
        <f t="shared" si="178"/>
        <v>-0.60598978861643216</v>
      </c>
      <c r="AT82">
        <f t="shared" si="179"/>
        <v>-0.49080309706501429</v>
      </c>
      <c r="AV82" s="49">
        <v>815.20932894563953</v>
      </c>
      <c r="AW82" s="49">
        <v>76</v>
      </c>
      <c r="AX82" s="22">
        <f t="shared" si="180"/>
        <v>1.7647110711320038</v>
      </c>
      <c r="AY82" s="49">
        <f t="shared" si="181"/>
        <v>1.0993269055808079</v>
      </c>
      <c r="BD82" s="72"/>
      <c r="BE82">
        <f t="shared" si="182"/>
        <v>0.2466736102991095</v>
      </c>
      <c r="BF82">
        <f t="shared" si="183"/>
        <v>4.1126857281123301E-2</v>
      </c>
      <c r="BG82" s="61"/>
      <c r="BH82" s="49">
        <v>739.67104174761369</v>
      </c>
      <c r="BI82" s="49">
        <v>76</v>
      </c>
      <c r="BJ82" s="22">
        <f t="shared" si="184"/>
        <v>1.4364751121854269</v>
      </c>
      <c r="BK82" s="49">
        <f t="shared" si="185"/>
        <v>0.95212878849925364</v>
      </c>
      <c r="BP82" s="72"/>
      <c r="BQ82">
        <f t="shared" si="186"/>
        <v>0.15729810597421176</v>
      </c>
      <c r="BR82">
        <f t="shared" si="187"/>
        <v>-2.1304303347045524E-2</v>
      </c>
      <c r="BT82" s="49">
        <v>1010.7917688624102</v>
      </c>
      <c r="BU82" s="49">
        <v>76</v>
      </c>
      <c r="BV82" s="22">
        <f t="shared" si="188"/>
        <v>1.3624603009004712</v>
      </c>
      <c r="BW82" s="49">
        <f t="shared" si="189"/>
        <v>1.0482985528566988</v>
      </c>
      <c r="CB82" s="72"/>
      <c r="CC82">
        <f t="shared" si="205"/>
        <v>0.13432385674607944</v>
      </c>
      <c r="CD82">
        <f t="shared" si="206"/>
        <v>2.0484986267042694E-2</v>
      </c>
      <c r="CF82" s="49">
        <v>1005.2747136977036</v>
      </c>
      <c r="CG82" s="49">
        <v>76</v>
      </c>
      <c r="CH82" s="22">
        <f t="shared" si="190"/>
        <v>0.94134794986294201</v>
      </c>
      <c r="CI82" s="49">
        <f t="shared" si="191"/>
        <v>0.85443460776580382</v>
      </c>
      <c r="CO82">
        <f t="shared" si="192"/>
        <v>-2.6249818895628357E-2</v>
      </c>
      <c r="CP82">
        <f t="shared" si="193"/>
        <v>-6.832116942444795E-2</v>
      </c>
      <c r="DE82" s="49"/>
      <c r="DF82" s="49"/>
      <c r="DG82" s="49"/>
      <c r="DL82" s="52"/>
      <c r="DM82"/>
      <c r="DN82"/>
      <c r="DP82" s="49">
        <v>933.92250749192249</v>
      </c>
      <c r="DQ82">
        <v>76</v>
      </c>
      <c r="DR82" s="22">
        <f t="shared" si="194"/>
        <v>1.1173403062151217</v>
      </c>
      <c r="DS82" s="49">
        <f t="shared" si="195"/>
        <v>0.77151182459770806</v>
      </c>
      <c r="DX82" s="72"/>
      <c r="DY82">
        <f t="shared" si="207"/>
        <v>4.818546550823738E-2</v>
      </c>
      <c r="DZ82">
        <f t="shared" si="208"/>
        <v>-0.1126574133232159</v>
      </c>
      <c r="EB82">
        <v>1192.7005072523446</v>
      </c>
      <c r="EC82">
        <v>76</v>
      </c>
      <c r="ED82" s="22">
        <f t="shared" si="196"/>
        <v>1.0280061032047649</v>
      </c>
      <c r="EE82" s="49">
        <f t="shared" si="197"/>
        <v>0.9294727666528021</v>
      </c>
      <c r="EJ82" s="72"/>
      <c r="EK82">
        <f t="shared" si="209"/>
        <v>1.1995693044746359E-2</v>
      </c>
      <c r="EL82">
        <f t="shared" si="210"/>
        <v>-3.1763330438267276E-2</v>
      </c>
      <c r="EM82" s="65"/>
      <c r="EN82">
        <v>1196.0041805947001</v>
      </c>
      <c r="EO82">
        <v>76</v>
      </c>
      <c r="EP82" s="22">
        <f t="shared" si="198"/>
        <v>1.091662211753736</v>
      </c>
      <c r="EQ82" s="49">
        <f t="shared" si="199"/>
        <v>1.0157054494345037</v>
      </c>
      <c r="EV82" s="72"/>
      <c r="EW82">
        <f t="shared" si="211"/>
        <v>3.8088277319848589E-2</v>
      </c>
      <c r="EX82">
        <f t="shared" si="212"/>
        <v>6.7677825228656674E-3</v>
      </c>
      <c r="EY82" s="65"/>
      <c r="EZ82" s="49">
        <v>1055.6312092771793</v>
      </c>
      <c r="FA82">
        <v>76</v>
      </c>
      <c r="FB82" s="22">
        <f t="shared" si="200"/>
        <v>1.0357115074675043</v>
      </c>
      <c r="FC82" s="49">
        <f t="shared" si="201"/>
        <v>0.98260120570703224</v>
      </c>
      <c r="FH82" s="72"/>
      <c r="FI82">
        <f t="shared" si="213"/>
        <v>1.5238801584039788E-2</v>
      </c>
      <c r="FJ82">
        <f t="shared" si="214"/>
        <v>-7.6227072970756751E-3</v>
      </c>
      <c r="FK82" s="65"/>
      <c r="FT82" s="49"/>
      <c r="FU82" s="49"/>
      <c r="FV82" s="65"/>
      <c r="HO82"/>
      <c r="HP82"/>
      <c r="HQ82"/>
    </row>
    <row r="83" spans="12:225" x14ac:dyDescent="0.25">
      <c r="L83" s="49">
        <v>408.00490193133709</v>
      </c>
      <c r="M83" s="49">
        <v>77</v>
      </c>
      <c r="N83" s="22">
        <f t="shared" si="202"/>
        <v>0.2985375058333864</v>
      </c>
      <c r="O83" s="49">
        <f t="shared" si="171"/>
        <v>0.40100576435746366</v>
      </c>
      <c r="U83">
        <f t="shared" si="203"/>
        <v>-0.52500109986709564</v>
      </c>
      <c r="V83">
        <f t="shared" si="204"/>
        <v>-0.39684938446050344</v>
      </c>
      <c r="W83" s="61"/>
      <c r="X83" s="49">
        <v>507.50394087139853</v>
      </c>
      <c r="Y83" s="49">
        <v>77</v>
      </c>
      <c r="Z83" s="22">
        <f t="shared" si="172"/>
        <v>0.25164256880927327</v>
      </c>
      <c r="AA83" s="49">
        <f t="shared" si="173"/>
        <v>0.39033948984218508</v>
      </c>
      <c r="AF83" s="72"/>
      <c r="AG83">
        <f t="shared" si="174"/>
        <v>-0.59921589011396581</v>
      </c>
      <c r="AH83">
        <f t="shared" si="175"/>
        <v>-0.40855750981791422</v>
      </c>
      <c r="AI83" s="61"/>
      <c r="AJ83" s="49">
        <v>419.00268495559789</v>
      </c>
      <c r="AK83" s="49">
        <v>77</v>
      </c>
      <c r="AL83" s="22">
        <f t="shared" si="176"/>
        <v>0.25041198821153832</v>
      </c>
      <c r="AM83" s="49">
        <f t="shared" si="177"/>
        <v>0.32362468193266625</v>
      </c>
      <c r="AR83" s="72"/>
      <c r="AS83">
        <f t="shared" si="178"/>
        <v>-0.60134488357066873</v>
      </c>
      <c r="AT83">
        <f t="shared" si="179"/>
        <v>-0.48995836339355142</v>
      </c>
      <c r="AV83" s="49">
        <v>826.22061218538965</v>
      </c>
      <c r="AW83" s="49">
        <v>77</v>
      </c>
      <c r="AX83" s="22">
        <f t="shared" si="180"/>
        <v>1.7854723778512038</v>
      </c>
      <c r="AY83" s="49">
        <f t="shared" si="181"/>
        <v>1.10839323185864</v>
      </c>
      <c r="BD83" s="72"/>
      <c r="BE83">
        <f t="shared" si="182"/>
        <v>0.25175313582838449</v>
      </c>
      <c r="BF83">
        <f t="shared" si="183"/>
        <v>4.4693865201659633E-2</v>
      </c>
      <c r="BG83" s="61"/>
      <c r="BH83" s="49">
        <v>750.66120853551502</v>
      </c>
      <c r="BI83" s="49">
        <v>77</v>
      </c>
      <c r="BJ83" s="22">
        <f t="shared" si="184"/>
        <v>1.4533748193876084</v>
      </c>
      <c r="BK83" s="49">
        <f t="shared" si="185"/>
        <v>0.96005113524110908</v>
      </c>
      <c r="BP83" s="72"/>
      <c r="BQ83">
        <f t="shared" si="186"/>
        <v>0.16237763150348675</v>
      </c>
      <c r="BR83">
        <f t="shared" si="187"/>
        <v>-1.770563450042351E-2</v>
      </c>
      <c r="BT83" s="49">
        <v>1025.3605463445529</v>
      </c>
      <c r="BU83" s="49">
        <v>77</v>
      </c>
      <c r="BV83" s="22">
        <f t="shared" si="188"/>
        <v>1.377768843607218</v>
      </c>
      <c r="BW83" s="49">
        <f t="shared" si="189"/>
        <v>1.057754078759916</v>
      </c>
      <c r="CB83" s="72"/>
      <c r="CC83">
        <f t="shared" si="205"/>
        <v>0.13917635954049148</v>
      </c>
      <c r="CD83">
        <f t="shared" si="206"/>
        <v>2.4384708670795511E-2</v>
      </c>
      <c r="CF83" s="49">
        <v>1019.7594078997262</v>
      </c>
      <c r="CG83" s="49">
        <v>77</v>
      </c>
      <c r="CH83" s="22">
        <f t="shared" si="190"/>
        <v>0.95282780291005098</v>
      </c>
      <c r="CI83" s="49">
        <f t="shared" si="191"/>
        <v>0.8608586303818152</v>
      </c>
      <c r="CN83"/>
      <c r="CO83">
        <f t="shared" si="192"/>
        <v>-2.0985578903271181E-2</v>
      </c>
      <c r="CP83">
        <f t="shared" si="193"/>
        <v>-6.5068162235101173E-2</v>
      </c>
      <c r="CZ83" s="52"/>
      <c r="DE83" s="49"/>
      <c r="DF83" s="49"/>
      <c r="DG83" s="49"/>
      <c r="DM83"/>
      <c r="DN83"/>
      <c r="DP83" s="49">
        <v>949.38572245426144</v>
      </c>
      <c r="DQ83">
        <v>77</v>
      </c>
      <c r="DR83" s="22">
        <f t="shared" si="194"/>
        <v>1.1311346309832095</v>
      </c>
      <c r="DS83" s="49">
        <f t="shared" si="195"/>
        <v>0.78004862690591659</v>
      </c>
      <c r="DX83" s="72"/>
      <c r="DY83">
        <f t="shared" si="207"/>
        <v>5.351429901330429E-2</v>
      </c>
      <c r="DZ83">
        <f t="shared" si="208"/>
        <v>-0.10787832328560237</v>
      </c>
      <c r="EB83">
        <v>1213.7467816641163</v>
      </c>
      <c r="EC83">
        <v>77</v>
      </c>
      <c r="ED83" s="22">
        <f t="shared" si="196"/>
        <v>1.0403917189060272</v>
      </c>
      <c r="EE83" s="49">
        <f t="shared" si="197"/>
        <v>0.94065087338024944</v>
      </c>
      <c r="EJ83" s="72"/>
      <c r="EK83">
        <f t="shared" si="209"/>
        <v>1.719688673055414E-2</v>
      </c>
      <c r="EL83">
        <f t="shared" si="210"/>
        <v>-2.657153693285895E-2</v>
      </c>
      <c r="EM83" s="65"/>
      <c r="EN83">
        <v>1214.0507608827565</v>
      </c>
      <c r="EO83">
        <v>77</v>
      </c>
      <c r="EP83" s="22">
        <f t="shared" si="198"/>
        <v>1.1049751655556108</v>
      </c>
      <c r="EQ83" s="49">
        <f t="shared" si="199"/>
        <v>1.0263162532012475</v>
      </c>
      <c r="EV83" s="72"/>
      <c r="EW83">
        <f t="shared" si="211"/>
        <v>4.3352517312205789E-2</v>
      </c>
      <c r="EX83">
        <f t="shared" si="212"/>
        <v>1.1281206640009603E-2</v>
      </c>
      <c r="EY83" s="65"/>
      <c r="EZ83" s="49">
        <v>1072.6556996539011</v>
      </c>
      <c r="FA83">
        <v>77</v>
      </c>
      <c r="FB83" s="22">
        <f t="shared" si="200"/>
        <v>1.048189959364703</v>
      </c>
      <c r="FC83" s="49">
        <f t="shared" si="201"/>
        <v>0.99215335394255577</v>
      </c>
      <c r="FH83" s="72"/>
      <c r="FI83">
        <f t="shared" si="213"/>
        <v>2.0439995269847508E-2</v>
      </c>
      <c r="FJ83">
        <f t="shared" si="214"/>
        <v>-3.4211951607087151E-3</v>
      </c>
      <c r="FK83" s="65"/>
      <c r="FQ83" s="72"/>
      <c r="FR83" s="88"/>
      <c r="FS83" s="52"/>
      <c r="FT83" s="49"/>
      <c r="FU83" s="49"/>
      <c r="FV83" s="65"/>
      <c r="GB83" s="52"/>
      <c r="GC83" s="88"/>
      <c r="HO83"/>
      <c r="HP83"/>
      <c r="HQ83"/>
    </row>
    <row r="84" spans="12:225" x14ac:dyDescent="0.25">
      <c r="L84" s="49">
        <v>416.5048018930874</v>
      </c>
      <c r="M84" s="49">
        <v>78</v>
      </c>
      <c r="N84" s="22">
        <f t="shared" si="202"/>
        <v>0.30213434325306576</v>
      </c>
      <c r="O84" s="49">
        <f t="shared" si="171"/>
        <v>0.40196261550302115</v>
      </c>
      <c r="U84">
        <f t="shared" si="203"/>
        <v>-0.51979990618128791</v>
      </c>
      <c r="V84">
        <f t="shared" si="204"/>
        <v>-0.39581433655665321</v>
      </c>
      <c r="W84" s="61"/>
      <c r="X84" s="49">
        <v>518.50385726626951</v>
      </c>
      <c r="Y84" s="49">
        <v>78</v>
      </c>
      <c r="Z84" s="22">
        <f t="shared" si="172"/>
        <v>0.25463831367605033</v>
      </c>
      <c r="AA84" s="49">
        <f t="shared" si="173"/>
        <v>0.3915488173548356</v>
      </c>
      <c r="AF84" s="72"/>
      <c r="AG84">
        <f t="shared" si="174"/>
        <v>-0.59407625046155477</v>
      </c>
      <c r="AH84">
        <f t="shared" si="175"/>
        <v>-0.40721408344992033</v>
      </c>
      <c r="AI84" s="61"/>
      <c r="AJ84" s="49">
        <v>426.50263774096402</v>
      </c>
      <c r="AK84" s="49">
        <v>78</v>
      </c>
      <c r="AL84" s="22">
        <f t="shared" si="176"/>
        <v>0.25307594553293772</v>
      </c>
      <c r="AM84" s="49">
        <f t="shared" si="177"/>
        <v>0.32425354332408912</v>
      </c>
      <c r="AR84" s="72"/>
      <c r="AS84">
        <f t="shared" si="178"/>
        <v>-0.59674913188151946</v>
      </c>
      <c r="AT84">
        <f t="shared" si="179"/>
        <v>-0.48911526940674588</v>
      </c>
      <c r="AV84" s="49">
        <v>836.71156918020438</v>
      </c>
      <c r="AW84" s="49">
        <v>78</v>
      </c>
      <c r="AX84" s="22">
        <f t="shared" si="180"/>
        <v>1.8062336845704041</v>
      </c>
      <c r="AY84" s="49">
        <f t="shared" si="181"/>
        <v>1.1170311387229679</v>
      </c>
      <c r="BD84" s="72"/>
      <c r="BE84">
        <f t="shared" si="182"/>
        <v>0.25677393720343539</v>
      </c>
      <c r="BF84">
        <f t="shared" si="183"/>
        <v>4.8065279818443177E-2</v>
      </c>
      <c r="BG84" s="61"/>
      <c r="BH84" s="49">
        <v>761.65165922487165</v>
      </c>
      <c r="BI84" s="49">
        <v>78</v>
      </c>
      <c r="BJ84" s="22">
        <f t="shared" si="184"/>
        <v>1.4702745265897901</v>
      </c>
      <c r="BK84" s="49">
        <f t="shared" si="185"/>
        <v>0.96797368663552463</v>
      </c>
      <c r="BP84" s="72"/>
      <c r="BQ84">
        <f t="shared" si="186"/>
        <v>0.16739843287853762</v>
      </c>
      <c r="BR84">
        <f t="shared" si="187"/>
        <v>-1.4136448377883531E-2</v>
      </c>
      <c r="BT84" s="49">
        <v>1042.3066967068762</v>
      </c>
      <c r="BU84" s="49">
        <v>78</v>
      </c>
      <c r="BV84" s="22">
        <f t="shared" si="188"/>
        <v>1.3930773863139649</v>
      </c>
      <c r="BW84" s="49">
        <f t="shared" si="189"/>
        <v>1.0687525831922313</v>
      </c>
      <c r="CB84" s="72"/>
      <c r="CC84">
        <f t="shared" si="205"/>
        <v>0.14397524242226026</v>
      </c>
      <c r="CD84">
        <f t="shared" si="206"/>
        <v>2.8877177434265051E-2</v>
      </c>
      <c r="CF84" s="49">
        <v>1027.2575139661915</v>
      </c>
      <c r="CG84" s="49">
        <v>78</v>
      </c>
      <c r="CH84" s="22">
        <f t="shared" si="190"/>
        <v>0.96430765595716017</v>
      </c>
      <c r="CI84" s="49">
        <f t="shared" si="191"/>
        <v>0.86418407186345203</v>
      </c>
      <c r="CN84"/>
      <c r="CO84">
        <f t="shared" si="192"/>
        <v>-1.5784385217463361E-2</v>
      </c>
      <c r="CP84">
        <f t="shared" si="193"/>
        <v>-6.3393742613493925E-2</v>
      </c>
      <c r="CZ84" s="52"/>
      <c r="DE84" s="49"/>
      <c r="DF84" s="49"/>
      <c r="DG84" s="49"/>
      <c r="DM84"/>
      <c r="DN84"/>
      <c r="DP84" s="49">
        <v>966.43494349076593</v>
      </c>
      <c r="DQ84">
        <v>78</v>
      </c>
      <c r="DR84" s="22">
        <f t="shared" si="194"/>
        <v>1.1449289557512976</v>
      </c>
      <c r="DS84" s="49">
        <f t="shared" si="195"/>
        <v>0.78946101817461889</v>
      </c>
      <c r="DX84" s="72"/>
      <c r="DY84">
        <f t="shared" si="207"/>
        <v>5.8778539005661552E-2</v>
      </c>
      <c r="DZ84">
        <f t="shared" si="208"/>
        <v>-0.10266930961974446</v>
      </c>
      <c r="EB84">
        <v>1234.2038932040361</v>
      </c>
      <c r="EC84">
        <v>78</v>
      </c>
      <c r="ED84" s="22">
        <f t="shared" si="196"/>
        <v>1.0527773346072895</v>
      </c>
      <c r="EE84" s="49">
        <f t="shared" si="197"/>
        <v>0.95151606365832619</v>
      </c>
      <c r="EJ84" s="72"/>
      <c r="EK84">
        <f t="shared" si="209"/>
        <v>2.2336526382965238E-2</v>
      </c>
      <c r="EL84">
        <f t="shared" si="210"/>
        <v>-2.1583875480710741E-2</v>
      </c>
      <c r="EM84" s="65"/>
      <c r="EN84">
        <v>1233.0759303465461</v>
      </c>
      <c r="EO84">
        <v>78</v>
      </c>
      <c r="EP84" s="22">
        <f t="shared" si="198"/>
        <v>1.1182881193574858</v>
      </c>
      <c r="EQ84" s="49">
        <f t="shared" si="199"/>
        <v>1.0375024356572626</v>
      </c>
      <c r="EV84" s="72"/>
      <c r="EW84">
        <f t="shared" si="211"/>
        <v>4.8553710998013623E-2</v>
      </c>
      <c r="EX84">
        <f t="shared" si="212"/>
        <v>1.5989124941978339E-2</v>
      </c>
      <c r="EY84" s="65"/>
      <c r="EZ84" s="11">
        <v>1090.215804324997</v>
      </c>
      <c r="FA84" s="10">
        <v>78</v>
      </c>
      <c r="FB84" s="22">
        <f t="shared" si="200"/>
        <v>1.060668411261902</v>
      </c>
      <c r="FC84" s="11">
        <f t="shared" si="201"/>
        <v>1.0020060261305568</v>
      </c>
      <c r="FH84" s="52"/>
      <c r="FI84" s="10">
        <f t="shared" si="213"/>
        <v>2.5579634922258638E-2</v>
      </c>
      <c r="FJ84" s="10">
        <f t="shared" si="214"/>
        <v>8.7033341483796134E-4</v>
      </c>
      <c r="FK84" s="65"/>
      <c r="FP84" s="52"/>
      <c r="FQ84" s="56"/>
      <c r="FR84" s="56"/>
      <c r="FS84" s="56"/>
      <c r="FT84" s="49"/>
      <c r="FU84" s="49"/>
      <c r="FV84" s="65"/>
      <c r="GA84" s="52"/>
      <c r="GB84" s="56"/>
      <c r="GC84" s="56"/>
      <c r="HO84"/>
      <c r="HP84"/>
      <c r="HQ84"/>
    </row>
    <row r="85" spans="12:225" x14ac:dyDescent="0.25">
      <c r="L85" s="49">
        <v>424.50471139906091</v>
      </c>
      <c r="M85" s="49">
        <v>79</v>
      </c>
      <c r="N85" s="22">
        <f t="shared" si="202"/>
        <v>0.30573118067274513</v>
      </c>
      <c r="O85" s="49">
        <f t="shared" si="171"/>
        <v>0.40286318169904628</v>
      </c>
      <c r="U85">
        <f t="shared" si="203"/>
        <v>-0.51466026652887675</v>
      </c>
      <c r="V85">
        <f t="shared" si="204"/>
        <v>-0.39484242165503236</v>
      </c>
      <c r="W85" s="61"/>
      <c r="X85" s="49">
        <v>529.00023629484326</v>
      </c>
      <c r="Y85" s="49">
        <v>79</v>
      </c>
      <c r="Z85" s="22">
        <f t="shared" si="172"/>
        <v>0.25763405854282739</v>
      </c>
      <c r="AA85" s="49">
        <f t="shared" si="173"/>
        <v>0.39270278612030551</v>
      </c>
      <c r="AF85" s="72"/>
      <c r="AG85">
        <f t="shared" si="174"/>
        <v>-0.58899672493227972</v>
      </c>
      <c r="AH85">
        <f t="shared" si="175"/>
        <v>-0.40593601751648706</v>
      </c>
      <c r="AI85" s="61"/>
      <c r="AJ85" s="49">
        <v>433.50259514794141</v>
      </c>
      <c r="AK85" s="49">
        <v>79</v>
      </c>
      <c r="AL85" s="22">
        <f t="shared" si="176"/>
        <v>0.25573990285433706</v>
      </c>
      <c r="AM85" s="49">
        <f t="shared" si="177"/>
        <v>0.32484048074634087</v>
      </c>
      <c r="AR85" s="72"/>
      <c r="AS85">
        <f t="shared" si="178"/>
        <v>-0.59220150413079886</v>
      </c>
      <c r="AT85">
        <f t="shared" si="179"/>
        <v>-0.48832985544905094</v>
      </c>
      <c r="AV85" s="49">
        <v>850.1801279728902</v>
      </c>
      <c r="AW85" s="49">
        <v>79</v>
      </c>
      <c r="AX85" s="22">
        <f t="shared" si="180"/>
        <v>1.826994991289604</v>
      </c>
      <c r="AY85" s="49">
        <f t="shared" si="181"/>
        <v>1.1281207043846562</v>
      </c>
      <c r="BD85" s="72"/>
      <c r="BE85">
        <f t="shared" si="182"/>
        <v>0.26173735673498544</v>
      </c>
      <c r="BF85">
        <f t="shared" si="183"/>
        <v>5.235556989880058E-2</v>
      </c>
      <c r="BG85" s="61"/>
      <c r="BH85" s="49">
        <v>772.14279767410903</v>
      </c>
      <c r="BI85" s="49">
        <v>79</v>
      </c>
      <c r="BJ85" s="22">
        <f t="shared" si="184"/>
        <v>1.4871742337919716</v>
      </c>
      <c r="BK85" s="49">
        <f t="shared" si="185"/>
        <v>0.97553630493929477</v>
      </c>
      <c r="BP85" s="72"/>
      <c r="BQ85">
        <f t="shared" si="186"/>
        <v>0.1723618524100877</v>
      </c>
      <c r="BR85">
        <f t="shared" si="187"/>
        <v>-1.075656354121101E-2</v>
      </c>
      <c r="BT85" s="49">
        <v>1059.7741504679193</v>
      </c>
      <c r="BU85" s="49">
        <v>79</v>
      </c>
      <c r="BV85" s="22">
        <f t="shared" si="188"/>
        <v>1.4083859290207117</v>
      </c>
      <c r="BW85" s="49">
        <f t="shared" si="189"/>
        <v>1.0800894274609585</v>
      </c>
      <c r="CB85" s="72"/>
      <c r="CC85">
        <f t="shared" si="205"/>
        <v>0.14872167744672188</v>
      </c>
      <c r="CD85">
        <f t="shared" si="206"/>
        <v>3.3459714973027764E-2</v>
      </c>
      <c r="CG85"/>
      <c r="CH85"/>
      <c r="CI85"/>
      <c r="CN85"/>
      <c r="CQ85" s="65"/>
      <c r="CR85" s="49"/>
      <c r="CS85" s="49"/>
      <c r="CT85" s="49"/>
      <c r="CU85" s="49"/>
      <c r="CZ85" s="52"/>
      <c r="DA85" s="49"/>
      <c r="DB85" s="49"/>
      <c r="DC85" s="65"/>
      <c r="DD85" s="49"/>
      <c r="DM85"/>
      <c r="DN85"/>
      <c r="DP85" s="49">
        <v>984.4178482737907</v>
      </c>
      <c r="DQ85">
        <v>79</v>
      </c>
      <c r="DR85" s="22">
        <f t="shared" si="194"/>
        <v>1.1587232805193854</v>
      </c>
      <c r="DS85" s="49">
        <f t="shared" si="195"/>
        <v>0.79938886975230905</v>
      </c>
      <c r="DX85" s="72"/>
      <c r="DY85">
        <f t="shared" si="207"/>
        <v>6.3979732691469282E-2</v>
      </c>
      <c r="DZ85">
        <f t="shared" si="208"/>
        <v>-9.7241902909546457E-2</v>
      </c>
      <c r="EB85">
        <v>1251.6870615293585</v>
      </c>
      <c r="EC85">
        <v>79</v>
      </c>
      <c r="ED85" s="22">
        <f t="shared" si="196"/>
        <v>1.0651629503085516</v>
      </c>
      <c r="EE85" s="49">
        <f t="shared" si="197"/>
        <v>0.96080173187925721</v>
      </c>
      <c r="EJ85" s="72"/>
      <c r="EK85">
        <f t="shared" si="209"/>
        <v>2.7416051912240159E-2</v>
      </c>
      <c r="EL85">
        <f t="shared" si="210"/>
        <v>-1.7366222773211516E-2</v>
      </c>
      <c r="EN85">
        <v>1250.0819973105765</v>
      </c>
      <c r="EO85">
        <v>79</v>
      </c>
      <c r="EP85" s="22">
        <f t="shared" si="198"/>
        <v>1.1316010731593606</v>
      </c>
      <c r="EQ85" s="49">
        <f t="shared" si="199"/>
        <v>1.0475014513443985</v>
      </c>
      <c r="EV85" s="72"/>
      <c r="EW85">
        <f t="shared" si="211"/>
        <v>5.3693350650424687E-2</v>
      </c>
      <c r="EX85">
        <f t="shared" si="212"/>
        <v>2.0154633366664156E-2</v>
      </c>
      <c r="EZ85" s="49">
        <v>1104.2989857823832</v>
      </c>
      <c r="FA85">
        <v>79</v>
      </c>
      <c r="FB85" s="22">
        <f t="shared" si="200"/>
        <v>1.0731468631591008</v>
      </c>
      <c r="FC85" s="49">
        <f t="shared" si="201"/>
        <v>1.009907856607237</v>
      </c>
      <c r="FH85" s="52"/>
      <c r="FI85">
        <f t="shared" si="213"/>
        <v>3.0659160451533593E-2</v>
      </c>
      <c r="FJ85">
        <f t="shared" si="214"/>
        <v>4.2817508197260622E-3</v>
      </c>
      <c r="FN85" s="22"/>
      <c r="FO85" s="49"/>
      <c r="FP85" s="56"/>
      <c r="FQ85" s="56"/>
      <c r="FR85" s="56"/>
      <c r="FS85" s="56"/>
      <c r="FY85" s="22"/>
      <c r="FZ85" s="49"/>
      <c r="GA85" s="56"/>
      <c r="GB85" s="56"/>
      <c r="GC85" s="56"/>
      <c r="HO85"/>
      <c r="HP85"/>
      <c r="HQ85"/>
    </row>
    <row r="86" spans="12:225" x14ac:dyDescent="0.25">
      <c r="L86" s="49">
        <v>432.50260114824744</v>
      </c>
      <c r="M86" s="49">
        <v>80</v>
      </c>
      <c r="N86" s="22">
        <f t="shared" si="202"/>
        <v>0.30932801809242444</v>
      </c>
      <c r="O86" s="49">
        <f t="shared" si="171"/>
        <v>0.40376352052691356</v>
      </c>
      <c r="U86">
        <f t="shared" si="203"/>
        <v>-0.50958074099960193</v>
      </c>
      <c r="V86">
        <f t="shared" si="204"/>
        <v>-0.39387292152296804</v>
      </c>
      <c r="W86" s="61"/>
      <c r="X86" s="49">
        <v>538.00023234195726</v>
      </c>
      <c r="Y86" s="49">
        <v>80</v>
      </c>
      <c r="Z86" s="22">
        <f t="shared" si="172"/>
        <v>0.26062980340960445</v>
      </c>
      <c r="AA86" s="49">
        <f t="shared" si="173"/>
        <v>0.39369224298914096</v>
      </c>
      <c r="AF86" s="72"/>
      <c r="AG86">
        <f t="shared" si="174"/>
        <v>-0.58397592355722894</v>
      </c>
      <c r="AH86">
        <f t="shared" si="175"/>
        <v>-0.40484314213179312</v>
      </c>
      <c r="AI86" s="61"/>
      <c r="AJ86" s="49">
        <v>441.50254812401704</v>
      </c>
      <c r="AK86" s="49">
        <v>80</v>
      </c>
      <c r="AL86" s="22">
        <f t="shared" si="176"/>
        <v>0.25840386017573641</v>
      </c>
      <c r="AM86" s="49">
        <f t="shared" si="177"/>
        <v>0.32551126651044177</v>
      </c>
      <c r="AR86" s="72"/>
      <c r="AS86">
        <f t="shared" si="178"/>
        <v>-0.58770100290412242</v>
      </c>
      <c r="AT86">
        <f t="shared" si="179"/>
        <v>-0.48743397514913223</v>
      </c>
      <c r="AV86" s="49">
        <v>861.67105092372697</v>
      </c>
      <c r="AW86" s="49">
        <v>80</v>
      </c>
      <c r="AX86" s="22">
        <f t="shared" si="180"/>
        <v>1.847756298008804</v>
      </c>
      <c r="AY86" s="49">
        <f t="shared" si="181"/>
        <v>1.1375819501302589</v>
      </c>
      <c r="BD86" s="72"/>
      <c r="BE86">
        <f t="shared" si="182"/>
        <v>0.26664469122972961</v>
      </c>
      <c r="BF86">
        <f t="shared" si="183"/>
        <v>5.5982692544431237E-2</v>
      </c>
      <c r="BG86" s="61"/>
      <c r="BH86" s="49">
        <v>783.15403976484731</v>
      </c>
      <c r="BI86" s="49">
        <v>80</v>
      </c>
      <c r="BJ86" s="22">
        <f t="shared" si="184"/>
        <v>1.5040739409941528</v>
      </c>
      <c r="BK86" s="49">
        <f t="shared" si="185"/>
        <v>0.98347384397622506</v>
      </c>
      <c r="BP86" s="72"/>
      <c r="BQ86">
        <f t="shared" si="186"/>
        <v>0.17726918690483179</v>
      </c>
      <c r="BR86">
        <f t="shared" si="187"/>
        <v>-7.2371858898885926E-3</v>
      </c>
      <c r="BT86" s="49">
        <v>1075.7815763434508</v>
      </c>
      <c r="BU86" s="49">
        <v>80</v>
      </c>
      <c r="BV86" s="22">
        <f t="shared" si="188"/>
        <v>1.4236944717274584</v>
      </c>
      <c r="BW86" s="49">
        <f t="shared" si="189"/>
        <v>1.0904786746160777</v>
      </c>
      <c r="CC86">
        <f t="shared" si="205"/>
        <v>0.15341679865510172</v>
      </c>
      <c r="CD86">
        <f t="shared" si="206"/>
        <v>3.7617176941660696E-2</v>
      </c>
      <c r="CG86"/>
      <c r="CH86"/>
      <c r="CI86"/>
      <c r="CN86"/>
      <c r="CQ86" s="65"/>
      <c r="CR86" s="49"/>
      <c r="CS86" s="49"/>
      <c r="CT86" s="49"/>
      <c r="CU86" s="49"/>
      <c r="CZ86" s="52"/>
      <c r="DA86" s="49"/>
      <c r="DB86" s="49"/>
      <c r="DD86" s="49"/>
      <c r="DM86"/>
      <c r="DN86"/>
      <c r="DP86" s="49">
        <v>1001.4670488837863</v>
      </c>
      <c r="DQ86">
        <v>80</v>
      </c>
      <c r="DR86" s="22">
        <f t="shared" si="194"/>
        <v>1.1725176052874733</v>
      </c>
      <c r="DS86" s="49">
        <f t="shared" si="195"/>
        <v>0.80880124974411549</v>
      </c>
      <c r="DX86" s="72"/>
      <c r="DY86">
        <f t="shared" si="207"/>
        <v>6.9119372343880325E-2</v>
      </c>
      <c r="DZ86">
        <f t="shared" si="208"/>
        <v>-9.2158186353066954E-2</v>
      </c>
      <c r="EB86">
        <v>1267.1941445571788</v>
      </c>
      <c r="EC86">
        <v>80</v>
      </c>
      <c r="ED86" s="22">
        <f t="shared" si="196"/>
        <v>1.0775485660098139</v>
      </c>
      <c r="EE86" s="49">
        <f t="shared" si="197"/>
        <v>0.96903786078858134</v>
      </c>
      <c r="EJ86" s="72"/>
      <c r="EK86">
        <f t="shared" si="209"/>
        <v>3.2436853287290984E-2</v>
      </c>
      <c r="EL86">
        <f t="shared" si="210"/>
        <v>-1.3659254517506736E-2</v>
      </c>
      <c r="EN86">
        <v>1268.0462333842563</v>
      </c>
      <c r="EO86">
        <v>80</v>
      </c>
      <c r="EP86" s="22">
        <f t="shared" si="198"/>
        <v>1.1449140269612352</v>
      </c>
      <c r="EQ86" s="49">
        <f t="shared" si="199"/>
        <v>1.0580638393843882</v>
      </c>
      <c r="EV86" s="72"/>
      <c r="EW86">
        <f t="shared" si="211"/>
        <v>5.8772876179699583E-2</v>
      </c>
      <c r="EX86">
        <f t="shared" si="212"/>
        <v>2.4511872099866293E-2</v>
      </c>
      <c r="EZ86" s="49">
        <v>1119.2882783269017</v>
      </c>
      <c r="FA86">
        <v>80</v>
      </c>
      <c r="FB86" s="22">
        <f t="shared" si="200"/>
        <v>1.0856253150562996</v>
      </c>
      <c r="FC86" s="49">
        <f t="shared" si="201"/>
        <v>1.0183180904035241</v>
      </c>
      <c r="FH86" s="22"/>
      <c r="FI86">
        <f t="shared" si="213"/>
        <v>3.567996182658436E-2</v>
      </c>
      <c r="FJ86">
        <f t="shared" si="214"/>
        <v>7.8834590701873306E-3</v>
      </c>
      <c r="FL86" s="12"/>
      <c r="FM86" s="12"/>
      <c r="FN86" s="57"/>
      <c r="FO86" s="56"/>
      <c r="FP86" s="56"/>
      <c r="FQ86" s="56"/>
      <c r="FR86" s="56"/>
      <c r="FS86" s="56"/>
      <c r="FT86" s="12"/>
      <c r="FU86" s="12"/>
      <c r="FW86" s="12"/>
      <c r="FX86" s="12"/>
      <c r="FY86" s="57"/>
      <c r="FZ86" s="56"/>
      <c r="GA86" s="56"/>
      <c r="GB86" s="56"/>
      <c r="GC86" s="56"/>
      <c r="GD86" s="12"/>
      <c r="GE86" s="12"/>
      <c r="HO86"/>
      <c r="HP86"/>
      <c r="HQ86"/>
    </row>
    <row r="87" spans="12:225" x14ac:dyDescent="0.25">
      <c r="L87" s="49">
        <v>440.00113636216895</v>
      </c>
      <c r="M87" s="49">
        <v>81</v>
      </c>
      <c r="N87" s="22">
        <f t="shared" si="202"/>
        <v>0.31292485551210386</v>
      </c>
      <c r="O87" s="49">
        <f t="shared" si="171"/>
        <v>0.40460764599212268</v>
      </c>
      <c r="U87">
        <f t="shared" si="203"/>
        <v>-0.50455993962455103</v>
      </c>
      <c r="V87">
        <f t="shared" si="204"/>
        <v>-0.39296591449449725</v>
      </c>
      <c r="W87" s="61"/>
      <c r="X87" s="49">
        <v>548.00022810214227</v>
      </c>
      <c r="Y87" s="49">
        <v>81</v>
      </c>
      <c r="Z87" s="22">
        <f t="shared" si="172"/>
        <v>0.26362554827638152</v>
      </c>
      <c r="AA87" s="49">
        <f t="shared" si="173"/>
        <v>0.3947916395268109</v>
      </c>
      <c r="AF87" s="72"/>
      <c r="AG87">
        <f t="shared" si="174"/>
        <v>-0.57901250402567883</v>
      </c>
      <c r="AH87">
        <f t="shared" si="175"/>
        <v>-0.40363205292696414</v>
      </c>
      <c r="AI87" s="61"/>
      <c r="AJ87" s="49">
        <v>447.50251395941899</v>
      </c>
      <c r="AK87" s="49">
        <v>81</v>
      </c>
      <c r="AL87" s="22">
        <f t="shared" si="176"/>
        <v>0.26106781749713576</v>
      </c>
      <c r="AM87" s="49">
        <f t="shared" si="177"/>
        <v>0.32601435592603156</v>
      </c>
      <c r="AR87" s="72"/>
      <c r="AS87">
        <f t="shared" si="178"/>
        <v>-0.58324666147787241</v>
      </c>
      <c r="AT87">
        <f t="shared" si="179"/>
        <v>-0.48676327550818149</v>
      </c>
      <c r="AV87" s="49">
        <v>873.66183389226751</v>
      </c>
      <c r="AW87" s="49">
        <v>81</v>
      </c>
      <c r="AX87" s="22">
        <f t="shared" si="180"/>
        <v>1.8685176047280043</v>
      </c>
      <c r="AY87" s="49">
        <f t="shared" si="181"/>
        <v>1.1474547640750512</v>
      </c>
      <c r="BD87" s="72"/>
      <c r="BE87">
        <f t="shared" si="182"/>
        <v>0.27149719402414174</v>
      </c>
      <c r="BF87">
        <f t="shared" si="183"/>
        <v>5.9735573425134275E-2</v>
      </c>
      <c r="BG87" s="61"/>
      <c r="BH87" s="11">
        <v>794.16528506350619</v>
      </c>
      <c r="BI87" s="11">
        <v>81</v>
      </c>
      <c r="BJ87" s="22">
        <f t="shared" si="184"/>
        <v>1.5209736481963345</v>
      </c>
      <c r="BK87" s="11">
        <f t="shared" si="185"/>
        <v>0.9914113853256098</v>
      </c>
      <c r="BP87" s="72"/>
      <c r="BQ87" s="10">
        <f t="shared" si="186"/>
        <v>0.18212168969924394</v>
      </c>
      <c r="BR87" s="10">
        <f t="shared" si="187"/>
        <v>-3.7460979831220676E-3</v>
      </c>
      <c r="BT87" s="49">
        <v>1089.3293808577826</v>
      </c>
      <c r="BU87" s="49">
        <v>81</v>
      </c>
      <c r="BV87" s="22">
        <f t="shared" si="188"/>
        <v>1.4390030144342056</v>
      </c>
      <c r="BW87" s="49">
        <f t="shared" si="189"/>
        <v>1.0992715617800148</v>
      </c>
      <c r="CC87">
        <f t="shared" si="205"/>
        <v>0.15806170370086534</v>
      </c>
      <c r="CD87">
        <f t="shared" si="206"/>
        <v>4.1104992891009433E-2</v>
      </c>
      <c r="CG87"/>
      <c r="CH87"/>
      <c r="CI87"/>
      <c r="CN87"/>
      <c r="CS87" s="49"/>
      <c r="CT87" s="49"/>
      <c r="CU87" s="49"/>
      <c r="CZ87" s="52"/>
      <c r="DM87"/>
      <c r="DN87"/>
      <c r="DP87" s="49">
        <v>1017.9731086821498</v>
      </c>
      <c r="DQ87">
        <v>81</v>
      </c>
      <c r="DR87" s="22">
        <f t="shared" si="194"/>
        <v>1.1863119300555613</v>
      </c>
      <c r="DS87" s="49">
        <f t="shared" si="195"/>
        <v>0.81791377710206048</v>
      </c>
      <c r="DX87" s="72"/>
      <c r="DY87">
        <f t="shared" si="207"/>
        <v>7.4198897873155367E-2</v>
      </c>
      <c r="DZ87">
        <f t="shared" si="208"/>
        <v>-8.7292476405044894E-2</v>
      </c>
      <c r="EB87">
        <v>1285.1774196584688</v>
      </c>
      <c r="EC87">
        <v>81</v>
      </c>
      <c r="ED87" s="22">
        <f t="shared" si="196"/>
        <v>1.0899341817110761</v>
      </c>
      <c r="EE87" s="49">
        <f t="shared" si="197"/>
        <v>0.97858914594519941</v>
      </c>
      <c r="EJ87" s="72"/>
      <c r="EK87">
        <f t="shared" si="209"/>
        <v>3.7400272818841111E-2</v>
      </c>
      <c r="EL87">
        <f t="shared" si="210"/>
        <v>-9.3996055413861253E-3</v>
      </c>
      <c r="EN87">
        <v>1288.0908353062682</v>
      </c>
      <c r="EO87">
        <v>81</v>
      </c>
      <c r="EP87" s="22">
        <f t="shared" si="198"/>
        <v>1.1582269807631103</v>
      </c>
      <c r="EQ87" s="49">
        <f t="shared" si="199"/>
        <v>1.0698494150547955</v>
      </c>
      <c r="EV87" s="72"/>
      <c r="EW87">
        <f t="shared" si="211"/>
        <v>6.3793677554750461E-2</v>
      </c>
      <c r="EX87">
        <f t="shared" si="212"/>
        <v>2.9322653560859693E-2</v>
      </c>
      <c r="EZ87" s="49">
        <v>1138.7564489389292</v>
      </c>
      <c r="FA87">
        <v>81</v>
      </c>
      <c r="FB87" s="22">
        <f t="shared" si="200"/>
        <v>1.0981037669534985</v>
      </c>
      <c r="FC87" s="49">
        <f t="shared" si="201"/>
        <v>1.029241345516924</v>
      </c>
      <c r="FH87" s="22"/>
      <c r="FI87">
        <f t="shared" si="213"/>
        <v>4.0643381358134514E-2</v>
      </c>
      <c r="FJ87">
        <f t="shared" si="214"/>
        <v>1.2517223874482765E-2</v>
      </c>
      <c r="FL87" s="12"/>
      <c r="FM87" s="12"/>
      <c r="FN87" s="57"/>
      <c r="FO87" s="56"/>
      <c r="FP87" s="56"/>
      <c r="FQ87" s="56"/>
      <c r="FR87" s="56"/>
      <c r="FS87" s="56"/>
      <c r="FT87" s="12"/>
      <c r="FU87" s="12"/>
      <c r="FW87" s="12"/>
      <c r="FX87" s="12"/>
      <c r="FY87" s="57"/>
      <c r="FZ87" s="56"/>
      <c r="GA87" s="56"/>
      <c r="GB87" s="56"/>
      <c r="GC87" s="56"/>
      <c r="GD87" s="12"/>
      <c r="GE87" s="12"/>
      <c r="HO87"/>
      <c r="HP87"/>
      <c r="HQ87"/>
    </row>
    <row r="88" spans="12:225" x14ac:dyDescent="0.25">
      <c r="L88" s="49">
        <v>447.0011185668331</v>
      </c>
      <c r="M88" s="49">
        <v>82</v>
      </c>
      <c r="N88" s="22">
        <f t="shared" si="202"/>
        <v>0.31652169293178317</v>
      </c>
      <c r="O88" s="49">
        <f t="shared" si="171"/>
        <v>0.40539564832409791</v>
      </c>
      <c r="U88">
        <f t="shared" si="203"/>
        <v>-0.49959652009300093</v>
      </c>
      <c r="V88">
        <f t="shared" si="204"/>
        <v>-0.39212091750530603</v>
      </c>
      <c r="W88" s="61"/>
      <c r="X88" s="49">
        <v>560.5002230151207</v>
      </c>
      <c r="Y88" s="49">
        <v>82</v>
      </c>
      <c r="Z88" s="22">
        <f t="shared" si="172"/>
        <v>0.26662129314315858</v>
      </c>
      <c r="AA88" s="49">
        <f t="shared" si="173"/>
        <v>0.39616588522228768</v>
      </c>
      <c r="AF88" s="72"/>
      <c r="AG88">
        <f t="shared" si="174"/>
        <v>-0.57410516953093471</v>
      </c>
      <c r="AH88">
        <f t="shared" si="175"/>
        <v>-0.40212292530834454</v>
      </c>
      <c r="AI88" s="61"/>
      <c r="AJ88" s="49">
        <v>454.5044004187418</v>
      </c>
      <c r="AK88" s="49">
        <v>82</v>
      </c>
      <c r="AL88" s="22">
        <f t="shared" si="176"/>
        <v>0.2637317748185351</v>
      </c>
      <c r="AM88" s="49">
        <f t="shared" si="177"/>
        <v>0.32660145509684052</v>
      </c>
      <c r="AR88" s="72"/>
      <c r="AS88">
        <f t="shared" si="178"/>
        <v>-0.57883754257281739</v>
      </c>
      <c r="AT88">
        <f t="shared" si="179"/>
        <v>-0.48598188469696013</v>
      </c>
      <c r="AV88" s="49">
        <v>883.69338573964671</v>
      </c>
      <c r="AW88" s="49">
        <v>82</v>
      </c>
      <c r="AX88" s="22">
        <f t="shared" si="180"/>
        <v>1.8892789114472042</v>
      </c>
      <c r="AY88" s="49">
        <f t="shared" si="181"/>
        <v>1.1557144119417964</v>
      </c>
      <c r="BD88" s="72"/>
      <c r="BE88">
        <f t="shared" si="182"/>
        <v>0.2762960769059104</v>
      </c>
      <c r="BF88">
        <f t="shared" si="183"/>
        <v>6.2850529031805144E-2</v>
      </c>
      <c r="BG88" s="61"/>
      <c r="BH88" s="49">
        <v>805.65578878327437</v>
      </c>
      <c r="BI88" s="49">
        <v>82</v>
      </c>
      <c r="BJ88" s="22">
        <f t="shared" si="184"/>
        <v>1.537873355398516</v>
      </c>
      <c r="BK88" s="49">
        <f t="shared" si="185"/>
        <v>0.99969440381508312</v>
      </c>
      <c r="BP88" s="72"/>
      <c r="BQ88">
        <f t="shared" si="186"/>
        <v>0.18692057258101266</v>
      </c>
      <c r="BR88">
        <f t="shared" si="187"/>
        <v>-1.3273902010234117E-4</v>
      </c>
      <c r="BT88" s="49">
        <v>1100.8207165565154</v>
      </c>
      <c r="BU88" s="49">
        <v>82</v>
      </c>
      <c r="BV88" s="22">
        <f t="shared" si="188"/>
        <v>1.4543115571409524</v>
      </c>
      <c r="BW88" s="49">
        <f t="shared" si="189"/>
        <v>1.1067297457281955</v>
      </c>
      <c r="CB88"/>
      <c r="CC88">
        <f t="shared" si="205"/>
        <v>0.16265745539001442</v>
      </c>
      <c r="CD88">
        <f t="shared" si="206"/>
        <v>4.4041582696090036E-2</v>
      </c>
      <c r="CG88"/>
      <c r="CH88"/>
      <c r="CI88"/>
      <c r="CS88" s="49"/>
      <c r="CT88" s="49"/>
      <c r="CU88" s="49"/>
      <c r="DM88"/>
      <c r="DN88"/>
      <c r="DP88" s="49">
        <v>1034.0015715655368</v>
      </c>
      <c r="DQ88">
        <v>82</v>
      </c>
      <c r="DR88" s="22">
        <f t="shared" si="194"/>
        <v>1.2001062548236492</v>
      </c>
      <c r="DS88" s="49">
        <f t="shared" si="195"/>
        <v>0.82676263675208705</v>
      </c>
      <c r="DX88" s="72"/>
      <c r="DY88">
        <f t="shared" si="207"/>
        <v>7.9219699248206141E-2</v>
      </c>
      <c r="DZ88">
        <f t="shared" si="208"/>
        <v>-8.2619158337744469E-2</v>
      </c>
      <c r="EB88">
        <v>1305.2234483030099</v>
      </c>
      <c r="EC88">
        <v>82</v>
      </c>
      <c r="ED88" s="22">
        <f t="shared" si="196"/>
        <v>1.1023197974123384</v>
      </c>
      <c r="EE88" s="49">
        <f t="shared" si="197"/>
        <v>0.98923600169107029</v>
      </c>
      <c r="EJ88" s="72"/>
      <c r="EK88">
        <f t="shared" si="209"/>
        <v>4.2307607313585294E-2</v>
      </c>
      <c r="EL88">
        <f t="shared" si="210"/>
        <v>-4.7000865573478727E-3</v>
      </c>
      <c r="EN88">
        <v>1307.1159091679667</v>
      </c>
      <c r="EO88">
        <v>82</v>
      </c>
      <c r="EP88" s="22">
        <f t="shared" si="198"/>
        <v>1.1715399345649851</v>
      </c>
      <c r="EQ88" s="49">
        <f t="shared" si="199"/>
        <v>1.0810355412998822</v>
      </c>
      <c r="EV88" s="72"/>
      <c r="EW88">
        <f t="shared" si="211"/>
        <v>6.8757097086300553E-2</v>
      </c>
      <c r="EX88">
        <f t="shared" si="212"/>
        <v>3.3839972525632638E-2</v>
      </c>
      <c r="EZ88" s="49"/>
      <c r="FC88" s="22"/>
      <c r="FI88" s="49"/>
      <c r="FL88" s="12"/>
      <c r="FM88" s="12"/>
      <c r="FN88" s="57"/>
      <c r="FO88" s="56"/>
      <c r="FP88" s="56"/>
      <c r="FQ88" s="12"/>
      <c r="FR88" s="12"/>
      <c r="FS88" s="12"/>
      <c r="FT88" s="12"/>
      <c r="FU88" s="12"/>
      <c r="FW88" s="12"/>
      <c r="FX88" s="12"/>
      <c r="FY88" s="57"/>
      <c r="FZ88" s="56"/>
      <c r="GA88" s="56"/>
      <c r="GB88" s="12"/>
      <c r="GC88" s="12"/>
      <c r="GD88" s="12"/>
      <c r="GE88" s="12"/>
      <c r="HO88"/>
      <c r="HP88"/>
      <c r="HQ88"/>
    </row>
    <row r="89" spans="12:225" x14ac:dyDescent="0.25">
      <c r="L89" s="49">
        <v>454.00440526497096</v>
      </c>
      <c r="M89" s="49">
        <v>83</v>
      </c>
      <c r="N89" s="22">
        <f t="shared" si="202"/>
        <v>0.32011853035146254</v>
      </c>
      <c r="O89" s="49">
        <f t="shared" si="171"/>
        <v>0.40618402264967057</v>
      </c>
      <c r="U89">
        <f t="shared" si="203"/>
        <v>-0.49468918559825675</v>
      </c>
      <c r="V89">
        <f t="shared" si="204"/>
        <v>-0.39127716367752646</v>
      </c>
      <c r="W89" s="61"/>
      <c r="X89" s="49">
        <v>570.50021910600526</v>
      </c>
      <c r="Y89" s="49">
        <v>83</v>
      </c>
      <c r="Z89" s="22">
        <f t="shared" si="172"/>
        <v>0.26961703800993564</v>
      </c>
      <c r="AA89" s="49">
        <f t="shared" si="173"/>
        <v>0.3972652817963146</v>
      </c>
      <c r="AF89" s="72"/>
      <c r="AG89">
        <f t="shared" si="174"/>
        <v>-0.56925266673652264</v>
      </c>
      <c r="AH89">
        <f t="shared" si="175"/>
        <v>-0.40091938758273299</v>
      </c>
      <c r="AI89" s="61"/>
      <c r="AJ89" s="49">
        <v>462.0043289840475</v>
      </c>
      <c r="AK89" s="49">
        <v>83</v>
      </c>
      <c r="AL89" s="22">
        <f t="shared" si="176"/>
        <v>0.26639573213993439</v>
      </c>
      <c r="AM89" s="49">
        <f t="shared" si="177"/>
        <v>0.32723031445744255</v>
      </c>
      <c r="AR89" s="72"/>
      <c r="AS89">
        <f t="shared" si="178"/>
        <v>-0.5744727371703674</v>
      </c>
      <c r="AT89">
        <f t="shared" si="179"/>
        <v>-0.48514647030709557</v>
      </c>
      <c r="AV89" s="49">
        <v>895.18447819429934</v>
      </c>
      <c r="AW89" s="49">
        <v>83</v>
      </c>
      <c r="AX89" s="22">
        <f t="shared" si="180"/>
        <v>1.9100402181664042</v>
      </c>
      <c r="AY89" s="49">
        <f t="shared" si="181"/>
        <v>1.1651757972512329</v>
      </c>
      <c r="BD89" s="72"/>
      <c r="BE89">
        <f t="shared" si="182"/>
        <v>0.28104251193037211</v>
      </c>
      <c r="BF89">
        <f t="shared" si="183"/>
        <v>6.639145498978441E-2</v>
      </c>
      <c r="BG89" s="61"/>
      <c r="BH89" s="49">
        <v>816.64695554443847</v>
      </c>
      <c r="BI89" s="49">
        <v>83</v>
      </c>
      <c r="BJ89" s="22">
        <f t="shared" si="184"/>
        <v>1.5547730626006975</v>
      </c>
      <c r="BK89" s="49">
        <f t="shared" si="185"/>
        <v>1.0076174713954003</v>
      </c>
      <c r="BP89" s="72"/>
      <c r="BQ89">
        <f t="shared" si="186"/>
        <v>0.19166700760547434</v>
      </c>
      <c r="BR89">
        <f t="shared" si="187"/>
        <v>3.2956892596106373E-3</v>
      </c>
      <c r="BT89" s="49">
        <v>1117.3085965837729</v>
      </c>
      <c r="BU89" s="49">
        <v>83</v>
      </c>
      <c r="BV89" s="22">
        <f t="shared" si="188"/>
        <v>1.4696200998476994</v>
      </c>
      <c r="BW89" s="49">
        <f t="shared" si="189"/>
        <v>1.1174308204668251</v>
      </c>
      <c r="CB89"/>
      <c r="CC89">
        <f t="shared" si="205"/>
        <v>0.16720508314073509</v>
      </c>
      <c r="CD89">
        <f t="shared" si="206"/>
        <v>4.822064570150239E-2</v>
      </c>
      <c r="CG89"/>
      <c r="CH89"/>
      <c r="CI89"/>
      <c r="CS89" s="49"/>
      <c r="CT89" s="49"/>
      <c r="CU89" s="49"/>
      <c r="DM89"/>
      <c r="DN89"/>
      <c r="DP89" s="49">
        <v>1051.0513783826175</v>
      </c>
      <c r="DQ89">
        <v>83</v>
      </c>
      <c r="DR89" s="22">
        <f t="shared" si="194"/>
        <v>1.213900579591737</v>
      </c>
      <c r="DS89" s="49">
        <f t="shared" si="195"/>
        <v>0.83617535141362775</v>
      </c>
      <c r="DX89" s="72"/>
      <c r="DY89">
        <f t="shared" si="207"/>
        <v>8.4183118779756205E-2</v>
      </c>
      <c r="DZ89">
        <f t="shared" si="208"/>
        <v>-7.7702638630644319E-2</v>
      </c>
      <c r="EB89">
        <v>1325.2917603305318</v>
      </c>
      <c r="EC89">
        <v>83</v>
      </c>
      <c r="ED89" s="22">
        <f t="shared" si="196"/>
        <v>1.1147054131136005</v>
      </c>
      <c r="EE89" s="49">
        <f t="shared" si="197"/>
        <v>0.99989469259732799</v>
      </c>
      <c r="EJ89" s="72"/>
      <c r="EK89">
        <f t="shared" si="209"/>
        <v>4.7160110107997318E-2</v>
      </c>
      <c r="EL89">
        <f t="shared" si="210"/>
        <v>-4.5736832139784756E-5</v>
      </c>
      <c r="EN89">
        <v>1327.1401583856921</v>
      </c>
      <c r="EO89">
        <v>83</v>
      </c>
      <c r="EP89" s="22">
        <f t="shared" si="198"/>
        <v>1.1848528883668599</v>
      </c>
      <c r="EQ89" s="49">
        <f t="shared" si="199"/>
        <v>1.0928091502404238</v>
      </c>
      <c r="EU89" s="72"/>
      <c r="EV89" s="72"/>
      <c r="EW89">
        <f t="shared" si="211"/>
        <v>7.3664431581044701E-2</v>
      </c>
      <c r="EX89">
        <f t="shared" si="212"/>
        <v>3.8544322759755202E-2</v>
      </c>
      <c r="EZ89" s="49"/>
      <c r="FC89" s="22"/>
      <c r="FI89" s="49"/>
      <c r="FL89" s="12"/>
      <c r="FM89" s="12"/>
      <c r="FN89" s="57"/>
      <c r="FO89" s="56"/>
      <c r="FP89" s="12"/>
      <c r="FQ89" s="12"/>
      <c r="FR89" s="12"/>
      <c r="FS89" s="12"/>
      <c r="FT89" s="12"/>
      <c r="FU89" s="12"/>
      <c r="FW89" s="12"/>
      <c r="FX89" s="12"/>
      <c r="FY89" s="57"/>
      <c r="FZ89" s="56"/>
      <c r="GA89" s="12"/>
      <c r="GB89" s="12"/>
      <c r="GC89" s="12"/>
      <c r="GD89" s="12"/>
      <c r="GE89" s="12"/>
      <c r="HO89"/>
      <c r="HP89"/>
      <c r="HQ89"/>
    </row>
    <row r="90" spans="12:225" x14ac:dyDescent="0.25">
      <c r="L90" s="49">
        <v>461.50108342234688</v>
      </c>
      <c r="M90" s="49">
        <v>84</v>
      </c>
      <c r="N90" s="22">
        <f t="shared" si="202"/>
        <v>0.32371536777114185</v>
      </c>
      <c r="O90" s="49">
        <f t="shared" si="171"/>
        <v>0.4070279390622214</v>
      </c>
      <c r="U90">
        <f t="shared" si="203"/>
        <v>-0.48983668280384474</v>
      </c>
      <c r="V90">
        <f t="shared" si="204"/>
        <v>-0.39037577906937082</v>
      </c>
      <c r="W90" s="61"/>
      <c r="X90" s="49">
        <v>582.00021477659266</v>
      </c>
      <c r="Y90" s="49">
        <v>84</v>
      </c>
      <c r="Z90" s="22">
        <f t="shared" si="172"/>
        <v>0.2726127828767127</v>
      </c>
      <c r="AA90" s="49">
        <f t="shared" si="173"/>
        <v>0.39852958787470333</v>
      </c>
      <c r="AF90" s="72"/>
      <c r="AG90">
        <f t="shared" si="174"/>
        <v>-0.56445378385475387</v>
      </c>
      <c r="AH90">
        <f t="shared" si="175"/>
        <v>-0.39953942991730446</v>
      </c>
      <c r="AI90" s="61"/>
      <c r="AJ90" s="49">
        <v>469.50665596985948</v>
      </c>
      <c r="AK90" s="49">
        <v>84</v>
      </c>
      <c r="AL90" s="22">
        <f t="shared" si="176"/>
        <v>0.26905968946133374</v>
      </c>
      <c r="AM90" s="49">
        <f t="shared" si="177"/>
        <v>0.32785937492251815</v>
      </c>
      <c r="AR90" s="72"/>
      <c r="AS90">
        <f t="shared" si="178"/>
        <v>-0.57015136338772476</v>
      </c>
      <c r="AT90">
        <f t="shared" si="179"/>
        <v>-0.48431239345573412</v>
      </c>
      <c r="AV90" s="49">
        <v>906.19561905804869</v>
      </c>
      <c r="AW90" s="49">
        <v>84</v>
      </c>
      <c r="AX90" s="22">
        <f t="shared" si="180"/>
        <v>1.9308015248856041</v>
      </c>
      <c r="AY90" s="49">
        <f t="shared" si="181"/>
        <v>1.174242006301377</v>
      </c>
      <c r="BD90" s="72"/>
      <c r="BE90">
        <f t="shared" si="182"/>
        <v>0.28573763313875189</v>
      </c>
      <c r="BF90">
        <f t="shared" si="183"/>
        <v>6.9757612388589865E-2</v>
      </c>
      <c r="BG90" s="61"/>
      <c r="BH90" s="49">
        <v>828.15774463564605</v>
      </c>
      <c r="BI90" s="49">
        <v>84</v>
      </c>
      <c r="BJ90" s="22">
        <f t="shared" si="184"/>
        <v>1.571672769802879</v>
      </c>
      <c r="BK90" s="49">
        <f t="shared" si="185"/>
        <v>1.01591511275179</v>
      </c>
      <c r="BP90" s="72"/>
      <c r="BQ90">
        <f t="shared" si="186"/>
        <v>0.19636212881385418</v>
      </c>
      <c r="BR90">
        <f t="shared" si="187"/>
        <v>6.8574209364287327E-3</v>
      </c>
      <c r="BU90"/>
      <c r="BV90"/>
      <c r="BW90"/>
      <c r="CB90"/>
      <c r="CC90"/>
      <c r="CD90"/>
      <c r="CE90" s="65"/>
      <c r="CF90" s="49"/>
      <c r="CO90" s="49"/>
      <c r="CP90" s="49"/>
      <c r="CQ90" s="66"/>
      <c r="CR90" s="49"/>
      <c r="DP90" s="49">
        <v>1069.0336758025915</v>
      </c>
      <c r="DQ90">
        <v>84</v>
      </c>
      <c r="DR90" s="22">
        <f t="shared" si="194"/>
        <v>1.2276949043598249</v>
      </c>
      <c r="DS90" s="49">
        <f t="shared" si="195"/>
        <v>0.84610286768340792</v>
      </c>
      <c r="DX90" s="72"/>
      <c r="DY90">
        <f t="shared" si="207"/>
        <v>8.9090453274500339E-2</v>
      </c>
      <c r="DZ90">
        <f t="shared" si="208"/>
        <v>-7.2576832999493399E-2</v>
      </c>
      <c r="EB90" s="10">
        <v>1344.2735026771895</v>
      </c>
      <c r="EC90" s="10">
        <v>84</v>
      </c>
      <c r="ED90" s="22">
        <f t="shared" si="196"/>
        <v>1.1270910288148628</v>
      </c>
      <c r="EE90" s="11">
        <f t="shared" si="197"/>
        <v>1.009976284126191</v>
      </c>
      <c r="EJ90" s="72"/>
      <c r="EK90" s="10">
        <f t="shared" si="209"/>
        <v>5.1958992989766063E-2</v>
      </c>
      <c r="EL90" s="10">
        <f t="shared" si="210"/>
        <v>4.3111759667472365E-3</v>
      </c>
      <c r="EN90">
        <v>1344.1462904014577</v>
      </c>
      <c r="EO90">
        <v>84</v>
      </c>
      <c r="EP90" s="22">
        <f t="shared" si="198"/>
        <v>1.1981658421687347</v>
      </c>
      <c r="EQ90" s="49">
        <f t="shared" si="199"/>
        <v>1.1028082041758696</v>
      </c>
      <c r="ER90" s="72"/>
      <c r="ES90" s="52"/>
      <c r="ET90" s="88"/>
      <c r="EU90" s="72"/>
      <c r="EV90" s="72"/>
      <c r="EW90">
        <f t="shared" si="211"/>
        <v>7.8516934375456787E-2</v>
      </c>
      <c r="EX90">
        <f t="shared" si="212"/>
        <v>4.249998831427234E-2</v>
      </c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W90" s="12"/>
      <c r="FX90" s="12"/>
      <c r="FY90" s="12"/>
      <c r="FZ90" s="12"/>
      <c r="GA90" s="12"/>
      <c r="GB90" s="12"/>
      <c r="GC90" s="12"/>
      <c r="GD90" s="12"/>
      <c r="GE90" s="12"/>
      <c r="HO90"/>
      <c r="HP90"/>
      <c r="HQ90"/>
    </row>
    <row r="91" spans="12:225" x14ac:dyDescent="0.25">
      <c r="L91" s="49">
        <v>469.00426437293726</v>
      </c>
      <c r="M91" s="49">
        <v>85</v>
      </c>
      <c r="N91" s="22">
        <f t="shared" si="202"/>
        <v>0.32731220519082127</v>
      </c>
      <c r="O91" s="49">
        <f t="shared" si="171"/>
        <v>0.40787258750752131</v>
      </c>
      <c r="U91">
        <f t="shared" si="203"/>
        <v>-0.48503779992207591</v>
      </c>
      <c r="V91">
        <f t="shared" si="204"/>
        <v>-0.38947548196967013</v>
      </c>
      <c r="W91" s="61"/>
      <c r="X91" s="49">
        <v>591</v>
      </c>
      <c r="Y91" s="49">
        <v>85</v>
      </c>
      <c r="Z91" s="22">
        <f t="shared" si="172"/>
        <v>0.27560852774348976</v>
      </c>
      <c r="AA91" s="49">
        <f t="shared" si="173"/>
        <v>0.39951902156564356</v>
      </c>
      <c r="AF91" s="72"/>
      <c r="AG91">
        <f t="shared" si="174"/>
        <v>-0.55970734883029216</v>
      </c>
      <c r="AH91">
        <f t="shared" si="175"/>
        <v>-0.39846253859195213</v>
      </c>
      <c r="AI91" s="61"/>
      <c r="AJ91" s="49">
        <v>476.5041972532876</v>
      </c>
      <c r="AK91" s="49">
        <v>85</v>
      </c>
      <c r="AL91" s="22">
        <f t="shared" si="176"/>
        <v>0.27172364678273314</v>
      </c>
      <c r="AM91" s="49">
        <f t="shared" si="177"/>
        <v>0.32844610975591892</v>
      </c>
      <c r="AR91" s="72"/>
      <c r="AS91">
        <f t="shared" si="178"/>
        <v>-0.56587256540844966</v>
      </c>
      <c r="AT91">
        <f t="shared" si="179"/>
        <v>-0.4835358777193261</v>
      </c>
      <c r="AV91" s="49">
        <v>919.24493471544349</v>
      </c>
      <c r="AW91" s="49">
        <v>85</v>
      </c>
      <c r="AX91" s="22">
        <f t="shared" si="180"/>
        <v>1.9515628316048044</v>
      </c>
      <c r="AY91" s="49">
        <f t="shared" si="181"/>
        <v>1.1849863810373999</v>
      </c>
      <c r="BD91" s="72"/>
      <c r="BE91">
        <f t="shared" si="182"/>
        <v>0.29038253818451548</v>
      </c>
      <c r="BF91">
        <f t="shared" si="183"/>
        <v>7.3713359059798131E-2</v>
      </c>
      <c r="BG91" s="61"/>
      <c r="BH91" s="49">
        <v>838.6107559529629</v>
      </c>
      <c r="BI91" s="49">
        <v>85</v>
      </c>
      <c r="BJ91" s="22">
        <f t="shared" si="184"/>
        <v>1.5885724770050607</v>
      </c>
      <c r="BK91" s="49">
        <f t="shared" si="185"/>
        <v>1.0234502468175886</v>
      </c>
      <c r="BP91" s="72"/>
      <c r="BQ91">
        <f t="shared" si="186"/>
        <v>0.20100703385961777</v>
      </c>
      <c r="BR91">
        <f t="shared" si="187"/>
        <v>1.0066735071044781E-2</v>
      </c>
      <c r="BU91"/>
      <c r="BV91"/>
      <c r="BW91"/>
      <c r="CB91"/>
      <c r="CC91"/>
      <c r="CD91"/>
      <c r="CE91" s="65"/>
      <c r="CF91" s="49"/>
      <c r="CO91" s="49"/>
      <c r="CP91" s="49"/>
      <c r="CQ91" s="65"/>
      <c r="CR91" s="49"/>
      <c r="DP91" s="49">
        <v>1083.0864462267082</v>
      </c>
      <c r="DQ91">
        <v>85</v>
      </c>
      <c r="DR91" s="22">
        <f t="shared" si="194"/>
        <v>1.2414892291279129</v>
      </c>
      <c r="DS91" s="49">
        <f t="shared" si="195"/>
        <v>0.85386100357465045</v>
      </c>
      <c r="DX91" s="72"/>
      <c r="DY91">
        <f t="shared" si="207"/>
        <v>9.3942956068912481E-2</v>
      </c>
      <c r="DZ91">
        <f t="shared" si="208"/>
        <v>-6.8612820521275542E-2</v>
      </c>
      <c r="EB91">
        <v>1360.7796478489822</v>
      </c>
      <c r="EC91">
        <v>85</v>
      </c>
      <c r="ED91" s="22">
        <f t="shared" si="196"/>
        <v>1.1394766445161251</v>
      </c>
      <c r="EE91" s="49">
        <f t="shared" si="197"/>
        <v>1.0187430353705749</v>
      </c>
      <c r="EJ91" s="72"/>
      <c r="EK91">
        <f t="shared" si="209"/>
        <v>5.670542801422776E-2</v>
      </c>
      <c r="EL91">
        <f t="shared" si="210"/>
        <v>8.0646527070838414E-3</v>
      </c>
      <c r="EN91">
        <v>1361.1524528868911</v>
      </c>
      <c r="EO91">
        <v>85</v>
      </c>
      <c r="EP91" s="22">
        <f t="shared" ref="EP91:EP103" si="215">(EO91*(1/60))/$EQ$4</f>
        <v>1.1316010731593606</v>
      </c>
      <c r="EQ91" s="49">
        <f t="shared" si="199"/>
        <v>1.1128072760264918</v>
      </c>
      <c r="ER91" s="72"/>
      <c r="ES91" s="52"/>
      <c r="ET91" s="88"/>
      <c r="EU91" s="72"/>
      <c r="EV91" s="72"/>
      <c r="EW91">
        <f t="shared" si="211"/>
        <v>5.3693350650424687E-2</v>
      </c>
      <c r="EX91">
        <f t="shared" si="212"/>
        <v>4.6419956602811882E-2</v>
      </c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W91" s="12"/>
      <c r="FX91" s="12"/>
      <c r="FY91" s="12"/>
      <c r="FZ91" s="12"/>
      <c r="GA91" s="12"/>
      <c r="GB91" s="12"/>
      <c r="GC91" s="12"/>
      <c r="GD91" s="12"/>
      <c r="GE91" s="12"/>
      <c r="HO91"/>
      <c r="HP91"/>
      <c r="HQ91"/>
    </row>
    <row r="92" spans="12:225" x14ac:dyDescent="0.25">
      <c r="L92" s="49">
        <v>478.51280024676458</v>
      </c>
      <c r="M92" s="49">
        <v>86</v>
      </c>
      <c r="N92" s="22">
        <f t="shared" si="202"/>
        <v>0.33090904261050058</v>
      </c>
      <c r="O92" s="49">
        <f t="shared" si="171"/>
        <v>0.40894298286327707</v>
      </c>
      <c r="U92">
        <f t="shared" si="203"/>
        <v>-0.48029136489761431</v>
      </c>
      <c r="V92">
        <f t="shared" si="204"/>
        <v>-0.38833723955749239</v>
      </c>
      <c r="W92" s="61"/>
      <c r="X92" s="49">
        <v>600</v>
      </c>
      <c r="Y92" s="49">
        <v>86</v>
      </c>
      <c r="Z92" s="22">
        <f t="shared" si="172"/>
        <v>0.27860427261026682</v>
      </c>
      <c r="AA92" s="49">
        <f t="shared" si="173"/>
        <v>0.40050847886905805</v>
      </c>
      <c r="AF92" s="72"/>
      <c r="AG92">
        <f t="shared" si="174"/>
        <v>-0.55501222762191238</v>
      </c>
      <c r="AH92">
        <f t="shared" si="175"/>
        <v>-0.39738828535485837</v>
      </c>
      <c r="AI92" s="61"/>
      <c r="AJ92" s="49">
        <v>485.00927826176684</v>
      </c>
      <c r="AK92" s="49">
        <v>86</v>
      </c>
      <c r="AL92" s="22">
        <f t="shared" si="176"/>
        <v>0.27438760410413249</v>
      </c>
      <c r="AM92" s="49">
        <f t="shared" si="177"/>
        <v>0.32915924985562633</v>
      </c>
      <c r="AR92" s="72"/>
      <c r="AS92">
        <f t="shared" si="178"/>
        <v>-0.56163551246519505</v>
      </c>
      <c r="AT92">
        <f t="shared" si="179"/>
        <v>-0.48259393609123297</v>
      </c>
      <c r="AV92" s="49">
        <v>930.29699558796813</v>
      </c>
      <c r="AW92" s="49">
        <v>86</v>
      </c>
      <c r="AX92" s="22">
        <f t="shared" si="180"/>
        <v>1.9723241383240044</v>
      </c>
      <c r="AY92" s="49">
        <f t="shared" si="181"/>
        <v>1.1940862822688068</v>
      </c>
      <c r="BD92" s="72"/>
      <c r="BE92">
        <f t="shared" si="182"/>
        <v>0.29497828987366459</v>
      </c>
      <c r="BF92">
        <f t="shared" si="183"/>
        <v>7.7035709171385275E-2</v>
      </c>
      <c r="BG92" s="61"/>
      <c r="BH92" s="49">
        <v>849.60284839447195</v>
      </c>
      <c r="BI92" s="49">
        <v>86</v>
      </c>
      <c r="BJ92" s="22">
        <f t="shared" si="184"/>
        <v>1.6054721842072419</v>
      </c>
      <c r="BK92" s="49">
        <f t="shared" si="185"/>
        <v>1.0313739816817429</v>
      </c>
      <c r="BP92" s="72"/>
      <c r="BQ92">
        <f t="shared" si="186"/>
        <v>0.20560278554876682</v>
      </c>
      <c r="BR92">
        <f t="shared" si="187"/>
        <v>1.3416171326490995E-2</v>
      </c>
      <c r="BU92"/>
      <c r="BV92"/>
      <c r="BW92"/>
      <c r="CB92"/>
      <c r="CC92"/>
      <c r="CD92"/>
      <c r="CE92" s="65"/>
      <c r="CF92" s="49"/>
      <c r="CO92" s="49"/>
      <c r="CP92" s="49"/>
      <c r="CQ92" s="65"/>
      <c r="CR92" s="49"/>
      <c r="DP92" s="49">
        <v>1101.0686854143114</v>
      </c>
      <c r="DQ92">
        <v>86</v>
      </c>
      <c r="DR92" s="22">
        <f t="shared" si="194"/>
        <v>1.255283553896001</v>
      </c>
      <c r="DS92" s="49">
        <f t="shared" si="195"/>
        <v>0.8637884876959907</v>
      </c>
      <c r="DX92" s="72"/>
      <c r="DY92">
        <f t="shared" si="207"/>
        <v>9.8741838950681254E-2</v>
      </c>
      <c r="DZ92">
        <f t="shared" si="208"/>
        <v>-6.3592588391579455E-2</v>
      </c>
      <c r="EB92">
        <v>1376.7862942374172</v>
      </c>
      <c r="EC92">
        <v>86</v>
      </c>
      <c r="ED92" s="22">
        <f t="shared" si="196"/>
        <v>1.1518622602173874</v>
      </c>
      <c r="EE92" s="49">
        <f t="shared" si="197"/>
        <v>1.0272444925965796</v>
      </c>
      <c r="EJ92" s="72"/>
      <c r="EK92">
        <f t="shared" si="209"/>
        <v>6.1400549222607625E-2</v>
      </c>
      <c r="EL92">
        <f t="shared" si="210"/>
        <v>1.167382154128121E-2</v>
      </c>
      <c r="EN92">
        <v>1380.656546719712</v>
      </c>
      <c r="EO92">
        <v>86</v>
      </c>
      <c r="EP92" s="22">
        <f t="shared" si="215"/>
        <v>1.1449140269612352</v>
      </c>
      <c r="EQ92" s="49">
        <f t="shared" si="199"/>
        <v>1.1242750504748837</v>
      </c>
      <c r="ER92" s="72"/>
      <c r="ES92" s="52"/>
      <c r="ET92" s="88"/>
      <c r="EU92" s="72"/>
      <c r="EV92" s="72"/>
      <c r="EW92">
        <f t="shared" si="211"/>
        <v>5.8772876179699583E-2</v>
      </c>
      <c r="EX92">
        <f t="shared" si="212"/>
        <v>5.0872573057241757E-2</v>
      </c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W92" s="12"/>
      <c r="FX92" s="12"/>
      <c r="FY92" s="12"/>
      <c r="FZ92" s="12"/>
      <c r="GA92" s="12"/>
      <c r="GB92" s="12"/>
      <c r="GC92" s="12"/>
      <c r="GD92" s="12"/>
      <c r="GE92" s="12"/>
      <c r="HO92"/>
      <c r="HP92"/>
      <c r="HQ92"/>
    </row>
    <row r="93" spans="12:225" x14ac:dyDescent="0.25">
      <c r="L93" s="49">
        <v>486.52081147675483</v>
      </c>
      <c r="M93" s="49">
        <v>87</v>
      </c>
      <c r="N93" s="22">
        <f t="shared" si="202"/>
        <v>0.33450588003017995</v>
      </c>
      <c r="O93" s="49">
        <f t="shared" si="171"/>
        <v>0.40984446108696621</v>
      </c>
      <c r="U93">
        <f t="shared" si="203"/>
        <v>-0.47559624368923442</v>
      </c>
      <c r="V93">
        <f t="shared" si="204"/>
        <v>-0.38738092988472039</v>
      </c>
      <c r="W93" s="61"/>
      <c r="X93" s="49">
        <v>610.00081967158042</v>
      </c>
      <c r="Y93" s="49">
        <v>87</v>
      </c>
      <c r="Z93" s="22">
        <f t="shared" si="172"/>
        <v>0.28160001747704388</v>
      </c>
      <c r="AA93" s="49">
        <f t="shared" si="173"/>
        <v>0.40160796598730003</v>
      </c>
      <c r="AF93" s="72"/>
      <c r="AG93">
        <f t="shared" si="174"/>
        <v>-0.55036732257614884</v>
      </c>
      <c r="AH93">
        <f t="shared" si="175"/>
        <v>-0.39619768144566592</v>
      </c>
      <c r="AI93" s="61"/>
      <c r="AJ93" s="49">
        <v>493.00912770454869</v>
      </c>
      <c r="AK93" s="49">
        <v>87</v>
      </c>
      <c r="AL93" s="22">
        <f t="shared" si="176"/>
        <v>0.27705156142553183</v>
      </c>
      <c r="AM93" s="49">
        <f t="shared" si="177"/>
        <v>0.32983002693859376</v>
      </c>
      <c r="AR93" s="72"/>
      <c r="AS93">
        <f t="shared" si="178"/>
        <v>-0.55743939787158692</v>
      </c>
      <c r="AT93">
        <f t="shared" si="179"/>
        <v>-0.48170980975841282</v>
      </c>
      <c r="AV93" s="49">
        <v>941.30826512891088</v>
      </c>
      <c r="AW93" s="49">
        <v>87</v>
      </c>
      <c r="AX93" s="22">
        <f t="shared" si="180"/>
        <v>1.9930854450432043</v>
      </c>
      <c r="AY93" s="49">
        <f t="shared" si="181"/>
        <v>1.2031525972674941</v>
      </c>
      <c r="BD93" s="72"/>
      <c r="BE93">
        <f t="shared" si="182"/>
        <v>0.29952591762438519</v>
      </c>
      <c r="BF93">
        <f t="shared" si="183"/>
        <v>8.0320712916204545E-2</v>
      </c>
      <c r="BG93" s="61"/>
      <c r="BH93" s="49">
        <v>860.15260273976969</v>
      </c>
      <c r="BI93" s="49">
        <v>87</v>
      </c>
      <c r="BJ93" s="22">
        <f t="shared" si="184"/>
        <v>1.6223718914094234</v>
      </c>
      <c r="BK93" s="49">
        <f t="shared" si="185"/>
        <v>1.0389788537076026</v>
      </c>
      <c r="BP93" s="72"/>
      <c r="BQ93">
        <f t="shared" si="186"/>
        <v>0.21015041329948747</v>
      </c>
      <c r="BR93">
        <f t="shared" si="187"/>
        <v>1.6606708470018418E-2</v>
      </c>
      <c r="BU93"/>
      <c r="BV93"/>
      <c r="BW93"/>
      <c r="CB93"/>
      <c r="CC93"/>
      <c r="CD93"/>
      <c r="CE93" s="65"/>
      <c r="CF93" s="49"/>
      <c r="CO93" s="49"/>
      <c r="CP93" s="49"/>
      <c r="CR93" s="49"/>
      <c r="DP93" s="49">
        <v>1118.0742372490299</v>
      </c>
      <c r="DQ93">
        <v>87</v>
      </c>
      <c r="DR93" s="22">
        <f t="shared" si="194"/>
        <v>1.2690778786640888</v>
      </c>
      <c r="DS93" s="49">
        <f t="shared" si="195"/>
        <v>0.87317677043722886</v>
      </c>
      <c r="DX93" s="72"/>
      <c r="DY93">
        <f t="shared" si="207"/>
        <v>0.10348827397514289</v>
      </c>
      <c r="DZ93">
        <f t="shared" si="208"/>
        <v>-5.8897826564732698E-2</v>
      </c>
      <c r="EB93">
        <v>1394.3349669286788</v>
      </c>
      <c r="EC93">
        <v>87</v>
      </c>
      <c r="ED93" s="22">
        <f t="shared" si="196"/>
        <v>1.1642478759186494</v>
      </c>
      <c r="EE93" s="49">
        <f t="shared" si="197"/>
        <v>1.0365649515257971</v>
      </c>
      <c r="EJ93" s="72"/>
      <c r="EK93">
        <f t="shared" si="209"/>
        <v>6.6045454268371107E-2</v>
      </c>
      <c r="EL93">
        <f t="shared" si="210"/>
        <v>1.559652032805813E-2</v>
      </c>
      <c r="EN93">
        <v>1398.7030599809239</v>
      </c>
      <c r="EO93">
        <v>87</v>
      </c>
      <c r="EP93" s="22">
        <f t="shared" si="215"/>
        <v>1.15822698076311</v>
      </c>
      <c r="EQ93" s="49">
        <f t="shared" si="199"/>
        <v>1.1348858148320176</v>
      </c>
      <c r="ER93" s="72"/>
      <c r="ES93" s="52"/>
      <c r="ET93" s="88"/>
      <c r="EU93" s="72"/>
      <c r="EV93" s="72"/>
      <c r="EW93">
        <f t="shared" si="211"/>
        <v>6.3793677554750378E-2</v>
      </c>
      <c r="EX93">
        <f t="shared" si="212"/>
        <v>5.4952167711516189E-2</v>
      </c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W93" s="12"/>
      <c r="FX93" s="12"/>
      <c r="FY93" s="12"/>
      <c r="FZ93" s="12"/>
      <c r="GA93" s="12"/>
      <c r="GB93" s="12"/>
      <c r="GC93" s="12"/>
      <c r="GD93" s="12"/>
      <c r="GE93" s="12"/>
      <c r="HO93"/>
      <c r="HP93"/>
      <c r="HQ93"/>
    </row>
    <row r="94" spans="12:225" x14ac:dyDescent="0.25">
      <c r="L94" s="49">
        <v>495.52043348382716</v>
      </c>
      <c r="M94" s="49">
        <v>88</v>
      </c>
      <c r="N94" s="22">
        <f t="shared" si="202"/>
        <v>0.33810271744985926</v>
      </c>
      <c r="O94" s="49">
        <f t="shared" si="171"/>
        <v>0.41085756696654152</v>
      </c>
      <c r="U94">
        <f t="shared" si="203"/>
        <v>-0.47095133864347094</v>
      </c>
      <c r="V94">
        <f t="shared" si="204"/>
        <v>-0.38630871000093081</v>
      </c>
      <c r="W94" s="61"/>
      <c r="X94" s="49">
        <v>619.00181744482791</v>
      </c>
      <c r="Y94" s="49">
        <v>88</v>
      </c>
      <c r="Z94" s="22">
        <f t="shared" si="172"/>
        <v>0.28459576234382095</v>
      </c>
      <c r="AA94" s="49">
        <f t="shared" si="173"/>
        <v>0.40259753298560641</v>
      </c>
      <c r="AF94" s="72"/>
      <c r="AG94">
        <f t="shared" si="174"/>
        <v>-0.54577157088699968</v>
      </c>
      <c r="AH94">
        <f t="shared" si="175"/>
        <v>-0.39512889068437512</v>
      </c>
      <c r="AI94" s="61"/>
      <c r="AJ94" s="49">
        <v>501.00898195541367</v>
      </c>
      <c r="AK94" s="49">
        <v>88</v>
      </c>
      <c r="AL94" s="22">
        <f t="shared" si="176"/>
        <v>0.27971551874693118</v>
      </c>
      <c r="AM94" s="49">
        <f t="shared" si="177"/>
        <v>0.3305008044247128</v>
      </c>
      <c r="AR94" s="72"/>
      <c r="AS94">
        <f t="shared" si="178"/>
        <v>-0.55328343810042913</v>
      </c>
      <c r="AT94">
        <f t="shared" si="179"/>
        <v>-0.48082747912300444</v>
      </c>
      <c r="AV94" s="49">
        <v>951.7789922035472</v>
      </c>
      <c r="AW94" s="49">
        <v>88</v>
      </c>
      <c r="AX94" s="22">
        <f t="shared" si="180"/>
        <v>2.0138467517624044</v>
      </c>
      <c r="AY94" s="49">
        <f t="shared" si="181"/>
        <v>1.2117738474849156</v>
      </c>
      <c r="BD94" s="72"/>
      <c r="BE94">
        <f t="shared" si="182"/>
        <v>0.30402641885106163</v>
      </c>
      <c r="BF94">
        <f t="shared" si="183"/>
        <v>8.3421575313876853E-2</v>
      </c>
      <c r="BG94" s="61"/>
      <c r="BH94" s="49">
        <v>871.66335244749166</v>
      </c>
      <c r="BI94" s="49">
        <v>88</v>
      </c>
      <c r="BJ94" s="22">
        <f t="shared" si="184"/>
        <v>1.6392715986116049</v>
      </c>
      <c r="BK94" s="49">
        <f t="shared" si="185"/>
        <v>1.0472764666741023</v>
      </c>
      <c r="BP94" s="72"/>
      <c r="BQ94">
        <f t="shared" si="186"/>
        <v>0.21465091452616389</v>
      </c>
      <c r="BR94">
        <f t="shared" si="187"/>
        <v>2.0061344621964586E-2</v>
      </c>
      <c r="BU94"/>
      <c r="BV94"/>
      <c r="BW94"/>
      <c r="CB94"/>
      <c r="CC94"/>
      <c r="CD94"/>
      <c r="DP94" s="49">
        <v>1134.0590813533481</v>
      </c>
      <c r="DQ94">
        <v>88</v>
      </c>
      <c r="DR94" s="22">
        <f t="shared" si="194"/>
        <v>1.2828722034321767</v>
      </c>
      <c r="DS94" s="49">
        <f t="shared" si="195"/>
        <v>0.88200154939674336</v>
      </c>
      <c r="DX94" s="72"/>
      <c r="DY94">
        <f t="shared" si="207"/>
        <v>0.10818339518352271</v>
      </c>
      <c r="DZ94">
        <f t="shared" si="208"/>
        <v>-5.4530651949966112E-2</v>
      </c>
      <c r="EB94">
        <v>1414.8156240302126</v>
      </c>
      <c r="EC94">
        <v>88</v>
      </c>
      <c r="ED94" s="22">
        <f t="shared" si="196"/>
        <v>1.1766334916199117</v>
      </c>
      <c r="EE94" s="49">
        <f t="shared" si="197"/>
        <v>1.0474426473331437</v>
      </c>
      <c r="EJ94" s="72"/>
      <c r="EK94">
        <f t="shared" si="209"/>
        <v>7.0641205957520242E-2</v>
      </c>
      <c r="EL94">
        <f t="shared" si="210"/>
        <v>2.013025251791066E-2</v>
      </c>
      <c r="EN94">
        <v>1418.7692729968464</v>
      </c>
      <c r="EO94">
        <v>88</v>
      </c>
      <c r="EP94" s="22">
        <f t="shared" si="215"/>
        <v>1.1715399345649848</v>
      </c>
      <c r="EQ94" s="49">
        <f t="shared" si="199"/>
        <v>1.1466840971245664</v>
      </c>
      <c r="ER94" s="72"/>
      <c r="ES94" s="52"/>
      <c r="ET94" s="88"/>
      <c r="EU94" s="72"/>
      <c r="EV94" s="72"/>
      <c r="EW94">
        <f t="shared" si="211"/>
        <v>6.875709708630047E-2</v>
      </c>
      <c r="EX94">
        <f t="shared" si="212"/>
        <v>5.944378950374106E-2</v>
      </c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W94" s="12"/>
      <c r="FX94" s="12"/>
      <c r="FY94" s="12"/>
      <c r="FZ94" s="12"/>
      <c r="GA94" s="12"/>
      <c r="GB94" s="12"/>
      <c r="GC94" s="12"/>
      <c r="GD94" s="12"/>
      <c r="GE94" s="12"/>
      <c r="HO94"/>
      <c r="HP94"/>
      <c r="HQ94"/>
    </row>
    <row r="95" spans="12:225" x14ac:dyDescent="0.25">
      <c r="L95" s="49">
        <v>504.52006897644816</v>
      </c>
      <c r="M95" s="49">
        <v>89</v>
      </c>
      <c r="N95" s="22">
        <f t="shared" si="202"/>
        <v>0.34169955486953868</v>
      </c>
      <c r="O95" s="49">
        <f t="shared" si="171"/>
        <v>0.41187067436421265</v>
      </c>
      <c r="U95">
        <f t="shared" si="203"/>
        <v>-0.46635558695432178</v>
      </c>
      <c r="V95">
        <f t="shared" si="204"/>
        <v>-0.38523912917783126</v>
      </c>
      <c r="W95" s="61"/>
      <c r="X95" s="49">
        <v>628.50318217173731</v>
      </c>
      <c r="Y95" s="49">
        <v>89</v>
      </c>
      <c r="Z95" s="22">
        <f t="shared" si="172"/>
        <v>0.28759150721059801</v>
      </c>
      <c r="AA95" s="49">
        <f t="shared" si="173"/>
        <v>0.40364211017687807</v>
      </c>
      <c r="AF95" s="72"/>
      <c r="AG95">
        <f t="shared" si="174"/>
        <v>-0.54122394313627908</v>
      </c>
      <c r="AH95">
        <f t="shared" si="175"/>
        <v>-0.39400353206978278</v>
      </c>
      <c r="AI95" s="61"/>
      <c r="AJ95" s="49">
        <v>507.51206882201336</v>
      </c>
      <c r="AK95" s="49">
        <v>89</v>
      </c>
      <c r="AL95" s="22">
        <f t="shared" si="176"/>
        <v>0.28237947606833047</v>
      </c>
      <c r="AM95" s="49">
        <f t="shared" si="177"/>
        <v>0.33104607989144019</v>
      </c>
      <c r="AR95" s="72"/>
      <c r="AS95">
        <f t="shared" si="178"/>
        <v>-0.5491668719055971</v>
      </c>
      <c r="AT95">
        <f t="shared" si="179"/>
        <v>-0.4801115504849624</v>
      </c>
      <c r="AV95" s="49">
        <v>962.87330423062406</v>
      </c>
      <c r="AW95" s="49">
        <v>89</v>
      </c>
      <c r="AX95" s="22">
        <f t="shared" si="180"/>
        <v>2.0346080584816044</v>
      </c>
      <c r="AY95" s="49">
        <f t="shared" si="181"/>
        <v>1.2209085369189727</v>
      </c>
      <c r="BD95" s="72"/>
      <c r="BE95">
        <f t="shared" si="182"/>
        <v>0.30848076027731164</v>
      </c>
      <c r="BF95">
        <f t="shared" si="183"/>
        <v>8.6683130448393111E-2</v>
      </c>
      <c r="BG95" s="61"/>
      <c r="BH95" s="49">
        <v>882.73438813722441</v>
      </c>
      <c r="BI95" s="49">
        <v>89</v>
      </c>
      <c r="BJ95" s="22">
        <f t="shared" si="184"/>
        <v>1.6561713058137866</v>
      </c>
      <c r="BK95" s="49">
        <f t="shared" si="185"/>
        <v>1.0552571083893925</v>
      </c>
      <c r="BP95" s="72"/>
      <c r="BQ95">
        <f t="shared" si="186"/>
        <v>0.21910525595241395</v>
      </c>
      <c r="BR95">
        <f t="shared" si="187"/>
        <v>2.3358286316984118E-2</v>
      </c>
      <c r="BU95"/>
      <c r="BV95"/>
      <c r="BW95"/>
      <c r="CB95"/>
      <c r="CC95"/>
      <c r="CD95"/>
      <c r="DP95" s="49">
        <v>1150.087387984061</v>
      </c>
      <c r="DQ95">
        <v>89</v>
      </c>
      <c r="DR95" s="22">
        <f t="shared" si="194"/>
        <v>1.2966665282002647</v>
      </c>
      <c r="DS95" s="49">
        <f t="shared" si="195"/>
        <v>0.89085032278410126</v>
      </c>
      <c r="DX95" s="72"/>
      <c r="DY95">
        <f t="shared" si="207"/>
        <v>0.1128283002292863</v>
      </c>
      <c r="DZ95">
        <f t="shared" si="208"/>
        <v>-5.0195258308225882E-2</v>
      </c>
      <c r="EB95">
        <v>1433.819549315743</v>
      </c>
      <c r="EC95">
        <v>89</v>
      </c>
      <c r="ED95" s="22">
        <f t="shared" si="196"/>
        <v>1.189019107321174</v>
      </c>
      <c r="EE95" s="49">
        <f t="shared" si="197"/>
        <v>1.0575360206744739</v>
      </c>
      <c r="EJ95" s="72"/>
      <c r="EK95">
        <f t="shared" si="209"/>
        <v>7.5188833708240907E-2</v>
      </c>
      <c r="EL95">
        <f t="shared" si="210"/>
        <v>2.4295168778746986E-2</v>
      </c>
      <c r="EN95">
        <v>1437.8373517195887</v>
      </c>
      <c r="EO95">
        <v>89</v>
      </c>
      <c r="EP95" s="22">
        <f t="shared" si="215"/>
        <v>1.1848528883668599</v>
      </c>
      <c r="EQ95" s="49">
        <f t="shared" si="199"/>
        <v>1.1578955088328418</v>
      </c>
      <c r="ER95" s="72"/>
      <c r="ES95" s="52"/>
      <c r="ET95" s="88"/>
      <c r="EU95" s="72"/>
      <c r="EV95" s="72"/>
      <c r="EW95">
        <f t="shared" si="211"/>
        <v>7.3664431581044701E-2</v>
      </c>
      <c r="EX95">
        <f t="shared" si="212"/>
        <v>6.3669369421781738E-2</v>
      </c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W95" s="12"/>
      <c r="FX95" s="12"/>
      <c r="FY95" s="12"/>
      <c r="FZ95" s="12"/>
      <c r="GA95" s="12"/>
      <c r="GB95" s="12"/>
      <c r="GC95" s="12"/>
      <c r="GD95" s="12"/>
      <c r="GE95" s="12"/>
      <c r="HO95"/>
      <c r="HP95"/>
      <c r="HQ95"/>
    </row>
    <row r="96" spans="12:225" x14ac:dyDescent="0.25">
      <c r="L96" s="49">
        <v>512.0156247615887</v>
      </c>
      <c r="M96" s="49">
        <v>90</v>
      </c>
      <c r="N96" s="22">
        <f t="shared" si="202"/>
        <v>0.34529639228921799</v>
      </c>
      <c r="O96" s="49">
        <f t="shared" si="171"/>
        <v>0.41271446442902238</v>
      </c>
      <c r="U96">
        <f t="shared" si="203"/>
        <v>-0.46180795920360118</v>
      </c>
      <c r="V96">
        <f t="shared" si="204"/>
        <v>-0.3843503101106448</v>
      </c>
      <c r="W96" s="61"/>
      <c r="X96" s="49">
        <v>638.50176193962068</v>
      </c>
      <c r="Y96" s="49">
        <v>90</v>
      </c>
      <c r="Z96" s="22">
        <f t="shared" si="172"/>
        <v>0.29058725207737507</v>
      </c>
      <c r="AA96" s="49">
        <f t="shared" si="173"/>
        <v>0.40474135104077869</v>
      </c>
      <c r="AF96" s="72"/>
      <c r="AG96">
        <f t="shared" si="174"/>
        <v>-0.53672344190960264</v>
      </c>
      <c r="AH96">
        <f t="shared" si="175"/>
        <v>-0.39282242295852193</v>
      </c>
      <c r="AI96" s="61"/>
      <c r="AJ96" s="49">
        <v>515.00606792541771</v>
      </c>
      <c r="AK96" s="49">
        <v>90</v>
      </c>
      <c r="AL96" s="22">
        <f t="shared" si="176"/>
        <v>0.28504343338972982</v>
      </c>
      <c r="AM96" s="49">
        <f t="shared" si="177"/>
        <v>0.33167444207429075</v>
      </c>
      <c r="AR96" s="72"/>
      <c r="AS96">
        <f t="shared" si="178"/>
        <v>-0.54508895948515768</v>
      </c>
      <c r="AT96">
        <f t="shared" si="179"/>
        <v>-0.47928799273661776</v>
      </c>
      <c r="AV96" s="49">
        <v>974.88371101378038</v>
      </c>
      <c r="AW96" s="49">
        <v>90</v>
      </c>
      <c r="AX96" s="22">
        <f t="shared" si="180"/>
        <v>2.0553693652008045</v>
      </c>
      <c r="AY96" s="49">
        <f t="shared" si="181"/>
        <v>1.230797508463406</v>
      </c>
      <c r="BD96" s="72"/>
      <c r="BE96">
        <f t="shared" si="182"/>
        <v>0.31288987918236671</v>
      </c>
      <c r="BF96">
        <f t="shared" si="183"/>
        <v>9.0186608422276965E-2</v>
      </c>
      <c r="BG96" s="61"/>
      <c r="BH96" s="49">
        <v>892.70613865930147</v>
      </c>
      <c r="BI96" s="49">
        <v>90</v>
      </c>
      <c r="BJ96" s="22">
        <f t="shared" si="184"/>
        <v>1.6730710130159681</v>
      </c>
      <c r="BK96" s="49">
        <f t="shared" si="185"/>
        <v>1.0624453218882213</v>
      </c>
      <c r="BP96" s="72"/>
      <c r="BQ96">
        <f t="shared" si="186"/>
        <v>0.223514374857469</v>
      </c>
      <c r="BR96">
        <f t="shared" si="187"/>
        <v>2.6306588592219182E-2</v>
      </c>
      <c r="BU96"/>
      <c r="BV96"/>
      <c r="BW96"/>
      <c r="CB96"/>
      <c r="CC96"/>
      <c r="CD96"/>
      <c r="DP96" s="49">
        <v>1165.5729277913072</v>
      </c>
      <c r="DQ96">
        <v>90</v>
      </c>
      <c r="DR96" s="22">
        <f t="shared" si="194"/>
        <v>1.3104608529683526</v>
      </c>
      <c r="DS96" s="49">
        <f t="shared" si="195"/>
        <v>0.89939945000585453</v>
      </c>
      <c r="DX96" s="72"/>
      <c r="DY96">
        <f t="shared" si="207"/>
        <v>0.11742405191843538</v>
      </c>
      <c r="DZ96">
        <f t="shared" si="208"/>
        <v>-4.6047382344567331E-2</v>
      </c>
      <c r="EB96">
        <v>1454.300948909819</v>
      </c>
      <c r="EC96">
        <v>90</v>
      </c>
      <c r="ED96" s="22">
        <f t="shared" si="196"/>
        <v>1.2014047230224363</v>
      </c>
      <c r="EE96" s="49">
        <f t="shared" si="197"/>
        <v>1.0684141108347935</v>
      </c>
      <c r="EJ96" s="72"/>
      <c r="EK96">
        <f t="shared" si="209"/>
        <v>7.9689334934917366E-2</v>
      </c>
      <c r="EL96">
        <f t="shared" si="210"/>
        <v>2.8739615232166497E-2</v>
      </c>
      <c r="EN96">
        <v>1455.8421961187964</v>
      </c>
      <c r="EO96">
        <v>90</v>
      </c>
      <c r="EP96" s="22">
        <f t="shared" si="215"/>
        <v>1.1981658421687347</v>
      </c>
      <c r="EQ96" s="49">
        <f t="shared" si="199"/>
        <v>1.1684817732508817</v>
      </c>
      <c r="ER96" s="72"/>
      <c r="ES96" s="52"/>
      <c r="ET96" s="88"/>
      <c r="EU96" s="72"/>
      <c r="EV96" s="72"/>
      <c r="EW96">
        <f t="shared" si="211"/>
        <v>7.8516934375456787E-2</v>
      </c>
      <c r="EX96">
        <f t="shared" si="212"/>
        <v>6.7621942369407384E-2</v>
      </c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W96" s="12"/>
      <c r="FX96" s="12"/>
      <c r="FY96" s="12"/>
      <c r="FZ96" s="12"/>
      <c r="GA96" s="12"/>
      <c r="GB96" s="12"/>
      <c r="GC96" s="12"/>
      <c r="GD96" s="12"/>
      <c r="GE96" s="12"/>
      <c r="HO96"/>
      <c r="HP96"/>
      <c r="HQ96"/>
    </row>
    <row r="97" spans="12:225" x14ac:dyDescent="0.25">
      <c r="L97" s="49">
        <v>519.01180140725126</v>
      </c>
      <c r="M97" s="49">
        <v>91</v>
      </c>
      <c r="N97" s="22">
        <f t="shared" si="202"/>
        <v>0.34889322970889736</v>
      </c>
      <c r="O97" s="49">
        <f t="shared" si="171"/>
        <v>0.41350203836142746</v>
      </c>
      <c r="U97">
        <f t="shared" si="203"/>
        <v>-0.45730745797692474</v>
      </c>
      <c r="V97">
        <f t="shared" si="204"/>
        <v>-0.38352234524822254</v>
      </c>
      <c r="W97" s="61"/>
      <c r="X97" s="49">
        <v>648.00173610878539</v>
      </c>
      <c r="Y97" s="49">
        <v>91</v>
      </c>
      <c r="Z97" s="22">
        <f t="shared" si="172"/>
        <v>0.29358299694415213</v>
      </c>
      <c r="AA97" s="49">
        <f t="shared" si="173"/>
        <v>0.40578577535454857</v>
      </c>
      <c r="AF97" s="72"/>
      <c r="AG97">
        <f t="shared" si="174"/>
        <v>-0.53226910048335263</v>
      </c>
      <c r="AH97">
        <f t="shared" si="175"/>
        <v>-0.39170318104171509</v>
      </c>
      <c r="AI97" s="61"/>
      <c r="AJ97" s="49">
        <v>523.50859591796575</v>
      </c>
      <c r="AK97" s="49">
        <v>91</v>
      </c>
      <c r="AL97" s="22">
        <f t="shared" si="176"/>
        <v>0.28770739071112916</v>
      </c>
      <c r="AM97" s="49">
        <f t="shared" si="177"/>
        <v>0.33238736810689706</v>
      </c>
      <c r="AR97" s="72"/>
      <c r="AS97">
        <f t="shared" si="178"/>
        <v>-0.54104898168341764</v>
      </c>
      <c r="AT97">
        <f t="shared" si="179"/>
        <v>-0.47835548929740984</v>
      </c>
      <c r="AV97" s="49">
        <v>985.87385095660181</v>
      </c>
      <c r="AW97" s="49">
        <v>91</v>
      </c>
      <c r="AX97" s="22">
        <f t="shared" si="180"/>
        <v>2.0761306719200046</v>
      </c>
      <c r="AY97" s="49">
        <f t="shared" si="181"/>
        <v>1.2398464260501372</v>
      </c>
      <c r="BD97" s="72"/>
      <c r="BE97">
        <f t="shared" si="182"/>
        <v>0.31725468458481682</v>
      </c>
      <c r="BF97">
        <f t="shared" si="183"/>
        <v>9.3367894477155419E-2</v>
      </c>
      <c r="BG97" s="61"/>
      <c r="BH97" s="49">
        <v>904.81945712943195</v>
      </c>
      <c r="BI97" s="49">
        <v>91</v>
      </c>
      <c r="BJ97" s="22">
        <f t="shared" si="184"/>
        <v>1.6899707202181493</v>
      </c>
      <c r="BK97" s="49">
        <f t="shared" si="185"/>
        <v>1.0711773012081838</v>
      </c>
      <c r="BP97" s="72"/>
      <c r="BQ97">
        <f t="shared" si="186"/>
        <v>0.22787918025991902</v>
      </c>
      <c r="BR97">
        <f t="shared" si="187"/>
        <v>2.9861361180503612E-2</v>
      </c>
      <c r="BU97"/>
      <c r="BV97"/>
      <c r="BW97"/>
      <c r="CB97"/>
      <c r="CC97"/>
      <c r="CD97"/>
      <c r="DP97" s="49">
        <v>1183.0782941124396</v>
      </c>
      <c r="DQ97">
        <v>91</v>
      </c>
      <c r="DR97" s="22">
        <f t="shared" si="194"/>
        <v>1.3242551777364404</v>
      </c>
      <c r="DS97" s="49">
        <f t="shared" si="195"/>
        <v>0.90906366614591616</v>
      </c>
      <c r="DX97" s="72"/>
      <c r="DY97">
        <f t="shared" si="207"/>
        <v>0.12197167966915601</v>
      </c>
      <c r="DZ97">
        <f t="shared" si="208"/>
        <v>-4.14056999599842E-2</v>
      </c>
      <c r="EB97">
        <v>1470.3289597909713</v>
      </c>
      <c r="EC97">
        <v>91</v>
      </c>
      <c r="ED97" s="22">
        <f t="shared" si="196"/>
        <v>1.2137903387236983</v>
      </c>
      <c r="EE97" s="49">
        <f t="shared" si="197"/>
        <v>1.0769269151797751</v>
      </c>
      <c r="EJ97" s="72"/>
      <c r="EK97">
        <f t="shared" si="209"/>
        <v>8.4143676361167305E-2</v>
      </c>
      <c r="EL97">
        <f t="shared" si="210"/>
        <v>3.2186231235653895E-2</v>
      </c>
      <c r="EN97">
        <v>1472.7638133794569</v>
      </c>
      <c r="EO97">
        <v>91</v>
      </c>
      <c r="EP97" s="22">
        <f t="shared" si="215"/>
        <v>1.2114787959706095</v>
      </c>
      <c r="EQ97" s="49">
        <f t="shared" si="199"/>
        <v>1.1784311352520387</v>
      </c>
      <c r="ER97" s="72"/>
      <c r="ES97" s="52"/>
      <c r="ET97" s="88"/>
      <c r="EU97" s="72"/>
      <c r="EV97" s="72"/>
      <c r="EW97">
        <f t="shared" si="211"/>
        <v>8.3315817257225491E-2</v>
      </c>
      <c r="EX97">
        <f t="shared" si="212"/>
        <v>7.1304208452294543E-2</v>
      </c>
      <c r="FH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W97" s="12"/>
      <c r="FX97" s="12"/>
      <c r="FY97" s="12"/>
      <c r="FZ97" s="12"/>
      <c r="GA97" s="12"/>
      <c r="GB97" s="12"/>
      <c r="GC97" s="12"/>
      <c r="GD97" s="12"/>
      <c r="GE97" s="12"/>
      <c r="HO97"/>
      <c r="HP97"/>
      <c r="HQ97"/>
    </row>
    <row r="98" spans="12:225" x14ac:dyDescent="0.25">
      <c r="L98" s="49">
        <v>526.51519446261</v>
      </c>
      <c r="M98" s="49">
        <v>92</v>
      </c>
      <c r="N98" s="22">
        <f t="shared" si="202"/>
        <v>0.35249006712857667</v>
      </c>
      <c r="O98" s="49">
        <f t="shared" si="171"/>
        <v>0.41434671068379547</v>
      </c>
      <c r="U98">
        <f t="shared" si="203"/>
        <v>-0.45285311655067478</v>
      </c>
      <c r="V98">
        <f t="shared" si="204"/>
        <v>-0.38263610447937862</v>
      </c>
      <c r="W98" s="61"/>
      <c r="X98" s="49">
        <v>658.50683367752538</v>
      </c>
      <c r="Y98" s="49">
        <v>92</v>
      </c>
      <c r="Z98" s="22">
        <f t="shared" si="172"/>
        <v>0.29657874181092919</v>
      </c>
      <c r="AA98" s="49">
        <f t="shared" si="173"/>
        <v>0.40694070263371218</v>
      </c>
      <c r="AF98" s="72"/>
      <c r="AG98">
        <f t="shared" si="174"/>
        <v>-0.52785998157829761</v>
      </c>
      <c r="AH98">
        <f t="shared" si="175"/>
        <v>-0.3904688693869256</v>
      </c>
      <c r="AI98" s="61"/>
      <c r="AJ98" s="49">
        <v>532.00587402772157</v>
      </c>
      <c r="AK98" s="49">
        <v>92</v>
      </c>
      <c r="AL98" s="22">
        <f t="shared" si="176"/>
        <v>0.29037134803252851</v>
      </c>
      <c r="AM98" s="49">
        <f t="shared" si="177"/>
        <v>0.33309985394358593</v>
      </c>
      <c r="AR98" s="72"/>
      <c r="AS98">
        <f t="shared" si="178"/>
        <v>-0.5370462392297437</v>
      </c>
      <c r="AT98">
        <f t="shared" si="179"/>
        <v>-0.47742555773664841</v>
      </c>
      <c r="AV98" s="49">
        <v>997.34309542905044</v>
      </c>
      <c r="AW98" s="49">
        <v>92</v>
      </c>
      <c r="AX98" s="22">
        <f t="shared" si="180"/>
        <v>2.0968919786392046</v>
      </c>
      <c r="AY98" s="49">
        <f t="shared" si="181"/>
        <v>1.2492898224539337</v>
      </c>
      <c r="BD98" s="72"/>
      <c r="BE98">
        <f t="shared" si="182"/>
        <v>0.32157605836745939</v>
      </c>
      <c r="BF98">
        <f t="shared" si="183"/>
        <v>9.6663201938001042E-2</v>
      </c>
      <c r="BG98" s="61"/>
      <c r="BH98" s="49">
        <v>915.91811861104702</v>
      </c>
      <c r="BI98" s="49">
        <v>92</v>
      </c>
      <c r="BJ98" s="22">
        <f t="shared" si="184"/>
        <v>1.7068704274203308</v>
      </c>
      <c r="BK98" s="49">
        <f t="shared" si="185"/>
        <v>1.0791778571892474</v>
      </c>
      <c r="BP98" s="72"/>
      <c r="BQ98">
        <f t="shared" si="186"/>
        <v>0.2322005540425616</v>
      </c>
      <c r="BR98">
        <f t="shared" si="187"/>
        <v>3.309302580471167E-2</v>
      </c>
      <c r="BU98"/>
      <c r="BV98"/>
      <c r="BW98"/>
      <c r="CB98"/>
      <c r="CC98"/>
      <c r="CD98"/>
      <c r="DP98" s="49">
        <v>1200.6703336053572</v>
      </c>
      <c r="DQ98">
        <v>92</v>
      </c>
      <c r="DR98" s="22">
        <f t="shared" si="194"/>
        <v>1.3380495025045283</v>
      </c>
      <c r="DS98" s="49">
        <f t="shared" si="195"/>
        <v>0.91877573208530849</v>
      </c>
      <c r="DX98" s="72"/>
      <c r="DY98">
        <f t="shared" si="207"/>
        <v>0.12647218089583243</v>
      </c>
      <c r="DZ98">
        <f t="shared" si="208"/>
        <v>-3.6790484483353647E-2</v>
      </c>
      <c r="EB98">
        <v>1486.8996267401508</v>
      </c>
      <c r="EC98">
        <v>92</v>
      </c>
      <c r="ED98" s="22">
        <f t="shared" si="196"/>
        <v>1.2261759544249606</v>
      </c>
      <c r="EE98" s="49">
        <f t="shared" si="197"/>
        <v>1.0857279352595717</v>
      </c>
      <c r="EJ98" s="72"/>
      <c r="EK98">
        <f t="shared" si="209"/>
        <v>8.8552795266222395E-2</v>
      </c>
      <c r="EL98">
        <f t="shared" si="210"/>
        <v>3.5721012160554268E-2</v>
      </c>
      <c r="EN98">
        <v>1490.2285898478797</v>
      </c>
      <c r="EO98">
        <v>92</v>
      </c>
      <c r="EP98" s="22">
        <f t="shared" si="215"/>
        <v>1.2247917497724843</v>
      </c>
      <c r="EQ98" s="49">
        <f t="shared" si="199"/>
        <v>1.1886998572469269</v>
      </c>
      <c r="ER98" s="72"/>
      <c r="ES98" s="52"/>
      <c r="ET98" s="88"/>
      <c r="EU98" s="72"/>
      <c r="EV98" s="72"/>
      <c r="EW98">
        <f t="shared" si="211"/>
        <v>8.8062252281687153E-2</v>
      </c>
      <c r="EX98">
        <f t="shared" si="212"/>
        <v>7.5072210550927568E-2</v>
      </c>
      <c r="FH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W98" s="12"/>
      <c r="FX98" s="12"/>
      <c r="FY98" s="12"/>
      <c r="FZ98" s="12"/>
      <c r="GA98" s="12"/>
      <c r="GB98" s="12"/>
      <c r="GC98" s="12"/>
      <c r="GD98" s="12"/>
      <c r="GE98" s="12"/>
      <c r="HO98"/>
      <c r="HP98"/>
      <c r="HQ98"/>
    </row>
    <row r="99" spans="12:225" x14ac:dyDescent="0.25">
      <c r="L99" s="49">
        <v>535.01144847563774</v>
      </c>
      <c r="M99" s="49">
        <v>93</v>
      </c>
      <c r="N99" s="22">
        <f t="shared" si="202"/>
        <v>0.35608690454825609</v>
      </c>
      <c r="O99" s="49">
        <f t="shared" si="171"/>
        <v>0.41530315139743879</v>
      </c>
      <c r="U99">
        <f t="shared" si="203"/>
        <v>-0.44844399764561965</v>
      </c>
      <c r="V99">
        <f t="shared" si="204"/>
        <v>-0.38163477337043678</v>
      </c>
      <c r="W99" s="61"/>
      <c r="X99" s="49">
        <v>670.00914172867817</v>
      </c>
      <c r="Y99" s="49">
        <v>93</v>
      </c>
      <c r="Z99" s="22">
        <f t="shared" si="172"/>
        <v>0.29957448667770625</v>
      </c>
      <c r="AA99" s="49">
        <f t="shared" si="173"/>
        <v>0.4082052629345273</v>
      </c>
      <c r="AF99" s="72"/>
      <c r="AG99">
        <f t="shared" si="174"/>
        <v>-0.52349517617584751</v>
      </c>
      <c r="AH99">
        <f t="shared" si="175"/>
        <v>-0.38912140028459946</v>
      </c>
      <c r="AI99" s="61"/>
      <c r="AJ99" s="49">
        <v>539.5037071235007</v>
      </c>
      <c r="AK99" s="49">
        <v>93</v>
      </c>
      <c r="AL99" s="22">
        <f t="shared" si="176"/>
        <v>0.29303530535392791</v>
      </c>
      <c r="AM99" s="49">
        <f t="shared" si="177"/>
        <v>0.33372853760176419</v>
      </c>
      <c r="AR99" s="72"/>
      <c r="AS99">
        <f t="shared" si="178"/>
        <v>-0.53308005201214215</v>
      </c>
      <c r="AT99">
        <f t="shared" si="179"/>
        <v>-0.47660665461864027</v>
      </c>
      <c r="AV99" s="49">
        <v>1008.3338980714672</v>
      </c>
      <c r="AW99" s="49">
        <v>93</v>
      </c>
      <c r="AX99" s="22">
        <f t="shared" si="180"/>
        <v>2.1176532853584047</v>
      </c>
      <c r="AY99" s="49">
        <f t="shared" si="181"/>
        <v>1.2583392856855846</v>
      </c>
      <c r="BD99" s="72"/>
      <c r="BE99">
        <f t="shared" si="182"/>
        <v>0.32585485634673439</v>
      </c>
      <c r="BF99">
        <f t="shared" si="183"/>
        <v>9.9797755603920457E-2</v>
      </c>
      <c r="BG99" s="61"/>
      <c r="BH99" s="49">
        <v>926.40771261901739</v>
      </c>
      <c r="BI99" s="49">
        <v>93</v>
      </c>
      <c r="BJ99" s="22">
        <f t="shared" si="184"/>
        <v>1.7237701346225125</v>
      </c>
      <c r="BK99" s="49">
        <f t="shared" si="185"/>
        <v>1.0867393621705834</v>
      </c>
      <c r="BP99" s="72"/>
      <c r="BQ99">
        <f t="shared" si="186"/>
        <v>0.23647935202183665</v>
      </c>
      <c r="BR99">
        <f t="shared" si="187"/>
        <v>3.6125397679781221E-2</v>
      </c>
      <c r="BU99"/>
      <c r="BV99"/>
      <c r="BW99"/>
      <c r="CB99"/>
      <c r="CC99"/>
      <c r="CD99"/>
      <c r="DP99" s="49">
        <v>1217.7202059586596</v>
      </c>
      <c r="DQ99">
        <v>93</v>
      </c>
      <c r="DR99" s="22">
        <f t="shared" si="194"/>
        <v>1.3518438272726163</v>
      </c>
      <c r="DS99" s="49">
        <f t="shared" si="195"/>
        <v>0.92818848292753808</v>
      </c>
      <c r="DX99" s="72"/>
      <c r="DY99">
        <f t="shared" si="207"/>
        <v>0.13092652232208246</v>
      </c>
      <c r="DZ99">
        <f t="shared" si="208"/>
        <v>-3.2363824660847092E-2</v>
      </c>
      <c r="EB99">
        <v>1503.8624438425211</v>
      </c>
      <c r="EC99">
        <v>93</v>
      </c>
      <c r="ED99" s="22">
        <f t="shared" si="196"/>
        <v>1.2385615701262229</v>
      </c>
      <c r="EE99" s="49">
        <f t="shared" si="197"/>
        <v>1.0947372343050319</v>
      </c>
      <c r="EJ99" s="52"/>
      <c r="EK99">
        <f t="shared" si="209"/>
        <v>9.2917600668672495E-2</v>
      </c>
      <c r="EL99">
        <f t="shared" si="210"/>
        <v>3.9309889599987019E-2</v>
      </c>
      <c r="EN99">
        <v>1509.4002120047553</v>
      </c>
      <c r="EO99">
        <v>93</v>
      </c>
      <c r="EP99" s="22">
        <f t="shared" si="215"/>
        <v>1.2381047035743591</v>
      </c>
      <c r="EQ99" s="49">
        <f t="shared" si="199"/>
        <v>1.1999721491354571</v>
      </c>
      <c r="ER99" s="72"/>
      <c r="ES99" s="52"/>
      <c r="ET99" s="88"/>
      <c r="EV99" s="72"/>
      <c r="EW99">
        <f t="shared" si="211"/>
        <v>9.2757373490066991E-2</v>
      </c>
      <c r="EX99">
        <f t="shared" si="212"/>
        <v>7.9171166366665116E-2</v>
      </c>
      <c r="FA99" s="12"/>
      <c r="FB99" s="12"/>
      <c r="FC99" s="12"/>
      <c r="FH99" s="12"/>
      <c r="FI99" s="12"/>
      <c r="FJ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W99" s="12"/>
      <c r="FX99" s="12"/>
      <c r="FY99" s="12"/>
      <c r="FZ99" s="12"/>
      <c r="GA99" s="12"/>
      <c r="GB99" s="12"/>
      <c r="GC99" s="12"/>
      <c r="GD99" s="12"/>
      <c r="GE99" s="12"/>
      <c r="HO99"/>
      <c r="HP99"/>
      <c r="HQ99"/>
    </row>
    <row r="100" spans="12:225" x14ac:dyDescent="0.25">
      <c r="L100" s="49">
        <v>543.01473276514332</v>
      </c>
      <c r="M100" s="49">
        <v>94</v>
      </c>
      <c r="N100" s="22">
        <f t="shared" si="202"/>
        <v>0.3596837419679354</v>
      </c>
      <c r="O100" s="49">
        <f t="shared" si="171"/>
        <v>0.41620409749975723</v>
      </c>
      <c r="U100">
        <f t="shared" si="203"/>
        <v>-0.44407919224316961</v>
      </c>
      <c r="V100">
        <f t="shared" si="204"/>
        <v>-0.38069364850503939</v>
      </c>
      <c r="W100" s="61"/>
      <c r="X100" s="49">
        <v>681.00899406689189</v>
      </c>
      <c r="Y100" s="49">
        <v>94</v>
      </c>
      <c r="Z100" s="22">
        <f t="shared" si="172"/>
        <v>0.30257023154448331</v>
      </c>
      <c r="AA100" s="49">
        <f t="shared" si="173"/>
        <v>0.40941458340480807</v>
      </c>
      <c r="AF100" s="72"/>
      <c r="AG100">
        <f t="shared" si="174"/>
        <v>-0.51917380239320488</v>
      </c>
      <c r="AH100">
        <f t="shared" si="175"/>
        <v>-0.38783669176771385</v>
      </c>
      <c r="AI100" s="61"/>
      <c r="AJ100" s="49">
        <v>547.00365629491</v>
      </c>
      <c r="AK100" s="49">
        <v>94</v>
      </c>
      <c r="AL100" s="22">
        <f t="shared" si="176"/>
        <v>0.29569926267532726</v>
      </c>
      <c r="AM100" s="49">
        <f t="shared" si="177"/>
        <v>0.33435739869016146</v>
      </c>
      <c r="AR100" s="72"/>
      <c r="AS100">
        <f t="shared" si="178"/>
        <v>-0.52914975838370981</v>
      </c>
      <c r="AT100">
        <f t="shared" si="179"/>
        <v>-0.47578906225095385</v>
      </c>
      <c r="AV100" s="49">
        <v>1019.9280611886311</v>
      </c>
      <c r="AW100" s="49">
        <v>94</v>
      </c>
      <c r="AX100" s="22">
        <f t="shared" si="180"/>
        <v>2.1384145920776048</v>
      </c>
      <c r="AY100" s="49">
        <f t="shared" si="181"/>
        <v>1.2678855359681267</v>
      </c>
      <c r="BD100" s="72"/>
      <c r="BE100">
        <f t="shared" si="182"/>
        <v>0.33009190928998905</v>
      </c>
      <c r="BF100">
        <f t="shared" si="183"/>
        <v>0.10308004744058993</v>
      </c>
      <c r="BG100" s="61"/>
      <c r="BH100" s="49">
        <v>937.39706101523484</v>
      </c>
      <c r="BI100" s="49">
        <v>94</v>
      </c>
      <c r="BJ100" s="22">
        <f t="shared" si="184"/>
        <v>1.740669841824694</v>
      </c>
      <c r="BK100" s="49">
        <f t="shared" si="185"/>
        <v>1.0946611189684632</v>
      </c>
      <c r="BP100" s="72"/>
      <c r="BQ100">
        <f t="shared" si="186"/>
        <v>0.24071640496509128</v>
      </c>
      <c r="BR100">
        <f t="shared" si="187"/>
        <v>3.927969274647803E-2</v>
      </c>
      <c r="BU100"/>
      <c r="BV100"/>
      <c r="BW100"/>
      <c r="CB100"/>
      <c r="CC100"/>
      <c r="CD100"/>
      <c r="DP100" s="49">
        <v>1234.2038932040361</v>
      </c>
      <c r="DQ100">
        <v>94</v>
      </c>
      <c r="DR100" s="22">
        <f t="shared" si="194"/>
        <v>1.3656381520407042</v>
      </c>
      <c r="DS100" s="49">
        <f t="shared" si="195"/>
        <v>0.93728865903366065</v>
      </c>
      <c r="DX100" s="72"/>
      <c r="DY100">
        <f t="shared" si="207"/>
        <v>0.13533564122713751</v>
      </c>
      <c r="DZ100">
        <f t="shared" si="208"/>
        <v>-2.8126637800255153E-2</v>
      </c>
      <c r="EB100">
        <v>1522.4096853344042</v>
      </c>
      <c r="EC100">
        <v>94</v>
      </c>
      <c r="ED100" s="22">
        <f t="shared" si="196"/>
        <v>1.2509471858274852</v>
      </c>
      <c r="EE100" s="49">
        <f t="shared" si="197"/>
        <v>1.1045880535445667</v>
      </c>
      <c r="EJ100" s="52"/>
      <c r="EK100">
        <f t="shared" si="209"/>
        <v>9.7238974451315088E-2</v>
      </c>
      <c r="EL100">
        <f t="shared" si="210"/>
        <v>4.3200341886273849E-2</v>
      </c>
      <c r="EN100">
        <v>1528.3616227843461</v>
      </c>
      <c r="EO100">
        <v>94</v>
      </c>
      <c r="EP100" s="22">
        <f t="shared" si="215"/>
        <v>1.2514176573762339</v>
      </c>
      <c r="EQ100" s="49">
        <f t="shared" si="199"/>
        <v>1.2111208435535359</v>
      </c>
      <c r="EV100" s="52"/>
      <c r="EW100">
        <f t="shared" si="211"/>
        <v>9.7402278535830528E-2</v>
      </c>
      <c r="EX100">
        <f t="shared" si="212"/>
        <v>8.3187478461071107E-2</v>
      </c>
      <c r="FA100" s="12"/>
      <c r="FB100" s="12"/>
      <c r="FC100" s="12"/>
      <c r="FH100" s="12"/>
      <c r="FI100" s="12"/>
      <c r="FJ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W100" s="12"/>
      <c r="FX100" s="12"/>
      <c r="FY100" s="12"/>
      <c r="FZ100" s="12"/>
      <c r="GA100" s="12"/>
      <c r="GB100" s="12"/>
      <c r="GC100" s="12"/>
      <c r="GD100" s="12"/>
      <c r="GE100" s="12"/>
      <c r="HO100"/>
      <c r="HP100"/>
      <c r="HQ100"/>
    </row>
    <row r="101" spans="12:225" x14ac:dyDescent="0.25">
      <c r="L101" s="49">
        <v>552.00362317651502</v>
      </c>
      <c r="M101" s="49">
        <v>95</v>
      </c>
      <c r="N101" s="22">
        <f t="shared" si="202"/>
        <v>0.36328057938761477</v>
      </c>
      <c r="O101" s="49">
        <f t="shared" si="171"/>
        <v>0.4172159953016274</v>
      </c>
      <c r="U101">
        <f t="shared" si="203"/>
        <v>-0.43975781846052703</v>
      </c>
      <c r="V101">
        <f t="shared" si="204"/>
        <v>-0.3796390498666235</v>
      </c>
      <c r="W101" s="61"/>
      <c r="X101" s="49">
        <v>693.0045093648381</v>
      </c>
      <c r="Y101" s="49">
        <v>95</v>
      </c>
      <c r="Z101" s="22">
        <f t="shared" si="172"/>
        <v>0.30556597641126038</v>
      </c>
      <c r="AA101" s="49">
        <f t="shared" si="173"/>
        <v>0.41073336676256073</v>
      </c>
      <c r="AF101" s="72"/>
      <c r="AG101">
        <f t="shared" si="174"/>
        <v>-0.51489500441392988</v>
      </c>
      <c r="AH101">
        <f t="shared" si="175"/>
        <v>-0.38644001491542435</v>
      </c>
      <c r="AI101" s="61"/>
      <c r="AJ101" s="49">
        <v>554.50022542826798</v>
      </c>
      <c r="AK101" s="49">
        <v>95</v>
      </c>
      <c r="AL101" s="22">
        <f t="shared" si="176"/>
        <v>0.2983632199967266</v>
      </c>
      <c r="AM101" s="49">
        <f t="shared" si="177"/>
        <v>0.33498597636671701</v>
      </c>
      <c r="AR101" s="72"/>
      <c r="AS101">
        <f t="shared" si="178"/>
        <v>-0.52525471450018557</v>
      </c>
      <c r="AT101">
        <f t="shared" si="179"/>
        <v>-0.47497337360205394</v>
      </c>
      <c r="AV101" s="49">
        <v>1031.503999022786</v>
      </c>
      <c r="AW101" s="49">
        <v>95</v>
      </c>
      <c r="AX101" s="22">
        <f t="shared" si="180"/>
        <v>2.1591758987968048</v>
      </c>
      <c r="AY101" s="49">
        <f t="shared" si="181"/>
        <v>1.2774167801556779</v>
      </c>
      <c r="BD101" s="72"/>
      <c r="BE101">
        <f t="shared" si="182"/>
        <v>0.33428802388359719</v>
      </c>
      <c r="BF101">
        <f t="shared" si="183"/>
        <v>0.10633261675476069</v>
      </c>
      <c r="BG101" s="61"/>
      <c r="BH101" s="49">
        <v>947.99854957694947</v>
      </c>
      <c r="BI101" s="49">
        <v>95</v>
      </c>
      <c r="BJ101" s="22">
        <f t="shared" si="184"/>
        <v>1.7575695490268755</v>
      </c>
      <c r="BK101" s="49">
        <f t="shared" si="185"/>
        <v>1.1023032840044094</v>
      </c>
      <c r="BP101" s="72"/>
      <c r="BQ101">
        <f t="shared" si="186"/>
        <v>0.24491251955869942</v>
      </c>
      <c r="BR101">
        <f t="shared" si="187"/>
        <v>4.2301101274524376E-2</v>
      </c>
      <c r="BU101"/>
      <c r="BV101"/>
      <c r="BW101"/>
      <c r="CB101"/>
      <c r="CC101"/>
      <c r="CD101"/>
      <c r="DP101" s="49">
        <v>1250.1884857892428</v>
      </c>
      <c r="DQ101">
        <v>95</v>
      </c>
      <c r="DR101" s="22">
        <f t="shared" si="194"/>
        <v>1.3794324768087922</v>
      </c>
      <c r="DS101" s="49">
        <f t="shared" si="195"/>
        <v>0.9461132991366088</v>
      </c>
      <c r="DX101" s="72"/>
      <c r="DY101">
        <f t="shared" si="207"/>
        <v>0.13970044662958764</v>
      </c>
      <c r="DZ101">
        <f t="shared" si="208"/>
        <v>-2.4056852769981606E-2</v>
      </c>
      <c r="EB101">
        <v>1541.4785921315936</v>
      </c>
      <c r="EC101">
        <v>95</v>
      </c>
      <c r="ED101" s="22">
        <f t="shared" si="196"/>
        <v>1.2633328015287473</v>
      </c>
      <c r="EE101" s="49">
        <f t="shared" si="197"/>
        <v>1.1147159398955828</v>
      </c>
      <c r="EK101">
        <f t="shared" si="209"/>
        <v>0.10151777243059001</v>
      </c>
      <c r="EL101">
        <f t="shared" si="210"/>
        <v>4.7164211372498967E-2</v>
      </c>
      <c r="EN101">
        <v>1545.8671514719497</v>
      </c>
      <c r="EO101">
        <v>95</v>
      </c>
      <c r="EP101" s="22">
        <f t="shared" si="215"/>
        <v>1.2647306111781087</v>
      </c>
      <c r="EQ101" s="49">
        <f t="shared" si="199"/>
        <v>1.2214135265312744</v>
      </c>
      <c r="EV101" s="52"/>
      <c r="EW101">
        <f t="shared" si="211"/>
        <v>0.10199803022497964</v>
      </c>
      <c r="EX101">
        <f t="shared" si="212"/>
        <v>8.6862725276158514E-2</v>
      </c>
      <c r="FA101" s="12"/>
      <c r="FB101" s="12"/>
      <c r="FC101" s="12"/>
      <c r="FH101" s="12"/>
      <c r="FI101" s="12"/>
      <c r="FJ101" s="12"/>
      <c r="FL101" s="12"/>
      <c r="FM101" s="12"/>
      <c r="FN101" s="12"/>
      <c r="FO101" s="12"/>
      <c r="FP101" s="12"/>
      <c r="FQ101" s="12"/>
      <c r="FR101" s="12"/>
      <c r="FS101" s="12"/>
      <c r="FT101" s="12"/>
      <c r="FU101" s="12"/>
      <c r="FW101" s="12"/>
      <c r="FX101" s="12"/>
      <c r="FY101" s="12"/>
      <c r="FZ101" s="12"/>
      <c r="GA101" s="12"/>
      <c r="GB101" s="12"/>
      <c r="GC101" s="12"/>
      <c r="GD101" s="12"/>
      <c r="GE101" s="12"/>
      <c r="HO101"/>
      <c r="HP101"/>
      <c r="HQ101"/>
    </row>
    <row r="102" spans="12:225" x14ac:dyDescent="0.25">
      <c r="L102" s="49">
        <v>561.00356505106095</v>
      </c>
      <c r="M102" s="49">
        <v>96</v>
      </c>
      <c r="N102" s="22">
        <f t="shared" si="202"/>
        <v>0.36687741680729413</v>
      </c>
      <c r="O102" s="49">
        <f t="shared" ref="O102:O119" si="216">(L102*($D$2/$E$2)+L$4)/$P$4</f>
        <v>0.41822913718933935</v>
      </c>
      <c r="U102">
        <f t="shared" si="203"/>
        <v>-0.43547902048125198</v>
      </c>
      <c r="V102">
        <f t="shared" si="204"/>
        <v>-0.37858571403450103</v>
      </c>
      <c r="W102" s="61"/>
      <c r="X102" s="49">
        <v>702.50640566474556</v>
      </c>
      <c r="Y102" s="49">
        <v>96</v>
      </c>
      <c r="Z102" s="22">
        <f t="shared" ref="Z102:Z109" si="217">((Y102*(1/60))+(AB$2*(1/60)))/AA$4</f>
        <v>0.30856172127803749</v>
      </c>
      <c r="AA102" s="49">
        <f t="shared" ref="AA102:AA109" si="218">((X102*($D$3/$E$3)+X$4))/AB$4</f>
        <v>0.41177800239480861</v>
      </c>
      <c r="AF102" s="72"/>
      <c r="AG102">
        <f t="shared" ref="AG102:AG109" si="219">LOG10(Z102)</f>
        <v>-0.51065795147067516</v>
      </c>
      <c r="AH102">
        <f t="shared" ref="AH102:AH109" si="220">LOG10(AA102)</f>
        <v>-0.38533685755704139</v>
      </c>
      <c r="AI102" s="61"/>
      <c r="AJ102" s="49">
        <v>562.00200177579438</v>
      </c>
      <c r="AK102" s="49">
        <v>96</v>
      </c>
      <c r="AL102" s="22">
        <f t="shared" ref="AL102:AL108" si="221">((AK102*(1/60))+(AN$2*(1/60)))/AM$4</f>
        <v>0.30102717731812589</v>
      </c>
      <c r="AM102" s="49">
        <f t="shared" ref="AM102:AM108" si="222">((AJ102*($D$4/$E$4)+AJ$4))/AN$4</f>
        <v>0.33561499066148076</v>
      </c>
      <c r="AR102" s="72"/>
      <c r="AS102">
        <f t="shared" ref="AS102:AS108" si="223">LOG10(AL102)</f>
        <v>-0.52139429368694756</v>
      </c>
      <c r="AT102">
        <f t="shared" ref="AT102:AT108" si="224">LOG10(AM102)</f>
        <v>-0.47415864910626254</v>
      </c>
      <c r="AV102" s="49">
        <v>1042.5153476088494</v>
      </c>
      <c r="AW102" s="49">
        <v>96</v>
      </c>
      <c r="AX102" s="22">
        <f t="shared" ref="AX102:AX118" si="225">((AW102*(1/60))+(AZ$2*(1/60)))/AY$4</f>
        <v>2.1799372055160049</v>
      </c>
      <c r="AY102" s="49">
        <f t="shared" ref="AY102:AY118" si="226">((AV102*(AW$2/AX$2))+AV$4)/AZ$4</f>
        <v>1.2864831602375022</v>
      </c>
      <c r="BD102" s="72"/>
      <c r="BE102">
        <f t="shared" ref="BE102:BE108" si="227">LOG10(AX102)</f>
        <v>0.33844398365475492</v>
      </c>
      <c r="BF102">
        <f t="shared" ref="BF102:BF108" si="228">LOG10(AY102)</f>
        <v>0.1094041057707769</v>
      </c>
      <c r="BG102" s="61"/>
      <c r="BH102" s="49">
        <v>958.51043291140024</v>
      </c>
      <c r="BI102" s="49">
        <v>96</v>
      </c>
      <c r="BJ102" s="22">
        <f t="shared" ref="BJ102:BJ118" si="229">((BI102*(1/60))+(BL$2*(1/60)))/BK$4</f>
        <v>1.7744692562290569</v>
      </c>
      <c r="BK102" s="49">
        <f t="shared" ref="BK102:BK118" si="230">((BH102*(BI$2/BJ$2))+BH$4)/BL$4</f>
        <v>1.1098808564191547</v>
      </c>
      <c r="BP102" s="72"/>
      <c r="BQ102">
        <f t="shared" ref="BQ102:BQ108" si="231">LOG10(BJ102)</f>
        <v>0.24906847932985715</v>
      </c>
      <c r="BR102">
        <f t="shared" ref="BR102:BR108" si="232">LOG10(BK102)</f>
        <v>4.527636060927609E-2</v>
      </c>
      <c r="BU102"/>
      <c r="BV102"/>
      <c r="BW102"/>
      <c r="CB102"/>
      <c r="CC102"/>
      <c r="CD102"/>
      <c r="DP102" s="49">
        <v>1266.716424461292</v>
      </c>
      <c r="DQ102">
        <v>96</v>
      </c>
      <c r="DR102" s="22">
        <f t="shared" ref="DR102:DR115" si="233">((DQ102*(1/60))+(DT$2*(1/60)))/DS$4</f>
        <v>1.3932268015768803</v>
      </c>
      <c r="DS102" s="49">
        <f t="shared" ref="DS102:DS115" si="234">((DP102*(DQ$2/DR$2))+DP$4)/DT$4</f>
        <v>0.95523790520003882</v>
      </c>
      <c r="DX102" s="72"/>
      <c r="DY102">
        <f t="shared" si="207"/>
        <v>0.14402182041223024</v>
      </c>
      <c r="DZ102">
        <f t="shared" si="208"/>
        <v>-1.9888452449432055E-2</v>
      </c>
      <c r="EB102">
        <v>1558.4841994707549</v>
      </c>
      <c r="EC102">
        <v>96</v>
      </c>
      <c r="ED102" s="22">
        <f>((EC102*(1/60))+(EF$2*(1/60)))/EE$4</f>
        <v>1.2757184172300096</v>
      </c>
      <c r="EE102" s="49">
        <f>((EB102*(EC$2/ED$2))+EB$4)/EF$4</f>
        <v>1.1237479657108449</v>
      </c>
      <c r="EK102">
        <f t="shared" si="209"/>
        <v>0.10575482537384469</v>
      </c>
      <c r="EL102">
        <f t="shared" si="210"/>
        <v>5.0668918550980997E-2</v>
      </c>
      <c r="EN102">
        <v>1563.3727162772159</v>
      </c>
      <c r="EO102">
        <v>96</v>
      </c>
      <c r="EP102" s="22">
        <f t="shared" si="215"/>
        <v>1.2780435649799837</v>
      </c>
      <c r="EQ102" s="49">
        <f>((EN102*(EO$2/EP$2))+EN$4)/ER$4</f>
        <v>1.2317062307450268</v>
      </c>
      <c r="EW102">
        <f t="shared" si="211"/>
        <v>0.10654565797570034</v>
      </c>
      <c r="EX102">
        <f t="shared" si="212"/>
        <v>9.0507138364320228E-2</v>
      </c>
      <c r="FA102" s="12"/>
      <c r="FB102" s="12"/>
      <c r="FC102" s="12"/>
      <c r="FH102" s="12"/>
      <c r="FI102" s="12"/>
      <c r="FJ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W102" s="12"/>
      <c r="FX102" s="12"/>
      <c r="FY102" s="12"/>
      <c r="FZ102" s="12"/>
      <c r="GA102" s="12"/>
      <c r="GB102" s="12"/>
      <c r="GC102" s="12"/>
      <c r="GD102" s="12"/>
      <c r="GE102" s="12"/>
      <c r="HO102"/>
      <c r="HP102"/>
      <c r="HQ102"/>
    </row>
    <row r="103" spans="12:225" x14ac:dyDescent="0.25">
      <c r="L103" s="49">
        <v>571.01072669434154</v>
      </c>
      <c r="M103" s="49">
        <v>97</v>
      </c>
      <c r="N103" s="22">
        <f t="shared" ref="N103:N119" si="235">((M103*(1/60))+($P$2*(1/60)))/$O$4</f>
        <v>0.3704742542269735</v>
      </c>
      <c r="O103" s="49">
        <f t="shared" si="216"/>
        <v>0.41935566386909334</v>
      </c>
      <c r="U103">
        <f t="shared" ref="U103:U119" si="236">LOG10(N103)</f>
        <v>-0.43124196753799737</v>
      </c>
      <c r="V103">
        <f t="shared" si="204"/>
        <v>-0.37741748697230654</v>
      </c>
      <c r="W103" s="61"/>
      <c r="X103" s="49">
        <v>711.50632463808779</v>
      </c>
      <c r="Y103" s="49">
        <v>97</v>
      </c>
      <c r="Z103" s="22">
        <f t="shared" si="217"/>
        <v>0.3115574661448145</v>
      </c>
      <c r="AA103" s="49">
        <f t="shared" si="218"/>
        <v>0.41276745079017668</v>
      </c>
      <c r="AF103" s="72"/>
      <c r="AG103">
        <f t="shared" si="219"/>
        <v>-0.50646183687706714</v>
      </c>
      <c r="AH103">
        <f t="shared" si="220"/>
        <v>-0.38429455677705193</v>
      </c>
      <c r="AI103" s="61"/>
      <c r="AJ103" s="49">
        <v>571.50196850054681</v>
      </c>
      <c r="AK103" s="49">
        <v>97</v>
      </c>
      <c r="AL103" s="22">
        <f t="shared" si="221"/>
        <v>0.30369113463952524</v>
      </c>
      <c r="AM103" s="49">
        <f t="shared" si="222"/>
        <v>0.33641155064845235</v>
      </c>
      <c r="AR103" s="72"/>
      <c r="AS103">
        <f t="shared" si="223"/>
        <v>-0.51756788583389468</v>
      </c>
      <c r="AT103">
        <f t="shared" si="224"/>
        <v>-0.47312910117149215</v>
      </c>
      <c r="AV103" s="49">
        <v>1053.5488835360227</v>
      </c>
      <c r="AW103" s="49">
        <v>97</v>
      </c>
      <c r="AX103" s="22">
        <f t="shared" si="225"/>
        <v>2.200698512235205</v>
      </c>
      <c r="AY103" s="49">
        <f t="shared" si="226"/>
        <v>1.2955678086418607</v>
      </c>
      <c r="BD103" s="72"/>
      <c r="BE103">
        <f t="shared" si="227"/>
        <v>0.34256054984958706</v>
      </c>
      <c r="BF103">
        <f t="shared" si="228"/>
        <v>0.11246014842821912</v>
      </c>
      <c r="BG103" s="61"/>
      <c r="BH103" s="49">
        <v>970.04432888399492</v>
      </c>
      <c r="BI103" s="49">
        <v>97</v>
      </c>
      <c r="BJ103" s="22">
        <f t="shared" si="229"/>
        <v>1.7913689634312384</v>
      </c>
      <c r="BK103" s="49">
        <f t="shared" si="230"/>
        <v>1.1181951545497324</v>
      </c>
      <c r="BP103" s="72"/>
      <c r="BQ103">
        <f t="shared" si="231"/>
        <v>0.25318504552468929</v>
      </c>
      <c r="BR103">
        <f t="shared" si="232"/>
        <v>4.8517606008083393E-2</v>
      </c>
      <c r="BU103"/>
      <c r="BV103"/>
      <c r="BW103"/>
      <c r="CB103"/>
      <c r="CC103"/>
      <c r="CD103"/>
      <c r="DP103" s="49">
        <v>1282.7670287312501</v>
      </c>
      <c r="DQ103">
        <v>97</v>
      </c>
      <c r="DR103" s="22">
        <f t="shared" si="233"/>
        <v>1.4070211263449681</v>
      </c>
      <c r="DS103" s="49">
        <f t="shared" si="234"/>
        <v>0.96409898848146725</v>
      </c>
      <c r="DX103" s="72"/>
      <c r="DY103">
        <f t="shared" si="207"/>
        <v>0.14830061839150521</v>
      </c>
      <c r="DZ103">
        <f t="shared" si="208"/>
        <v>-1.5878372794057918E-2</v>
      </c>
      <c r="EN103">
        <v>1581.9407384601991</v>
      </c>
      <c r="EO103">
        <v>97</v>
      </c>
      <c r="EP103" s="22">
        <f t="shared" si="215"/>
        <v>1.2913565187818585</v>
      </c>
      <c r="EQ103" s="49">
        <f>((EN103*(EO$2/EP$2))+EN$4)/ER$4</f>
        <v>1.2426236254300784</v>
      </c>
      <c r="EW103">
        <f t="shared" si="211"/>
        <v>0.11104615920237677</v>
      </c>
      <c r="EX103">
        <f t="shared" si="212"/>
        <v>9.4339606396343742E-2</v>
      </c>
      <c r="FA103" s="12"/>
      <c r="FB103" s="12"/>
      <c r="FC103" s="12"/>
      <c r="FH103" s="12"/>
      <c r="FI103" s="12"/>
      <c r="FJ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W103" s="12"/>
      <c r="FX103" s="12"/>
      <c r="FY103" s="12"/>
      <c r="FZ103" s="12"/>
      <c r="GA103" s="12"/>
      <c r="GB103" s="12"/>
      <c r="GC103" s="12"/>
      <c r="GD103" s="12"/>
      <c r="GE103" s="12"/>
      <c r="HO103"/>
      <c r="HP103"/>
      <c r="HQ103"/>
    </row>
    <row r="104" spans="12:225" x14ac:dyDescent="0.25">
      <c r="L104" s="49">
        <v>579.51747169520263</v>
      </c>
      <c r="M104" s="49">
        <v>98</v>
      </c>
      <c r="N104" s="22">
        <f t="shared" si="235"/>
        <v>0.37407109164665281</v>
      </c>
      <c r="O104" s="49">
        <f t="shared" si="216"/>
        <v>0.42031328557472142</v>
      </c>
      <c r="U104">
        <f t="shared" si="236"/>
        <v>-0.42704585294438924</v>
      </c>
      <c r="V104">
        <f t="shared" si="204"/>
        <v>-0.37642688227483756</v>
      </c>
      <c r="W104" s="61"/>
      <c r="X104" s="49">
        <v>722.00277007778857</v>
      </c>
      <c r="Y104" s="49">
        <v>98</v>
      </c>
      <c r="Z104" s="22">
        <f t="shared" si="217"/>
        <v>0.31455321101159156</v>
      </c>
      <c r="AA104" s="49">
        <f t="shared" si="218"/>
        <v>0.413921426856866</v>
      </c>
      <c r="AF104" s="72"/>
      <c r="AG104">
        <f t="shared" si="219"/>
        <v>-0.50230587710590946</v>
      </c>
      <c r="AH104">
        <f t="shared" si="220"/>
        <v>-0.38308209153873368</v>
      </c>
      <c r="AI104" s="61"/>
      <c r="AJ104" s="49">
        <v>579.0034542211298</v>
      </c>
      <c r="AK104" s="49">
        <v>98</v>
      </c>
      <c r="AL104" s="22">
        <f t="shared" si="221"/>
        <v>0.30635509196092459</v>
      </c>
      <c r="AM104" s="49">
        <f t="shared" si="222"/>
        <v>0.33704054057452087</v>
      </c>
      <c r="AR104" s="72"/>
      <c r="AS104">
        <f t="shared" si="223"/>
        <v>-0.51377489681675559</v>
      </c>
      <c r="AT104">
        <f t="shared" si="224"/>
        <v>-0.47231785732191833</v>
      </c>
      <c r="AV104" s="49">
        <v>1064.0165647206813</v>
      </c>
      <c r="AW104" s="49">
        <v>98</v>
      </c>
      <c r="AX104" s="22">
        <f t="shared" si="225"/>
        <v>2.221459818954405</v>
      </c>
      <c r="AY104" s="49">
        <f t="shared" si="226"/>
        <v>1.304186550974257</v>
      </c>
      <c r="BD104" s="72"/>
      <c r="BE104">
        <f t="shared" si="227"/>
        <v>0.34663846227002648</v>
      </c>
      <c r="BF104">
        <f t="shared" si="228"/>
        <v>0.11533971736524309</v>
      </c>
      <c r="BG104" s="61"/>
      <c r="BH104" s="49">
        <v>981.03261923342791</v>
      </c>
      <c r="BI104" s="49">
        <v>98</v>
      </c>
      <c r="BJ104" s="22">
        <f t="shared" si="229"/>
        <v>1.8082686706334199</v>
      </c>
      <c r="BK104" s="49">
        <f t="shared" si="230"/>
        <v>1.1261161486464029</v>
      </c>
      <c r="BP104" s="72"/>
      <c r="BQ104">
        <f t="shared" si="231"/>
        <v>0.25726295794512871</v>
      </c>
      <c r="BR104">
        <f t="shared" si="232"/>
        <v>5.1583186354377142E-2</v>
      </c>
      <c r="BU104"/>
      <c r="BV104"/>
      <c r="BW104"/>
      <c r="CB104"/>
      <c r="CC104"/>
      <c r="CD104"/>
      <c r="DP104" s="49">
        <v>1300.2719907773142</v>
      </c>
      <c r="DQ104">
        <v>98</v>
      </c>
      <c r="DR104" s="22">
        <f t="shared" si="233"/>
        <v>1.420815451113056</v>
      </c>
      <c r="DS104" s="49">
        <f t="shared" si="234"/>
        <v>0.97376298143273265</v>
      </c>
      <c r="DX104" s="72"/>
      <c r="DY104">
        <f t="shared" si="207"/>
        <v>0.15253767133475982</v>
      </c>
      <c r="DZ104">
        <f t="shared" si="208"/>
        <v>-1.1546739612551166E-2</v>
      </c>
      <c r="FA104" s="12"/>
      <c r="FB104" s="12"/>
      <c r="FC104" s="12"/>
      <c r="FH104" s="12"/>
      <c r="FI104" s="12"/>
      <c r="FJ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W104" s="12"/>
      <c r="FX104" s="12"/>
      <c r="FY104" s="12"/>
      <c r="FZ104" s="12"/>
      <c r="GA104" s="12"/>
      <c r="GB104" s="12"/>
      <c r="GC104" s="12"/>
      <c r="GD104" s="12"/>
      <c r="GE104" s="12"/>
      <c r="HO104"/>
      <c r="HP104"/>
      <c r="HQ104"/>
    </row>
    <row r="105" spans="12:225" x14ac:dyDescent="0.25">
      <c r="L105" s="49">
        <v>587.50765952453764</v>
      </c>
      <c r="M105" s="49">
        <v>99</v>
      </c>
      <c r="N105" s="22">
        <f t="shared" si="235"/>
        <v>0.37766792906633218</v>
      </c>
      <c r="O105" s="49">
        <f t="shared" si="216"/>
        <v>0.42121275738169833</v>
      </c>
      <c r="U105">
        <f t="shared" si="236"/>
        <v>-0.4228898931732315</v>
      </c>
      <c r="V105">
        <f t="shared" si="204"/>
        <v>-0.37549848369602029</v>
      </c>
      <c r="W105" s="61"/>
      <c r="X105" s="49">
        <v>732.00273223533804</v>
      </c>
      <c r="Y105" s="49">
        <v>99</v>
      </c>
      <c r="Z105" s="22">
        <f t="shared" si="217"/>
        <v>0.31754895587836862</v>
      </c>
      <c r="AA105" s="49">
        <f t="shared" si="218"/>
        <v>0.41502081970027227</v>
      </c>
      <c r="AF105" s="72"/>
      <c r="AG105">
        <f t="shared" si="219"/>
        <v>-0.49818931091107727</v>
      </c>
      <c r="AH105">
        <f t="shared" si="220"/>
        <v>-0.38193011616948708</v>
      </c>
      <c r="AI105" s="61"/>
      <c r="AJ105" s="49">
        <v>586.5019181554311</v>
      </c>
      <c r="AK105" s="49">
        <v>99</v>
      </c>
      <c r="AL105" s="22">
        <f t="shared" si="221"/>
        <v>0.30901904928232393</v>
      </c>
      <c r="AM105" s="49">
        <f t="shared" si="222"/>
        <v>0.33766927712769762</v>
      </c>
      <c r="AR105" s="52"/>
      <c r="AS105">
        <f t="shared" si="223"/>
        <v>-0.51001474794344881</v>
      </c>
      <c r="AT105">
        <f t="shared" si="224"/>
        <v>-0.47150845189312723</v>
      </c>
      <c r="AV105" s="49">
        <v>1075.0061627730327</v>
      </c>
      <c r="AW105" s="49">
        <v>99</v>
      </c>
      <c r="AX105" s="22">
        <f t="shared" si="225"/>
        <v>2.2422211256736047</v>
      </c>
      <c r="AY105" s="49">
        <f t="shared" si="226"/>
        <v>1.3132350223863054</v>
      </c>
      <c r="BD105" s="72"/>
      <c r="BE105">
        <f t="shared" si="227"/>
        <v>0.35067844007176646</v>
      </c>
      <c r="BF105">
        <f t="shared" si="228"/>
        <v>0.11834245631917974</v>
      </c>
      <c r="BG105" s="61"/>
      <c r="BH105" s="49">
        <v>991.52168407957674</v>
      </c>
      <c r="BI105" s="49">
        <v>99</v>
      </c>
      <c r="BJ105" s="22">
        <f t="shared" si="229"/>
        <v>1.8251683778356014</v>
      </c>
      <c r="BK105" s="49">
        <f t="shared" si="230"/>
        <v>1.1336772721773467</v>
      </c>
      <c r="BP105" s="72"/>
      <c r="BQ105">
        <f t="shared" si="231"/>
        <v>0.26130293574686875</v>
      </c>
      <c r="BR105">
        <f t="shared" si="232"/>
        <v>5.4489440041541277E-2</v>
      </c>
      <c r="BU105"/>
      <c r="BV105"/>
      <c r="BW105"/>
      <c r="CB105"/>
      <c r="CC105"/>
      <c r="CD105"/>
      <c r="DP105" s="49">
        <v>1317.8438830149798</v>
      </c>
      <c r="DQ105">
        <v>99</v>
      </c>
      <c r="DR105" s="22">
        <f t="shared" si="233"/>
        <v>1.4346097758811438</v>
      </c>
      <c r="DS105" s="49">
        <f t="shared" si="234"/>
        <v>0.9834639246440533</v>
      </c>
      <c r="DX105" s="72"/>
      <c r="DY105">
        <f t="shared" si="207"/>
        <v>0.15673378592836795</v>
      </c>
      <c r="DZ105">
        <f t="shared" si="208"/>
        <v>-7.2415662127387854E-3</v>
      </c>
      <c r="FA105" s="12"/>
      <c r="FB105" s="12"/>
      <c r="FC105" s="12"/>
      <c r="FH105" s="12"/>
      <c r="FI105" s="12"/>
      <c r="FJ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W105" s="12"/>
      <c r="FX105" s="12"/>
      <c r="FY105" s="12"/>
      <c r="FZ105" s="12"/>
      <c r="GA105" s="12"/>
      <c r="GB105" s="12"/>
      <c r="GC105" s="12"/>
      <c r="GD105" s="12"/>
      <c r="GE105" s="12"/>
      <c r="HO105"/>
      <c r="HP105"/>
      <c r="HQ105"/>
    </row>
    <row r="106" spans="12:225" x14ac:dyDescent="0.25">
      <c r="L106" s="49">
        <v>596.0102767570371</v>
      </c>
      <c r="M106" s="49">
        <v>100</v>
      </c>
      <c r="N106" s="22">
        <f t="shared" si="235"/>
        <v>0.38126476648601154</v>
      </c>
      <c r="O106" s="49">
        <f t="shared" si="216"/>
        <v>0.42216991441598867</v>
      </c>
      <c r="U106">
        <f t="shared" si="236"/>
        <v>-0.41877332697839931</v>
      </c>
      <c r="V106">
        <f t="shared" si="204"/>
        <v>-0.37451271955673465</v>
      </c>
      <c r="W106" s="61"/>
      <c r="X106" s="49">
        <v>740.50270087285969</v>
      </c>
      <c r="Y106" s="49">
        <v>100</v>
      </c>
      <c r="Z106" s="22">
        <f t="shared" si="217"/>
        <v>0.32054470074514574</v>
      </c>
      <c r="AA106" s="49">
        <f t="shared" si="218"/>
        <v>0.41595530370551559</v>
      </c>
      <c r="AG106">
        <f t="shared" si="219"/>
        <v>-0.49411139849063779</v>
      </c>
      <c r="AH106">
        <f t="shared" si="220"/>
        <v>-0.38095333378897361</v>
      </c>
      <c r="AI106" s="61"/>
      <c r="AJ106" s="49">
        <v>593.00337267169061</v>
      </c>
      <c r="AK106" s="49">
        <v>100</v>
      </c>
      <c r="AL106" s="22">
        <f t="shared" si="221"/>
        <v>0.31168300660372333</v>
      </c>
      <c r="AM106" s="49">
        <f t="shared" si="222"/>
        <v>0.33821441572394917</v>
      </c>
      <c r="AR106" s="52"/>
      <c r="AS106">
        <f t="shared" si="223"/>
        <v>-0.50628687542420558</v>
      </c>
      <c r="AT106">
        <f t="shared" si="224"/>
        <v>-0.47080788539606089</v>
      </c>
      <c r="AV106" s="49">
        <v>1086.4742288706161</v>
      </c>
      <c r="AW106" s="49">
        <v>100</v>
      </c>
      <c r="AX106" s="22">
        <f t="shared" si="225"/>
        <v>2.2629824323928052</v>
      </c>
      <c r="AY106" s="49">
        <f t="shared" si="226"/>
        <v>1.3226774485552282</v>
      </c>
      <c r="BD106" s="72"/>
      <c r="BE106">
        <f t="shared" si="227"/>
        <v>0.35468118252544045</v>
      </c>
      <c r="BF106">
        <f t="shared" si="228"/>
        <v>0.12145394895574106</v>
      </c>
      <c r="BG106" s="61"/>
      <c r="BH106" s="49">
        <v>1000.5351068303401</v>
      </c>
      <c r="BI106" s="49">
        <v>100</v>
      </c>
      <c r="BJ106" s="22">
        <f t="shared" si="229"/>
        <v>1.8420680850377831</v>
      </c>
      <c r="BK106" s="49">
        <f t="shared" si="230"/>
        <v>1.1401746676892224</v>
      </c>
      <c r="BP106" s="72"/>
      <c r="BQ106">
        <f t="shared" si="231"/>
        <v>0.26530567820054274</v>
      </c>
      <c r="BR106">
        <f t="shared" si="232"/>
        <v>5.6971387654781332E-2</v>
      </c>
      <c r="BU106"/>
      <c r="BV106"/>
      <c r="BW106"/>
      <c r="CB106"/>
      <c r="CC106"/>
      <c r="CD106"/>
      <c r="DP106" s="49">
        <v>1332.3292573534516</v>
      </c>
      <c r="DQ106">
        <v>100</v>
      </c>
      <c r="DR106" s="22">
        <f t="shared" si="233"/>
        <v>1.4484041006492319</v>
      </c>
      <c r="DS106" s="49">
        <f t="shared" si="234"/>
        <v>0.99146088888396722</v>
      </c>
      <c r="DX106" s="72"/>
      <c r="DY106">
        <f t="shared" si="207"/>
        <v>0.16088974569952572</v>
      </c>
      <c r="DZ106">
        <f t="shared" si="208"/>
        <v>-3.7244131549933968E-3</v>
      </c>
      <c r="FA106" s="12"/>
      <c r="FB106" s="12"/>
      <c r="FC106" s="12"/>
      <c r="FH106" s="12"/>
      <c r="FI106" s="12"/>
      <c r="FJ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W106" s="12"/>
      <c r="FX106" s="12"/>
      <c r="FY106" s="12"/>
      <c r="FZ106" s="12"/>
      <c r="GA106" s="12"/>
      <c r="GB106" s="12"/>
      <c r="GC106" s="12"/>
      <c r="GD106" s="12"/>
      <c r="GE106" s="12"/>
      <c r="HO106"/>
      <c r="HP106"/>
      <c r="HQ106"/>
    </row>
    <row r="107" spans="12:225" x14ac:dyDescent="0.25">
      <c r="L107" s="49">
        <v>605.01322299599371</v>
      </c>
      <c r="M107" s="49">
        <v>101</v>
      </c>
      <c r="N107" s="22">
        <f t="shared" si="235"/>
        <v>0.38486160390569091</v>
      </c>
      <c r="O107" s="49">
        <f t="shared" si="216"/>
        <v>0.42318339451115489</v>
      </c>
      <c r="U107">
        <f t="shared" si="236"/>
        <v>-0.41469541455795994</v>
      </c>
      <c r="V107">
        <f t="shared" si="204"/>
        <v>-0.37347138212046982</v>
      </c>
      <c r="W107" s="61"/>
      <c r="X107" s="49">
        <v>751.5026613392663</v>
      </c>
      <c r="Y107" s="49">
        <v>101</v>
      </c>
      <c r="Z107" s="22">
        <f t="shared" si="217"/>
        <v>0.32354044561192274</v>
      </c>
      <c r="AA107" s="49">
        <f t="shared" si="218"/>
        <v>0.4171646360633775</v>
      </c>
      <c r="AG107">
        <f t="shared" si="219"/>
        <v>-0.49007142068889781</v>
      </c>
      <c r="AH107">
        <f t="shared" si="220"/>
        <v>-0.3796925147553239</v>
      </c>
      <c r="AI107" s="61"/>
      <c r="AJ107" s="49">
        <v>599.50333610414543</v>
      </c>
      <c r="AK107" s="49">
        <v>101</v>
      </c>
      <c r="AL107" s="22">
        <f t="shared" si="221"/>
        <v>0.31434696392512268</v>
      </c>
      <c r="AM107" s="49">
        <f t="shared" si="222"/>
        <v>0.33875942929474223</v>
      </c>
      <c r="AR107" s="52"/>
      <c r="AS107">
        <f t="shared" si="223"/>
        <v>-0.5025907298642418</v>
      </c>
      <c r="AT107">
        <f t="shared" si="224"/>
        <v>-0.4701086074572241</v>
      </c>
      <c r="AV107" s="49">
        <v>1097.4644641171758</v>
      </c>
      <c r="AW107" s="49">
        <v>101</v>
      </c>
      <c r="AX107" s="22">
        <f t="shared" si="225"/>
        <v>2.2837437391120052</v>
      </c>
      <c r="AY107" s="49">
        <f t="shared" si="226"/>
        <v>1.3317264446119039</v>
      </c>
      <c r="BD107" s="72"/>
      <c r="BE107">
        <f t="shared" si="227"/>
        <v>0.3586473697430419</v>
      </c>
      <c r="BF107">
        <f t="shared" si="228"/>
        <v>0.1244150237857264</v>
      </c>
      <c r="BG107" s="61"/>
      <c r="BH107" s="49">
        <v>1012.0233445924061</v>
      </c>
      <c r="BI107" s="49">
        <v>101</v>
      </c>
      <c r="BJ107" s="22">
        <f t="shared" si="229"/>
        <v>1.8589677922399643</v>
      </c>
      <c r="BK107" s="49">
        <f t="shared" si="230"/>
        <v>1.1484560527455583</v>
      </c>
      <c r="BP107" s="72"/>
      <c r="BQ107">
        <f t="shared" si="231"/>
        <v>0.26927186541814407</v>
      </c>
      <c r="BR107">
        <f t="shared" si="232"/>
        <v>6.0114380971818766E-2</v>
      </c>
      <c r="BU107"/>
      <c r="BV107"/>
      <c r="BW107"/>
      <c r="CB107"/>
      <c r="CC107"/>
      <c r="CD107"/>
      <c r="CZ107" s="52"/>
      <c r="DP107" s="49">
        <v>1346.7929499369975</v>
      </c>
      <c r="DQ107">
        <v>101</v>
      </c>
      <c r="DR107" s="22">
        <f t="shared" si="233"/>
        <v>1.4621984254173197</v>
      </c>
      <c r="DS107" s="49">
        <f t="shared" si="234"/>
        <v>0.99944588324207195</v>
      </c>
      <c r="DX107" s="72"/>
      <c r="DY107">
        <f t="shared" si="207"/>
        <v>0.16500631189435785</v>
      </c>
      <c r="DZ107">
        <f t="shared" si="208"/>
        <v>-2.407165489960746E-4</v>
      </c>
      <c r="FA107" s="12"/>
      <c r="FB107" s="12"/>
      <c r="FC107" s="12"/>
      <c r="FH107" s="12"/>
      <c r="FI107" s="12"/>
      <c r="FJ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W107" s="12"/>
      <c r="FX107" s="12"/>
      <c r="FY107" s="12"/>
      <c r="FZ107" s="12"/>
      <c r="GA107" s="12"/>
      <c r="GB107" s="12"/>
      <c r="GC107" s="12"/>
      <c r="GD107" s="12"/>
      <c r="GE107" s="12"/>
      <c r="HO107"/>
      <c r="HP107"/>
      <c r="HQ107"/>
    </row>
    <row r="108" spans="12:225" x14ac:dyDescent="0.25">
      <c r="L108" s="49">
        <v>611.51308244386723</v>
      </c>
      <c r="M108" s="49">
        <v>102</v>
      </c>
      <c r="N108" s="22">
        <f t="shared" si="235"/>
        <v>0.38845844132537027</v>
      </c>
      <c r="O108" s="49">
        <f t="shared" si="216"/>
        <v>0.42391509700020158</v>
      </c>
      <c r="U108">
        <f t="shared" si="236"/>
        <v>-0.41065543675621985</v>
      </c>
      <c r="V108">
        <f t="shared" si="204"/>
        <v>-0.37272111651238882</v>
      </c>
      <c r="W108" s="61"/>
      <c r="X108" s="49">
        <v>760.50262984423659</v>
      </c>
      <c r="Y108" s="49">
        <v>102</v>
      </c>
      <c r="Z108" s="22">
        <f t="shared" si="217"/>
        <v>0.32653619047869981</v>
      </c>
      <c r="AA108" s="49">
        <f t="shared" si="218"/>
        <v>0.41815408990423791</v>
      </c>
      <c r="AG108">
        <f t="shared" si="219"/>
        <v>-0.48606867823522387</v>
      </c>
      <c r="AH108">
        <f t="shared" si="220"/>
        <v>-0.37866365108735683</v>
      </c>
      <c r="AI108" s="61"/>
      <c r="AJ108" s="49">
        <v>599.50333610414543</v>
      </c>
      <c r="AK108" s="49">
        <v>102</v>
      </c>
      <c r="AL108" s="22">
        <f t="shared" si="221"/>
        <v>0.31701092124652197</v>
      </c>
      <c r="AM108" s="49">
        <f t="shared" si="222"/>
        <v>0.33875942929474223</v>
      </c>
      <c r="AR108" s="52"/>
      <c r="AS108">
        <f t="shared" si="223"/>
        <v>-0.49892577577783653</v>
      </c>
      <c r="AT108">
        <f t="shared" si="224"/>
        <v>-0.4701086074572241</v>
      </c>
      <c r="AV108" s="49">
        <v>1109.4748757858376</v>
      </c>
      <c r="AW108" s="49">
        <v>102</v>
      </c>
      <c r="AX108" s="22">
        <f t="shared" si="225"/>
        <v>2.3045050458312049</v>
      </c>
      <c r="AY108" s="49">
        <f t="shared" si="226"/>
        <v>1.341615420178901</v>
      </c>
      <c r="BD108" s="72"/>
      <c r="BE108">
        <f t="shared" si="227"/>
        <v>0.36257766337147418</v>
      </c>
      <c r="BF108">
        <f t="shared" si="228"/>
        <v>0.12762804129460081</v>
      </c>
      <c r="BG108" s="61"/>
      <c r="BH108" s="49">
        <v>1023.0801532626855</v>
      </c>
      <c r="BI108" s="49">
        <v>102</v>
      </c>
      <c r="BJ108" s="22">
        <f t="shared" si="229"/>
        <v>1.8758674994421458</v>
      </c>
      <c r="BK108" s="49">
        <f t="shared" si="230"/>
        <v>1.1564264388038241</v>
      </c>
      <c r="BP108" s="72"/>
      <c r="BQ108">
        <f t="shared" si="231"/>
        <v>0.27320215904657646</v>
      </c>
      <c r="BR108">
        <f t="shared" si="232"/>
        <v>6.3118012171356069E-2</v>
      </c>
      <c r="BU108"/>
      <c r="BV108"/>
      <c r="BW108"/>
      <c r="CB108"/>
      <c r="CC108"/>
      <c r="CD108"/>
      <c r="CN108"/>
      <c r="CZ108" s="52"/>
      <c r="DP108" s="11">
        <v>1363.3209453389909</v>
      </c>
      <c r="DQ108" s="10">
        <v>102</v>
      </c>
      <c r="DR108" s="22">
        <f t="shared" si="233"/>
        <v>1.4759927501854075</v>
      </c>
      <c r="DS108" s="11">
        <f t="shared" si="234"/>
        <v>1.0085705206244946</v>
      </c>
      <c r="DX108" s="72"/>
      <c r="DY108" s="10">
        <f t="shared" si="207"/>
        <v>0.16908422431479722</v>
      </c>
      <c r="DZ108" s="10">
        <f t="shared" si="208"/>
        <v>3.7062700721580588E-3</v>
      </c>
      <c r="EJ108" s="52"/>
      <c r="FA108" s="12"/>
      <c r="FB108" s="12"/>
      <c r="FC108" s="12"/>
      <c r="FH108" s="12"/>
      <c r="FI108" s="12"/>
      <c r="FJ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W108" s="12"/>
      <c r="FX108" s="12"/>
      <c r="FY108" s="12"/>
      <c r="FZ108" s="12"/>
      <c r="GA108" s="12"/>
      <c r="GB108" s="12"/>
      <c r="GC108" s="12"/>
      <c r="GD108" s="12"/>
      <c r="GE108" s="12"/>
      <c r="HO108"/>
      <c r="HP108"/>
      <c r="HQ108"/>
    </row>
    <row r="109" spans="12:225" x14ac:dyDescent="0.25">
      <c r="L109" s="49">
        <v>620.50725217357456</v>
      </c>
      <c r="M109" s="49">
        <v>103</v>
      </c>
      <c r="N109" s="22">
        <f t="shared" si="235"/>
        <v>0.39205527874504958</v>
      </c>
      <c r="O109" s="49">
        <f t="shared" si="216"/>
        <v>0.42492758910574829</v>
      </c>
      <c r="U109">
        <f t="shared" si="236"/>
        <v>-0.40665269430254597</v>
      </c>
      <c r="V109">
        <f t="shared" si="204"/>
        <v>-0.37168507072877216</v>
      </c>
      <c r="W109" s="61"/>
      <c r="X109" s="49">
        <v>765.50261266699806</v>
      </c>
      <c r="Y109" s="49">
        <v>103</v>
      </c>
      <c r="Z109" s="22">
        <f t="shared" si="217"/>
        <v>0.32953193534547687</v>
      </c>
      <c r="AA109" s="49">
        <f t="shared" si="218"/>
        <v>0.41870378651767437</v>
      </c>
      <c r="AG109">
        <f t="shared" si="219"/>
        <v>-0.48210249101762248</v>
      </c>
      <c r="AH109">
        <f t="shared" si="220"/>
        <v>-0.37809311158000003</v>
      </c>
      <c r="AI109" s="61"/>
      <c r="AK109" s="49"/>
      <c r="AL109" s="49"/>
      <c r="AM109" s="49"/>
      <c r="AR109" s="52"/>
      <c r="AS109" s="49"/>
      <c r="AT109" s="49"/>
      <c r="AV109" s="49">
        <v>1121.9640145744427</v>
      </c>
      <c r="AW109" s="49">
        <v>103</v>
      </c>
      <c r="AX109" s="22">
        <f t="shared" si="225"/>
        <v>2.3252663525504049</v>
      </c>
      <c r="AY109" s="49">
        <f t="shared" si="226"/>
        <v>1.351898563816317</v>
      </c>
      <c r="BD109" s="72"/>
      <c r="BE109">
        <f t="shared" ref="BE109:BE118" si="237">LOG10(AX109)</f>
        <v>0.36647270725499836</v>
      </c>
      <c r="BF109">
        <f t="shared" ref="BF109:BF118" si="238">LOG10(AY109)</f>
        <v>0.13094410667403053</v>
      </c>
      <c r="BG109" s="61"/>
      <c r="BH109" s="49">
        <v>1034.1614960923657</v>
      </c>
      <c r="BI109" s="49">
        <v>103</v>
      </c>
      <c r="BJ109" s="22">
        <f t="shared" si="229"/>
        <v>1.8927672066443273</v>
      </c>
      <c r="BK109" s="49">
        <f t="shared" si="230"/>
        <v>1.1644145105006747</v>
      </c>
      <c r="BP109" s="72"/>
      <c r="BQ109">
        <f t="shared" ref="BQ109:BQ118" si="239">LOG10(BJ109)</f>
        <v>0.27709720293010065</v>
      </c>
      <c r="BR109">
        <f t="shared" ref="BR109:BR118" si="240">LOG10(BK109)</f>
        <v>6.6107608816847865E-2</v>
      </c>
      <c r="BS109" s="65"/>
      <c r="BU109"/>
      <c r="BV109"/>
      <c r="BW109"/>
      <c r="CB109"/>
      <c r="CC109"/>
      <c r="CD109"/>
      <c r="CG109"/>
      <c r="CN109"/>
      <c r="CO109" s="49"/>
      <c r="CP109" s="49"/>
      <c r="CQ109" s="65"/>
      <c r="CR109" s="49"/>
      <c r="CS109" s="49"/>
      <c r="CT109" s="22"/>
      <c r="CU109" s="49"/>
      <c r="CZ109" s="52"/>
      <c r="DM109"/>
      <c r="DN109"/>
      <c r="DO109" s="65"/>
      <c r="DP109" s="49">
        <v>1381.8250612867027</v>
      </c>
      <c r="DQ109">
        <v>103</v>
      </c>
      <c r="DR109" s="22">
        <f t="shared" si="233"/>
        <v>1.4897870749534954</v>
      </c>
      <c r="DS109" s="49">
        <f t="shared" si="234"/>
        <v>1.018786118100085</v>
      </c>
      <c r="DX109" s="72"/>
      <c r="DY109">
        <f t="shared" si="207"/>
        <v>0.17312420211653726</v>
      </c>
      <c r="DZ109">
        <f t="shared" si="208"/>
        <v>8.083018669271429E-3</v>
      </c>
      <c r="EJ109" s="52"/>
      <c r="FA109" s="12"/>
      <c r="FB109" s="12"/>
      <c r="FC109" s="12"/>
      <c r="FH109" s="12"/>
      <c r="FI109" s="12"/>
      <c r="FJ109" s="12"/>
      <c r="FL109" s="12"/>
      <c r="FM109" s="12"/>
      <c r="FN109" s="12"/>
      <c r="FO109" s="12"/>
      <c r="FP109" s="12"/>
      <c r="FT109" s="12"/>
      <c r="FU109" s="12"/>
      <c r="FW109" s="56"/>
      <c r="FX109" s="12"/>
      <c r="FY109" s="12"/>
      <c r="FZ109" s="12"/>
      <c r="GA109" s="12"/>
      <c r="GD109" s="12"/>
      <c r="GE109" s="12"/>
      <c r="HO109"/>
      <c r="HP109"/>
      <c r="HQ109"/>
    </row>
    <row r="110" spans="12:225" x14ac:dyDescent="0.25">
      <c r="L110" s="49">
        <v>630.00714281665091</v>
      </c>
      <c r="M110" s="49">
        <v>104</v>
      </c>
      <c r="N110" s="22">
        <f t="shared" si="235"/>
        <v>0.39565211616472895</v>
      </c>
      <c r="O110" s="49">
        <f t="shared" si="216"/>
        <v>0.42599701125017392</v>
      </c>
      <c r="U110">
        <f t="shared" si="236"/>
        <v>-0.40268650708494452</v>
      </c>
      <c r="V110">
        <f t="shared" si="204"/>
        <v>-0.37059344785059223</v>
      </c>
      <c r="W110" s="61"/>
      <c r="X110"/>
      <c r="Y110"/>
      <c r="AI110" s="65"/>
      <c r="AK110" s="49"/>
      <c r="AL110" s="49"/>
      <c r="AM110" s="49"/>
      <c r="AR110" s="52"/>
      <c r="AS110" s="49"/>
      <c r="AT110" s="49"/>
      <c r="AV110" s="49">
        <v>1131.9350688091611</v>
      </c>
      <c r="AW110" s="49">
        <v>104</v>
      </c>
      <c r="AX110" s="22">
        <f t="shared" si="225"/>
        <v>2.3460276592696054</v>
      </c>
      <c r="AY110" s="49">
        <f t="shared" si="226"/>
        <v>1.3601083999505448</v>
      </c>
      <c r="BD110" s="72"/>
      <c r="BE110">
        <f t="shared" si="237"/>
        <v>0.37033312806823659</v>
      </c>
      <c r="BF110">
        <f t="shared" si="238"/>
        <v>0.133573522799838</v>
      </c>
      <c r="BH110" s="49">
        <v>1044.6733939370715</v>
      </c>
      <c r="BI110" s="49">
        <v>104</v>
      </c>
      <c r="BJ110" s="22">
        <f t="shared" si="229"/>
        <v>1.909666913846509</v>
      </c>
      <c r="BK110" s="49">
        <f t="shared" si="230"/>
        <v>1.1719920933752495</v>
      </c>
      <c r="BP110" s="72"/>
      <c r="BQ110">
        <f t="shared" si="239"/>
        <v>0.28095762374333882</v>
      </c>
      <c r="BR110">
        <f t="shared" si="240"/>
        <v>6.8924681805721699E-2</v>
      </c>
      <c r="BS110" s="65"/>
      <c r="BT110" s="49"/>
      <c r="BU110"/>
      <c r="BV110"/>
      <c r="BW110"/>
      <c r="CB110"/>
      <c r="CC110"/>
      <c r="CD110"/>
      <c r="CG110"/>
      <c r="CH110"/>
      <c r="CI110"/>
      <c r="CN110"/>
      <c r="CQ110" s="65"/>
      <c r="CR110" s="49"/>
      <c r="CS110" s="49"/>
      <c r="CT110" s="49"/>
      <c r="CU110" s="49"/>
      <c r="CZ110" s="52"/>
      <c r="DA110" s="49"/>
      <c r="DB110" s="49"/>
      <c r="DC110" s="66"/>
      <c r="DM110"/>
      <c r="DN110"/>
      <c r="DP110" s="49">
        <v>1398.3530491260067</v>
      </c>
      <c r="DQ110">
        <v>104</v>
      </c>
      <c r="DR110" s="22">
        <f t="shared" si="233"/>
        <v>1.5035813997215834</v>
      </c>
      <c r="DS110" s="49">
        <f t="shared" si="234"/>
        <v>1.0279107513073613</v>
      </c>
      <c r="DX110" s="72"/>
      <c r="DY110">
        <f t="shared" si="207"/>
        <v>0.17712694457021125</v>
      </c>
      <c r="DZ110">
        <f t="shared" si="208"/>
        <v>1.1955408533414879E-2</v>
      </c>
      <c r="EA110" s="65"/>
      <c r="EB110" s="49"/>
      <c r="EC110" s="49"/>
      <c r="ED110" s="22"/>
      <c r="EE110" s="49"/>
      <c r="EJ110" s="52"/>
      <c r="EZ110" s="49"/>
      <c r="FA110" s="12"/>
      <c r="FB110" s="12"/>
      <c r="FC110" s="12"/>
      <c r="FH110" s="12"/>
      <c r="FI110" s="12"/>
      <c r="FJ110" s="12"/>
      <c r="FL110" s="56"/>
      <c r="FM110" s="12"/>
      <c r="FN110" s="12"/>
      <c r="FO110" s="12"/>
      <c r="FT110" s="12"/>
      <c r="FU110" s="12"/>
      <c r="FW110" s="56"/>
      <c r="FX110" s="56"/>
      <c r="FY110" s="12"/>
      <c r="FZ110" s="12"/>
      <c r="GD110" s="12"/>
      <c r="GE110" s="12"/>
      <c r="GG110" s="49"/>
      <c r="GH110" s="49"/>
      <c r="GI110" s="49"/>
      <c r="GO110" s="22"/>
      <c r="GP110" s="65"/>
      <c r="GQ110" s="49"/>
      <c r="GR110" s="49"/>
      <c r="GS110" s="49"/>
      <c r="HA110" s="49"/>
      <c r="HB110" s="49"/>
      <c r="HC110" s="49"/>
      <c r="HO110"/>
      <c r="HP110"/>
      <c r="HQ110"/>
    </row>
    <row r="111" spans="12:225" x14ac:dyDescent="0.25">
      <c r="L111" s="49">
        <v>638.00960024125027</v>
      </c>
      <c r="M111" s="49">
        <v>105</v>
      </c>
      <c r="N111" s="22">
        <f t="shared" si="235"/>
        <v>0.39924895358440832</v>
      </c>
      <c r="O111" s="49">
        <f t="shared" si="216"/>
        <v>0.42689786427061654</v>
      </c>
      <c r="U111">
        <f t="shared" si="236"/>
        <v>-0.39875621345651213</v>
      </c>
      <c r="V111">
        <f t="shared" si="204"/>
        <v>-0.36967601792457572</v>
      </c>
      <c r="W111" s="61"/>
      <c r="X111"/>
      <c r="Y111"/>
      <c r="AI111" s="65"/>
      <c r="AK111" s="49"/>
      <c r="AL111" s="49"/>
      <c r="AM111" s="49"/>
      <c r="AR111" s="52"/>
      <c r="AS111" s="49"/>
      <c r="AT111" s="49"/>
      <c r="AV111" s="49">
        <v>1142.9260693500696</v>
      </c>
      <c r="AW111" s="49">
        <v>105</v>
      </c>
      <c r="AX111" s="22">
        <f t="shared" si="225"/>
        <v>2.3667889659888051</v>
      </c>
      <c r="AY111" s="49">
        <f t="shared" si="226"/>
        <v>1.3691580261252656</v>
      </c>
      <c r="BD111" s="72"/>
      <c r="BE111">
        <f t="shared" si="237"/>
        <v>0.37415953592128937</v>
      </c>
      <c r="BF111">
        <f t="shared" si="238"/>
        <v>0.13645357663177632</v>
      </c>
      <c r="BH111" s="49">
        <v>1055.6611672312285</v>
      </c>
      <c r="BI111" s="49">
        <v>105</v>
      </c>
      <c r="BJ111" s="22">
        <f t="shared" si="229"/>
        <v>1.9265666210486905</v>
      </c>
      <c r="BK111" s="49">
        <f t="shared" si="230"/>
        <v>1.1799127147486248</v>
      </c>
      <c r="BP111" s="72"/>
      <c r="BQ111">
        <f t="shared" si="239"/>
        <v>0.28478403159639171</v>
      </c>
      <c r="BR111">
        <f t="shared" si="240"/>
        <v>7.1849881115352177E-2</v>
      </c>
      <c r="BS111" s="65"/>
      <c r="BT111" s="49"/>
      <c r="BU111"/>
      <c r="BV111"/>
      <c r="BW111"/>
      <c r="CB111"/>
      <c r="CC111"/>
      <c r="CD111"/>
      <c r="CG111"/>
      <c r="CH111"/>
      <c r="CI111"/>
      <c r="CN111"/>
      <c r="CQ111" s="65"/>
      <c r="CR111" s="49"/>
      <c r="CS111" s="49"/>
      <c r="CT111" s="49"/>
      <c r="CU111" s="49"/>
      <c r="CZ111" s="52"/>
      <c r="DA111" s="49"/>
      <c r="DB111" s="49"/>
      <c r="DC111" s="66"/>
      <c r="DM111"/>
      <c r="DN111"/>
      <c r="DP111" s="49">
        <v>1414.859091923998</v>
      </c>
      <c r="DQ111">
        <v>105</v>
      </c>
      <c r="DR111" s="22">
        <f t="shared" si="233"/>
        <v>1.5173757244896715</v>
      </c>
      <c r="DS111" s="49">
        <f t="shared" si="234"/>
        <v>1.0370232692798831</v>
      </c>
      <c r="DX111" s="72"/>
      <c r="DY111">
        <f t="shared" si="207"/>
        <v>0.18109313178781269</v>
      </c>
      <c r="DZ111">
        <f t="shared" si="208"/>
        <v>1.5788501429032747E-2</v>
      </c>
      <c r="EA111" s="65"/>
      <c r="EB111" s="49"/>
      <c r="EC111" s="49"/>
      <c r="ED111" s="22"/>
      <c r="EE111" s="49"/>
      <c r="EJ111" s="52"/>
      <c r="EZ111" s="49"/>
      <c r="FA111" s="12"/>
      <c r="FB111" s="12"/>
      <c r="FC111" s="12"/>
      <c r="FH111" s="12"/>
      <c r="FI111" s="12"/>
      <c r="FJ111" s="12"/>
      <c r="FL111" s="56"/>
      <c r="FM111" s="12"/>
      <c r="FW111" s="49"/>
      <c r="FX111" s="49"/>
      <c r="GG111" s="49"/>
      <c r="GH111" s="49"/>
      <c r="GI111" s="49"/>
      <c r="GO111" s="22"/>
      <c r="GP111" s="65"/>
      <c r="GQ111" s="49"/>
      <c r="GR111" s="49"/>
      <c r="GS111" s="49"/>
      <c r="HA111" s="49"/>
      <c r="HB111" s="49"/>
      <c r="HC111" s="49"/>
      <c r="HO111"/>
      <c r="HP111"/>
      <c r="HQ111"/>
    </row>
    <row r="112" spans="12:225" x14ac:dyDescent="0.25">
      <c r="L112" s="49">
        <v>647.50173744940639</v>
      </c>
      <c r="M112" s="49">
        <v>106</v>
      </c>
      <c r="N112" s="22">
        <f t="shared" si="235"/>
        <v>0.40284579100408768</v>
      </c>
      <c r="O112" s="49">
        <f t="shared" si="216"/>
        <v>0.42796641359499504</v>
      </c>
      <c r="U112">
        <f t="shared" si="236"/>
        <v>-0.39486116957298795</v>
      </c>
      <c r="V112">
        <f t="shared" si="204"/>
        <v>-0.36859031267539993</v>
      </c>
      <c r="W112" s="61"/>
      <c r="X112"/>
      <c r="Y112"/>
      <c r="AI112" s="61"/>
      <c r="AJ112"/>
      <c r="AK112" s="49"/>
      <c r="AL112" s="49"/>
      <c r="AM112" s="49"/>
      <c r="AR112" s="52"/>
      <c r="AS112" s="49"/>
      <c r="AV112" s="49">
        <v>1152.4184352916261</v>
      </c>
      <c r="AW112" s="49">
        <v>106</v>
      </c>
      <c r="AX112" s="22">
        <f t="shared" si="225"/>
        <v>2.3875502727080051</v>
      </c>
      <c r="AY112" s="49">
        <f t="shared" si="226"/>
        <v>1.376973726157761</v>
      </c>
      <c r="BD112" s="72"/>
      <c r="BE112">
        <f t="shared" si="237"/>
        <v>0.37795252493842846</v>
      </c>
      <c r="BF112">
        <f t="shared" si="238"/>
        <v>0.13892565362397963</v>
      </c>
      <c r="BG112" s="61"/>
      <c r="BH112" s="49">
        <v>1066.719855444718</v>
      </c>
      <c r="BI112" s="49">
        <v>106</v>
      </c>
      <c r="BJ112" s="22">
        <f t="shared" si="229"/>
        <v>1.9434663282508717</v>
      </c>
      <c r="BK112" s="49">
        <f t="shared" si="230"/>
        <v>1.1878844556901527</v>
      </c>
      <c r="BP112" s="72"/>
      <c r="BQ112">
        <f t="shared" si="239"/>
        <v>0.28857702061353074</v>
      </c>
      <c r="BR112">
        <f t="shared" si="240"/>
        <v>7.4774199318075357E-2</v>
      </c>
      <c r="BS112" s="65"/>
      <c r="BT112" s="49"/>
      <c r="BU112"/>
      <c r="BV112"/>
      <c r="BW112"/>
      <c r="CB112"/>
      <c r="CC112"/>
      <c r="CD112"/>
      <c r="CG112"/>
      <c r="CH112"/>
      <c r="CI112"/>
      <c r="CN112"/>
      <c r="CQ112" s="65"/>
      <c r="CR112" s="49"/>
      <c r="CS112" s="49"/>
      <c r="CT112" s="49"/>
      <c r="CU112" s="49"/>
      <c r="CZ112" s="52"/>
      <c r="DA112" s="49"/>
      <c r="DB112" s="49"/>
      <c r="DC112" s="66"/>
      <c r="DD112" s="49"/>
      <c r="DM112"/>
      <c r="DN112"/>
      <c r="DP112" s="49">
        <v>1430.2801299046282</v>
      </c>
      <c r="DQ112">
        <v>106</v>
      </c>
      <c r="DR112" s="22">
        <f t="shared" si="233"/>
        <v>1.5311700492577593</v>
      </c>
      <c r="DS112" s="49">
        <f t="shared" si="234"/>
        <v>1.0455367868729997</v>
      </c>
      <c r="DX112" s="52"/>
      <c r="DY112">
        <f t="shared" si="207"/>
        <v>0.18502342541624506</v>
      </c>
      <c r="DZ112">
        <f t="shared" si="208"/>
        <v>1.9339317933112794E-2</v>
      </c>
      <c r="EA112" s="65"/>
      <c r="EB112" s="49"/>
      <c r="EC112" s="49"/>
      <c r="ED112" s="22"/>
      <c r="EE112" s="49"/>
      <c r="EJ112" s="52"/>
      <c r="EZ112" s="49"/>
      <c r="FA112" s="12"/>
      <c r="FB112" s="12"/>
      <c r="FC112" s="12"/>
      <c r="FI112" s="12"/>
      <c r="FJ112" s="12"/>
      <c r="FL112" s="56"/>
      <c r="FM112" s="12"/>
      <c r="FW112" s="49"/>
      <c r="FX112" s="49"/>
      <c r="GG112" s="49"/>
      <c r="GH112" s="49"/>
      <c r="GI112" s="49"/>
      <c r="GO112" s="22"/>
      <c r="GP112" s="65"/>
      <c r="GQ112" s="49"/>
      <c r="GR112" s="49"/>
      <c r="GS112" s="49"/>
      <c r="HA112" s="49"/>
      <c r="HB112" s="49"/>
      <c r="HC112" s="49"/>
      <c r="HO112"/>
      <c r="HP112"/>
      <c r="HQ112"/>
    </row>
    <row r="113" spans="12:225" x14ac:dyDescent="0.25">
      <c r="L113" s="49">
        <v>654.5007639414946</v>
      </c>
      <c r="M113" s="49">
        <v>107</v>
      </c>
      <c r="N113" s="22">
        <f t="shared" si="235"/>
        <v>0.40644262842376699</v>
      </c>
      <c r="O113" s="49">
        <f t="shared" si="216"/>
        <v>0.42875430834044836</v>
      </c>
      <c r="U113">
        <f t="shared" si="236"/>
        <v>-0.39100074875974988</v>
      </c>
      <c r="V113">
        <f t="shared" si="204"/>
        <v>-0.36779150291632873</v>
      </c>
      <c r="W113" s="61"/>
      <c r="X113"/>
      <c r="Y113"/>
      <c r="AI113" s="61"/>
      <c r="AJ113"/>
      <c r="AK113" s="49"/>
      <c r="AL113" s="49"/>
      <c r="AM113" s="49"/>
      <c r="AR113" s="52"/>
      <c r="AS113" s="49"/>
      <c r="AV113" s="49">
        <v>1164.3893249253017</v>
      </c>
      <c r="AW113" s="49">
        <v>107</v>
      </c>
      <c r="AX113" s="22">
        <f t="shared" si="225"/>
        <v>2.4083115794272052</v>
      </c>
      <c r="AY113" s="49">
        <f t="shared" si="226"/>
        <v>1.3868301605888569</v>
      </c>
      <c r="BD113" s="72"/>
      <c r="BE113">
        <f t="shared" si="237"/>
        <v>0.38171267381173529</v>
      </c>
      <c r="BF113">
        <f t="shared" si="238"/>
        <v>0.14202327806286891</v>
      </c>
      <c r="BG113" s="61"/>
      <c r="BH113" s="49">
        <v>1076.8298379967005</v>
      </c>
      <c r="BI113" s="49">
        <v>107</v>
      </c>
      <c r="BJ113" s="22">
        <f t="shared" si="229"/>
        <v>1.9603660354530532</v>
      </c>
      <c r="BK113" s="49">
        <f t="shared" si="230"/>
        <v>1.1951723148170121</v>
      </c>
      <c r="BP113" s="72"/>
      <c r="BQ113">
        <f t="shared" si="239"/>
        <v>0.29233716948683752</v>
      </c>
      <c r="BR113">
        <f t="shared" si="240"/>
        <v>7.7430524513610599E-2</v>
      </c>
      <c r="BS113" s="65"/>
      <c r="BT113" s="49"/>
      <c r="BU113"/>
      <c r="BV113"/>
      <c r="BW113"/>
      <c r="CB113"/>
      <c r="CC113"/>
      <c r="CD113"/>
      <c r="CG113"/>
      <c r="CH113"/>
      <c r="CI113"/>
      <c r="CN113"/>
      <c r="CQ113" s="65"/>
      <c r="CR113" s="49"/>
      <c r="CS113" s="49"/>
      <c r="CT113" s="49"/>
      <c r="CU113" s="49"/>
      <c r="CZ113" s="52"/>
      <c r="DA113" s="49"/>
      <c r="DB113" s="49"/>
      <c r="DC113" s="66"/>
      <c r="DD113" s="49"/>
      <c r="DM113"/>
      <c r="DN113"/>
      <c r="DP113" s="49">
        <v>1445.2668438734765</v>
      </c>
      <c r="DQ113">
        <v>107</v>
      </c>
      <c r="DR113" s="22">
        <f t="shared" si="233"/>
        <v>1.5449643740258472</v>
      </c>
      <c r="DS113" s="49">
        <f t="shared" si="234"/>
        <v>1.0538105265004525</v>
      </c>
      <c r="DX113" s="52"/>
      <c r="DY113">
        <f t="shared" si="207"/>
        <v>0.18891846929976921</v>
      </c>
      <c r="DZ113">
        <f t="shared" si="208"/>
        <v>2.2762532420701278E-2</v>
      </c>
      <c r="EA113" s="65"/>
      <c r="EB113" s="49"/>
      <c r="EC113" s="49"/>
      <c r="ED113" s="22"/>
      <c r="EE113" s="49"/>
      <c r="EJ113" s="52"/>
      <c r="EZ113" s="49"/>
      <c r="FA113" s="12"/>
      <c r="FB113" s="12"/>
      <c r="FC113" s="12"/>
      <c r="FI113" s="12"/>
      <c r="FJ113" s="12"/>
      <c r="FL113" s="56"/>
      <c r="FM113" s="12"/>
      <c r="FW113" s="49"/>
      <c r="FX113" s="49"/>
      <c r="GG113" s="49"/>
      <c r="GH113" s="49"/>
      <c r="GI113" s="49"/>
      <c r="GO113" s="22"/>
      <c r="GP113" s="65"/>
      <c r="GQ113" s="49"/>
      <c r="GR113" s="49"/>
      <c r="GS113" s="49"/>
      <c r="HA113" s="49"/>
      <c r="HB113" s="49"/>
      <c r="HC113" s="49"/>
      <c r="HO113"/>
      <c r="HP113"/>
      <c r="HQ113"/>
    </row>
    <row r="114" spans="12:225" x14ac:dyDescent="0.25">
      <c r="L114" s="49">
        <v>663.00169683040781</v>
      </c>
      <c r="M114" s="49">
        <v>108</v>
      </c>
      <c r="N114" s="22">
        <f t="shared" si="235"/>
        <v>0.41003946584344642</v>
      </c>
      <c r="O114" s="49">
        <f t="shared" si="216"/>
        <v>0.42971127576473189</v>
      </c>
      <c r="U114">
        <f t="shared" si="236"/>
        <v>-0.38717434090669695</v>
      </c>
      <c r="V114">
        <f t="shared" si="204"/>
        <v>-0.36682325013701311</v>
      </c>
      <c r="W114" s="61"/>
      <c r="X114"/>
      <c r="Y114"/>
      <c r="AI114" s="61"/>
      <c r="AJ114"/>
      <c r="AK114" s="49"/>
      <c r="AL114" s="49"/>
      <c r="AM114" s="49"/>
      <c r="AR114" s="52"/>
      <c r="AS114" s="49"/>
      <c r="AV114" s="49">
        <v>1174.3434335832087</v>
      </c>
      <c r="AW114" s="49">
        <v>108</v>
      </c>
      <c r="AX114" s="22">
        <f t="shared" si="225"/>
        <v>2.4290728861464053</v>
      </c>
      <c r="AY114" s="49">
        <f t="shared" si="226"/>
        <v>1.395026044295834</v>
      </c>
      <c r="BD114" s="72"/>
      <c r="BE114">
        <f t="shared" si="237"/>
        <v>0.38544054633097846</v>
      </c>
      <c r="BF114">
        <f t="shared" si="238"/>
        <v>0.14458231570164598</v>
      </c>
      <c r="BG114" s="61"/>
      <c r="BH114" s="49">
        <v>1087.3666584919733</v>
      </c>
      <c r="BI114" s="49">
        <v>108</v>
      </c>
      <c r="BJ114" s="22">
        <f t="shared" si="229"/>
        <v>1.9772657426552349</v>
      </c>
      <c r="BK114" s="49">
        <f t="shared" si="230"/>
        <v>1.2027678633770338</v>
      </c>
      <c r="BP114" s="72"/>
      <c r="BQ114">
        <f t="shared" si="239"/>
        <v>0.29606504200608075</v>
      </c>
      <c r="BR114">
        <f t="shared" si="240"/>
        <v>8.0181815716745541E-2</v>
      </c>
      <c r="BS114" s="65"/>
      <c r="BT114" s="49"/>
      <c r="BU114"/>
      <c r="BV114"/>
      <c r="BW114"/>
      <c r="CB114"/>
      <c r="CC114"/>
      <c r="CD114"/>
      <c r="CG114"/>
      <c r="CH114"/>
      <c r="CI114"/>
      <c r="CN114"/>
      <c r="CQ114" s="65"/>
      <c r="CR114" s="49"/>
      <c r="CS114" s="49"/>
      <c r="CT114" s="49"/>
      <c r="CU114" s="49"/>
      <c r="CZ114" s="52"/>
      <c r="DA114" s="49"/>
      <c r="DB114" s="49"/>
      <c r="DC114" s="66"/>
      <c r="DD114" s="49"/>
      <c r="DM114"/>
      <c r="DN114"/>
      <c r="DP114" s="49">
        <v>1461.7942741713007</v>
      </c>
      <c r="DQ114">
        <v>108</v>
      </c>
      <c r="DR114" s="22">
        <f t="shared" si="233"/>
        <v>1.5587586987939352</v>
      </c>
      <c r="DS114" s="49">
        <f t="shared" si="234"/>
        <v>1.0629348519048947</v>
      </c>
      <c r="DX114" s="52"/>
      <c r="DY114">
        <f t="shared" si="207"/>
        <v>0.19277889011300736</v>
      </c>
      <c r="DZ114">
        <f t="shared" si="208"/>
        <v>2.6506647095961899E-2</v>
      </c>
      <c r="EA114" s="65"/>
      <c r="EB114" s="49"/>
      <c r="EC114" s="49"/>
      <c r="ED114" s="22"/>
      <c r="EE114" s="49"/>
      <c r="EJ114" s="52"/>
      <c r="EZ114" s="49"/>
      <c r="FL114" s="49"/>
      <c r="FW114" s="49"/>
      <c r="FX114" s="49"/>
      <c r="GG114" s="49"/>
      <c r="GH114" s="49"/>
      <c r="GI114" s="49"/>
      <c r="GO114" s="22"/>
      <c r="GP114" s="65"/>
      <c r="GQ114" s="49"/>
      <c r="GR114" s="49"/>
      <c r="GS114" s="49"/>
      <c r="HA114" s="49"/>
      <c r="HB114" s="49"/>
      <c r="HC114" s="49"/>
      <c r="HO114"/>
      <c r="HP114"/>
      <c r="HQ114"/>
    </row>
    <row r="115" spans="12:225" x14ac:dyDescent="0.25">
      <c r="L115" s="49">
        <v>671.00167659999181</v>
      </c>
      <c r="M115" s="49">
        <v>109</v>
      </c>
      <c r="N115" s="22">
        <f t="shared" si="235"/>
        <v>0.41363630326312573</v>
      </c>
      <c r="O115" s="49">
        <f t="shared" si="216"/>
        <v>0.43061184987047546</v>
      </c>
      <c r="U115">
        <f t="shared" si="236"/>
        <v>-0.38338135188955791</v>
      </c>
      <c r="V115">
        <f t="shared" si="204"/>
        <v>-0.36591402313643323</v>
      </c>
      <c r="W115" s="61"/>
      <c r="X115"/>
      <c r="Y115"/>
      <c r="AI115" s="61"/>
      <c r="AJ115"/>
      <c r="AK115" s="49"/>
      <c r="AL115" s="49"/>
      <c r="AM115" s="49"/>
      <c r="AR115" s="52"/>
      <c r="AS115" s="49"/>
      <c r="AV115" s="49">
        <v>1185.3356064845095</v>
      </c>
      <c r="AW115" s="49">
        <v>109</v>
      </c>
      <c r="AX115" s="22">
        <f t="shared" si="225"/>
        <v>2.4498341928656053</v>
      </c>
      <c r="AY115" s="49">
        <f t="shared" si="226"/>
        <v>1.4040766357533105</v>
      </c>
      <c r="BE115">
        <f t="shared" si="237"/>
        <v>0.38913669189094219</v>
      </c>
      <c r="BF115">
        <f t="shared" si="238"/>
        <v>0.14739081262033127</v>
      </c>
      <c r="BG115" s="61"/>
      <c r="BH115" s="49">
        <v>1097.878522424043</v>
      </c>
      <c r="BI115" s="49">
        <v>109</v>
      </c>
      <c r="BJ115" s="22">
        <f t="shared" si="229"/>
        <v>1.9941654498574164</v>
      </c>
      <c r="BK115" s="49">
        <f t="shared" si="230"/>
        <v>1.2103454218054224</v>
      </c>
      <c r="BQ115">
        <f t="shared" si="239"/>
        <v>0.29976118756604447</v>
      </c>
      <c r="BR115">
        <f t="shared" si="240"/>
        <v>8.2909331783843104E-2</v>
      </c>
      <c r="BS115" s="65"/>
      <c r="BT115" s="49"/>
      <c r="BU115"/>
      <c r="BV115"/>
      <c r="BW115"/>
      <c r="CB115"/>
      <c r="CC115"/>
      <c r="CD115"/>
      <c r="CG115"/>
      <c r="CH115"/>
      <c r="CI115"/>
      <c r="CN115"/>
      <c r="CQ115" s="65"/>
      <c r="CR115" s="49"/>
      <c r="CS115" s="49"/>
      <c r="CT115" s="49"/>
      <c r="CU115" s="49"/>
      <c r="CZ115" s="52"/>
      <c r="DA115" s="49"/>
      <c r="DB115" s="49"/>
      <c r="DC115" s="66"/>
      <c r="DD115" s="49"/>
      <c r="DM115"/>
      <c r="DN115"/>
      <c r="DP115" s="49">
        <v>1479.8204282952713</v>
      </c>
      <c r="DQ115">
        <v>109</v>
      </c>
      <c r="DR115" s="22">
        <f t="shared" si="233"/>
        <v>1.5725530235620231</v>
      </c>
      <c r="DS115" s="49">
        <f t="shared" si="234"/>
        <v>1.0728865802167902</v>
      </c>
      <c r="DX115" s="52"/>
      <c r="DY115">
        <f t="shared" si="207"/>
        <v>0.19660529796606022</v>
      </c>
      <c r="DZ115">
        <f t="shared" si="208"/>
        <v>3.0553813122038576E-2</v>
      </c>
      <c r="EA115" s="65"/>
      <c r="EB115" s="49"/>
      <c r="EC115" s="49"/>
      <c r="ED115" s="22"/>
      <c r="EE115" s="49"/>
      <c r="EJ115" s="52"/>
      <c r="EZ115" s="49"/>
      <c r="FL115" s="49"/>
      <c r="FW115" s="49"/>
      <c r="FX115" s="49"/>
      <c r="GG115" s="49"/>
      <c r="GH115" s="49"/>
      <c r="GI115" s="49"/>
      <c r="GO115" s="22"/>
      <c r="GP115" s="65"/>
      <c r="GQ115" s="49"/>
      <c r="GR115" s="49"/>
      <c r="GS115" s="49"/>
      <c r="HA115" s="49"/>
      <c r="HB115" s="49"/>
      <c r="HC115" s="49"/>
      <c r="HO115"/>
      <c r="HP115"/>
      <c r="HQ115"/>
    </row>
    <row r="116" spans="12:225" x14ac:dyDescent="0.25">
      <c r="L116" s="49">
        <v>679.50165562712209</v>
      </c>
      <c r="M116" s="49">
        <v>110</v>
      </c>
      <c r="N116" s="22">
        <f t="shared" si="235"/>
        <v>0.41723314068280509</v>
      </c>
      <c r="O116" s="49">
        <f t="shared" si="216"/>
        <v>0.43156870991658464</v>
      </c>
      <c r="U116">
        <f t="shared" si="236"/>
        <v>-0.37962120301625107</v>
      </c>
      <c r="V116">
        <f t="shared" si="204"/>
        <v>-0.36495005055812652</v>
      </c>
      <c r="W116" s="61"/>
      <c r="X116"/>
      <c r="Y116"/>
      <c r="AI116" s="61"/>
      <c r="AJ116"/>
      <c r="AK116" s="49"/>
      <c r="AL116" s="49"/>
      <c r="AM116" s="49"/>
      <c r="AR116" s="52"/>
      <c r="AS116" s="49"/>
      <c r="AV116" s="49">
        <v>1195.8097674797609</v>
      </c>
      <c r="AW116" s="49">
        <v>110</v>
      </c>
      <c r="AX116" s="22">
        <f t="shared" si="225"/>
        <v>2.4705954995848054</v>
      </c>
      <c r="AY116" s="49">
        <f t="shared" si="226"/>
        <v>1.4127007133473446</v>
      </c>
      <c r="BE116">
        <f t="shared" si="237"/>
        <v>0.39280164597734757</v>
      </c>
      <c r="BF116">
        <f t="shared" si="238"/>
        <v>0.15005016446070532</v>
      </c>
      <c r="BG116" s="61"/>
      <c r="BH116" s="49">
        <v>1108.8897600753648</v>
      </c>
      <c r="BI116" s="49">
        <v>110</v>
      </c>
      <c r="BJ116" s="22">
        <f t="shared" si="229"/>
        <v>2.0110651570595977</v>
      </c>
      <c r="BK116" s="49">
        <f t="shared" si="230"/>
        <v>1.218282957642165</v>
      </c>
      <c r="BQ116">
        <f t="shared" si="239"/>
        <v>0.3034261416524498</v>
      </c>
      <c r="BR116">
        <f t="shared" si="240"/>
        <v>8.5748168978857536E-2</v>
      </c>
      <c r="BS116" s="65"/>
      <c r="BT116" s="49"/>
      <c r="BU116"/>
      <c r="BV116"/>
      <c r="BW116"/>
      <c r="CB116"/>
      <c r="CC116"/>
      <c r="CD116"/>
      <c r="CG116"/>
      <c r="CH116"/>
      <c r="CI116"/>
      <c r="CN116"/>
      <c r="CQ116" s="65"/>
      <c r="CR116" s="49"/>
      <c r="CS116" s="49"/>
      <c r="CT116" s="49"/>
      <c r="CU116" s="49"/>
      <c r="CZ116" s="52"/>
      <c r="DA116" s="49"/>
      <c r="DB116" s="49"/>
      <c r="DC116" s="66"/>
      <c r="DD116" s="49"/>
      <c r="DM116"/>
      <c r="DN116"/>
      <c r="DR116" s="49"/>
      <c r="DS116" s="49"/>
      <c r="DX116" s="52"/>
      <c r="DY116" s="49"/>
      <c r="DZ116" s="49"/>
      <c r="EA116" s="65"/>
      <c r="EB116" s="49"/>
      <c r="EC116" s="49"/>
      <c r="ED116" s="22"/>
      <c r="EE116" s="49"/>
      <c r="EJ116" s="52"/>
      <c r="EZ116" s="49"/>
      <c r="FL116" s="49"/>
      <c r="FW116" s="49"/>
      <c r="FX116" s="49"/>
      <c r="GG116" s="49"/>
      <c r="GH116" s="49"/>
      <c r="GI116" s="49"/>
      <c r="GQ116" s="49"/>
      <c r="GR116" s="49"/>
      <c r="GS116" s="49"/>
      <c r="HA116" s="49"/>
      <c r="HB116" s="49"/>
      <c r="HC116" s="49"/>
      <c r="HO116"/>
      <c r="HP116"/>
      <c r="HQ116"/>
    </row>
    <row r="117" spans="12:225" x14ac:dyDescent="0.25">
      <c r="L117" s="49">
        <v>687.0016375526335</v>
      </c>
      <c r="M117" s="49">
        <v>111</v>
      </c>
      <c r="N117" s="22">
        <f t="shared" si="235"/>
        <v>0.4208299781024844</v>
      </c>
      <c r="O117" s="49">
        <f t="shared" si="216"/>
        <v>0.4324129982410802</v>
      </c>
      <c r="U117">
        <f t="shared" si="236"/>
        <v>-0.37589333049700796</v>
      </c>
      <c r="V117">
        <f t="shared" si="204"/>
        <v>-0.36410125972443952</v>
      </c>
      <c r="W117" s="61"/>
      <c r="X117"/>
      <c r="Y117"/>
      <c r="AI117" s="61"/>
      <c r="AJ117"/>
      <c r="AK117" s="49"/>
      <c r="AL117" s="49"/>
      <c r="AM117" s="49"/>
      <c r="AR117" s="52"/>
      <c r="AS117" s="49"/>
      <c r="AV117" s="49">
        <v>1207.8017221381992</v>
      </c>
      <c r="AW117" s="49">
        <v>111</v>
      </c>
      <c r="AX117" s="22">
        <f t="shared" si="225"/>
        <v>2.4913568063040055</v>
      </c>
      <c r="AY117" s="49">
        <f t="shared" si="226"/>
        <v>1.4225744920228298</v>
      </c>
      <c r="BE117">
        <f t="shared" si="237"/>
        <v>0.39643593063244165</v>
      </c>
      <c r="BF117">
        <f t="shared" si="238"/>
        <v>0.15307501716019556</v>
      </c>
      <c r="BG117" s="61"/>
      <c r="BH117" s="49">
        <v>1119.4016258698216</v>
      </c>
      <c r="BI117" s="49">
        <v>111</v>
      </c>
      <c r="BJ117" s="22">
        <f t="shared" si="229"/>
        <v>2.0279648642617794</v>
      </c>
      <c r="BK117" s="49">
        <f t="shared" si="230"/>
        <v>1.2258605174130699</v>
      </c>
      <c r="BQ117">
        <f t="shared" si="239"/>
        <v>0.30706042630754388</v>
      </c>
      <c r="BR117">
        <f t="shared" si="240"/>
        <v>8.8441057487456634E-2</v>
      </c>
      <c r="BS117" s="65"/>
      <c r="BT117" s="49"/>
      <c r="BU117"/>
      <c r="BV117"/>
      <c r="BW117"/>
      <c r="CB117"/>
      <c r="CC117"/>
      <c r="CD117"/>
      <c r="CG117"/>
      <c r="CH117"/>
      <c r="CI117"/>
      <c r="CN117"/>
      <c r="CQ117" s="65"/>
      <c r="CR117" s="49"/>
      <c r="CS117" s="49"/>
      <c r="CT117" s="49"/>
      <c r="CU117" s="49"/>
      <c r="CZ117" s="52"/>
      <c r="DA117" s="49"/>
      <c r="DB117" s="49"/>
      <c r="DC117" s="66"/>
      <c r="DD117" s="49"/>
      <c r="DM117"/>
      <c r="DN117"/>
      <c r="DR117" s="49"/>
      <c r="DS117" s="49"/>
      <c r="DX117" s="52"/>
      <c r="DY117" s="49"/>
      <c r="DZ117" s="49"/>
      <c r="EA117" s="65"/>
      <c r="EB117" s="49"/>
      <c r="EC117" s="49"/>
      <c r="ED117" s="22"/>
      <c r="EE117" s="49"/>
      <c r="EJ117" s="52"/>
      <c r="EZ117" s="49"/>
      <c r="FL117" s="49"/>
      <c r="FW117" s="49"/>
      <c r="FX117" s="49"/>
      <c r="GG117" s="49"/>
      <c r="GH117" s="49"/>
      <c r="GI117" s="49"/>
      <c r="GQ117" s="49"/>
      <c r="GR117" s="49"/>
      <c r="GS117" s="49"/>
      <c r="HA117" s="49"/>
      <c r="HB117" s="49"/>
      <c r="HC117" s="49"/>
      <c r="HO117"/>
      <c r="HP117"/>
      <c r="HQ117"/>
    </row>
    <row r="118" spans="12:225" x14ac:dyDescent="0.25">
      <c r="L118" s="49">
        <v>696.0007183904338</v>
      </c>
      <c r="M118" s="49">
        <v>112</v>
      </c>
      <c r="N118" s="22">
        <f t="shared" si="235"/>
        <v>0.42442681552216383</v>
      </c>
      <c r="O118" s="49">
        <f t="shared" si="216"/>
        <v>0.4334260432001224</v>
      </c>
      <c r="U118">
        <f t="shared" si="236"/>
        <v>-0.37219718493704418</v>
      </c>
      <c r="V118">
        <f t="shared" si="204"/>
        <v>-0.36308499685031753</v>
      </c>
      <c r="W118" s="61"/>
      <c r="X118"/>
      <c r="Y118"/>
      <c r="AI118" s="61"/>
      <c r="AJ118"/>
      <c r="AK118" s="49"/>
      <c r="AL118" s="49"/>
      <c r="AM118" s="49"/>
      <c r="AS118" s="49"/>
      <c r="AV118" s="49">
        <v>1219.2941605699586</v>
      </c>
      <c r="AW118" s="49">
        <v>112</v>
      </c>
      <c r="AX118" s="22">
        <f t="shared" si="225"/>
        <v>2.5121181130232055</v>
      </c>
      <c r="AY118" s="49">
        <f t="shared" si="226"/>
        <v>1.4320369855652804</v>
      </c>
      <c r="BE118">
        <f t="shared" si="237"/>
        <v>0.40004005490126687</v>
      </c>
      <c r="BF118">
        <f t="shared" si="238"/>
        <v>0.15595423474521866</v>
      </c>
      <c r="BG118" s="61"/>
      <c r="BH118" s="49">
        <v>1125.8442387826124</v>
      </c>
      <c r="BI118" s="49">
        <v>112</v>
      </c>
      <c r="BJ118" s="22">
        <f t="shared" si="229"/>
        <v>2.0448645714639611</v>
      </c>
      <c r="BK118" s="49">
        <f t="shared" si="230"/>
        <v>1.2305047247671268</v>
      </c>
      <c r="BQ118">
        <f t="shared" si="239"/>
        <v>0.31066455057636921</v>
      </c>
      <c r="BR118">
        <f t="shared" si="240"/>
        <v>9.0083285601886762E-2</v>
      </c>
      <c r="BS118" s="65"/>
      <c r="BT118" s="49"/>
      <c r="BU118"/>
      <c r="BV118"/>
      <c r="BW118"/>
      <c r="CC118"/>
      <c r="CD118"/>
      <c r="CG118"/>
      <c r="CH118"/>
      <c r="CI118"/>
      <c r="CQ118" s="65"/>
      <c r="CR118" s="49"/>
      <c r="CS118" s="49"/>
      <c r="CT118" s="49"/>
      <c r="CU118" s="49"/>
      <c r="DA118" s="49"/>
      <c r="DB118" s="49"/>
      <c r="DC118" s="66"/>
      <c r="DD118" s="49"/>
      <c r="DM118"/>
      <c r="DN118"/>
      <c r="DR118" s="49"/>
      <c r="DS118" s="49"/>
      <c r="DY118" s="49"/>
      <c r="DZ118" s="49"/>
      <c r="EA118" s="65"/>
      <c r="EB118" s="49"/>
      <c r="EC118" s="49"/>
      <c r="ED118" s="22"/>
      <c r="EE118" s="49"/>
      <c r="EZ118" s="49"/>
      <c r="FL118" s="49"/>
      <c r="FW118" s="49"/>
      <c r="FX118" s="49"/>
      <c r="GG118" s="49"/>
      <c r="GH118" s="49"/>
      <c r="GI118" s="49"/>
      <c r="GQ118" s="49"/>
      <c r="GR118" s="49"/>
      <c r="GS118" s="49"/>
      <c r="HA118" s="49"/>
      <c r="HB118" s="49"/>
      <c r="HC118" s="49"/>
      <c r="HO118"/>
      <c r="HP118"/>
      <c r="HQ118"/>
    </row>
    <row r="119" spans="12:225" x14ac:dyDescent="0.25">
      <c r="L119" s="49">
        <v>696.0007183904338</v>
      </c>
      <c r="M119" s="49">
        <v>113</v>
      </c>
      <c r="N119" s="22">
        <f t="shared" si="235"/>
        <v>0.42802365294184314</v>
      </c>
      <c r="O119" s="49">
        <f t="shared" si="216"/>
        <v>0.4334260432001224</v>
      </c>
      <c r="U119">
        <f t="shared" si="236"/>
        <v>-0.3685322308506388</v>
      </c>
      <c r="V119">
        <f t="shared" si="204"/>
        <v>-0.36308499685031753</v>
      </c>
      <c r="W119" s="61"/>
      <c r="X119"/>
      <c r="Y119"/>
      <c r="AI119" s="61"/>
      <c r="AJ119"/>
      <c r="AK119" s="49"/>
      <c r="AL119" s="49"/>
      <c r="AM119" s="49"/>
      <c r="AS119" s="49"/>
      <c r="AV119"/>
      <c r="BE119" s="49"/>
      <c r="BF119"/>
      <c r="BG119" s="61"/>
      <c r="BI119" s="49"/>
      <c r="BJ119" s="49"/>
      <c r="BR119" s="49"/>
      <c r="BS119" s="65"/>
      <c r="BT119" s="49"/>
      <c r="BU119"/>
      <c r="BV119"/>
      <c r="BW119"/>
      <c r="CC119"/>
      <c r="CD119"/>
      <c r="CG119"/>
      <c r="CH119"/>
      <c r="CI119"/>
      <c r="CQ119" s="65"/>
      <c r="CR119" s="49"/>
      <c r="CS119" s="49"/>
      <c r="CT119" s="49"/>
      <c r="CU119" s="49"/>
      <c r="DA119" s="49"/>
      <c r="DB119" s="49"/>
      <c r="DC119" s="66"/>
      <c r="DD119" s="49"/>
      <c r="DM119"/>
      <c r="DN119"/>
      <c r="DR119" s="49"/>
      <c r="DS119" s="49"/>
      <c r="DY119" s="49"/>
      <c r="DZ119" s="49"/>
      <c r="EA119" s="65"/>
      <c r="EB119" s="49"/>
      <c r="EC119" s="49"/>
      <c r="EE119" s="49"/>
      <c r="EZ119" s="49"/>
      <c r="FL119" s="49"/>
      <c r="FW119" s="49"/>
      <c r="FX119" s="49"/>
      <c r="GG119" s="49"/>
      <c r="GH119" s="49"/>
      <c r="GI119" s="49"/>
      <c r="GQ119" s="49"/>
      <c r="GR119" s="49"/>
      <c r="GS119" s="49"/>
      <c r="HA119" s="49"/>
      <c r="HB119" s="49"/>
      <c r="HC119" s="49"/>
      <c r="HO119"/>
      <c r="HP119"/>
      <c r="HQ119"/>
    </row>
    <row r="120" spans="12:225" x14ac:dyDescent="0.25">
      <c r="AU120" s="65"/>
      <c r="BE120" s="49"/>
      <c r="BF120" s="22"/>
      <c r="BH120"/>
    </row>
    <row r="121" spans="12:225" x14ac:dyDescent="0.25">
      <c r="AU121" s="65"/>
      <c r="BE121" s="49"/>
      <c r="BF121" s="22"/>
      <c r="BH121"/>
    </row>
    <row r="122" spans="12:225" x14ac:dyDescent="0.25">
      <c r="AU122" s="65"/>
      <c r="BE122" s="49"/>
      <c r="BF122" s="22"/>
      <c r="BH122"/>
    </row>
    <row r="123" spans="12:225" x14ac:dyDescent="0.25">
      <c r="AU123" s="65"/>
      <c r="BE123" s="49"/>
      <c r="BF123" s="22"/>
      <c r="BH123"/>
    </row>
    <row r="124" spans="12:225" x14ac:dyDescent="0.25">
      <c r="AU124" s="65"/>
      <c r="BE124" s="49"/>
      <c r="BF124" s="22"/>
      <c r="BH124"/>
    </row>
    <row r="125" spans="12:225" x14ac:dyDescent="0.25">
      <c r="AU125" s="65"/>
      <c r="BE125" s="49"/>
      <c r="BF125" s="22"/>
      <c r="BH125"/>
    </row>
    <row r="126" spans="12:225" x14ac:dyDescent="0.25">
      <c r="AU126" s="65"/>
      <c r="BE126" s="49"/>
      <c r="BF126" s="22"/>
      <c r="BH126"/>
    </row>
    <row r="127" spans="12:225" x14ac:dyDescent="0.25">
      <c r="AU127" s="65"/>
      <c r="BE127" s="49"/>
      <c r="BF127" s="22"/>
      <c r="BH127"/>
    </row>
    <row r="128" spans="12:225" x14ac:dyDescent="0.25">
      <c r="AU128" s="65"/>
      <c r="BE128" s="49"/>
      <c r="BF128" s="22"/>
      <c r="BH128"/>
    </row>
    <row r="129" spans="47:157" x14ac:dyDescent="0.25">
      <c r="AU129" s="65"/>
      <c r="BE129" s="49"/>
      <c r="BF129" s="22"/>
      <c r="BH129"/>
      <c r="EW129" s="22"/>
      <c r="EX129" s="49"/>
      <c r="FA129" s="49"/>
    </row>
    <row r="130" spans="47:157" x14ac:dyDescent="0.25">
      <c r="AU130" s="65"/>
      <c r="BE130" s="49"/>
      <c r="BF130" s="22"/>
      <c r="BH130"/>
      <c r="EW130" s="22"/>
      <c r="EX130" s="49"/>
      <c r="FA130" s="49"/>
    </row>
    <row r="131" spans="47:157" x14ac:dyDescent="0.25">
      <c r="AU131" s="65"/>
      <c r="BE131" s="49"/>
      <c r="BF131" s="22"/>
      <c r="BH131"/>
      <c r="EW131" s="22"/>
      <c r="EX131" s="49"/>
      <c r="FA131" s="49"/>
    </row>
    <row r="132" spans="47:157" x14ac:dyDescent="0.25">
      <c r="AU132" s="65"/>
      <c r="BE132" s="49"/>
      <c r="BF132" s="22"/>
      <c r="BH132"/>
      <c r="EW132" s="22"/>
      <c r="EX132" s="49"/>
      <c r="FA132" s="49"/>
    </row>
    <row r="133" spans="47:157" x14ac:dyDescent="0.25">
      <c r="AU133" s="65"/>
      <c r="BE133" s="49"/>
      <c r="BF133" s="22"/>
      <c r="BH133"/>
      <c r="EW133" s="22"/>
      <c r="EX133" s="49"/>
      <c r="FA133" s="49"/>
    </row>
    <row r="134" spans="47:157" x14ac:dyDescent="0.25">
      <c r="AU134" s="65"/>
      <c r="BE134" s="49"/>
      <c r="BF134" s="22"/>
      <c r="BH134"/>
      <c r="EW134" s="22"/>
      <c r="EX134" s="49"/>
      <c r="FA134" s="49"/>
    </row>
    <row r="135" spans="47:157" x14ac:dyDescent="0.25">
      <c r="AU135" s="65"/>
      <c r="BE135" s="49"/>
      <c r="BF135" s="22"/>
      <c r="BH135"/>
      <c r="EW135" s="22"/>
      <c r="EX135" s="49"/>
      <c r="FA135" s="49"/>
    </row>
    <row r="136" spans="47:157" x14ac:dyDescent="0.25">
      <c r="AU136" s="65"/>
      <c r="BE136" s="49"/>
      <c r="BF136" s="22"/>
      <c r="BH136"/>
      <c r="EW136" s="22"/>
      <c r="EX136" s="49"/>
      <c r="FA136" s="49"/>
    </row>
    <row r="137" spans="47:157" x14ac:dyDescent="0.25">
      <c r="AU137" s="65"/>
      <c r="BE137" s="49"/>
      <c r="BF137" s="22"/>
      <c r="BH137"/>
      <c r="EW137" s="22"/>
      <c r="EX137" s="49"/>
      <c r="FA137" s="49"/>
    </row>
    <row r="138" spans="47:157" x14ac:dyDescent="0.25">
      <c r="AU138" s="65"/>
      <c r="BE138" s="49"/>
      <c r="BF138" s="22"/>
      <c r="BH138"/>
      <c r="EW138" s="22"/>
      <c r="EX138" s="49"/>
      <c r="FA138" s="49"/>
    </row>
    <row r="139" spans="47:157" x14ac:dyDescent="0.25">
      <c r="AU139" s="65"/>
      <c r="BE139" s="49"/>
      <c r="BF139" s="22"/>
      <c r="BH139"/>
      <c r="EW139" s="22"/>
      <c r="EX139" s="49"/>
      <c r="FA139" s="49"/>
    </row>
    <row r="140" spans="47:157" x14ac:dyDescent="0.25">
      <c r="AU140" s="65"/>
      <c r="BE140" s="49"/>
      <c r="BF140" s="22"/>
      <c r="BH140"/>
      <c r="EW140" s="22"/>
      <c r="EX140" s="49"/>
      <c r="FA140" s="49"/>
    </row>
    <row r="141" spans="47:157" x14ac:dyDescent="0.25">
      <c r="AU141" s="65"/>
      <c r="BE141" s="49"/>
      <c r="BF141" s="22"/>
      <c r="BH141"/>
      <c r="EW141" s="22"/>
      <c r="EX141" s="49"/>
      <c r="FA141" s="49"/>
    </row>
    <row r="142" spans="47:157" x14ac:dyDescent="0.25">
      <c r="AU142" s="65"/>
      <c r="BE142" s="49"/>
      <c r="BF142" s="22"/>
      <c r="BH142"/>
      <c r="EW142" s="22"/>
      <c r="EX142" s="49"/>
      <c r="FA142" s="49"/>
    </row>
    <row r="143" spans="47:157" x14ac:dyDescent="0.25">
      <c r="AU143" s="65"/>
      <c r="BE143" s="49"/>
      <c r="BF143" s="22"/>
      <c r="BH143"/>
      <c r="EW143" s="22"/>
      <c r="EX143" s="49"/>
    </row>
    <row r="144" spans="47:157" x14ac:dyDescent="0.25">
      <c r="AU144" s="65"/>
      <c r="BE144" s="49"/>
      <c r="BF144" s="22"/>
      <c r="BH144"/>
      <c r="EW144" s="22"/>
      <c r="EX144" s="49"/>
    </row>
    <row r="145" spans="47:154" x14ac:dyDescent="0.25">
      <c r="AU145" s="65"/>
      <c r="BE145" s="49"/>
      <c r="BF145" s="22"/>
      <c r="BH145"/>
      <c r="EW145" s="22"/>
      <c r="EX145" s="49"/>
    </row>
    <row r="146" spans="47:154" x14ac:dyDescent="0.25">
      <c r="AU146" s="65"/>
      <c r="BE146" s="49"/>
      <c r="BF146" s="22"/>
      <c r="BH146"/>
      <c r="EW146" s="22"/>
      <c r="EX146" s="49"/>
    </row>
    <row r="147" spans="47:154" x14ac:dyDescent="0.25">
      <c r="AU147" s="65"/>
      <c r="BE147" s="49"/>
      <c r="BF147" s="22"/>
      <c r="BH147"/>
      <c r="EW147" s="22"/>
      <c r="EX147" s="49"/>
    </row>
    <row r="148" spans="47:154" x14ac:dyDescent="0.25">
      <c r="AU148" s="65"/>
      <c r="BE148" s="49"/>
      <c r="BF148" s="22"/>
      <c r="BH148"/>
      <c r="EW148" s="22"/>
      <c r="EX148" s="49"/>
    </row>
    <row r="149" spans="47:154" x14ac:dyDescent="0.25">
      <c r="AU149" s="65"/>
      <c r="BE149" s="49"/>
      <c r="BF149" s="22"/>
      <c r="BH149"/>
      <c r="EW149" s="22"/>
      <c r="EX149" s="49"/>
    </row>
    <row r="150" spans="47:154" x14ac:dyDescent="0.25">
      <c r="AU150" s="65"/>
      <c r="BE150" s="49"/>
      <c r="BF150" s="22"/>
      <c r="BH150"/>
      <c r="EW150" s="22"/>
      <c r="EX150" s="49"/>
    </row>
    <row r="151" spans="47:154" x14ac:dyDescent="0.25">
      <c r="AU151" s="65"/>
      <c r="BE151" s="49"/>
      <c r="BF151" s="22"/>
      <c r="BH151"/>
      <c r="EW151" s="22"/>
      <c r="EX151" s="49"/>
    </row>
    <row r="152" spans="47:154" x14ac:dyDescent="0.25">
      <c r="AU152" s="65"/>
      <c r="BE152" s="49"/>
      <c r="BF152" s="22"/>
      <c r="BH152"/>
      <c r="EW152" s="22"/>
      <c r="EX152" s="49"/>
    </row>
    <row r="153" spans="47:154" x14ac:dyDescent="0.25">
      <c r="AU153" s="65"/>
      <c r="BE153" s="49"/>
      <c r="BF153" s="22"/>
      <c r="BH153"/>
      <c r="EW153" s="22"/>
      <c r="EX153" s="49"/>
    </row>
    <row r="154" spans="47:154" x14ac:dyDescent="0.25">
      <c r="AU154" s="65"/>
      <c r="BE154" s="49"/>
      <c r="BF154" s="22"/>
      <c r="BH154"/>
      <c r="EW154" s="22"/>
      <c r="EX154" s="49"/>
    </row>
    <row r="155" spans="47:154" x14ac:dyDescent="0.25">
      <c r="AU155" s="65"/>
      <c r="BE155" s="49"/>
      <c r="BF155" s="22"/>
      <c r="BH155"/>
      <c r="EW155" s="22"/>
      <c r="EX155" s="49"/>
    </row>
    <row r="156" spans="47:154" x14ac:dyDescent="0.25">
      <c r="AU156" s="65"/>
      <c r="BE156" s="49"/>
      <c r="BF156" s="22"/>
      <c r="BH156"/>
      <c r="EW156" s="22"/>
      <c r="EX156" s="49"/>
    </row>
    <row r="157" spans="47:154" x14ac:dyDescent="0.25">
      <c r="AU157" s="65"/>
      <c r="BE157" s="49"/>
      <c r="BF157" s="22"/>
      <c r="BH157"/>
      <c r="EW157" s="22"/>
      <c r="EX157" s="49"/>
    </row>
    <row r="158" spans="47:154" x14ac:dyDescent="0.25">
      <c r="AU158" s="65"/>
      <c r="BE158" s="49"/>
      <c r="BF158" s="22"/>
      <c r="BH158"/>
      <c r="EW158" s="22"/>
      <c r="EX158" s="49"/>
    </row>
    <row r="159" spans="47:154" x14ac:dyDescent="0.25">
      <c r="AU159" s="65"/>
      <c r="BE159" s="49"/>
      <c r="BF159" s="22"/>
      <c r="BH159"/>
      <c r="EW159" s="22"/>
      <c r="EX159" s="49"/>
    </row>
    <row r="160" spans="47:154" x14ac:dyDescent="0.25">
      <c r="AU160" s="65"/>
      <c r="BE160" s="49"/>
      <c r="BF160" s="22"/>
      <c r="BH160"/>
      <c r="EW160" s="22"/>
      <c r="EX160" s="49"/>
    </row>
    <row r="161" spans="47:154" x14ac:dyDescent="0.25">
      <c r="AU161" s="65"/>
      <c r="BE161" s="49"/>
      <c r="BF161" s="22"/>
      <c r="BH161"/>
    </row>
    <row r="162" spans="47:154" x14ac:dyDescent="0.25">
      <c r="AU162" s="65"/>
      <c r="BE162" s="49"/>
      <c r="BF162" s="22"/>
      <c r="BH162"/>
    </row>
    <row r="163" spans="47:154" x14ac:dyDescent="0.25">
      <c r="AU163" s="65"/>
      <c r="BE163" s="49"/>
      <c r="BF163" s="22"/>
      <c r="BH163"/>
    </row>
    <row r="164" spans="47:154" x14ac:dyDescent="0.25">
      <c r="AU164" s="65"/>
      <c r="BE164" s="49"/>
      <c r="BF164" s="22"/>
      <c r="BH164"/>
    </row>
    <row r="165" spans="47:154" x14ac:dyDescent="0.25">
      <c r="AU165" s="65"/>
      <c r="BE165" s="49"/>
      <c r="BF165" s="22"/>
      <c r="BH165"/>
    </row>
    <row r="166" spans="47:154" x14ac:dyDescent="0.25">
      <c r="AU166" s="65"/>
      <c r="BE166" s="49"/>
      <c r="BF166" s="22"/>
      <c r="BH166"/>
      <c r="EV166" s="52"/>
    </row>
    <row r="167" spans="47:154" x14ac:dyDescent="0.25">
      <c r="AU167" s="65"/>
      <c r="BE167" s="49"/>
      <c r="BF167" s="22"/>
      <c r="BH167"/>
      <c r="EV167" s="52"/>
    </row>
    <row r="168" spans="47:154" x14ac:dyDescent="0.25">
      <c r="AU168" s="65"/>
      <c r="BE168" s="49"/>
      <c r="BF168" s="22"/>
      <c r="BH168"/>
      <c r="EQ168" s="49"/>
      <c r="EV168" s="52"/>
      <c r="EW168" s="22"/>
      <c r="EX168" s="49"/>
    </row>
    <row r="169" spans="47:154" x14ac:dyDescent="0.25">
      <c r="AU169" s="65"/>
      <c r="BE169" s="49"/>
      <c r="BF169" s="22"/>
      <c r="BH169"/>
      <c r="EQ169" s="49"/>
      <c r="EV169" s="52"/>
      <c r="EW169" s="22"/>
      <c r="EX169" s="49"/>
    </row>
    <row r="170" spans="47:154" x14ac:dyDescent="0.25">
      <c r="AU170" s="65"/>
      <c r="BE170" s="49"/>
      <c r="BF170" s="22"/>
      <c r="BH170"/>
      <c r="EQ170" s="49"/>
      <c r="EV170" s="52"/>
      <c r="EW170" s="22"/>
      <c r="EX170" s="49"/>
    </row>
    <row r="171" spans="47:154" x14ac:dyDescent="0.25">
      <c r="AU171" s="65"/>
      <c r="BE171" s="49"/>
      <c r="BF171" s="22"/>
      <c r="BH171"/>
      <c r="EQ171" s="49"/>
      <c r="EV171" s="52"/>
      <c r="EW171" s="22"/>
      <c r="EX171" s="49"/>
    </row>
    <row r="172" spans="47:154" x14ac:dyDescent="0.25">
      <c r="AU172" s="65"/>
      <c r="BE172" s="49"/>
      <c r="BF172" s="22"/>
      <c r="BH172"/>
      <c r="EQ172" s="49"/>
      <c r="EV172" s="52"/>
      <c r="EW172" s="22"/>
      <c r="EX172" s="49"/>
    </row>
    <row r="173" spans="47:154" x14ac:dyDescent="0.25">
      <c r="AU173" s="65"/>
      <c r="BE173" s="49"/>
      <c r="BF173" s="22"/>
      <c r="BH173"/>
      <c r="EQ173" s="49"/>
      <c r="EV173" s="52"/>
      <c r="EW173" s="22"/>
      <c r="EX173" s="49"/>
    </row>
    <row r="174" spans="47:154" x14ac:dyDescent="0.25">
      <c r="AU174" s="65"/>
      <c r="BE174" s="49"/>
      <c r="BF174" s="22"/>
      <c r="BH174"/>
      <c r="EQ174" s="49"/>
      <c r="EV174" s="52"/>
      <c r="EW174" s="22"/>
      <c r="EX174" s="49"/>
    </row>
    <row r="175" spans="47:154" x14ac:dyDescent="0.25">
      <c r="AU175" s="65"/>
      <c r="BE175" s="49"/>
      <c r="BF175" s="22"/>
      <c r="BH175"/>
      <c r="EQ175" s="49"/>
      <c r="EV175" s="52"/>
      <c r="EW175" s="22"/>
      <c r="EX175" s="49"/>
    </row>
    <row r="176" spans="47:154" x14ac:dyDescent="0.25">
      <c r="AU176" s="65"/>
      <c r="BE176" s="49"/>
      <c r="BF176" s="22"/>
      <c r="BH176"/>
      <c r="EQ176" s="49"/>
      <c r="EW176" s="22"/>
      <c r="EX176" s="49"/>
    </row>
    <row r="177" spans="47:154" x14ac:dyDescent="0.25">
      <c r="AU177" s="65"/>
      <c r="BE177" s="49"/>
      <c r="BF177" s="22"/>
      <c r="BH177"/>
      <c r="EQ177" s="49"/>
      <c r="EX177" s="49"/>
    </row>
    <row r="178" spans="47:154" x14ac:dyDescent="0.25">
      <c r="AU178" s="65"/>
      <c r="BE178" s="49"/>
      <c r="BF178" s="22"/>
      <c r="BH178"/>
    </row>
    <row r="179" spans="47:154" x14ac:dyDescent="0.25">
      <c r="AU179" s="65"/>
      <c r="BE179" s="49"/>
      <c r="BF179" s="22"/>
      <c r="BH179"/>
    </row>
    <row r="180" spans="47:154" x14ac:dyDescent="0.25">
      <c r="AU180" s="65"/>
      <c r="BE180" s="49"/>
      <c r="BF180" s="22"/>
      <c r="BH180"/>
    </row>
  </sheetData>
  <mergeCells count="1">
    <mergeCell ref="F20:J2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8"/>
  <sheetViews>
    <sheetView topLeftCell="A6" zoomScaleNormal="100" workbookViewId="0">
      <selection activeCell="J2" sqref="J2"/>
    </sheetView>
  </sheetViews>
  <sheetFormatPr defaultRowHeight="15.75" x14ac:dyDescent="0.25"/>
  <cols>
    <col min="1" max="1" width="10.875" bestFit="1" customWidth="1"/>
    <col min="2" max="2" width="8.125" bestFit="1" customWidth="1"/>
    <col min="3" max="3" width="8.125" customWidth="1"/>
    <col min="4" max="4" width="7.5" customWidth="1"/>
    <col min="5" max="5" width="3.875" bestFit="1" customWidth="1"/>
  </cols>
  <sheetData>
    <row r="1" spans="1:14" x14ac:dyDescent="0.25">
      <c r="A1" t="s">
        <v>133</v>
      </c>
      <c r="B1" t="s">
        <v>134</v>
      </c>
      <c r="G1">
        <f>SQRT(421^2+576^2)-SQRT(188^2+592^2)</f>
        <v>92.319827243124791</v>
      </c>
      <c r="H1">
        <f>B2*G1</f>
        <v>9.3189596813383027</v>
      </c>
      <c r="I1" s="15" t="s">
        <v>136</v>
      </c>
      <c r="J1" s="15" t="s">
        <v>73</v>
      </c>
      <c r="K1" s="99"/>
      <c r="L1" s="15" t="s">
        <v>72</v>
      </c>
      <c r="M1">
        <v>1</v>
      </c>
      <c r="N1">
        <v>1.318865213032723</v>
      </c>
    </row>
    <row r="2" spans="1:14" x14ac:dyDescent="0.25">
      <c r="A2" t="s">
        <v>135</v>
      </c>
      <c r="B2">
        <f>(75)/(743)</f>
        <v>0.1009421265141319</v>
      </c>
      <c r="C2">
        <f>(75)/(803)</f>
        <v>9.3399750933997508E-2</v>
      </c>
      <c r="D2">
        <f>AVERAGE(B2:C2)</f>
        <v>9.7170938724064709E-2</v>
      </c>
      <c r="I2">
        <f>2.5/TAN(2*PI()/180)</f>
        <v>71.590633207289017</v>
      </c>
      <c r="J2">
        <v>1</v>
      </c>
      <c r="L2" s="15" t="s">
        <v>52</v>
      </c>
      <c r="M2">
        <f>((3*2000)/(4*PI()))^(1/3)</f>
        <v>7.815926417967721</v>
      </c>
    </row>
    <row r="3" spans="1:14" x14ac:dyDescent="0.25">
      <c r="A3">
        <v>1.668E-2</v>
      </c>
      <c r="B3">
        <v>40</v>
      </c>
      <c r="C3">
        <f>(B3*(1/60))/$M$1</f>
        <v>0.66666666666666663</v>
      </c>
      <c r="D3">
        <v>414</v>
      </c>
      <c r="E3">
        <v>577</v>
      </c>
      <c r="F3">
        <f>SQRT(D3^2+E3^2)</f>
        <v>710.1584330274477</v>
      </c>
      <c r="G3">
        <f>(((F3-$F$3)*$B$2)+(((2.5)/(TAN(2*PI()/180)))+$H$1))/$J$2</f>
        <v>80.909592888627316</v>
      </c>
      <c r="J3">
        <v>223.81884854555494</v>
      </c>
    </row>
    <row r="4" spans="1:14" x14ac:dyDescent="0.25">
      <c r="A4">
        <v>3.3360000000000001E-2</v>
      </c>
      <c r="B4">
        <v>41</v>
      </c>
      <c r="C4">
        <f t="shared" ref="C4:C67" si="0">(B4*(1/60))/$M$1</f>
        <v>0.68333333333333335</v>
      </c>
      <c r="D4">
        <v>423</v>
      </c>
      <c r="E4">
        <v>576</v>
      </c>
      <c r="F4">
        <f t="shared" ref="F4:F67" si="1">SQRT(D4^2+E4^2)</f>
        <v>714.63627111979145</v>
      </c>
      <c r="G4">
        <f t="shared" ref="G4:G67" si="2">(((F4-$F$3)*$B$2)+(((2.5)/(TAN(2*PI()/180)))+$H$1))/$J$2</f>
        <v>81.361595387854479</v>
      </c>
    </row>
    <row r="5" spans="1:14" x14ac:dyDescent="0.25">
      <c r="A5">
        <v>5.0029999999999998E-2</v>
      </c>
      <c r="B5">
        <v>42</v>
      </c>
      <c r="C5">
        <f t="shared" si="0"/>
        <v>0.7</v>
      </c>
      <c r="D5">
        <v>435</v>
      </c>
      <c r="E5">
        <v>576</v>
      </c>
      <c r="F5">
        <f t="shared" si="1"/>
        <v>721.80399001390947</v>
      </c>
      <c r="G5">
        <f t="shared" si="2"/>
        <v>82.08512017528227</v>
      </c>
    </row>
    <row r="6" spans="1:14" x14ac:dyDescent="0.25">
      <c r="A6">
        <v>6.6710000000000005E-2</v>
      </c>
      <c r="B6">
        <v>43</v>
      </c>
      <c r="C6">
        <f t="shared" si="0"/>
        <v>0.71666666666666667</v>
      </c>
      <c r="D6">
        <v>447</v>
      </c>
      <c r="E6">
        <v>575</v>
      </c>
      <c r="F6">
        <f t="shared" si="1"/>
        <v>728.30900035630486</v>
      </c>
      <c r="G6">
        <f t="shared" si="2"/>
        <v>82.741749752240082</v>
      </c>
    </row>
    <row r="7" spans="1:14" x14ac:dyDescent="0.25">
      <c r="A7">
        <v>8.3390000000000006E-2</v>
      </c>
      <c r="B7">
        <v>44</v>
      </c>
      <c r="C7">
        <f t="shared" si="0"/>
        <v>0.73333333333333328</v>
      </c>
      <c r="D7">
        <v>459</v>
      </c>
      <c r="E7">
        <v>574</v>
      </c>
      <c r="F7">
        <f t="shared" si="1"/>
        <v>734.95374004082737</v>
      </c>
      <c r="G7">
        <f t="shared" si="2"/>
        <v>83.412483906128628</v>
      </c>
    </row>
    <row r="8" spans="1:14" x14ac:dyDescent="0.25">
      <c r="A8">
        <v>0.10007000000000001</v>
      </c>
      <c r="B8">
        <v>45</v>
      </c>
      <c r="C8">
        <f t="shared" si="0"/>
        <v>0.75</v>
      </c>
      <c r="D8">
        <v>471</v>
      </c>
      <c r="E8">
        <v>573</v>
      </c>
      <c r="F8">
        <f t="shared" si="1"/>
        <v>741.73445383101898</v>
      </c>
      <c r="G8">
        <f t="shared" si="2"/>
        <v>84.096943575394263</v>
      </c>
    </row>
    <row r="9" spans="1:14" x14ac:dyDescent="0.25">
      <c r="A9">
        <v>0.11674</v>
      </c>
      <c r="B9">
        <v>46</v>
      </c>
      <c r="C9">
        <f t="shared" si="0"/>
        <v>0.76666666666666661</v>
      </c>
      <c r="D9">
        <v>482</v>
      </c>
      <c r="E9">
        <v>572</v>
      </c>
      <c r="F9">
        <f t="shared" si="1"/>
        <v>748.00267379201262</v>
      </c>
      <c r="G9">
        <f t="shared" si="2"/>
        <v>84.729671027715298</v>
      </c>
    </row>
    <row r="10" spans="1:14" x14ac:dyDescent="0.25">
      <c r="A10">
        <v>0.13342000000000001</v>
      </c>
      <c r="B10">
        <v>47</v>
      </c>
      <c r="C10">
        <f t="shared" si="0"/>
        <v>0.78333333333333333</v>
      </c>
      <c r="D10">
        <v>493</v>
      </c>
      <c r="E10">
        <v>572</v>
      </c>
      <c r="F10">
        <f t="shared" si="1"/>
        <v>755.13773578069845</v>
      </c>
      <c r="G10">
        <f t="shared" si="2"/>
        <v>85.449899357663398</v>
      </c>
    </row>
    <row r="11" spans="1:14" x14ac:dyDescent="0.25">
      <c r="A11">
        <v>0.15010000000000001</v>
      </c>
      <c r="B11">
        <v>48</v>
      </c>
      <c r="C11">
        <f t="shared" si="0"/>
        <v>0.8</v>
      </c>
      <c r="D11">
        <v>506</v>
      </c>
      <c r="E11">
        <v>572</v>
      </c>
      <c r="F11">
        <f t="shared" si="1"/>
        <v>763.68841813923041</v>
      </c>
      <c r="G11">
        <f t="shared" si="2"/>
        <v>86.313023418080476</v>
      </c>
    </row>
    <row r="12" spans="1:14" x14ac:dyDescent="0.25">
      <c r="A12">
        <v>0.16678000000000001</v>
      </c>
      <c r="B12">
        <v>49</v>
      </c>
      <c r="C12">
        <f t="shared" si="0"/>
        <v>0.81666666666666665</v>
      </c>
      <c r="D12">
        <v>519</v>
      </c>
      <c r="E12">
        <v>571</v>
      </c>
      <c r="F12">
        <f t="shared" si="1"/>
        <v>771.62296492522819</v>
      </c>
      <c r="G12">
        <f t="shared" si="2"/>
        <v>87.113953443584975</v>
      </c>
    </row>
    <row r="13" spans="1:14" x14ac:dyDescent="0.25">
      <c r="A13">
        <v>0.18346000000000001</v>
      </c>
      <c r="B13">
        <v>50</v>
      </c>
      <c r="C13">
        <f t="shared" si="0"/>
        <v>0.83333333333333337</v>
      </c>
      <c r="D13">
        <v>532</v>
      </c>
      <c r="E13">
        <v>570</v>
      </c>
      <c r="F13">
        <f t="shared" si="1"/>
        <v>779.69481208996126</v>
      </c>
      <c r="G13">
        <f t="shared" si="2"/>
        <v>87.928742861290189</v>
      </c>
    </row>
    <row r="14" spans="1:14" x14ac:dyDescent="0.25">
      <c r="A14">
        <v>0.20013</v>
      </c>
      <c r="B14">
        <v>51</v>
      </c>
      <c r="C14">
        <f t="shared" si="0"/>
        <v>0.85</v>
      </c>
      <c r="D14">
        <v>544</v>
      </c>
      <c r="E14">
        <v>570</v>
      </c>
      <c r="F14">
        <f t="shared" si="1"/>
        <v>787.93146910121573</v>
      </c>
      <c r="G14">
        <f t="shared" si="2"/>
        <v>88.760168535373751</v>
      </c>
    </row>
    <row r="15" spans="1:14" x14ac:dyDescent="0.25">
      <c r="A15">
        <v>0.21681</v>
      </c>
      <c r="B15">
        <v>52</v>
      </c>
      <c r="C15">
        <f t="shared" si="0"/>
        <v>0.8666666666666667</v>
      </c>
      <c r="D15">
        <v>556</v>
      </c>
      <c r="E15">
        <v>570</v>
      </c>
      <c r="F15">
        <f t="shared" si="1"/>
        <v>796.26377539104465</v>
      </c>
      <c r="G15">
        <f t="shared" si="2"/>
        <v>89.601249251036165</v>
      </c>
    </row>
    <row r="16" spans="1:14" x14ac:dyDescent="0.25">
      <c r="A16">
        <v>0.23349</v>
      </c>
      <c r="B16">
        <v>53</v>
      </c>
      <c r="C16">
        <f t="shared" si="0"/>
        <v>0.8833333333333333</v>
      </c>
      <c r="D16">
        <v>569</v>
      </c>
      <c r="E16">
        <v>568</v>
      </c>
      <c r="F16">
        <f t="shared" si="1"/>
        <v>803.98072116189451</v>
      </c>
      <c r="G16">
        <f t="shared" si="2"/>
        <v>90.380214167339986</v>
      </c>
    </row>
    <row r="17" spans="1:7" x14ac:dyDescent="0.25">
      <c r="A17">
        <v>0.25017</v>
      </c>
      <c r="B17">
        <v>54</v>
      </c>
      <c r="C17">
        <f t="shared" si="0"/>
        <v>0.9</v>
      </c>
      <c r="D17">
        <v>581</v>
      </c>
      <c r="E17">
        <v>568</v>
      </c>
      <c r="F17">
        <f t="shared" si="1"/>
        <v>812.51769211507019</v>
      </c>
      <c r="G17">
        <f t="shared" si="2"/>
        <v>91.241954169342904</v>
      </c>
    </row>
    <row r="18" spans="1:7" x14ac:dyDescent="0.25">
      <c r="A18">
        <v>0.26684000000000002</v>
      </c>
      <c r="B18">
        <v>55</v>
      </c>
      <c r="C18">
        <f t="shared" si="0"/>
        <v>0.91666666666666663</v>
      </c>
      <c r="D18">
        <v>594</v>
      </c>
      <c r="E18">
        <v>567</v>
      </c>
      <c r="F18">
        <f t="shared" si="1"/>
        <v>821.17294159025971</v>
      </c>
      <c r="G18">
        <f t="shared" si="2"/>
        <v>92.115633456878868</v>
      </c>
    </row>
    <row r="19" spans="1:7" x14ac:dyDescent="0.25">
      <c r="A19">
        <v>0.28351999999999999</v>
      </c>
      <c r="B19">
        <v>56</v>
      </c>
      <c r="C19">
        <f t="shared" si="0"/>
        <v>0.93333333333333335</v>
      </c>
      <c r="D19">
        <v>608</v>
      </c>
      <c r="E19">
        <v>566</v>
      </c>
      <c r="F19">
        <f t="shared" si="1"/>
        <v>830.67442478988119</v>
      </c>
      <c r="G19">
        <f t="shared" si="2"/>
        <v>93.074733376086954</v>
      </c>
    </row>
    <row r="20" spans="1:7" x14ac:dyDescent="0.25">
      <c r="A20">
        <v>0.30020000000000002</v>
      </c>
      <c r="B20">
        <v>57</v>
      </c>
      <c r="C20">
        <f t="shared" si="0"/>
        <v>0.95</v>
      </c>
      <c r="D20">
        <v>622</v>
      </c>
      <c r="E20">
        <v>566</v>
      </c>
      <c r="F20">
        <f t="shared" si="1"/>
        <v>840.97562390357075</v>
      </c>
      <c r="G20">
        <f t="shared" si="2"/>
        <v>94.114558320268273</v>
      </c>
    </row>
    <row r="21" spans="1:7" x14ac:dyDescent="0.25">
      <c r="A21">
        <v>0.31688</v>
      </c>
      <c r="B21">
        <v>58</v>
      </c>
      <c r="C21">
        <f t="shared" si="0"/>
        <v>0.96666666666666667</v>
      </c>
      <c r="D21">
        <v>634</v>
      </c>
      <c r="E21">
        <v>567</v>
      </c>
      <c r="F21">
        <f t="shared" si="1"/>
        <v>850.55570070395743</v>
      </c>
      <c r="G21">
        <f t="shared" si="2"/>
        <v>95.081591644668009</v>
      </c>
    </row>
    <row r="22" spans="1:7" x14ac:dyDescent="0.25">
      <c r="A22">
        <v>0.33356000000000002</v>
      </c>
      <c r="B22">
        <v>59</v>
      </c>
      <c r="C22">
        <f t="shared" si="0"/>
        <v>0.98333333333333328</v>
      </c>
      <c r="D22">
        <v>648</v>
      </c>
      <c r="E22">
        <v>566</v>
      </c>
      <c r="F22">
        <f t="shared" si="1"/>
        <v>860.38363536273744</v>
      </c>
      <c r="G22">
        <f t="shared" si="2"/>
        <v>96.07364426836719</v>
      </c>
    </row>
    <row r="23" spans="1:7" x14ac:dyDescent="0.25">
      <c r="A23">
        <v>0.35022999999999999</v>
      </c>
      <c r="B23">
        <v>60</v>
      </c>
      <c r="C23">
        <f t="shared" si="0"/>
        <v>1</v>
      </c>
      <c r="D23">
        <v>659</v>
      </c>
      <c r="E23">
        <v>566</v>
      </c>
      <c r="F23">
        <f t="shared" si="1"/>
        <v>868.69845170807116</v>
      </c>
      <c r="G23">
        <f t="shared" si="2"/>
        <v>96.912959511839645</v>
      </c>
    </row>
    <row r="24" spans="1:7" x14ac:dyDescent="0.25">
      <c r="A24">
        <v>0.36691000000000001</v>
      </c>
      <c r="B24">
        <v>61</v>
      </c>
      <c r="C24">
        <f t="shared" si="0"/>
        <v>1.0166666666666666</v>
      </c>
      <c r="D24">
        <v>671</v>
      </c>
      <c r="E24">
        <v>565</v>
      </c>
      <c r="F24">
        <f t="shared" si="1"/>
        <v>877.1921112276375</v>
      </c>
      <c r="G24">
        <f t="shared" si="2"/>
        <v>97.770327565631675</v>
      </c>
    </row>
    <row r="25" spans="1:7" x14ac:dyDescent="0.25">
      <c r="A25">
        <v>0.38358999999999999</v>
      </c>
      <c r="B25">
        <v>62</v>
      </c>
      <c r="C25">
        <f t="shared" si="0"/>
        <v>1.0333333333333332</v>
      </c>
      <c r="D25">
        <v>684</v>
      </c>
      <c r="E25">
        <v>564</v>
      </c>
      <c r="F25">
        <f t="shared" si="1"/>
        <v>886.53933922866611</v>
      </c>
      <c r="G25">
        <f t="shared" si="2"/>
        <v>98.713856637067934</v>
      </c>
    </row>
    <row r="26" spans="1:7" x14ac:dyDescent="0.25">
      <c r="A26">
        <v>0.40027000000000001</v>
      </c>
      <c r="B26">
        <v>63</v>
      </c>
      <c r="C26">
        <f t="shared" si="0"/>
        <v>1.05</v>
      </c>
      <c r="D26">
        <v>696</v>
      </c>
      <c r="E26">
        <v>564</v>
      </c>
      <c r="F26">
        <f t="shared" si="1"/>
        <v>895.83034108027402</v>
      </c>
      <c r="G26">
        <f t="shared" si="2"/>
        <v>99.651710121415974</v>
      </c>
    </row>
    <row r="27" spans="1:7" x14ac:dyDescent="0.25">
      <c r="A27">
        <v>0.41693999999999998</v>
      </c>
      <c r="B27">
        <v>64</v>
      </c>
      <c r="C27">
        <f t="shared" si="0"/>
        <v>1.0666666666666667</v>
      </c>
      <c r="D27">
        <v>711</v>
      </c>
      <c r="E27">
        <v>564</v>
      </c>
      <c r="F27">
        <f t="shared" si="1"/>
        <v>907.53347045715066</v>
      </c>
      <c r="G27">
        <f t="shared" si="2"/>
        <v>100.83304888758791</v>
      </c>
    </row>
    <row r="28" spans="1:7" x14ac:dyDescent="0.25">
      <c r="A28">
        <v>0.43362000000000001</v>
      </c>
      <c r="B28">
        <v>65</v>
      </c>
      <c r="C28">
        <f t="shared" si="0"/>
        <v>1.0833333333333333</v>
      </c>
      <c r="D28">
        <v>724</v>
      </c>
      <c r="E28">
        <v>563</v>
      </c>
      <c r="F28">
        <f t="shared" si="1"/>
        <v>917.13957498300113</v>
      </c>
      <c r="G28">
        <f t="shared" si="2"/>
        <v>101.80270950594428</v>
      </c>
    </row>
    <row r="29" spans="1:7" x14ac:dyDescent="0.25">
      <c r="A29">
        <v>0.45029999999999998</v>
      </c>
      <c r="B29">
        <v>66</v>
      </c>
      <c r="C29">
        <f t="shared" si="0"/>
        <v>1.1000000000000001</v>
      </c>
      <c r="D29">
        <v>739</v>
      </c>
      <c r="E29">
        <v>563</v>
      </c>
      <c r="F29">
        <f t="shared" si="1"/>
        <v>929.02637206916791</v>
      </c>
      <c r="G29">
        <f t="shared" si="2"/>
        <v>103.00258808126395</v>
      </c>
    </row>
    <row r="30" spans="1:7" x14ac:dyDescent="0.25">
      <c r="A30">
        <v>0.46698000000000001</v>
      </c>
      <c r="B30">
        <v>67</v>
      </c>
      <c r="C30">
        <f t="shared" si="0"/>
        <v>1.1166666666666667</v>
      </c>
      <c r="D30">
        <v>749</v>
      </c>
      <c r="E30">
        <v>562</v>
      </c>
      <c r="F30">
        <f t="shared" si="1"/>
        <v>936.40002135839359</v>
      </c>
      <c r="G30">
        <f t="shared" si="2"/>
        <v>103.74689992068781</v>
      </c>
    </row>
    <row r="31" spans="1:7" x14ac:dyDescent="0.25">
      <c r="A31">
        <v>0.48365999999999998</v>
      </c>
      <c r="B31">
        <v>68</v>
      </c>
      <c r="C31">
        <f t="shared" si="0"/>
        <v>1.1333333333333333</v>
      </c>
      <c r="D31">
        <v>762</v>
      </c>
      <c r="E31">
        <v>561</v>
      </c>
      <c r="F31">
        <f t="shared" si="1"/>
        <v>946.23728525143201</v>
      </c>
      <c r="G31">
        <f t="shared" si="2"/>
        <v>104.73989425713179</v>
      </c>
    </row>
    <row r="32" spans="1:7" x14ac:dyDescent="0.25">
      <c r="A32">
        <v>0.50033000000000005</v>
      </c>
      <c r="B32">
        <v>69</v>
      </c>
      <c r="C32">
        <f t="shared" si="0"/>
        <v>1.1499999999999999</v>
      </c>
      <c r="D32">
        <v>775</v>
      </c>
      <c r="E32">
        <v>562</v>
      </c>
      <c r="F32">
        <f t="shared" si="1"/>
        <v>957.32387414082598</v>
      </c>
      <c r="G32">
        <f t="shared" si="2"/>
        <v>105.85899811541516</v>
      </c>
    </row>
    <row r="33" spans="1:7" x14ac:dyDescent="0.25">
      <c r="A33">
        <v>0.51700999999999997</v>
      </c>
      <c r="B33">
        <v>70</v>
      </c>
      <c r="C33">
        <f t="shared" si="0"/>
        <v>1.1666666666666667</v>
      </c>
      <c r="D33">
        <v>788</v>
      </c>
      <c r="E33">
        <v>562</v>
      </c>
      <c r="F33">
        <f t="shared" si="1"/>
        <v>967.87809149706447</v>
      </c>
      <c r="G33">
        <f t="shared" si="2"/>
        <v>106.92436325904623</v>
      </c>
    </row>
    <row r="34" spans="1:7" x14ac:dyDescent="0.25">
      <c r="A34">
        <v>0.53369</v>
      </c>
      <c r="B34">
        <v>71</v>
      </c>
      <c r="C34">
        <f t="shared" si="0"/>
        <v>1.1833333333333333</v>
      </c>
      <c r="D34">
        <v>801</v>
      </c>
      <c r="E34">
        <v>562</v>
      </c>
      <c r="F34">
        <f t="shared" si="1"/>
        <v>978.49118544829003</v>
      </c>
      <c r="G34">
        <f t="shared" si="2"/>
        <v>107.99567153137721</v>
      </c>
    </row>
    <row r="35" spans="1:7" x14ac:dyDescent="0.25">
      <c r="A35">
        <v>0.55037000000000003</v>
      </c>
      <c r="B35">
        <v>72</v>
      </c>
      <c r="C35">
        <f t="shared" si="0"/>
        <v>1.2</v>
      </c>
      <c r="D35">
        <v>816</v>
      </c>
      <c r="E35">
        <v>561</v>
      </c>
      <c r="F35">
        <f t="shared" si="1"/>
        <v>990.24087978632758</v>
      </c>
      <c r="G35">
        <f t="shared" si="2"/>
        <v>109.18171066374978</v>
      </c>
    </row>
    <row r="36" spans="1:7" x14ac:dyDescent="0.25">
      <c r="A36">
        <v>0.56703999999999999</v>
      </c>
      <c r="B36">
        <v>73</v>
      </c>
      <c r="C36">
        <f t="shared" si="0"/>
        <v>1.2166666666666666</v>
      </c>
      <c r="D36">
        <v>828</v>
      </c>
      <c r="E36">
        <v>560</v>
      </c>
      <c r="F36">
        <f t="shared" si="1"/>
        <v>999.59191673402404</v>
      </c>
      <c r="G36">
        <f t="shared" si="2"/>
        <v>110.12562421836247</v>
      </c>
    </row>
    <row r="37" spans="1:7" x14ac:dyDescent="0.25">
      <c r="A37">
        <v>0.58372000000000002</v>
      </c>
      <c r="B37">
        <v>74</v>
      </c>
      <c r="C37">
        <f t="shared" si="0"/>
        <v>1.2333333333333334</v>
      </c>
      <c r="D37">
        <v>842</v>
      </c>
      <c r="E37">
        <v>560</v>
      </c>
      <c r="F37">
        <f t="shared" si="1"/>
        <v>1011.219066275948</v>
      </c>
      <c r="G37">
        <f t="shared" si="2"/>
        <v>111.2992934184221</v>
      </c>
    </row>
    <row r="38" spans="1:7" x14ac:dyDescent="0.25">
      <c r="A38">
        <v>0.60040000000000004</v>
      </c>
      <c r="B38">
        <v>75</v>
      </c>
      <c r="C38">
        <f t="shared" si="0"/>
        <v>1.25</v>
      </c>
      <c r="D38">
        <v>854</v>
      </c>
      <c r="E38">
        <v>559</v>
      </c>
      <c r="F38">
        <f t="shared" si="1"/>
        <v>1020.684574195182</v>
      </c>
      <c r="G38">
        <f t="shared" si="2"/>
        <v>112.25476191632593</v>
      </c>
    </row>
    <row r="39" spans="1:7" x14ac:dyDescent="0.25">
      <c r="A39">
        <v>0.61707999999999996</v>
      </c>
      <c r="B39">
        <v>76</v>
      </c>
      <c r="C39">
        <f t="shared" si="0"/>
        <v>1.2666666666666666</v>
      </c>
      <c r="D39">
        <v>867</v>
      </c>
      <c r="E39">
        <v>558</v>
      </c>
      <c r="F39">
        <f t="shared" si="1"/>
        <v>1031.0446159114551</v>
      </c>
      <c r="G39">
        <f t="shared" si="2"/>
        <v>113.30052655794165</v>
      </c>
    </row>
    <row r="40" spans="1:7" x14ac:dyDescent="0.25">
      <c r="A40">
        <v>0.63375999999999999</v>
      </c>
      <c r="B40">
        <v>77</v>
      </c>
      <c r="C40">
        <f t="shared" si="0"/>
        <v>1.2833333333333332</v>
      </c>
      <c r="D40">
        <v>879</v>
      </c>
      <c r="E40">
        <v>558</v>
      </c>
      <c r="F40">
        <f t="shared" si="1"/>
        <v>1041.1556079664556</v>
      </c>
      <c r="G40">
        <f t="shared" si="2"/>
        <v>114.3211515971409</v>
      </c>
    </row>
    <row r="41" spans="1:7" x14ac:dyDescent="0.25">
      <c r="A41">
        <v>0.65042999999999995</v>
      </c>
      <c r="B41">
        <v>78</v>
      </c>
      <c r="C41">
        <f t="shared" si="0"/>
        <v>1.3</v>
      </c>
      <c r="D41">
        <v>894</v>
      </c>
      <c r="E41">
        <v>558</v>
      </c>
      <c r="F41">
        <f t="shared" si="1"/>
        <v>1053.8500842150177</v>
      </c>
      <c r="G41">
        <f t="shared" si="2"/>
        <v>115.60255902465389</v>
      </c>
    </row>
    <row r="42" spans="1:7" x14ac:dyDescent="0.25">
      <c r="A42">
        <v>0.66710999999999998</v>
      </c>
      <c r="B42">
        <v>79</v>
      </c>
      <c r="C42">
        <f t="shared" si="0"/>
        <v>1.3166666666666667</v>
      </c>
      <c r="D42">
        <v>909</v>
      </c>
      <c r="E42">
        <v>558</v>
      </c>
      <c r="F42">
        <f t="shared" si="1"/>
        <v>1066.6044252673996</v>
      </c>
      <c r="G42">
        <f t="shared" si="2"/>
        <v>116.89000933276782</v>
      </c>
    </row>
    <row r="43" spans="1:7" x14ac:dyDescent="0.25">
      <c r="A43">
        <v>0.68379000000000001</v>
      </c>
      <c r="B43">
        <v>80</v>
      </c>
      <c r="C43">
        <f t="shared" si="0"/>
        <v>1.3333333333333333</v>
      </c>
      <c r="D43">
        <v>923</v>
      </c>
      <c r="E43">
        <v>558</v>
      </c>
      <c r="F43">
        <f t="shared" si="1"/>
        <v>1078.5606148937575</v>
      </c>
      <c r="G43">
        <f t="shared" si="2"/>
        <v>118.09689253865858</v>
      </c>
    </row>
    <row r="44" spans="1:7" x14ac:dyDescent="0.25">
      <c r="A44">
        <v>0.70047000000000004</v>
      </c>
      <c r="B44">
        <v>81</v>
      </c>
      <c r="C44">
        <f t="shared" si="0"/>
        <v>1.35</v>
      </c>
      <c r="D44">
        <v>937</v>
      </c>
      <c r="E44">
        <v>557</v>
      </c>
      <c r="F44">
        <f t="shared" si="1"/>
        <v>1090.0541270964484</v>
      </c>
      <c r="G44">
        <f t="shared" si="2"/>
        <v>119.25707210151432</v>
      </c>
    </row>
    <row r="45" spans="1:7" x14ac:dyDescent="0.25">
      <c r="A45">
        <v>0.71714</v>
      </c>
      <c r="B45">
        <v>82</v>
      </c>
      <c r="C45">
        <f t="shared" si="0"/>
        <v>1.3666666666666667</v>
      </c>
      <c r="D45">
        <v>951</v>
      </c>
      <c r="E45">
        <v>556</v>
      </c>
      <c r="F45">
        <f t="shared" si="1"/>
        <v>1101.6065540836257</v>
      </c>
      <c r="G45">
        <f t="shared" si="2"/>
        <v>120.42319864799926</v>
      </c>
    </row>
    <row r="46" spans="1:7" x14ac:dyDescent="0.25">
      <c r="A46">
        <v>0.73382000000000003</v>
      </c>
      <c r="B46">
        <v>83</v>
      </c>
      <c r="C46">
        <f t="shared" si="0"/>
        <v>1.3833333333333333</v>
      </c>
      <c r="D46">
        <v>965</v>
      </c>
      <c r="E46">
        <v>555</v>
      </c>
      <c r="F46">
        <f t="shared" si="1"/>
        <v>1113.2160616879366</v>
      </c>
      <c r="G46">
        <f t="shared" si="2"/>
        <v>121.59508703336039</v>
      </c>
    </row>
    <row r="47" spans="1:7" x14ac:dyDescent="0.25">
      <c r="A47">
        <v>0.75049999999999994</v>
      </c>
      <c r="B47">
        <v>84</v>
      </c>
      <c r="C47">
        <f t="shared" si="0"/>
        <v>1.4</v>
      </c>
      <c r="D47">
        <v>977</v>
      </c>
      <c r="E47">
        <v>555</v>
      </c>
      <c r="F47">
        <f t="shared" si="1"/>
        <v>1123.6342821398785</v>
      </c>
      <c r="G47">
        <f t="shared" si="2"/>
        <v>122.6467243602724</v>
      </c>
    </row>
    <row r="48" spans="1:7" x14ac:dyDescent="0.25">
      <c r="A48">
        <v>0.76717999999999997</v>
      </c>
      <c r="B48">
        <v>85</v>
      </c>
      <c r="C48">
        <f t="shared" si="0"/>
        <v>1.4166666666666667</v>
      </c>
      <c r="D48">
        <v>990</v>
      </c>
      <c r="E48">
        <v>556</v>
      </c>
      <c r="F48">
        <f t="shared" si="1"/>
        <v>1135.4452871010562</v>
      </c>
      <c r="G48">
        <f t="shared" si="2"/>
        <v>123.83895231732265</v>
      </c>
    </row>
    <row r="49" spans="1:7" x14ac:dyDescent="0.25">
      <c r="A49">
        <v>0.78386</v>
      </c>
      <c r="B49">
        <v>86</v>
      </c>
      <c r="C49">
        <f t="shared" si="0"/>
        <v>1.4333333333333333</v>
      </c>
      <c r="D49">
        <v>1005</v>
      </c>
      <c r="E49">
        <v>555</v>
      </c>
      <c r="F49">
        <f t="shared" si="1"/>
        <v>1148.0635870891472</v>
      </c>
      <c r="G49">
        <f t="shared" si="2"/>
        <v>125.11267035111381</v>
      </c>
    </row>
    <row r="50" spans="1:7" x14ac:dyDescent="0.25">
      <c r="A50">
        <v>0.80052999999999996</v>
      </c>
      <c r="B50">
        <v>87</v>
      </c>
      <c r="C50">
        <f t="shared" si="0"/>
        <v>1.45</v>
      </c>
      <c r="D50">
        <v>1018</v>
      </c>
      <c r="E50">
        <v>554</v>
      </c>
      <c r="F50">
        <f t="shared" si="1"/>
        <v>1158.9823122032535</v>
      </c>
      <c r="G50">
        <f t="shared" si="2"/>
        <v>126.21482968295496</v>
      </c>
    </row>
    <row r="51" spans="1:7" x14ac:dyDescent="0.25">
      <c r="A51">
        <v>0.81720999999999999</v>
      </c>
      <c r="B51">
        <v>88</v>
      </c>
      <c r="C51">
        <f t="shared" si="0"/>
        <v>1.4666666666666666</v>
      </c>
      <c r="D51">
        <v>1033</v>
      </c>
      <c r="E51">
        <v>554</v>
      </c>
      <c r="F51">
        <f t="shared" si="1"/>
        <v>1172.17959374833</v>
      </c>
      <c r="G51">
        <f t="shared" si="2"/>
        <v>127.54699134632068</v>
      </c>
    </row>
    <row r="52" spans="1:7" x14ac:dyDescent="0.25">
      <c r="A52">
        <v>0.83389000000000002</v>
      </c>
      <c r="B52">
        <v>89</v>
      </c>
      <c r="C52">
        <f t="shared" si="0"/>
        <v>1.4833333333333334</v>
      </c>
      <c r="D52">
        <v>1046</v>
      </c>
      <c r="E52">
        <v>554</v>
      </c>
      <c r="F52">
        <f t="shared" si="1"/>
        <v>1183.6519758780451</v>
      </c>
      <c r="G52">
        <f t="shared" si="2"/>
        <v>128.70503799467684</v>
      </c>
    </row>
    <row r="53" spans="1:7" x14ac:dyDescent="0.25">
      <c r="A53">
        <v>0.85057000000000005</v>
      </c>
      <c r="B53">
        <v>90</v>
      </c>
      <c r="C53">
        <f t="shared" si="0"/>
        <v>1.5</v>
      </c>
      <c r="D53">
        <v>1058</v>
      </c>
      <c r="E53">
        <v>553</v>
      </c>
      <c r="F53">
        <f t="shared" si="1"/>
        <v>1193.8060981583233</v>
      </c>
      <c r="G53">
        <f t="shared" si="2"/>
        <v>129.73001669053266</v>
      </c>
    </row>
    <row r="54" spans="1:7" x14ac:dyDescent="0.25">
      <c r="A54">
        <v>0.86724000000000001</v>
      </c>
      <c r="B54">
        <v>91</v>
      </c>
      <c r="C54">
        <f t="shared" si="0"/>
        <v>1.5166666666666666</v>
      </c>
      <c r="D54">
        <v>1071</v>
      </c>
      <c r="E54">
        <v>553</v>
      </c>
      <c r="F54">
        <f t="shared" si="1"/>
        <v>1205.3422750405796</v>
      </c>
      <c r="G54">
        <f t="shared" si="2"/>
        <v>130.89450291687078</v>
      </c>
    </row>
    <row r="55" spans="1:7" x14ac:dyDescent="0.25">
      <c r="A55">
        <v>0.88392000000000004</v>
      </c>
      <c r="B55">
        <v>92</v>
      </c>
      <c r="C55">
        <f t="shared" si="0"/>
        <v>1.5333333333333332</v>
      </c>
      <c r="D55">
        <v>1085</v>
      </c>
      <c r="E55">
        <v>552</v>
      </c>
      <c r="F55">
        <f t="shared" si="1"/>
        <v>1217.3450620099463</v>
      </c>
      <c r="G55">
        <f t="shared" si="2"/>
        <v>132.10608975765476</v>
      </c>
    </row>
    <row r="56" spans="1:7" x14ac:dyDescent="0.25">
      <c r="A56">
        <v>0.90059999999999996</v>
      </c>
      <c r="B56">
        <v>93</v>
      </c>
      <c r="C56">
        <f t="shared" si="0"/>
        <v>1.55</v>
      </c>
      <c r="D56">
        <v>1098</v>
      </c>
      <c r="E56">
        <v>552</v>
      </c>
      <c r="F56">
        <f t="shared" si="1"/>
        <v>1228.9458897770885</v>
      </c>
      <c r="G56">
        <f t="shared" si="2"/>
        <v>133.27710198179429</v>
      </c>
    </row>
    <row r="57" spans="1:7" x14ac:dyDescent="0.25">
      <c r="A57">
        <v>0.91727999999999998</v>
      </c>
      <c r="B57">
        <v>94</v>
      </c>
      <c r="C57">
        <f t="shared" si="0"/>
        <v>1.5666666666666667</v>
      </c>
      <c r="D57">
        <v>1112</v>
      </c>
      <c r="E57">
        <v>552</v>
      </c>
      <c r="F57">
        <f t="shared" si="1"/>
        <v>1241.4700962971278</v>
      </c>
      <c r="G57">
        <f t="shared" si="2"/>
        <v>134.54132202082923</v>
      </c>
    </row>
    <row r="58" spans="1:7" x14ac:dyDescent="0.25">
      <c r="A58">
        <v>0.93396000000000001</v>
      </c>
      <c r="B58">
        <v>95</v>
      </c>
      <c r="C58">
        <f t="shared" si="0"/>
        <v>1.5833333333333333</v>
      </c>
      <c r="D58">
        <v>1127</v>
      </c>
      <c r="E58">
        <v>552</v>
      </c>
      <c r="F58">
        <f t="shared" si="1"/>
        <v>1254.9235036447442</v>
      </c>
      <c r="G58">
        <f t="shared" si="2"/>
        <v>135.89933756735846</v>
      </c>
    </row>
    <row r="59" spans="1:7" x14ac:dyDescent="0.25">
      <c r="A59">
        <v>0.95062999999999998</v>
      </c>
      <c r="B59">
        <v>96</v>
      </c>
      <c r="C59">
        <f t="shared" si="0"/>
        <v>1.6</v>
      </c>
      <c r="D59">
        <v>1143</v>
      </c>
      <c r="E59">
        <v>551</v>
      </c>
      <c r="F59">
        <f t="shared" si="1"/>
        <v>1268.8774566521386</v>
      </c>
      <c r="G59">
        <f t="shared" si="2"/>
        <v>137.30787925720313</v>
      </c>
    </row>
    <row r="60" spans="1:7" x14ac:dyDescent="0.25">
      <c r="A60">
        <v>0.96731</v>
      </c>
      <c r="B60">
        <v>97</v>
      </c>
      <c r="C60">
        <f t="shared" si="0"/>
        <v>1.6166666666666667</v>
      </c>
      <c r="D60">
        <v>1157</v>
      </c>
      <c r="E60">
        <v>550</v>
      </c>
      <c r="F60">
        <f t="shared" si="1"/>
        <v>1281.0733780701244</v>
      </c>
      <c r="G60">
        <f t="shared" si="2"/>
        <v>138.53896149993383</v>
      </c>
    </row>
    <row r="61" spans="1:7" x14ac:dyDescent="0.25">
      <c r="A61">
        <v>0.98399000000000003</v>
      </c>
      <c r="B61">
        <v>98</v>
      </c>
      <c r="C61">
        <f t="shared" si="0"/>
        <v>1.6333333333333333</v>
      </c>
      <c r="D61">
        <v>1171</v>
      </c>
      <c r="E61">
        <v>550</v>
      </c>
      <c r="F61">
        <f t="shared" si="1"/>
        <v>1293.7314249874275</v>
      </c>
      <c r="G61">
        <f t="shared" si="2"/>
        <v>139.81669167328209</v>
      </c>
    </row>
    <row r="62" spans="1:7" x14ac:dyDescent="0.25">
      <c r="A62">
        <v>1.0006699999999999</v>
      </c>
      <c r="B62">
        <v>99</v>
      </c>
      <c r="C62">
        <f t="shared" si="0"/>
        <v>1.65</v>
      </c>
      <c r="D62">
        <v>1184</v>
      </c>
      <c r="E62">
        <v>549</v>
      </c>
      <c r="F62">
        <f t="shared" si="1"/>
        <v>1305.0888858618021</v>
      </c>
      <c r="G62">
        <f t="shared" si="2"/>
        <v>140.9631379257425</v>
      </c>
    </row>
    <row r="63" spans="1:7" x14ac:dyDescent="0.25">
      <c r="A63">
        <v>1.0173399999999999</v>
      </c>
      <c r="B63">
        <v>100</v>
      </c>
      <c r="C63">
        <f t="shared" si="0"/>
        <v>1.6666666666666667</v>
      </c>
      <c r="D63">
        <v>1198</v>
      </c>
      <c r="E63">
        <v>548</v>
      </c>
      <c r="F63">
        <f t="shared" si="1"/>
        <v>1317.386807281749</v>
      </c>
      <c r="G63">
        <f t="shared" si="2"/>
        <v>142.20451626557565</v>
      </c>
    </row>
    <row r="64" spans="1:7" x14ac:dyDescent="0.25">
      <c r="A64">
        <v>1.0340199999999999</v>
      </c>
      <c r="B64">
        <v>101</v>
      </c>
      <c r="C64">
        <f t="shared" si="0"/>
        <v>1.6833333333333333</v>
      </c>
      <c r="D64">
        <v>1213</v>
      </c>
      <c r="E64">
        <v>548</v>
      </c>
      <c r="F64">
        <f t="shared" si="1"/>
        <v>1331.0420729638865</v>
      </c>
      <c r="G64">
        <f t="shared" si="2"/>
        <v>143.58290782164605</v>
      </c>
    </row>
    <row r="65" spans="1:7" x14ac:dyDescent="0.25">
      <c r="A65">
        <v>1.0507</v>
      </c>
      <c r="B65">
        <v>102</v>
      </c>
      <c r="C65">
        <f t="shared" si="0"/>
        <v>1.7</v>
      </c>
      <c r="D65">
        <v>1227</v>
      </c>
      <c r="E65">
        <v>547</v>
      </c>
      <c r="F65">
        <f t="shared" si="1"/>
        <v>1343.4053744123551</v>
      </c>
      <c r="G65">
        <f t="shared" si="2"/>
        <v>144.83088576058969</v>
      </c>
    </row>
    <row r="66" spans="1:7" x14ac:dyDescent="0.25">
      <c r="A66">
        <v>1.06738</v>
      </c>
      <c r="B66">
        <v>103</v>
      </c>
      <c r="C66">
        <f t="shared" si="0"/>
        <v>1.7166666666666666</v>
      </c>
      <c r="D66">
        <v>1241</v>
      </c>
      <c r="E66">
        <v>547</v>
      </c>
      <c r="F66">
        <f t="shared" si="1"/>
        <v>1356.2042619015765</v>
      </c>
      <c r="G66">
        <f t="shared" si="2"/>
        <v>146.12283268076683</v>
      </c>
    </row>
    <row r="67" spans="1:7" x14ac:dyDescent="0.25">
      <c r="A67">
        <v>1.08406</v>
      </c>
      <c r="B67">
        <v>104</v>
      </c>
      <c r="C67">
        <f t="shared" si="0"/>
        <v>1.7333333333333334</v>
      </c>
      <c r="D67">
        <v>1255</v>
      </c>
      <c r="E67">
        <v>546</v>
      </c>
      <c r="F67">
        <f t="shared" si="1"/>
        <v>1368.6274146019434</v>
      </c>
      <c r="G67">
        <f t="shared" si="2"/>
        <v>147.37685213235164</v>
      </c>
    </row>
    <row r="68" spans="1:7" x14ac:dyDescent="0.25">
      <c r="A68">
        <v>1.10073</v>
      </c>
      <c r="B68">
        <v>105</v>
      </c>
      <c r="C68">
        <f t="shared" ref="C68:C78" si="3">(B68*(1/60))/$M$1</f>
        <v>1.75</v>
      </c>
      <c r="D68">
        <v>1271</v>
      </c>
      <c r="E68">
        <v>546</v>
      </c>
      <c r="F68">
        <f t="shared" ref="F68:F78" si="4">SQRT(D68^2+E68^2)</f>
        <v>1383.3137749621378</v>
      </c>
      <c r="G68">
        <f t="shared" ref="G68:G78" si="5">(((F68-$F$3)*$B$2)+(((2.5)/(TAN(2*PI()/180)))+$H$1))/$J$2</f>
        <v>148.85932457786254</v>
      </c>
    </row>
    <row r="69" spans="1:7" x14ac:dyDescent="0.25">
      <c r="A69">
        <v>1.11741</v>
      </c>
      <c r="B69">
        <v>106</v>
      </c>
      <c r="C69">
        <f t="shared" si="3"/>
        <v>1.7666666666666666</v>
      </c>
      <c r="D69">
        <v>1287</v>
      </c>
      <c r="E69">
        <v>546</v>
      </c>
      <c r="F69">
        <f t="shared" si="4"/>
        <v>1398.0289696569239</v>
      </c>
      <c r="G69">
        <f t="shared" si="5"/>
        <v>150.3447076224237</v>
      </c>
    </row>
    <row r="70" spans="1:7" x14ac:dyDescent="0.25">
      <c r="A70">
        <v>1.13409</v>
      </c>
      <c r="B70">
        <v>107</v>
      </c>
      <c r="C70">
        <f t="shared" si="3"/>
        <v>1.7833333333333332</v>
      </c>
      <c r="D70">
        <v>1302</v>
      </c>
      <c r="E70">
        <v>545</v>
      </c>
      <c r="F70">
        <f t="shared" si="4"/>
        <v>1411.463424960066</v>
      </c>
      <c r="G70">
        <f t="shared" si="5"/>
        <v>151.70081010928192</v>
      </c>
    </row>
    <row r="71" spans="1:7" x14ac:dyDescent="0.25">
      <c r="A71">
        <v>1.1507700000000001</v>
      </c>
      <c r="B71">
        <v>108</v>
      </c>
      <c r="C71">
        <f t="shared" si="3"/>
        <v>1.8</v>
      </c>
      <c r="D71">
        <v>1319</v>
      </c>
      <c r="E71">
        <v>546</v>
      </c>
      <c r="F71">
        <f t="shared" si="4"/>
        <v>1427.5422935941338</v>
      </c>
      <c r="G71">
        <f t="shared" si="5"/>
        <v>153.32384530114609</v>
      </c>
    </row>
    <row r="72" spans="1:7" x14ac:dyDescent="0.25">
      <c r="A72">
        <v>1.16744</v>
      </c>
      <c r="B72">
        <v>109</v>
      </c>
      <c r="C72">
        <f t="shared" si="3"/>
        <v>1.8166666666666667</v>
      </c>
      <c r="D72">
        <v>1335</v>
      </c>
      <c r="E72">
        <v>544</v>
      </c>
      <c r="F72">
        <f t="shared" si="4"/>
        <v>1441.5828106633348</v>
      </c>
      <c r="G72">
        <f t="shared" si="5"/>
        <v>154.7411249514692</v>
      </c>
    </row>
    <row r="73" spans="1:7" x14ac:dyDescent="0.25">
      <c r="A73">
        <v>1.1841200000000001</v>
      </c>
      <c r="B73">
        <v>110</v>
      </c>
      <c r="C73">
        <f t="shared" si="3"/>
        <v>1.8333333333333333</v>
      </c>
      <c r="D73">
        <v>1353</v>
      </c>
      <c r="E73">
        <v>544</v>
      </c>
      <c r="F73">
        <f t="shared" si="4"/>
        <v>1458.267808051731</v>
      </c>
      <c r="G73">
        <f t="shared" si="5"/>
        <v>156.42534406873665</v>
      </c>
    </row>
    <row r="74" spans="1:7" x14ac:dyDescent="0.25">
      <c r="A74">
        <v>1.2008000000000001</v>
      </c>
      <c r="B74">
        <v>111</v>
      </c>
      <c r="C74">
        <f t="shared" si="3"/>
        <v>1.8499999999999999</v>
      </c>
      <c r="D74">
        <v>1371</v>
      </c>
      <c r="E74">
        <v>544</v>
      </c>
      <c r="F74">
        <f t="shared" si="4"/>
        <v>1474.983728723812</v>
      </c>
      <c r="G74">
        <f t="shared" si="5"/>
        <v>158.11268464801805</v>
      </c>
    </row>
    <row r="75" spans="1:7" x14ac:dyDescent="0.25">
      <c r="A75">
        <v>1.2174799999999999</v>
      </c>
      <c r="B75">
        <v>112</v>
      </c>
      <c r="C75">
        <f t="shared" si="3"/>
        <v>1.8666666666666667</v>
      </c>
      <c r="D75">
        <v>1396</v>
      </c>
      <c r="E75">
        <v>544</v>
      </c>
      <c r="F75">
        <f t="shared" si="4"/>
        <v>1498.2496454196144</v>
      </c>
      <c r="G75">
        <f t="shared" si="5"/>
        <v>160.46119575459301</v>
      </c>
    </row>
    <row r="76" spans="1:7" x14ac:dyDescent="0.25">
      <c r="A76">
        <v>1.2341599999999999</v>
      </c>
      <c r="B76">
        <v>113</v>
      </c>
      <c r="C76">
        <f t="shared" si="3"/>
        <v>1.8833333333333333</v>
      </c>
      <c r="D76">
        <v>1423</v>
      </c>
      <c r="E76">
        <v>544</v>
      </c>
      <c r="F76">
        <f t="shared" si="4"/>
        <v>1523.4385448714365</v>
      </c>
      <c r="G76">
        <f t="shared" si="5"/>
        <v>163.00381682981057</v>
      </c>
    </row>
    <row r="77" spans="1:7" x14ac:dyDescent="0.25">
      <c r="A77">
        <v>1.2508300000000001</v>
      </c>
      <c r="B77">
        <v>114</v>
      </c>
      <c r="C77">
        <f t="shared" si="3"/>
        <v>1.9</v>
      </c>
      <c r="D77">
        <v>1451</v>
      </c>
      <c r="E77">
        <v>542</v>
      </c>
      <c r="F77">
        <f t="shared" si="4"/>
        <v>1548.9238199472561</v>
      </c>
      <c r="G77">
        <f t="shared" si="5"/>
        <v>165.57635469076141</v>
      </c>
    </row>
    <row r="78" spans="1:7" x14ac:dyDescent="0.25">
      <c r="A78">
        <v>1.2675099999999999</v>
      </c>
      <c r="B78">
        <v>115</v>
      </c>
      <c r="C78">
        <f t="shared" si="3"/>
        <v>1.9166666666666667</v>
      </c>
      <c r="D78">
        <v>1475</v>
      </c>
      <c r="E78">
        <v>541</v>
      </c>
      <c r="F78">
        <f t="shared" si="4"/>
        <v>1571.0843389200975</v>
      </c>
      <c r="G78">
        <f t="shared" si="5"/>
        <v>167.81328460053678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80"/>
  <sheetViews>
    <sheetView topLeftCell="H1" zoomScale="70" zoomScaleNormal="70" workbookViewId="0">
      <selection activeCell="O7" sqref="O7"/>
    </sheetView>
  </sheetViews>
  <sheetFormatPr defaultRowHeight="15.75" x14ac:dyDescent="0.25"/>
  <cols>
    <col min="1" max="1" width="9.125" bestFit="1" customWidth="1"/>
    <col min="2" max="2" width="20.75" bestFit="1" customWidth="1"/>
    <col min="3" max="3" width="16.75" bestFit="1" customWidth="1"/>
    <col min="4" max="4" width="23.75" style="104" hidden="1" customWidth="1"/>
    <col min="5" max="5" width="25.625" style="104" hidden="1" customWidth="1"/>
    <col min="6" max="6" width="19.375" bestFit="1" customWidth="1"/>
    <col min="7" max="7" width="30.625" hidden="1" customWidth="1"/>
    <col min="8" max="10" width="17.375" bestFit="1" customWidth="1"/>
    <col min="11" max="11" width="6.375" style="61" customWidth="1"/>
    <col min="12" max="12" width="16.625" style="104" bestFit="1" customWidth="1"/>
    <col min="13" max="13" width="18.625" style="104" bestFit="1" customWidth="1"/>
    <col min="14" max="14" width="22.125" style="103" bestFit="1" customWidth="1"/>
    <col min="15" max="15" width="15.5" style="103" bestFit="1" customWidth="1"/>
    <col min="16" max="16" width="13.625" style="103" bestFit="1" customWidth="1"/>
    <col min="17" max="17" width="15.75" style="103" bestFit="1" customWidth="1"/>
    <col min="18" max="20" width="12.375" style="103" bestFit="1" customWidth="1"/>
    <col min="21" max="21" width="13.125" style="103" bestFit="1" customWidth="1"/>
    <col min="22" max="22" width="10.5" style="103" customWidth="1"/>
    <col min="23" max="23" width="6.375" style="65" customWidth="1"/>
    <col min="24" max="24" width="5" style="103" bestFit="1" customWidth="1"/>
    <col min="25" max="25" width="18.625" style="103" bestFit="1" customWidth="1"/>
    <col min="26" max="26" width="17.375" style="103" bestFit="1" customWidth="1"/>
    <col min="27" max="27" width="15" style="103" bestFit="1" customWidth="1"/>
    <col min="28" max="28" width="13.625" style="103" bestFit="1" customWidth="1"/>
    <col min="29" max="29" width="15.75" style="103" bestFit="1" customWidth="1"/>
    <col min="30" max="30" width="15.75" style="103" customWidth="1"/>
    <col min="31" max="31" width="16.75" style="103" bestFit="1" customWidth="1"/>
    <col min="32" max="32" width="12.375" style="103" bestFit="1" customWidth="1"/>
    <col min="33" max="35" width="13.125" style="103" bestFit="1" customWidth="1"/>
    <col min="36" max="36" width="6.375" style="66" customWidth="1"/>
    <col min="37" max="37" width="5" style="103" bestFit="1" customWidth="1"/>
    <col min="38" max="38" width="18.625" bestFit="1" customWidth="1"/>
    <col min="39" max="39" width="17.375" bestFit="1" customWidth="1"/>
    <col min="40" max="40" width="15" bestFit="1" customWidth="1"/>
    <col min="41" max="41" width="13.625" bestFit="1" customWidth="1"/>
    <col min="42" max="43" width="23.5" customWidth="1"/>
    <col min="44" max="44" width="16.75" bestFit="1" customWidth="1"/>
    <col min="45" max="45" width="12.375" bestFit="1" customWidth="1"/>
    <col min="46" max="46" width="26.25" customWidth="1"/>
    <col min="47" max="48" width="13.125" bestFit="1" customWidth="1"/>
    <col min="49" max="49" width="6.375" style="61" customWidth="1"/>
    <col min="50" max="50" width="16.625" style="103" bestFit="1" customWidth="1"/>
    <col min="51" max="51" width="18.625" style="103" bestFit="1" customWidth="1"/>
    <col min="52" max="52" width="17.375" style="103" bestFit="1" customWidth="1"/>
    <col min="53" max="53" width="15" style="103" bestFit="1" customWidth="1"/>
    <col min="54" max="54" width="22.75" style="103" bestFit="1" customWidth="1"/>
    <col min="55" max="55" width="23.75" style="103" bestFit="1" customWidth="1"/>
    <col min="56" max="56" width="23.75" style="103" customWidth="1"/>
    <col min="57" max="58" width="12.375" style="103" bestFit="1" customWidth="1"/>
    <col min="59" max="59" width="13.125" style="103" bestFit="1" customWidth="1"/>
    <col min="60" max="60" width="17.375" bestFit="1" customWidth="1"/>
    <col min="61" max="61" width="13.125" style="103" bestFit="1" customWidth="1"/>
    <col min="62" max="62" width="6.375" style="65" customWidth="1"/>
    <col min="63" max="63" width="16.625" style="103" bestFit="1" customWidth="1"/>
    <col min="64" max="64" width="18.625" bestFit="1" customWidth="1"/>
    <col min="65" max="65" width="17.375" bestFit="1" customWidth="1"/>
    <col min="66" max="66" width="15" style="103" bestFit="1" customWidth="1"/>
    <col min="67" max="67" width="22.75" style="103" bestFit="1" customWidth="1"/>
    <col min="68" max="68" width="15.75" style="103" bestFit="1" customWidth="1"/>
    <col min="69" max="69" width="15.75" style="103" customWidth="1"/>
    <col min="70" max="71" width="12.375" style="103" bestFit="1" customWidth="1"/>
    <col min="72" max="72" width="13.125" style="103" bestFit="1" customWidth="1"/>
    <col min="73" max="73" width="11.875" bestFit="1" customWidth="1"/>
    <col min="74" max="74" width="12.625" bestFit="1" customWidth="1"/>
    <col min="75" max="75" width="6.375" style="61" customWidth="1"/>
    <col min="76" max="76" width="23.75" bestFit="1" customWidth="1"/>
    <col min="77" max="77" width="18.625" style="103" bestFit="1" customWidth="1"/>
    <col min="78" max="78" width="17.375" style="103" bestFit="1" customWidth="1"/>
    <col min="79" max="79" width="15" style="103" bestFit="1" customWidth="1"/>
    <col min="80" max="80" width="13.625" style="103" bestFit="1" customWidth="1"/>
    <col min="81" max="81" width="15.75" style="103" bestFit="1" customWidth="1"/>
    <col min="82" max="82" width="15.75" style="103" customWidth="1"/>
    <col min="83" max="84" width="12.375" style="103" bestFit="1" customWidth="1"/>
    <col min="85" max="85" width="13.125" style="103" bestFit="1" customWidth="1"/>
    <col min="86" max="86" width="8.125" style="103" bestFit="1" customWidth="1"/>
    <col min="87" max="87" width="13.5" style="103" bestFit="1" customWidth="1"/>
    <col min="88" max="88" width="6.375" style="61" customWidth="1"/>
    <col min="89" max="89" width="16.625" bestFit="1" customWidth="1"/>
    <col min="90" max="90" width="18.625" style="103" bestFit="1" customWidth="1"/>
    <col min="91" max="91" width="17.375" style="103" bestFit="1" customWidth="1"/>
    <col min="92" max="92" width="15" style="103" bestFit="1" customWidth="1"/>
    <col min="93" max="93" width="13.625" style="103" bestFit="1" customWidth="1"/>
    <col min="94" max="94" width="15.75" style="103" bestFit="1" customWidth="1"/>
    <col min="95" max="95" width="15.75" style="103" customWidth="1"/>
    <col min="96" max="97" width="12.375" style="103" bestFit="1" customWidth="1"/>
    <col min="98" max="98" width="13.125" style="103" bestFit="1" customWidth="1"/>
    <col min="99" max="99" width="13.375" bestFit="1" customWidth="1"/>
    <col min="100" max="100" width="10.875" bestFit="1" customWidth="1"/>
    <col min="101" max="101" width="6.375" style="61" customWidth="1"/>
    <col min="102" max="102" width="16.625" bestFit="1" customWidth="1"/>
    <col min="103" max="103" width="18.625" bestFit="1" customWidth="1"/>
    <col min="104" max="104" width="17.375" bestFit="1" customWidth="1"/>
    <col min="105" max="105" width="15" bestFit="1" customWidth="1"/>
    <col min="106" max="106" width="13.625" bestFit="1" customWidth="1"/>
    <col min="107" max="107" width="15.75" bestFit="1" customWidth="1"/>
    <col min="108" max="108" width="15.75" customWidth="1"/>
    <col min="109" max="111" width="12.375" bestFit="1" customWidth="1"/>
    <col min="112" max="113" width="13.125" bestFit="1" customWidth="1"/>
    <col min="114" max="114" width="6.375" style="61" customWidth="1"/>
    <col min="115" max="115" width="16.625" bestFit="1" customWidth="1"/>
    <col min="116" max="116" width="23.75" bestFit="1" customWidth="1"/>
    <col min="117" max="117" width="17.375" bestFit="1" customWidth="1"/>
    <col min="118" max="118" width="15" bestFit="1" customWidth="1"/>
    <col min="119" max="119" width="13.625" bestFit="1" customWidth="1"/>
    <col min="120" max="120" width="15.75" bestFit="1" customWidth="1"/>
    <col min="121" max="121" width="15.75" customWidth="1"/>
    <col min="122" max="124" width="12.375" bestFit="1" customWidth="1"/>
    <col min="125" max="126" width="13.125" style="103" bestFit="1" customWidth="1"/>
    <col min="127" max="127" width="6.375" style="61" customWidth="1"/>
    <col min="128" max="128" width="16.625" bestFit="1" customWidth="1"/>
    <col min="129" max="129" width="18.625" bestFit="1" customWidth="1"/>
    <col min="130" max="130" width="22.125" bestFit="1" customWidth="1"/>
    <col min="131" max="131" width="15" bestFit="1" customWidth="1"/>
    <col min="132" max="132" width="13.625" bestFit="1" customWidth="1"/>
    <col min="133" max="133" width="15.75" bestFit="1" customWidth="1"/>
    <col min="134" max="134" width="15.75" customWidth="1"/>
    <col min="135" max="135" width="16.75" bestFit="1" customWidth="1"/>
    <col min="136" max="136" width="12.375" bestFit="1" customWidth="1"/>
    <col min="137" max="139" width="13.125" bestFit="1" customWidth="1"/>
    <col min="140" max="140" width="6.375" style="61" customWidth="1"/>
    <col min="141" max="141" width="23.125" customWidth="1"/>
    <col min="142" max="142" width="18.625" bestFit="1" customWidth="1"/>
    <col min="143" max="143" width="17.375" bestFit="1" customWidth="1"/>
    <col min="144" max="144" width="15" bestFit="1" customWidth="1"/>
    <col min="145" max="145" width="13.625" bestFit="1" customWidth="1"/>
    <col min="146" max="146" width="15.75" bestFit="1" customWidth="1"/>
    <col min="147" max="147" width="15.75" customWidth="1"/>
    <col min="148" max="149" width="12.375" bestFit="1" customWidth="1"/>
    <col min="150" max="150" width="13.125" bestFit="1" customWidth="1"/>
    <col min="151" max="151" width="13.5" bestFit="1" customWidth="1"/>
    <col min="152" max="152" width="13.125" bestFit="1" customWidth="1"/>
    <col min="153" max="153" width="6.375" style="61" customWidth="1"/>
    <col min="154" max="154" width="16.625" bestFit="1" customWidth="1"/>
    <col min="155" max="155" width="18.625" bestFit="1" customWidth="1"/>
    <col min="156" max="156" width="22.125" bestFit="1" customWidth="1"/>
    <col min="157" max="157" width="15" bestFit="1" customWidth="1"/>
    <col min="158" max="158" width="13.625" bestFit="1" customWidth="1"/>
    <col min="159" max="159" width="15.75" bestFit="1" customWidth="1"/>
    <col min="160" max="160" width="15.75" customWidth="1"/>
    <col min="161" max="162" width="12.375" bestFit="1" customWidth="1"/>
    <col min="163" max="163" width="13.125" bestFit="1" customWidth="1"/>
    <col min="164" max="164" width="13.375" bestFit="1" customWidth="1"/>
    <col min="165" max="165" width="13.5" bestFit="1" customWidth="1"/>
    <col min="166" max="166" width="6.375" style="61" customWidth="1"/>
    <col min="167" max="167" width="16.625" bestFit="1" customWidth="1"/>
    <col min="168" max="168" width="18.625" bestFit="1" customWidth="1"/>
    <col min="169" max="169" width="22.125" customWidth="1"/>
    <col min="170" max="170" width="15" bestFit="1" customWidth="1"/>
    <col min="171" max="171" width="13.625" bestFit="1" customWidth="1"/>
    <col min="172" max="172" width="15.75" bestFit="1" customWidth="1"/>
    <col min="173" max="173" width="15.75" customWidth="1"/>
    <col min="174" max="175" width="12.375" bestFit="1" customWidth="1"/>
    <col min="176" max="176" width="13.125" bestFit="1" customWidth="1"/>
    <col min="177" max="177" width="14" bestFit="1" customWidth="1"/>
    <col min="178" max="178" width="17.625" bestFit="1" customWidth="1"/>
    <col min="179" max="179" width="6.375" style="61" customWidth="1"/>
    <col min="180" max="180" width="16.625" bestFit="1" customWidth="1"/>
    <col min="181" max="181" width="18.625" bestFit="1" customWidth="1"/>
    <col min="182" max="182" width="22.125" bestFit="1" customWidth="1"/>
    <col min="183" max="183" width="15" bestFit="1" customWidth="1"/>
    <col min="184" max="184" width="13.625" bestFit="1" customWidth="1"/>
    <col min="185" max="185" width="13.625" customWidth="1"/>
    <col min="186" max="186" width="15.75" bestFit="1" customWidth="1"/>
    <col min="187" max="188" width="12.375" bestFit="1" customWidth="1"/>
    <col min="189" max="189" width="14" bestFit="1" customWidth="1"/>
    <col min="190" max="190" width="12.375" bestFit="1" customWidth="1"/>
    <col min="191" max="191" width="6.375" style="61" customWidth="1"/>
    <col min="192" max="192" width="16.625" bestFit="1" customWidth="1"/>
    <col min="193" max="193" width="18.625" bestFit="1" customWidth="1"/>
    <col min="194" max="194" width="17.375" bestFit="1" customWidth="1"/>
    <col min="195" max="195" width="15" bestFit="1" customWidth="1"/>
    <col min="196" max="196" width="13.625" bestFit="1" customWidth="1"/>
    <col min="197" max="197" width="13.625" customWidth="1"/>
    <col min="198" max="198" width="15.75" bestFit="1" customWidth="1"/>
    <col min="199" max="199" width="12.375" bestFit="1" customWidth="1"/>
    <col min="200" max="200" width="18.125" bestFit="1" customWidth="1"/>
    <col min="201" max="201" width="12.25" bestFit="1" customWidth="1"/>
    <col min="202" max="202" width="13.75" style="61" bestFit="1" customWidth="1"/>
    <col min="203" max="203" width="16.625" bestFit="1" customWidth="1"/>
    <col min="204" max="204" width="18.625" bestFit="1" customWidth="1"/>
    <col min="205" max="205" width="17.375" bestFit="1" customWidth="1"/>
    <col min="206" max="206" width="15" bestFit="1" customWidth="1"/>
    <col min="207" max="207" width="13.625" bestFit="1" customWidth="1"/>
    <col min="208" max="208" width="13.625" customWidth="1"/>
    <col min="209" max="209" width="15.75" bestFit="1" customWidth="1"/>
    <col min="210" max="210" width="12.375" bestFit="1" customWidth="1"/>
    <col min="211" max="212" width="13.125" bestFit="1" customWidth="1"/>
    <col min="213" max="213" width="6.375" style="61" customWidth="1"/>
    <col min="214" max="214" width="16.625" bestFit="1" customWidth="1"/>
    <col min="215" max="215" width="18.625" bestFit="1" customWidth="1"/>
    <col min="216" max="216" width="17.375" bestFit="1" customWidth="1"/>
    <col min="217" max="217" width="15" bestFit="1" customWidth="1"/>
    <col min="218" max="218" width="13.625" bestFit="1" customWidth="1"/>
    <col min="219" max="219" width="13.625" customWidth="1"/>
    <col min="220" max="220" width="15.75" bestFit="1" customWidth="1"/>
    <col min="221" max="221" width="12.375" bestFit="1" customWidth="1"/>
    <col min="222" max="222" width="13.125" bestFit="1" customWidth="1"/>
    <col min="223" max="223" width="12.375" bestFit="1" customWidth="1"/>
    <col min="224" max="224" width="6.375" style="61" customWidth="1"/>
    <col min="225" max="225" width="16.625" bestFit="1" customWidth="1"/>
    <col min="226" max="226" width="18.625" bestFit="1" customWidth="1"/>
    <col min="227" max="227" width="17.375" bestFit="1" customWidth="1"/>
    <col min="228" max="228" width="15" bestFit="1" customWidth="1"/>
    <col min="229" max="229" width="15" customWidth="1"/>
    <col min="230" max="230" width="13.625" bestFit="1" customWidth="1"/>
    <col min="231" max="231" width="15.75" bestFit="1" customWidth="1"/>
    <col min="232" max="232" width="12.375" bestFit="1" customWidth="1"/>
    <col min="233" max="233" width="13.125" bestFit="1" customWidth="1"/>
    <col min="234" max="234" width="12.375" bestFit="1" customWidth="1"/>
    <col min="235" max="235" width="13.75" style="61" bestFit="1" customWidth="1"/>
  </cols>
  <sheetData>
    <row r="1" spans="1:16384" s="105" customFormat="1" ht="21" thickBot="1" x14ac:dyDescent="0.35">
      <c r="A1" s="83"/>
      <c r="B1" s="2" t="s">
        <v>1</v>
      </c>
      <c r="C1" s="2" t="s">
        <v>32</v>
      </c>
      <c r="D1" s="68" t="s">
        <v>2</v>
      </c>
      <c r="E1" s="68" t="s">
        <v>3</v>
      </c>
      <c r="F1" s="2" t="s">
        <v>77</v>
      </c>
      <c r="G1" s="2" t="s">
        <v>6</v>
      </c>
      <c r="H1" s="84" t="s">
        <v>63</v>
      </c>
      <c r="I1" s="84" t="s">
        <v>73</v>
      </c>
      <c r="J1" s="84" t="s">
        <v>72</v>
      </c>
      <c r="K1" s="59"/>
      <c r="L1" s="58" t="str">
        <f>$B2</f>
        <v>Drop_06262</v>
      </c>
      <c r="M1" s="53" t="s">
        <v>2</v>
      </c>
      <c r="N1" s="53" t="s">
        <v>3</v>
      </c>
      <c r="O1" s="70" t="s">
        <v>77</v>
      </c>
      <c r="P1" s="78" t="s">
        <v>116</v>
      </c>
      <c r="Q1" s="92" t="s">
        <v>117</v>
      </c>
      <c r="R1" s="92"/>
      <c r="S1" s="92"/>
      <c r="T1" s="81"/>
      <c r="U1" s="81"/>
      <c r="V1" s="79"/>
      <c r="W1" s="79"/>
      <c r="X1" s="59"/>
      <c r="Y1" s="58" t="str">
        <f>$B3</f>
        <v>Drop_06263</v>
      </c>
      <c r="Z1" s="3" t="s">
        <v>2</v>
      </c>
      <c r="AA1" s="3" t="s">
        <v>3</v>
      </c>
      <c r="AB1" s="70" t="s">
        <v>77</v>
      </c>
      <c r="AC1" s="78" t="s">
        <v>116</v>
      </c>
      <c r="AD1" s="92" t="s">
        <v>117</v>
      </c>
      <c r="AE1" s="92"/>
      <c r="AF1" s="92"/>
      <c r="AG1" s="81"/>
      <c r="AH1" s="81"/>
      <c r="AI1" s="79"/>
      <c r="AJ1" s="79"/>
      <c r="AK1" s="59"/>
      <c r="AL1" s="58" t="str">
        <f>$B4</f>
        <v>Drop_06264</v>
      </c>
      <c r="AM1" s="3" t="s">
        <v>2</v>
      </c>
      <c r="AN1" s="3" t="s">
        <v>3</v>
      </c>
      <c r="AO1" s="70" t="s">
        <v>77</v>
      </c>
      <c r="AP1" s="78" t="s">
        <v>116</v>
      </c>
      <c r="AQ1" s="92" t="s">
        <v>117</v>
      </c>
      <c r="AR1" s="92"/>
      <c r="AS1" s="92"/>
      <c r="AT1" s="78"/>
      <c r="AU1" s="78"/>
      <c r="AV1" s="79"/>
      <c r="AW1" s="79"/>
      <c r="AX1" s="59"/>
      <c r="AY1" s="58" t="str">
        <f>$B5</f>
        <v>Drop_06278</v>
      </c>
      <c r="AZ1" s="3" t="s">
        <v>2</v>
      </c>
      <c r="BA1" s="3" t="s">
        <v>3</v>
      </c>
      <c r="BB1" s="70" t="s">
        <v>77</v>
      </c>
      <c r="BC1" s="78" t="s">
        <v>116</v>
      </c>
      <c r="BD1" s="92" t="s">
        <v>117</v>
      </c>
      <c r="BE1" s="92"/>
      <c r="BF1" s="92"/>
      <c r="BG1" s="78"/>
      <c r="BH1" s="78"/>
      <c r="BI1" s="79"/>
      <c r="BJ1" s="79"/>
      <c r="BK1" s="59"/>
      <c r="BL1" s="58" t="str">
        <f>$B6</f>
        <v>Drop_06281</v>
      </c>
      <c r="BM1" s="3" t="s">
        <v>2</v>
      </c>
      <c r="BN1" s="3" t="s">
        <v>3</v>
      </c>
      <c r="BO1" s="70" t="s">
        <v>77</v>
      </c>
      <c r="BP1" s="78" t="s">
        <v>116</v>
      </c>
      <c r="BQ1" s="92" t="s">
        <v>117</v>
      </c>
      <c r="BR1" s="92"/>
      <c r="BS1" s="92"/>
      <c r="BT1" s="78"/>
      <c r="BU1" s="78"/>
      <c r="BV1" s="79"/>
      <c r="BW1" s="79"/>
      <c r="BX1" s="59"/>
      <c r="BY1" s="58" t="str">
        <f>$B7</f>
        <v>Drop_06282</v>
      </c>
      <c r="BZ1" s="3" t="s">
        <v>2</v>
      </c>
      <c r="CA1" s="3" t="s">
        <v>3</v>
      </c>
      <c r="CB1" s="70" t="s">
        <v>77</v>
      </c>
      <c r="CC1" s="78" t="s">
        <v>116</v>
      </c>
      <c r="CD1" s="92" t="s">
        <v>117</v>
      </c>
      <c r="CE1" s="92"/>
      <c r="CF1" s="92"/>
      <c r="CG1" s="78"/>
      <c r="CH1" s="78"/>
      <c r="CI1" s="79"/>
      <c r="CJ1" s="79"/>
      <c r="CK1" s="59"/>
      <c r="CL1" s="58" t="str">
        <f>$B8</f>
        <v>Drop_06284</v>
      </c>
      <c r="CM1" s="3" t="s">
        <v>2</v>
      </c>
      <c r="CN1" s="3" t="s">
        <v>3</v>
      </c>
      <c r="CO1" s="70" t="s">
        <v>77</v>
      </c>
      <c r="CP1" s="78" t="s">
        <v>116</v>
      </c>
      <c r="CQ1" s="92" t="s">
        <v>117</v>
      </c>
      <c r="CR1" s="92"/>
      <c r="CS1" s="92"/>
      <c r="CT1" s="78"/>
      <c r="CU1" s="78"/>
      <c r="CV1" s="79"/>
      <c r="CW1" s="79"/>
      <c r="CX1" s="59"/>
      <c r="CY1" s="79" t="str">
        <f>$B9</f>
        <v>Drop_06285</v>
      </c>
      <c r="CZ1" s="78" t="s">
        <v>2</v>
      </c>
      <c r="DA1" s="78" t="s">
        <v>3</v>
      </c>
      <c r="DB1" s="78" t="s">
        <v>77</v>
      </c>
      <c r="DC1" s="78" t="s">
        <v>116</v>
      </c>
      <c r="DD1" s="92" t="s">
        <v>117</v>
      </c>
      <c r="DE1" s="92"/>
      <c r="DF1" s="92"/>
      <c r="DG1" s="78"/>
      <c r="DH1" s="78"/>
      <c r="DI1" s="79"/>
      <c r="DJ1" s="79"/>
      <c r="DK1" s="59"/>
      <c r="DL1" s="79" t="str">
        <f>$B10</f>
        <v>Drop_06286</v>
      </c>
      <c r="DM1" s="78" t="s">
        <v>2</v>
      </c>
      <c r="DN1" s="78" t="s">
        <v>3</v>
      </c>
      <c r="DO1" s="78" t="s">
        <v>77</v>
      </c>
      <c r="DP1" s="78" t="s">
        <v>116</v>
      </c>
      <c r="DQ1" s="92" t="s">
        <v>117</v>
      </c>
      <c r="DR1" s="92"/>
      <c r="DS1" s="92"/>
      <c r="DT1" s="78"/>
      <c r="DU1" s="78"/>
      <c r="DV1" s="79"/>
      <c r="DW1" s="79"/>
      <c r="DX1" s="59"/>
      <c r="DY1" s="79" t="str">
        <f>$B11</f>
        <v>Drop_06333</v>
      </c>
      <c r="DZ1" s="78" t="s">
        <v>2</v>
      </c>
      <c r="EA1" s="78" t="s">
        <v>3</v>
      </c>
      <c r="EB1" s="78" t="s">
        <v>77</v>
      </c>
      <c r="EC1" s="78" t="s">
        <v>116</v>
      </c>
      <c r="ED1" s="92" t="s">
        <v>117</v>
      </c>
      <c r="EE1" s="92"/>
      <c r="EF1" s="92"/>
      <c r="EG1" s="78"/>
      <c r="EH1" s="78"/>
      <c r="EI1" s="79"/>
      <c r="EJ1" s="79"/>
      <c r="EK1" s="59"/>
      <c r="EL1" s="58" t="str">
        <f>$B12</f>
        <v>Drop_06334</v>
      </c>
      <c r="EM1" s="3" t="s">
        <v>2</v>
      </c>
      <c r="EN1" s="3" t="s">
        <v>3</v>
      </c>
      <c r="EO1" s="70" t="s">
        <v>77</v>
      </c>
      <c r="EP1" s="78" t="s">
        <v>116</v>
      </c>
      <c r="EQ1" s="92" t="s">
        <v>117</v>
      </c>
      <c r="ER1" s="92"/>
      <c r="ES1" s="92"/>
      <c r="ET1" s="78"/>
      <c r="EU1" s="78"/>
      <c r="EV1" s="79"/>
      <c r="EW1" s="79"/>
      <c r="EX1" s="59"/>
      <c r="EY1" s="58" t="str">
        <f>$B13</f>
        <v>Drop_06335</v>
      </c>
      <c r="EZ1" s="3" t="s">
        <v>2</v>
      </c>
      <c r="FA1" s="3" t="s">
        <v>3</v>
      </c>
      <c r="FB1" s="70" t="s">
        <v>77</v>
      </c>
      <c r="FC1" s="78" t="s">
        <v>116</v>
      </c>
      <c r="FD1" s="92" t="s">
        <v>117</v>
      </c>
      <c r="FE1" s="92"/>
      <c r="FF1" s="92"/>
      <c r="FG1" s="78"/>
      <c r="FH1" s="78"/>
      <c r="FI1" s="79"/>
      <c r="FJ1" s="79"/>
      <c r="FK1" s="59"/>
      <c r="FL1" s="58" t="str">
        <f>$B14</f>
        <v>Drop_06283</v>
      </c>
      <c r="FM1" s="3" t="s">
        <v>2</v>
      </c>
      <c r="FN1" s="3" t="s">
        <v>3</v>
      </c>
      <c r="FO1" s="70" t="s">
        <v>77</v>
      </c>
      <c r="FP1" s="78" t="s">
        <v>116</v>
      </c>
      <c r="FQ1" s="92" t="s">
        <v>117</v>
      </c>
      <c r="FR1" s="92"/>
      <c r="FS1" s="92"/>
      <c r="FT1" s="78"/>
      <c r="FU1" s="78"/>
      <c r="FV1" s="79"/>
      <c r="FW1" s="79"/>
      <c r="FX1" s="59"/>
      <c r="FY1" s="58" t="str">
        <f>$B15</f>
        <v>Drop_06287</v>
      </c>
      <c r="FZ1" s="3" t="s">
        <v>2</v>
      </c>
      <c r="GA1" s="3" t="s">
        <v>3</v>
      </c>
      <c r="GB1" s="70" t="s">
        <v>77</v>
      </c>
      <c r="GC1" s="78" t="s">
        <v>116</v>
      </c>
      <c r="GD1" s="92" t="s">
        <v>117</v>
      </c>
      <c r="GE1" s="92"/>
      <c r="GF1" s="92"/>
      <c r="GG1" s="78"/>
      <c r="GH1" s="79"/>
      <c r="GI1" s="79"/>
      <c r="GJ1" s="59"/>
      <c r="GK1" s="58" t="str">
        <f>$B16</f>
        <v>Drop_06288</v>
      </c>
      <c r="GL1" s="3" t="s">
        <v>2</v>
      </c>
      <c r="GM1" s="3" t="s">
        <v>3</v>
      </c>
      <c r="GN1" s="70" t="s">
        <v>77</v>
      </c>
      <c r="GO1" s="78" t="s">
        <v>116</v>
      </c>
      <c r="GP1" s="92" t="s">
        <v>117</v>
      </c>
      <c r="GQ1" s="92"/>
      <c r="GR1" s="92"/>
      <c r="GS1" s="79"/>
      <c r="GT1" s="79"/>
      <c r="GU1" s="59"/>
      <c r="GV1" s="58" t="str">
        <f>$B17</f>
        <v>Drop_06290</v>
      </c>
      <c r="GW1" s="3" t="s">
        <v>2</v>
      </c>
      <c r="GX1" s="3" t="s">
        <v>3</v>
      </c>
      <c r="GY1" s="70" t="s">
        <v>77</v>
      </c>
      <c r="GZ1" s="78" t="s">
        <v>116</v>
      </c>
      <c r="HA1" s="92" t="s">
        <v>117</v>
      </c>
      <c r="HB1" s="92"/>
      <c r="HC1" s="92"/>
      <c r="HD1" s="79"/>
      <c r="HE1" s="79"/>
      <c r="HF1" s="59"/>
      <c r="HG1" s="58" t="str">
        <f>$B18</f>
        <v>Drop_06291</v>
      </c>
      <c r="HH1" s="3" t="s">
        <v>2</v>
      </c>
      <c r="HI1" s="3" t="s">
        <v>3</v>
      </c>
      <c r="HJ1" s="70" t="s">
        <v>77</v>
      </c>
      <c r="HK1" s="78" t="s">
        <v>116</v>
      </c>
      <c r="HL1" s="92" t="s">
        <v>117</v>
      </c>
      <c r="HM1" s="92"/>
      <c r="HN1" s="92"/>
      <c r="HO1" s="79"/>
      <c r="HP1" s="79"/>
      <c r="HQ1" s="80"/>
      <c r="HR1" s="58" t="str">
        <f>$B19</f>
        <v>Drop_06292</v>
      </c>
      <c r="HS1" s="3" t="s">
        <v>2</v>
      </c>
      <c r="HT1" s="3" t="s">
        <v>3</v>
      </c>
      <c r="HU1" s="70" t="s">
        <v>77</v>
      </c>
      <c r="HV1" s="78" t="s">
        <v>116</v>
      </c>
      <c r="HW1" s="92" t="s">
        <v>117</v>
      </c>
      <c r="HX1" s="92"/>
      <c r="HY1" s="92"/>
      <c r="HZ1" s="79"/>
      <c r="IA1" s="79"/>
      <c r="IB1" s="59"/>
      <c r="IC1" s="102"/>
      <c r="ID1" s="102"/>
      <c r="IE1" s="102"/>
      <c r="IF1" s="102"/>
      <c r="IG1" s="102"/>
      <c r="IH1" s="102"/>
      <c r="II1" s="102"/>
      <c r="IJ1" s="102"/>
      <c r="IK1" s="102"/>
      <c r="IL1" s="102"/>
      <c r="IM1" s="102"/>
      <c r="IN1" s="102"/>
      <c r="IO1" s="102"/>
      <c r="IP1" s="102"/>
      <c r="IQ1" s="102"/>
      <c r="IR1" s="102"/>
      <c r="IS1" s="102"/>
      <c r="IT1" s="102"/>
      <c r="IU1" s="102"/>
      <c r="IV1" s="102"/>
      <c r="IW1" s="102"/>
      <c r="IX1" s="102"/>
      <c r="IY1" s="102"/>
      <c r="IZ1" s="102"/>
      <c r="JA1" s="102"/>
      <c r="JB1" s="102"/>
      <c r="JC1" s="102"/>
      <c r="JD1" s="102"/>
      <c r="JE1" s="102"/>
      <c r="JF1" s="102"/>
      <c r="JG1" s="102"/>
      <c r="JH1" s="102"/>
      <c r="JI1" s="102"/>
      <c r="JJ1" s="102"/>
      <c r="JK1" s="102"/>
      <c r="JL1" s="102"/>
      <c r="JM1" s="102"/>
      <c r="JN1" s="102"/>
      <c r="JO1" s="102"/>
      <c r="JP1" s="102"/>
      <c r="JQ1" s="102"/>
      <c r="JR1" s="102"/>
      <c r="JS1" s="102"/>
      <c r="JT1" s="102"/>
      <c r="JU1" s="102"/>
      <c r="JV1" s="102"/>
      <c r="JW1" s="102"/>
      <c r="JX1" s="102"/>
      <c r="JY1" s="102"/>
      <c r="JZ1" s="102"/>
      <c r="KA1" s="102"/>
      <c r="KB1" s="102"/>
      <c r="KC1" s="102"/>
      <c r="KD1" s="102"/>
      <c r="KE1" s="102"/>
      <c r="KF1" s="102"/>
      <c r="KG1" s="102"/>
      <c r="KH1" s="102"/>
      <c r="KI1" s="102"/>
      <c r="KJ1" s="102"/>
      <c r="KK1" s="102"/>
      <c r="KL1" s="102"/>
      <c r="KM1" s="102"/>
      <c r="KN1" s="102"/>
      <c r="KO1" s="102"/>
      <c r="KP1" s="102"/>
      <c r="KQ1" s="102"/>
      <c r="KR1" s="102"/>
      <c r="KS1" s="102"/>
      <c r="KT1" s="102"/>
      <c r="KU1" s="102"/>
      <c r="KV1" s="102"/>
      <c r="KW1" s="102"/>
      <c r="KX1" s="102"/>
      <c r="KY1" s="102"/>
      <c r="KZ1" s="102"/>
      <c r="LA1" s="102"/>
      <c r="LB1" s="102"/>
      <c r="LC1" s="102"/>
      <c r="LD1" s="102"/>
      <c r="LE1" s="102"/>
      <c r="LF1" s="102"/>
      <c r="LG1" s="102"/>
      <c r="LH1" s="102"/>
      <c r="LI1" s="102"/>
      <c r="LJ1" s="102"/>
      <c r="LK1" s="102"/>
      <c r="LL1" s="102"/>
      <c r="LM1" s="102"/>
      <c r="LN1" s="102"/>
      <c r="LO1" s="102"/>
      <c r="LP1" s="102"/>
      <c r="LQ1" s="102"/>
      <c r="LR1" s="102"/>
      <c r="LS1" s="102"/>
      <c r="LT1" s="102"/>
      <c r="LU1" s="102"/>
      <c r="LV1" s="102"/>
      <c r="LW1" s="102"/>
      <c r="LX1" s="102"/>
      <c r="LY1" s="102"/>
      <c r="LZ1" s="102"/>
      <c r="MA1" s="102"/>
      <c r="MB1" s="102"/>
      <c r="MC1" s="102"/>
      <c r="MD1" s="102"/>
      <c r="ME1" s="102"/>
      <c r="MF1" s="102"/>
      <c r="MG1" s="102"/>
      <c r="MH1" s="102"/>
      <c r="MI1" s="102"/>
      <c r="MJ1" s="102"/>
      <c r="MK1" s="102"/>
      <c r="ML1" s="102"/>
      <c r="MM1" s="102"/>
      <c r="MN1" s="102"/>
      <c r="MO1" s="102"/>
      <c r="MP1" s="102"/>
      <c r="MQ1" s="102"/>
      <c r="MR1" s="102"/>
      <c r="MS1" s="102"/>
      <c r="MT1" s="102"/>
      <c r="MU1" s="102"/>
      <c r="MV1" s="102"/>
      <c r="MW1" s="102"/>
      <c r="MX1" s="102"/>
      <c r="MY1" s="102"/>
      <c r="MZ1" s="102"/>
      <c r="NA1" s="102"/>
      <c r="NB1" s="102"/>
      <c r="NC1" s="102"/>
      <c r="ND1" s="102"/>
      <c r="NE1" s="102"/>
      <c r="NF1" s="102"/>
      <c r="NG1" s="102"/>
      <c r="NH1" s="102"/>
      <c r="NI1" s="102"/>
      <c r="NJ1" s="102"/>
      <c r="NK1" s="102"/>
      <c r="NL1" s="102"/>
      <c r="NM1" s="102"/>
      <c r="NN1" s="102"/>
      <c r="NO1" s="102"/>
      <c r="NP1" s="102"/>
      <c r="NQ1" s="102"/>
      <c r="NR1" s="102"/>
      <c r="NS1" s="102"/>
      <c r="NT1" s="102"/>
      <c r="NU1" s="102"/>
      <c r="NV1" s="102"/>
      <c r="NW1" s="102"/>
      <c r="NX1" s="102"/>
      <c r="NY1" s="102"/>
      <c r="NZ1" s="102"/>
      <c r="OA1" s="102"/>
      <c r="OB1" s="102"/>
      <c r="OC1" s="102"/>
      <c r="OD1" s="102"/>
      <c r="OE1" s="102"/>
      <c r="OF1" s="102"/>
      <c r="OG1" s="102"/>
      <c r="OH1" s="102"/>
      <c r="OI1" s="102"/>
      <c r="OJ1" s="102"/>
      <c r="OK1" s="102"/>
      <c r="OL1" s="102"/>
      <c r="OM1" s="102"/>
      <c r="ON1" s="102"/>
      <c r="OO1" s="102"/>
      <c r="OP1" s="102"/>
      <c r="OQ1" s="102"/>
      <c r="OR1" s="102"/>
      <c r="OS1" s="102"/>
      <c r="OT1" s="102"/>
      <c r="OU1" s="102"/>
      <c r="OV1" s="102"/>
      <c r="OW1" s="102"/>
      <c r="OX1" s="102"/>
      <c r="OY1" s="102"/>
      <c r="OZ1" s="102"/>
      <c r="PA1" s="102"/>
      <c r="PB1" s="102"/>
      <c r="PC1" s="102"/>
      <c r="PD1" s="102"/>
      <c r="PE1" s="102"/>
      <c r="PF1" s="102"/>
      <c r="PG1" s="102"/>
      <c r="PH1" s="102"/>
      <c r="PI1" s="102"/>
      <c r="PJ1" s="102"/>
      <c r="PK1" s="102"/>
      <c r="PL1" s="102"/>
      <c r="PM1" s="102"/>
      <c r="PN1" s="102"/>
      <c r="PO1" s="102"/>
      <c r="PP1" s="102"/>
      <c r="PQ1" s="102"/>
      <c r="PR1" s="102"/>
      <c r="PS1" s="102"/>
      <c r="PT1" s="102"/>
      <c r="PU1" s="102"/>
      <c r="PV1" s="102"/>
      <c r="PW1" s="102"/>
      <c r="PX1" s="102"/>
      <c r="PY1" s="102"/>
      <c r="PZ1" s="102"/>
      <c r="QA1" s="102"/>
      <c r="QB1" s="102"/>
      <c r="QC1" s="102"/>
      <c r="QD1" s="102"/>
      <c r="QE1" s="102"/>
      <c r="QF1" s="102"/>
      <c r="QG1" s="102"/>
      <c r="QH1" s="102"/>
      <c r="QI1" s="102"/>
      <c r="QJ1" s="102"/>
      <c r="QK1" s="102"/>
      <c r="QL1" s="102"/>
      <c r="QM1" s="102"/>
      <c r="QN1" s="102"/>
      <c r="QO1" s="102"/>
      <c r="QP1" s="102"/>
      <c r="QQ1" s="102"/>
      <c r="QR1" s="102"/>
      <c r="QS1" s="102"/>
      <c r="QT1" s="102"/>
      <c r="QU1" s="102"/>
      <c r="QV1" s="102"/>
      <c r="QW1" s="102"/>
      <c r="QX1" s="102"/>
      <c r="QY1" s="102"/>
      <c r="QZ1" s="102"/>
      <c r="RA1" s="102"/>
      <c r="RB1" s="102"/>
      <c r="RC1" s="102"/>
      <c r="RD1" s="102"/>
      <c r="RE1" s="102"/>
      <c r="RF1" s="102"/>
      <c r="RG1" s="102"/>
      <c r="RH1" s="102"/>
      <c r="RI1" s="102"/>
      <c r="RJ1" s="102"/>
      <c r="RK1" s="102"/>
      <c r="RL1" s="102"/>
      <c r="RM1" s="102"/>
      <c r="RN1" s="102"/>
      <c r="RO1" s="102"/>
      <c r="RP1" s="102"/>
      <c r="RQ1" s="102"/>
      <c r="RR1" s="102"/>
      <c r="RS1" s="102"/>
      <c r="RT1" s="102"/>
      <c r="RU1" s="102"/>
      <c r="RV1" s="102"/>
      <c r="RW1" s="102"/>
      <c r="RX1" s="102"/>
      <c r="RY1" s="102"/>
      <c r="RZ1" s="102"/>
      <c r="SA1" s="102"/>
      <c r="SB1" s="102"/>
      <c r="SC1" s="102"/>
      <c r="SD1" s="102"/>
      <c r="SE1" s="102"/>
      <c r="SF1" s="102"/>
      <c r="SG1" s="102"/>
      <c r="SH1" s="102"/>
      <c r="SI1" s="102"/>
      <c r="SJ1" s="102"/>
      <c r="SK1" s="102"/>
      <c r="SL1" s="102"/>
      <c r="SM1" s="102"/>
      <c r="SN1" s="102"/>
      <c r="SO1" s="102"/>
      <c r="SP1" s="102"/>
      <c r="SQ1" s="102"/>
      <c r="SR1" s="102"/>
      <c r="SS1" s="102"/>
      <c r="ST1" s="102"/>
      <c r="SU1" s="102"/>
      <c r="SV1" s="102"/>
      <c r="SW1" s="102"/>
      <c r="SX1" s="102"/>
      <c r="SY1" s="102"/>
      <c r="SZ1" s="102"/>
      <c r="TA1" s="102"/>
      <c r="TB1" s="102"/>
      <c r="TC1" s="102"/>
      <c r="TD1" s="102"/>
      <c r="TE1" s="102"/>
      <c r="TF1" s="102"/>
      <c r="TG1" s="102"/>
      <c r="TH1" s="102"/>
      <c r="TI1" s="102"/>
      <c r="TJ1" s="102"/>
      <c r="TK1" s="102"/>
      <c r="TL1" s="102"/>
      <c r="TM1" s="102"/>
      <c r="TN1" s="102"/>
      <c r="TO1" s="102"/>
      <c r="TP1" s="102"/>
      <c r="TQ1" s="102"/>
      <c r="TR1" s="102"/>
      <c r="TS1" s="102"/>
      <c r="TT1" s="102"/>
      <c r="TU1" s="102"/>
      <c r="TV1" s="102"/>
      <c r="TW1" s="102"/>
      <c r="TX1" s="102"/>
      <c r="TY1" s="102"/>
      <c r="TZ1" s="102"/>
      <c r="UA1" s="102"/>
      <c r="UB1" s="102"/>
      <c r="UC1" s="102"/>
      <c r="UD1" s="102"/>
      <c r="UE1" s="102"/>
      <c r="UF1" s="102"/>
      <c r="UG1" s="102"/>
      <c r="UH1" s="102"/>
      <c r="UI1" s="102"/>
      <c r="UJ1" s="102"/>
      <c r="UK1" s="102"/>
      <c r="UL1" s="102"/>
      <c r="UM1" s="102"/>
      <c r="UN1" s="102"/>
      <c r="UO1" s="102"/>
      <c r="UP1" s="102"/>
      <c r="UQ1" s="102"/>
      <c r="UR1" s="102"/>
      <c r="US1" s="102"/>
      <c r="UT1" s="102"/>
      <c r="UU1" s="102"/>
      <c r="UV1" s="102"/>
      <c r="UW1" s="102"/>
      <c r="UX1" s="102"/>
      <c r="UY1" s="102"/>
      <c r="UZ1" s="102"/>
      <c r="VA1" s="102"/>
      <c r="VB1" s="102"/>
      <c r="VC1" s="102"/>
      <c r="VD1" s="102"/>
      <c r="VE1" s="102"/>
      <c r="VF1" s="102"/>
      <c r="VG1" s="102"/>
      <c r="VH1" s="102"/>
      <c r="VI1" s="102"/>
      <c r="VJ1" s="102"/>
      <c r="VK1" s="102"/>
      <c r="VL1" s="102"/>
      <c r="VM1" s="102"/>
      <c r="VN1" s="102"/>
      <c r="VO1" s="102"/>
      <c r="VP1" s="102"/>
      <c r="VQ1" s="102"/>
      <c r="VR1" s="102"/>
      <c r="VS1" s="102"/>
      <c r="VT1" s="102"/>
      <c r="VU1" s="102"/>
      <c r="VV1" s="102"/>
      <c r="VW1" s="102"/>
      <c r="VX1" s="102"/>
      <c r="VY1" s="102"/>
      <c r="VZ1" s="102"/>
      <c r="WA1" s="102"/>
      <c r="WB1" s="102"/>
      <c r="WC1" s="102"/>
      <c r="WD1" s="102"/>
      <c r="WE1" s="102"/>
      <c r="WF1" s="102"/>
      <c r="WG1" s="102"/>
      <c r="WH1" s="102"/>
      <c r="WI1" s="102"/>
      <c r="WJ1" s="102"/>
      <c r="WK1" s="102"/>
      <c r="WL1" s="102"/>
      <c r="WM1" s="102"/>
      <c r="WN1" s="102"/>
      <c r="WO1" s="102"/>
      <c r="WP1" s="102"/>
      <c r="WQ1" s="102"/>
      <c r="WR1" s="102"/>
      <c r="WS1" s="102"/>
      <c r="WT1" s="102"/>
      <c r="WU1" s="102"/>
      <c r="WV1" s="102"/>
      <c r="WW1" s="102"/>
      <c r="WX1" s="102"/>
      <c r="WY1" s="102"/>
      <c r="WZ1" s="102"/>
      <c r="XA1" s="102"/>
      <c r="XB1" s="102"/>
      <c r="XC1" s="102"/>
      <c r="XD1" s="102"/>
      <c r="XE1" s="102"/>
      <c r="XF1" s="102"/>
      <c r="XG1" s="102"/>
      <c r="XH1" s="102"/>
      <c r="XI1" s="102"/>
      <c r="XJ1" s="102"/>
      <c r="XK1" s="102"/>
      <c r="XL1" s="102"/>
      <c r="XM1" s="102"/>
      <c r="XN1" s="102"/>
      <c r="XO1" s="102"/>
      <c r="XP1" s="102"/>
      <c r="XQ1" s="102"/>
      <c r="XR1" s="102"/>
      <c r="XS1" s="102"/>
      <c r="XT1" s="102"/>
      <c r="XU1" s="102"/>
      <c r="XV1" s="102"/>
      <c r="XW1" s="102"/>
      <c r="XX1" s="102"/>
      <c r="XY1" s="102"/>
      <c r="XZ1" s="102"/>
      <c r="YA1" s="102"/>
      <c r="YB1" s="102"/>
      <c r="YC1" s="102"/>
      <c r="YD1" s="102"/>
      <c r="YE1" s="102"/>
      <c r="YF1" s="102"/>
      <c r="YG1" s="102"/>
      <c r="YH1" s="102"/>
      <c r="YI1" s="102"/>
      <c r="YJ1" s="102"/>
      <c r="YK1" s="102"/>
      <c r="YL1" s="102"/>
      <c r="YM1" s="102"/>
      <c r="YN1" s="102"/>
      <c r="YO1" s="102"/>
      <c r="YP1" s="102"/>
      <c r="YQ1" s="102"/>
      <c r="YR1" s="102"/>
      <c r="YS1" s="102"/>
      <c r="YT1" s="102"/>
      <c r="YU1" s="102"/>
      <c r="YV1" s="102"/>
      <c r="YW1" s="102"/>
      <c r="YX1" s="102"/>
      <c r="YY1" s="102"/>
      <c r="YZ1" s="102"/>
      <c r="ZA1" s="102"/>
      <c r="ZB1" s="102"/>
      <c r="ZC1" s="102"/>
      <c r="ZD1" s="102"/>
      <c r="ZE1" s="102"/>
      <c r="ZF1" s="102"/>
      <c r="ZG1" s="102"/>
      <c r="ZH1" s="102"/>
      <c r="ZI1" s="102"/>
      <c r="ZJ1" s="102"/>
      <c r="ZK1" s="102"/>
      <c r="ZL1" s="102"/>
      <c r="ZM1" s="102"/>
      <c r="ZN1" s="102"/>
      <c r="ZO1" s="102"/>
      <c r="ZP1" s="102"/>
      <c r="ZQ1" s="102"/>
      <c r="ZR1" s="102"/>
      <c r="ZS1" s="102"/>
      <c r="ZT1" s="102"/>
      <c r="ZU1" s="102"/>
      <c r="ZV1" s="102"/>
      <c r="ZW1" s="102"/>
      <c r="ZX1" s="102"/>
      <c r="ZY1" s="102"/>
      <c r="ZZ1" s="102"/>
      <c r="AAA1" s="102"/>
      <c r="AAB1" s="102"/>
      <c r="AAC1" s="102"/>
      <c r="AAD1" s="102"/>
      <c r="AAE1" s="102"/>
      <c r="AAF1" s="102"/>
      <c r="AAG1" s="102"/>
      <c r="AAH1" s="102"/>
      <c r="AAI1" s="102"/>
      <c r="AAJ1" s="102"/>
      <c r="AAK1" s="102"/>
      <c r="AAL1" s="102"/>
      <c r="AAM1" s="102"/>
      <c r="AAN1" s="102"/>
      <c r="AAO1" s="102"/>
      <c r="AAP1" s="102"/>
      <c r="AAQ1" s="102"/>
      <c r="AAR1" s="102"/>
      <c r="AAS1" s="102"/>
      <c r="AAT1" s="102"/>
      <c r="AAU1" s="102"/>
      <c r="AAV1" s="102"/>
      <c r="AAW1" s="102"/>
      <c r="AAX1" s="102"/>
      <c r="AAY1" s="102"/>
      <c r="AAZ1" s="102"/>
      <c r="ABA1" s="102"/>
      <c r="ABB1" s="102"/>
      <c r="ABC1" s="102"/>
      <c r="ABD1" s="102"/>
      <c r="ABE1" s="102"/>
      <c r="ABF1" s="102"/>
      <c r="ABG1" s="102"/>
      <c r="ABH1" s="102"/>
      <c r="ABI1" s="102"/>
      <c r="ABJ1" s="102"/>
      <c r="ABK1" s="102"/>
      <c r="ABL1" s="102"/>
      <c r="ABM1" s="102"/>
      <c r="ABN1" s="102"/>
      <c r="ABO1" s="102"/>
      <c r="ABP1" s="102"/>
      <c r="ABQ1" s="102"/>
      <c r="ABR1" s="102"/>
      <c r="ABS1" s="102"/>
      <c r="ABT1" s="102"/>
      <c r="ABU1" s="102"/>
      <c r="ABV1" s="102"/>
      <c r="ABW1" s="102"/>
      <c r="ABX1" s="102"/>
      <c r="ABY1" s="102"/>
      <c r="ABZ1" s="102"/>
      <c r="ACA1" s="102"/>
      <c r="ACB1" s="102"/>
      <c r="ACC1" s="102"/>
      <c r="ACD1" s="102"/>
      <c r="ACE1" s="102"/>
      <c r="ACF1" s="102"/>
      <c r="ACG1" s="102"/>
      <c r="ACH1" s="102"/>
      <c r="ACI1" s="102"/>
      <c r="ACJ1" s="102"/>
      <c r="ACK1" s="102"/>
      <c r="ACL1" s="102"/>
      <c r="ACM1" s="102"/>
      <c r="ACN1" s="102"/>
      <c r="ACO1" s="102"/>
      <c r="ACP1" s="102"/>
      <c r="ACQ1" s="102"/>
      <c r="ACR1" s="102"/>
      <c r="ACS1" s="102"/>
      <c r="ACT1" s="102"/>
      <c r="ACU1" s="102"/>
      <c r="ACV1" s="102"/>
      <c r="ACW1" s="102"/>
      <c r="ACX1" s="102"/>
      <c r="ACY1" s="102"/>
      <c r="ACZ1" s="102"/>
      <c r="ADA1" s="102"/>
      <c r="ADB1" s="102"/>
      <c r="ADC1" s="102"/>
      <c r="ADD1" s="102"/>
      <c r="ADE1" s="102"/>
      <c r="ADF1" s="102"/>
      <c r="ADG1" s="102"/>
      <c r="ADH1" s="102"/>
      <c r="ADI1" s="102"/>
      <c r="ADJ1" s="102"/>
      <c r="ADK1" s="102"/>
      <c r="ADL1" s="102"/>
      <c r="ADM1" s="102"/>
      <c r="ADN1" s="102"/>
      <c r="ADO1" s="102"/>
      <c r="ADP1" s="102"/>
      <c r="ADQ1" s="102"/>
      <c r="ADR1" s="102"/>
      <c r="ADS1" s="102"/>
      <c r="ADT1" s="102"/>
      <c r="ADU1" s="102"/>
      <c r="ADV1" s="102"/>
      <c r="ADW1" s="102"/>
      <c r="ADX1" s="102"/>
      <c r="ADY1" s="102"/>
      <c r="ADZ1" s="102"/>
      <c r="AEA1" s="102"/>
      <c r="AEB1" s="102"/>
      <c r="AEC1" s="102"/>
      <c r="AED1" s="102"/>
      <c r="AEE1" s="102"/>
      <c r="AEF1" s="102"/>
      <c r="AEG1" s="102"/>
      <c r="AEH1" s="102"/>
      <c r="AEI1" s="102"/>
      <c r="AEJ1" s="102"/>
      <c r="AEK1" s="102"/>
      <c r="AEL1" s="102"/>
      <c r="AEM1" s="102"/>
      <c r="AEN1" s="102"/>
      <c r="AEO1" s="102"/>
      <c r="AEP1" s="102"/>
      <c r="AEQ1" s="102"/>
      <c r="AER1" s="102"/>
      <c r="AES1" s="102"/>
      <c r="AET1" s="102"/>
      <c r="AEU1" s="102"/>
      <c r="AEV1" s="102"/>
      <c r="AEW1" s="102"/>
      <c r="AEX1" s="102"/>
      <c r="AEY1" s="102"/>
      <c r="AEZ1" s="102"/>
      <c r="AFA1" s="102"/>
      <c r="AFB1" s="102"/>
      <c r="AFC1" s="102"/>
      <c r="AFD1" s="102"/>
      <c r="AFE1" s="102"/>
      <c r="AFF1" s="102"/>
      <c r="AFG1" s="102"/>
      <c r="AFH1" s="102"/>
      <c r="AFI1" s="102"/>
      <c r="AFJ1" s="102"/>
      <c r="AFK1" s="102"/>
      <c r="AFL1" s="102"/>
      <c r="AFM1" s="102"/>
      <c r="AFN1" s="102"/>
      <c r="AFO1" s="102"/>
      <c r="AFP1" s="102"/>
      <c r="AFQ1" s="102"/>
      <c r="AFR1" s="102"/>
      <c r="AFS1" s="102"/>
      <c r="AFT1" s="102"/>
      <c r="AFU1" s="102"/>
      <c r="AFV1" s="102"/>
      <c r="AFW1" s="102"/>
      <c r="AFX1" s="102"/>
      <c r="AFY1" s="102"/>
      <c r="AFZ1" s="102"/>
      <c r="AGA1" s="102"/>
      <c r="AGB1" s="102"/>
      <c r="AGC1" s="102"/>
      <c r="AGD1" s="102"/>
      <c r="AGE1" s="102"/>
      <c r="AGF1" s="102"/>
      <c r="AGG1" s="102"/>
      <c r="AGH1" s="102"/>
      <c r="AGI1" s="102"/>
      <c r="AGJ1" s="102"/>
      <c r="AGK1" s="102"/>
      <c r="AGL1" s="102"/>
      <c r="AGM1" s="102"/>
      <c r="AGN1" s="102"/>
      <c r="AGO1" s="102"/>
      <c r="AGP1" s="102"/>
      <c r="AGQ1" s="102"/>
      <c r="AGR1" s="102"/>
      <c r="AGS1" s="102"/>
      <c r="AGT1" s="102"/>
      <c r="AGU1" s="102"/>
      <c r="AGV1" s="102"/>
      <c r="AGW1" s="102"/>
      <c r="AGX1" s="102"/>
      <c r="AGY1" s="102"/>
      <c r="AGZ1" s="102"/>
      <c r="AHA1" s="102"/>
      <c r="AHB1" s="102"/>
      <c r="AHC1" s="102"/>
      <c r="AHD1" s="102"/>
      <c r="AHE1" s="102"/>
      <c r="AHF1" s="102"/>
      <c r="AHG1" s="102"/>
      <c r="AHH1" s="102"/>
      <c r="AHI1" s="102"/>
      <c r="AHJ1" s="102"/>
      <c r="AHK1" s="102"/>
      <c r="AHL1" s="102"/>
      <c r="AHM1" s="102"/>
      <c r="AHN1" s="102"/>
      <c r="AHO1" s="102"/>
      <c r="AHP1" s="102"/>
      <c r="AHQ1" s="102"/>
      <c r="AHR1" s="102"/>
      <c r="AHS1" s="102"/>
      <c r="AHT1" s="102"/>
      <c r="AHU1" s="102"/>
      <c r="AHV1" s="102"/>
      <c r="AHW1" s="102"/>
      <c r="AHX1" s="102"/>
      <c r="AHY1" s="102"/>
      <c r="AHZ1" s="102"/>
      <c r="AIA1" s="102"/>
      <c r="AIB1" s="102"/>
      <c r="AIC1" s="102"/>
      <c r="AID1" s="102"/>
      <c r="AIE1" s="102"/>
      <c r="AIF1" s="102"/>
      <c r="AIG1" s="102"/>
      <c r="AIH1" s="102"/>
      <c r="AII1" s="102"/>
      <c r="AIJ1" s="102"/>
      <c r="AIK1" s="102"/>
      <c r="AIL1" s="102"/>
      <c r="AIM1" s="102"/>
      <c r="AIN1" s="102"/>
      <c r="AIO1" s="102"/>
      <c r="AIP1" s="102"/>
      <c r="AIQ1" s="102"/>
      <c r="AIR1" s="102"/>
      <c r="AIS1" s="102"/>
      <c r="AIT1" s="102"/>
      <c r="AIU1" s="102"/>
      <c r="AIV1" s="102"/>
      <c r="AIW1" s="102"/>
      <c r="AIX1" s="102"/>
      <c r="AIY1" s="102"/>
      <c r="AIZ1" s="102"/>
      <c r="AJA1" s="102"/>
      <c r="AJB1" s="102"/>
      <c r="AJC1" s="102"/>
      <c r="AJD1" s="102"/>
      <c r="AJE1" s="102"/>
      <c r="AJF1" s="102"/>
      <c r="AJG1" s="102"/>
      <c r="AJH1" s="102"/>
      <c r="AJI1" s="102"/>
      <c r="AJJ1" s="102"/>
      <c r="AJK1" s="102"/>
      <c r="AJL1" s="102"/>
      <c r="AJM1" s="102"/>
      <c r="AJN1" s="102"/>
      <c r="AJO1" s="102"/>
      <c r="AJP1" s="102"/>
      <c r="AJQ1" s="102"/>
      <c r="AJR1" s="102"/>
      <c r="AJS1" s="102"/>
      <c r="AJT1" s="102"/>
      <c r="AJU1" s="102"/>
      <c r="AJV1" s="102"/>
      <c r="AJW1" s="102"/>
      <c r="AJX1" s="102"/>
      <c r="AJY1" s="102"/>
      <c r="AJZ1" s="102"/>
      <c r="AKA1" s="102"/>
      <c r="AKB1" s="102"/>
      <c r="AKC1" s="102"/>
      <c r="AKD1" s="102"/>
      <c r="AKE1" s="102"/>
      <c r="AKF1" s="102"/>
      <c r="AKG1" s="102"/>
      <c r="AKH1" s="102"/>
      <c r="AKI1" s="102"/>
      <c r="AKJ1" s="102"/>
      <c r="AKK1" s="102"/>
      <c r="AKL1" s="102"/>
      <c r="AKM1" s="102"/>
      <c r="AKN1" s="102"/>
      <c r="AKO1" s="102"/>
      <c r="AKP1" s="102"/>
      <c r="AKQ1" s="102"/>
      <c r="AKR1" s="102"/>
      <c r="AKS1" s="102"/>
      <c r="AKT1" s="102"/>
      <c r="AKU1" s="102"/>
      <c r="AKV1" s="102"/>
      <c r="AKW1" s="102"/>
      <c r="AKX1" s="102"/>
      <c r="AKY1" s="102"/>
      <c r="AKZ1" s="102"/>
      <c r="ALA1" s="102"/>
      <c r="ALB1" s="102"/>
      <c r="ALC1" s="102"/>
      <c r="ALD1" s="102"/>
      <c r="ALE1" s="102"/>
      <c r="ALF1" s="102"/>
      <c r="ALG1" s="102"/>
      <c r="ALH1" s="102"/>
      <c r="ALI1" s="102"/>
      <c r="ALJ1" s="102"/>
      <c r="ALK1" s="102"/>
      <c r="ALL1" s="102"/>
      <c r="ALM1" s="102"/>
      <c r="ALN1" s="102"/>
      <c r="ALO1" s="102"/>
      <c r="ALP1" s="102"/>
      <c r="ALQ1" s="102"/>
      <c r="ALR1" s="102"/>
      <c r="ALS1" s="102"/>
      <c r="ALT1" s="102"/>
      <c r="ALU1" s="102"/>
      <c r="ALV1" s="102"/>
      <c r="ALW1" s="102"/>
      <c r="ALX1" s="102"/>
      <c r="ALY1" s="102"/>
      <c r="ALZ1" s="102"/>
      <c r="AMA1" s="102"/>
      <c r="AMB1" s="102"/>
      <c r="AMC1" s="102"/>
      <c r="AMD1" s="102"/>
      <c r="AME1" s="102"/>
      <c r="AMF1" s="102"/>
      <c r="AMG1" s="102"/>
      <c r="AMH1" s="102"/>
      <c r="AMI1" s="102"/>
      <c r="AMJ1" s="102"/>
      <c r="AMK1" s="102"/>
      <c r="AML1" s="102"/>
      <c r="AMM1" s="102"/>
      <c r="AMN1" s="102"/>
      <c r="AMO1" s="102"/>
      <c r="AMP1" s="102"/>
      <c r="AMQ1" s="102"/>
      <c r="AMR1" s="102"/>
      <c r="AMS1" s="102"/>
      <c r="AMT1" s="102"/>
      <c r="AMU1" s="102"/>
      <c r="AMV1" s="102"/>
      <c r="AMW1" s="102"/>
      <c r="AMX1" s="102"/>
      <c r="AMY1" s="102"/>
      <c r="AMZ1" s="102"/>
      <c r="ANA1" s="102"/>
      <c r="ANB1" s="102"/>
      <c r="ANC1" s="102"/>
      <c r="AND1" s="102"/>
      <c r="ANE1" s="102"/>
      <c r="ANF1" s="102"/>
      <c r="ANG1" s="102"/>
      <c r="ANH1" s="102"/>
      <c r="ANI1" s="102"/>
      <c r="ANJ1" s="102"/>
      <c r="ANK1" s="102"/>
      <c r="ANL1" s="102"/>
      <c r="ANM1" s="102"/>
      <c r="ANN1" s="102"/>
      <c r="ANO1" s="102"/>
      <c r="ANP1" s="102"/>
      <c r="ANQ1" s="102"/>
      <c r="ANR1" s="102"/>
      <c r="ANS1" s="102"/>
      <c r="ANT1" s="102"/>
      <c r="ANU1" s="102"/>
      <c r="ANV1" s="102"/>
      <c r="ANW1" s="102"/>
      <c r="ANX1" s="102"/>
      <c r="ANY1" s="102"/>
      <c r="ANZ1" s="102"/>
      <c r="AOA1" s="102"/>
      <c r="AOB1" s="102"/>
      <c r="AOC1" s="102"/>
      <c r="AOD1" s="102"/>
      <c r="AOE1" s="102"/>
      <c r="AOF1" s="102"/>
      <c r="AOG1" s="102"/>
      <c r="AOH1" s="102"/>
      <c r="AOI1" s="102"/>
      <c r="AOJ1" s="102"/>
      <c r="AOK1" s="102"/>
      <c r="AOL1" s="102"/>
      <c r="AOM1" s="102"/>
      <c r="AON1" s="102"/>
      <c r="AOO1" s="102"/>
      <c r="AOP1" s="102"/>
      <c r="AOQ1" s="102"/>
      <c r="AOR1" s="102"/>
      <c r="AOS1" s="102"/>
      <c r="AOT1" s="102"/>
      <c r="AOU1" s="102"/>
      <c r="AOV1" s="102"/>
      <c r="AOW1" s="102"/>
      <c r="AOX1" s="102"/>
      <c r="AOY1" s="102"/>
      <c r="AOZ1" s="102"/>
      <c r="APA1" s="102"/>
      <c r="APB1" s="102"/>
      <c r="APC1" s="102"/>
      <c r="APD1" s="102"/>
      <c r="APE1" s="102"/>
      <c r="APF1" s="102"/>
      <c r="APG1" s="102"/>
      <c r="APH1" s="102"/>
      <c r="API1" s="102"/>
      <c r="APJ1" s="102"/>
      <c r="APK1" s="102"/>
      <c r="APL1" s="102"/>
      <c r="APM1" s="102"/>
      <c r="APN1" s="102"/>
      <c r="APO1" s="102"/>
      <c r="APP1" s="102"/>
      <c r="APQ1" s="102"/>
      <c r="APR1" s="102"/>
      <c r="APS1" s="102"/>
      <c r="APT1" s="102"/>
      <c r="APU1" s="102"/>
      <c r="APV1" s="102"/>
      <c r="APW1" s="102"/>
      <c r="APX1" s="102"/>
      <c r="APY1" s="102"/>
      <c r="APZ1" s="102"/>
      <c r="AQA1" s="102"/>
      <c r="AQB1" s="102"/>
      <c r="AQC1" s="102"/>
      <c r="AQD1" s="102"/>
      <c r="AQE1" s="102"/>
      <c r="AQF1" s="102"/>
      <c r="AQG1" s="102"/>
      <c r="AQH1" s="102"/>
      <c r="AQI1" s="102"/>
      <c r="AQJ1" s="102"/>
      <c r="AQK1" s="102"/>
      <c r="AQL1" s="102"/>
      <c r="AQM1" s="102"/>
      <c r="AQN1" s="102"/>
      <c r="AQO1" s="102"/>
      <c r="AQP1" s="102"/>
      <c r="AQQ1" s="102"/>
      <c r="AQR1" s="102"/>
      <c r="AQS1" s="102"/>
      <c r="AQT1" s="102"/>
      <c r="AQU1" s="102"/>
      <c r="AQV1" s="102"/>
      <c r="AQW1" s="102"/>
      <c r="AQX1" s="102"/>
      <c r="AQY1" s="102"/>
      <c r="AQZ1" s="102"/>
      <c r="ARA1" s="102"/>
      <c r="ARB1" s="102"/>
      <c r="ARC1" s="102"/>
      <c r="ARD1" s="102"/>
      <c r="ARE1" s="102"/>
      <c r="ARF1" s="102"/>
      <c r="ARG1" s="102"/>
      <c r="ARH1" s="102"/>
      <c r="ARI1" s="102"/>
      <c r="ARJ1" s="102"/>
      <c r="ARK1" s="102"/>
      <c r="ARL1" s="102"/>
      <c r="ARM1" s="102"/>
      <c r="ARN1" s="102"/>
      <c r="ARO1" s="102"/>
      <c r="ARP1" s="102"/>
      <c r="ARQ1" s="102"/>
      <c r="ARR1" s="102"/>
      <c r="ARS1" s="102"/>
      <c r="ART1" s="102"/>
      <c r="ARU1" s="102"/>
      <c r="ARV1" s="102"/>
      <c r="ARW1" s="102"/>
      <c r="ARX1" s="102"/>
      <c r="ARY1" s="102"/>
      <c r="ARZ1" s="102"/>
      <c r="ASA1" s="102"/>
      <c r="ASB1" s="102"/>
      <c r="ASC1" s="102"/>
      <c r="ASD1" s="102"/>
      <c r="ASE1" s="102"/>
      <c r="ASF1" s="102"/>
      <c r="ASG1" s="102"/>
      <c r="ASH1" s="102"/>
      <c r="ASI1" s="102"/>
      <c r="ASJ1" s="102"/>
      <c r="ASK1" s="102"/>
      <c r="ASL1" s="102"/>
      <c r="ASM1" s="102"/>
      <c r="ASN1" s="102"/>
      <c r="ASO1" s="102"/>
      <c r="ASP1" s="102"/>
      <c r="ASQ1" s="102"/>
      <c r="ASR1" s="102"/>
      <c r="ASS1" s="102"/>
      <c r="AST1" s="102"/>
      <c r="ASU1" s="102"/>
      <c r="ASV1" s="102"/>
      <c r="ASW1" s="102"/>
      <c r="ASX1" s="102"/>
      <c r="ASY1" s="102"/>
      <c r="ASZ1" s="102"/>
      <c r="ATA1" s="102"/>
      <c r="ATB1" s="102"/>
      <c r="ATC1" s="102"/>
      <c r="ATD1" s="102"/>
      <c r="ATE1" s="102"/>
      <c r="ATF1" s="102"/>
      <c r="ATG1" s="102"/>
      <c r="ATH1" s="102"/>
      <c r="ATI1" s="102"/>
      <c r="ATJ1" s="102"/>
      <c r="ATK1" s="102"/>
      <c r="ATL1" s="102"/>
      <c r="ATM1" s="102"/>
      <c r="ATN1" s="102"/>
      <c r="ATO1" s="102"/>
      <c r="ATP1" s="102"/>
      <c r="ATQ1" s="102"/>
      <c r="ATR1" s="102"/>
      <c r="ATS1" s="102"/>
      <c r="ATT1" s="102"/>
      <c r="ATU1" s="102"/>
      <c r="ATV1" s="102"/>
      <c r="ATW1" s="102"/>
      <c r="ATX1" s="102"/>
      <c r="ATY1" s="102"/>
      <c r="ATZ1" s="102"/>
      <c r="AUA1" s="102"/>
      <c r="AUB1" s="102"/>
      <c r="AUC1" s="102"/>
      <c r="AUD1" s="102"/>
      <c r="AUE1" s="102"/>
      <c r="AUF1" s="102"/>
      <c r="AUG1" s="102"/>
      <c r="AUH1" s="102"/>
      <c r="AUI1" s="102"/>
      <c r="AUJ1" s="102"/>
      <c r="AUK1" s="102"/>
      <c r="AUL1" s="102"/>
      <c r="AUM1" s="102"/>
      <c r="AUN1" s="102"/>
      <c r="AUO1" s="102"/>
      <c r="AUP1" s="102"/>
      <c r="AUQ1" s="102"/>
      <c r="AUR1" s="102"/>
      <c r="AUS1" s="102"/>
      <c r="AUT1" s="102"/>
      <c r="AUU1" s="102"/>
      <c r="AUV1" s="102"/>
      <c r="AUW1" s="102"/>
      <c r="AUX1" s="102"/>
      <c r="AUY1" s="102"/>
      <c r="AUZ1" s="102"/>
      <c r="AVA1" s="102"/>
      <c r="AVB1" s="102"/>
      <c r="AVC1" s="102"/>
      <c r="AVD1" s="102"/>
      <c r="AVE1" s="102"/>
      <c r="AVF1" s="102"/>
      <c r="AVG1" s="102"/>
      <c r="AVH1" s="102"/>
      <c r="AVI1" s="102"/>
      <c r="AVJ1" s="102"/>
      <c r="AVK1" s="102"/>
      <c r="AVL1" s="102"/>
      <c r="AVM1" s="102"/>
      <c r="AVN1" s="102"/>
      <c r="AVO1" s="102"/>
      <c r="AVP1" s="102"/>
      <c r="AVQ1" s="102"/>
      <c r="AVR1" s="102"/>
      <c r="AVS1" s="102"/>
      <c r="AVT1" s="102"/>
      <c r="AVU1" s="102"/>
      <c r="AVV1" s="102"/>
      <c r="AVW1" s="102"/>
      <c r="AVX1" s="102"/>
      <c r="AVY1" s="102"/>
      <c r="AVZ1" s="102"/>
      <c r="AWA1" s="102"/>
      <c r="AWB1" s="102"/>
      <c r="AWC1" s="102"/>
      <c r="AWD1" s="102"/>
      <c r="AWE1" s="102"/>
      <c r="AWF1" s="102"/>
      <c r="AWG1" s="102"/>
      <c r="AWH1" s="102"/>
      <c r="AWI1" s="102"/>
      <c r="AWJ1" s="102"/>
      <c r="AWK1" s="102"/>
      <c r="AWL1" s="102"/>
      <c r="AWM1" s="102"/>
      <c r="AWN1" s="102"/>
      <c r="AWO1" s="102"/>
      <c r="AWP1" s="102"/>
      <c r="AWQ1" s="102"/>
      <c r="AWR1" s="102"/>
      <c r="AWS1" s="102"/>
      <c r="AWT1" s="102"/>
      <c r="AWU1" s="102"/>
      <c r="AWV1" s="102"/>
      <c r="AWW1" s="102"/>
      <c r="AWX1" s="102"/>
      <c r="AWY1" s="102"/>
      <c r="AWZ1" s="102"/>
      <c r="AXA1" s="102"/>
      <c r="AXB1" s="102"/>
      <c r="AXC1" s="102"/>
      <c r="AXD1" s="102"/>
      <c r="AXE1" s="102"/>
      <c r="AXF1" s="102"/>
      <c r="AXG1" s="102"/>
      <c r="AXH1" s="102"/>
      <c r="AXI1" s="102"/>
      <c r="AXJ1" s="102"/>
      <c r="AXK1" s="102"/>
      <c r="AXL1" s="102"/>
      <c r="AXM1" s="102"/>
      <c r="AXN1" s="102"/>
      <c r="AXO1" s="102"/>
      <c r="AXP1" s="102"/>
      <c r="AXQ1" s="102"/>
      <c r="AXR1" s="102"/>
      <c r="AXS1" s="102"/>
      <c r="AXT1" s="102"/>
      <c r="AXU1" s="102"/>
      <c r="AXV1" s="102"/>
      <c r="AXW1" s="102"/>
      <c r="AXX1" s="102"/>
      <c r="AXY1" s="102"/>
      <c r="AXZ1" s="102"/>
      <c r="AYA1" s="102"/>
      <c r="AYB1" s="102"/>
      <c r="AYC1" s="102"/>
      <c r="AYD1" s="102"/>
      <c r="AYE1" s="102"/>
      <c r="AYF1" s="102"/>
      <c r="AYG1" s="102"/>
      <c r="AYH1" s="102"/>
      <c r="AYI1" s="102"/>
      <c r="AYJ1" s="102"/>
      <c r="AYK1" s="102"/>
      <c r="AYL1" s="102"/>
      <c r="AYM1" s="102"/>
      <c r="AYN1" s="102"/>
      <c r="AYO1" s="102"/>
      <c r="AYP1" s="102"/>
      <c r="AYQ1" s="102"/>
      <c r="AYR1" s="102"/>
      <c r="AYS1" s="102"/>
      <c r="AYT1" s="102"/>
      <c r="AYU1" s="102"/>
      <c r="AYV1" s="102"/>
      <c r="AYW1" s="102"/>
      <c r="AYX1" s="102"/>
      <c r="AYY1" s="102"/>
      <c r="AYZ1" s="102"/>
      <c r="AZA1" s="102"/>
      <c r="AZB1" s="102"/>
      <c r="AZC1" s="102"/>
      <c r="AZD1" s="102"/>
      <c r="AZE1" s="102"/>
      <c r="AZF1" s="102"/>
      <c r="AZG1" s="102"/>
      <c r="AZH1" s="102"/>
      <c r="AZI1" s="102"/>
      <c r="AZJ1" s="102"/>
      <c r="AZK1" s="102"/>
      <c r="AZL1" s="102"/>
      <c r="AZM1" s="102"/>
      <c r="AZN1" s="102"/>
      <c r="AZO1" s="102"/>
      <c r="AZP1" s="102"/>
      <c r="AZQ1" s="102"/>
      <c r="AZR1" s="102"/>
      <c r="AZS1" s="102"/>
      <c r="AZT1" s="102"/>
      <c r="AZU1" s="102"/>
      <c r="AZV1" s="102"/>
      <c r="AZW1" s="102"/>
      <c r="AZX1" s="102"/>
      <c r="AZY1" s="102"/>
      <c r="AZZ1" s="102"/>
      <c r="BAA1" s="102"/>
      <c r="BAB1" s="102"/>
      <c r="BAC1" s="102"/>
      <c r="BAD1" s="102"/>
      <c r="BAE1" s="102"/>
      <c r="BAF1" s="102"/>
      <c r="BAG1" s="102"/>
      <c r="BAH1" s="102"/>
      <c r="BAI1" s="102"/>
      <c r="BAJ1" s="102"/>
      <c r="BAK1" s="102"/>
      <c r="BAL1" s="102"/>
      <c r="BAM1" s="102"/>
      <c r="BAN1" s="102"/>
      <c r="BAO1" s="102"/>
      <c r="BAP1" s="102"/>
      <c r="BAQ1" s="102"/>
      <c r="BAR1" s="102"/>
      <c r="BAS1" s="102"/>
      <c r="BAT1" s="102"/>
      <c r="BAU1" s="102"/>
      <c r="BAV1" s="102"/>
      <c r="BAW1" s="102"/>
      <c r="BAX1" s="102"/>
      <c r="BAY1" s="102"/>
      <c r="BAZ1" s="102"/>
      <c r="BBA1" s="102"/>
      <c r="BBB1" s="102"/>
      <c r="BBC1" s="102"/>
      <c r="BBD1" s="102"/>
      <c r="BBE1" s="102"/>
      <c r="BBF1" s="102"/>
      <c r="BBG1" s="102"/>
      <c r="BBH1" s="102"/>
      <c r="BBI1" s="102"/>
      <c r="BBJ1" s="102"/>
      <c r="BBK1" s="102"/>
      <c r="BBL1" s="102"/>
      <c r="BBM1" s="102"/>
      <c r="BBN1" s="102"/>
      <c r="BBO1" s="102"/>
      <c r="BBP1" s="102"/>
      <c r="BBQ1" s="102"/>
      <c r="BBR1" s="102"/>
      <c r="BBS1" s="102"/>
      <c r="BBT1" s="102"/>
      <c r="BBU1" s="102"/>
      <c r="BBV1" s="102"/>
      <c r="BBW1" s="102"/>
      <c r="BBX1" s="102"/>
      <c r="BBY1" s="102"/>
      <c r="BBZ1" s="102"/>
      <c r="BCA1" s="102"/>
      <c r="BCB1" s="102"/>
      <c r="BCC1" s="102"/>
      <c r="BCD1" s="102"/>
      <c r="BCE1" s="102"/>
      <c r="BCF1" s="102"/>
      <c r="BCG1" s="102"/>
      <c r="BCH1" s="102"/>
      <c r="BCI1" s="102"/>
      <c r="BCJ1" s="102"/>
      <c r="BCK1" s="102"/>
      <c r="BCL1" s="102"/>
      <c r="BCM1" s="102"/>
      <c r="BCN1" s="102"/>
      <c r="BCO1" s="102"/>
      <c r="BCP1" s="102"/>
      <c r="BCQ1" s="102"/>
      <c r="BCR1" s="102"/>
      <c r="BCS1" s="102"/>
      <c r="BCT1" s="102"/>
      <c r="BCU1" s="102"/>
      <c r="BCV1" s="102"/>
      <c r="BCW1" s="102"/>
      <c r="BCX1" s="102"/>
      <c r="BCY1" s="102"/>
      <c r="BCZ1" s="102"/>
      <c r="BDA1" s="102"/>
      <c r="BDB1" s="102"/>
      <c r="BDC1" s="102"/>
      <c r="BDD1" s="102"/>
      <c r="BDE1" s="102"/>
      <c r="BDF1" s="102"/>
      <c r="BDG1" s="102"/>
      <c r="BDH1" s="102"/>
      <c r="BDI1" s="102"/>
      <c r="BDJ1" s="102"/>
      <c r="BDK1" s="102"/>
      <c r="BDL1" s="102"/>
      <c r="BDM1" s="102"/>
      <c r="BDN1" s="102"/>
      <c r="BDO1" s="102"/>
      <c r="BDP1" s="102"/>
      <c r="BDQ1" s="102"/>
      <c r="BDR1" s="102"/>
      <c r="BDS1" s="102"/>
      <c r="BDT1" s="102"/>
      <c r="BDU1" s="102"/>
      <c r="BDV1" s="102"/>
      <c r="BDW1" s="102"/>
      <c r="BDX1" s="102"/>
      <c r="BDY1" s="102"/>
      <c r="BDZ1" s="102"/>
      <c r="BEA1" s="102"/>
      <c r="BEB1" s="102"/>
      <c r="BEC1" s="102"/>
      <c r="BED1" s="102"/>
      <c r="BEE1" s="102"/>
      <c r="BEF1" s="102"/>
      <c r="BEG1" s="102"/>
      <c r="BEH1" s="102"/>
      <c r="BEI1" s="102"/>
      <c r="BEJ1" s="102"/>
      <c r="BEK1" s="102"/>
      <c r="BEL1" s="102"/>
      <c r="BEM1" s="102"/>
      <c r="BEN1" s="102"/>
      <c r="BEO1" s="102"/>
      <c r="BEP1" s="102"/>
      <c r="BEQ1" s="102"/>
      <c r="BER1" s="102"/>
      <c r="BES1" s="102"/>
      <c r="BET1" s="102"/>
      <c r="BEU1" s="102"/>
      <c r="BEV1" s="102"/>
      <c r="BEW1" s="102"/>
      <c r="BEX1" s="102"/>
      <c r="BEY1" s="102"/>
      <c r="BEZ1" s="102"/>
      <c r="BFA1" s="102"/>
      <c r="BFB1" s="102"/>
      <c r="BFC1" s="102"/>
      <c r="BFD1" s="102"/>
      <c r="BFE1" s="102"/>
      <c r="BFF1" s="102"/>
      <c r="BFG1" s="102"/>
      <c r="BFH1" s="102"/>
      <c r="BFI1" s="102"/>
      <c r="BFJ1" s="102"/>
      <c r="BFK1" s="102"/>
      <c r="BFL1" s="102"/>
      <c r="BFM1" s="102"/>
      <c r="BFN1" s="102"/>
      <c r="BFO1" s="102"/>
      <c r="BFP1" s="102"/>
      <c r="BFQ1" s="102"/>
      <c r="BFR1" s="102"/>
      <c r="BFS1" s="102"/>
      <c r="BFT1" s="102"/>
      <c r="BFU1" s="102"/>
      <c r="BFV1" s="102"/>
      <c r="BFW1" s="102"/>
      <c r="BFX1" s="102"/>
      <c r="BFY1" s="102"/>
      <c r="BFZ1" s="102"/>
      <c r="BGA1" s="102"/>
      <c r="BGB1" s="102"/>
      <c r="BGC1" s="102"/>
      <c r="BGD1" s="102"/>
      <c r="BGE1" s="102"/>
      <c r="BGF1" s="102"/>
      <c r="BGG1" s="102"/>
      <c r="BGH1" s="102"/>
      <c r="BGI1" s="102"/>
      <c r="BGJ1" s="102"/>
      <c r="BGK1" s="102"/>
      <c r="BGL1" s="102"/>
      <c r="BGM1" s="102"/>
      <c r="BGN1" s="102"/>
      <c r="BGO1" s="102"/>
      <c r="BGP1" s="102"/>
      <c r="BGQ1" s="102"/>
      <c r="BGR1" s="102"/>
      <c r="BGS1" s="102"/>
      <c r="BGT1" s="102"/>
      <c r="BGU1" s="102"/>
      <c r="BGV1" s="102"/>
      <c r="BGW1" s="102"/>
      <c r="BGX1" s="102"/>
      <c r="BGY1" s="102"/>
      <c r="BGZ1" s="102"/>
      <c r="BHA1" s="102"/>
      <c r="BHB1" s="102"/>
      <c r="BHC1" s="102"/>
      <c r="BHD1" s="102"/>
      <c r="BHE1" s="102"/>
      <c r="BHF1" s="102"/>
      <c r="BHG1" s="102"/>
      <c r="BHH1" s="102"/>
      <c r="BHI1" s="102"/>
      <c r="BHJ1" s="102"/>
      <c r="BHK1" s="102"/>
      <c r="BHL1" s="102"/>
      <c r="BHM1" s="102"/>
      <c r="BHN1" s="102"/>
      <c r="BHO1" s="102"/>
      <c r="BHP1" s="102"/>
      <c r="BHQ1" s="102"/>
      <c r="BHR1" s="102"/>
      <c r="BHS1" s="102"/>
      <c r="BHT1" s="102"/>
      <c r="BHU1" s="102"/>
      <c r="BHV1" s="102"/>
      <c r="BHW1" s="102"/>
      <c r="BHX1" s="102"/>
      <c r="BHY1" s="102"/>
      <c r="BHZ1" s="102"/>
      <c r="BIA1" s="102"/>
      <c r="BIB1" s="102"/>
      <c r="BIC1" s="102"/>
      <c r="BID1" s="102"/>
      <c r="BIE1" s="102"/>
      <c r="BIF1" s="102"/>
      <c r="BIG1" s="102"/>
      <c r="BIH1" s="102"/>
      <c r="BII1" s="102"/>
      <c r="BIJ1" s="102"/>
      <c r="BIK1" s="102"/>
      <c r="BIL1" s="102"/>
      <c r="BIM1" s="102"/>
      <c r="BIN1" s="102"/>
      <c r="BIO1" s="102"/>
      <c r="BIP1" s="102"/>
      <c r="BIQ1" s="102"/>
      <c r="BIR1" s="102"/>
      <c r="BIS1" s="102"/>
      <c r="BIT1" s="102"/>
      <c r="BIU1" s="102"/>
      <c r="BIV1" s="102"/>
      <c r="BIW1" s="102"/>
      <c r="BIX1" s="102"/>
      <c r="BIY1" s="102"/>
      <c r="BIZ1" s="102"/>
      <c r="BJA1" s="102"/>
      <c r="BJB1" s="102"/>
      <c r="BJC1" s="102"/>
      <c r="BJD1" s="102"/>
      <c r="BJE1" s="102"/>
      <c r="BJF1" s="102"/>
      <c r="BJG1" s="102"/>
      <c r="BJH1" s="102"/>
      <c r="BJI1" s="102"/>
      <c r="BJJ1" s="102"/>
      <c r="BJK1" s="102"/>
      <c r="BJL1" s="102"/>
      <c r="BJM1" s="102"/>
      <c r="BJN1" s="102"/>
      <c r="BJO1" s="102"/>
      <c r="BJP1" s="102"/>
      <c r="BJQ1" s="102"/>
      <c r="BJR1" s="102"/>
      <c r="BJS1" s="102"/>
      <c r="BJT1" s="102"/>
      <c r="BJU1" s="102"/>
      <c r="BJV1" s="102"/>
      <c r="BJW1" s="102"/>
      <c r="BJX1" s="102"/>
      <c r="BJY1" s="102"/>
      <c r="BJZ1" s="102"/>
      <c r="BKA1" s="102"/>
      <c r="BKB1" s="102"/>
      <c r="BKC1" s="102"/>
      <c r="BKD1" s="102"/>
      <c r="BKE1" s="102"/>
      <c r="BKF1" s="102"/>
      <c r="BKG1" s="102"/>
      <c r="BKH1" s="102"/>
      <c r="BKI1" s="102"/>
      <c r="BKJ1" s="102"/>
      <c r="BKK1" s="102"/>
      <c r="BKL1" s="102"/>
      <c r="BKM1" s="102"/>
      <c r="BKN1" s="102"/>
      <c r="BKO1" s="102"/>
      <c r="BKP1" s="102"/>
      <c r="BKQ1" s="102"/>
      <c r="BKR1" s="102"/>
      <c r="BKS1" s="102"/>
      <c r="BKT1" s="102"/>
      <c r="BKU1" s="102"/>
      <c r="BKV1" s="102"/>
      <c r="BKW1" s="102"/>
      <c r="BKX1" s="102"/>
      <c r="BKY1" s="102"/>
      <c r="BKZ1" s="102"/>
      <c r="BLA1" s="102"/>
      <c r="BLB1" s="102"/>
      <c r="BLC1" s="102"/>
      <c r="BLD1" s="102"/>
      <c r="BLE1" s="102"/>
      <c r="BLF1" s="102"/>
      <c r="BLG1" s="102"/>
      <c r="BLH1" s="102"/>
      <c r="BLI1" s="102"/>
      <c r="BLJ1" s="102"/>
      <c r="BLK1" s="102"/>
      <c r="BLL1" s="102"/>
      <c r="BLM1" s="102"/>
      <c r="BLN1" s="102"/>
      <c r="BLO1" s="102"/>
      <c r="BLP1" s="102"/>
      <c r="BLQ1" s="102"/>
      <c r="BLR1" s="102"/>
      <c r="BLS1" s="102"/>
      <c r="BLT1" s="102"/>
      <c r="BLU1" s="102"/>
      <c r="BLV1" s="102"/>
      <c r="BLW1" s="102"/>
      <c r="BLX1" s="102"/>
      <c r="BLY1" s="102"/>
      <c r="BLZ1" s="102"/>
      <c r="BMA1" s="102"/>
      <c r="BMB1" s="102"/>
      <c r="BMC1" s="102"/>
      <c r="BMD1" s="102"/>
      <c r="BME1" s="102"/>
      <c r="BMF1" s="102"/>
      <c r="BMG1" s="102"/>
      <c r="BMH1" s="102"/>
      <c r="BMI1" s="102"/>
      <c r="BMJ1" s="102"/>
      <c r="BMK1" s="102"/>
      <c r="BML1" s="102"/>
      <c r="BMM1" s="102"/>
      <c r="BMN1" s="102"/>
      <c r="BMO1" s="102"/>
      <c r="BMP1" s="102"/>
      <c r="BMQ1" s="102"/>
      <c r="BMR1" s="102"/>
      <c r="BMS1" s="102"/>
      <c r="BMT1" s="102"/>
      <c r="BMU1" s="102"/>
      <c r="BMV1" s="102"/>
      <c r="BMW1" s="102"/>
      <c r="BMX1" s="102"/>
      <c r="BMY1" s="102"/>
      <c r="BMZ1" s="102"/>
      <c r="BNA1" s="102"/>
      <c r="BNB1" s="102"/>
      <c r="BNC1" s="102"/>
      <c r="BND1" s="102"/>
      <c r="BNE1" s="102"/>
      <c r="BNF1" s="102"/>
      <c r="BNG1" s="102"/>
      <c r="BNH1" s="102"/>
      <c r="BNI1" s="102"/>
      <c r="BNJ1" s="102"/>
      <c r="BNK1" s="102"/>
      <c r="BNL1" s="102"/>
      <c r="BNM1" s="102"/>
      <c r="BNN1" s="102"/>
      <c r="BNO1" s="102"/>
      <c r="BNP1" s="102"/>
      <c r="BNQ1" s="102"/>
      <c r="BNR1" s="102"/>
      <c r="BNS1" s="102"/>
      <c r="BNT1" s="102"/>
      <c r="BNU1" s="102"/>
      <c r="BNV1" s="102"/>
      <c r="BNW1" s="102"/>
      <c r="BNX1" s="102"/>
      <c r="BNY1" s="102"/>
      <c r="BNZ1" s="102"/>
      <c r="BOA1" s="102"/>
      <c r="BOB1" s="102"/>
      <c r="BOC1" s="102"/>
      <c r="BOD1" s="102"/>
      <c r="BOE1" s="102"/>
      <c r="BOF1" s="102"/>
      <c r="BOG1" s="102"/>
      <c r="BOH1" s="102"/>
      <c r="BOI1" s="102"/>
      <c r="BOJ1" s="102"/>
      <c r="BOK1" s="102"/>
      <c r="BOL1" s="102"/>
      <c r="BOM1" s="102"/>
      <c r="BON1" s="102"/>
      <c r="BOO1" s="102"/>
      <c r="BOP1" s="102"/>
      <c r="BOQ1" s="102"/>
      <c r="BOR1" s="102"/>
      <c r="BOS1" s="102"/>
      <c r="BOT1" s="102"/>
      <c r="BOU1" s="102"/>
      <c r="BOV1" s="102"/>
      <c r="BOW1" s="102"/>
      <c r="BOX1" s="102"/>
      <c r="BOY1" s="102"/>
      <c r="BOZ1" s="102"/>
      <c r="BPA1" s="102"/>
      <c r="BPB1" s="102"/>
      <c r="BPC1" s="102"/>
      <c r="BPD1" s="102"/>
      <c r="BPE1" s="102"/>
      <c r="BPF1" s="102"/>
      <c r="BPG1" s="102"/>
      <c r="BPH1" s="102"/>
      <c r="BPI1" s="102"/>
      <c r="BPJ1" s="102"/>
      <c r="BPK1" s="102"/>
      <c r="BPL1" s="102"/>
      <c r="BPM1" s="102"/>
      <c r="BPN1" s="102"/>
      <c r="BPO1" s="102"/>
      <c r="BPP1" s="102"/>
      <c r="BPQ1" s="102"/>
      <c r="BPR1" s="102"/>
      <c r="BPS1" s="102"/>
      <c r="BPT1" s="102"/>
      <c r="BPU1" s="102"/>
      <c r="BPV1" s="102"/>
      <c r="BPW1" s="102"/>
      <c r="BPX1" s="102"/>
      <c r="BPY1" s="102"/>
      <c r="BPZ1" s="102"/>
      <c r="BQA1" s="102"/>
      <c r="BQB1" s="102"/>
      <c r="BQC1" s="102"/>
      <c r="BQD1" s="102"/>
      <c r="BQE1" s="102"/>
      <c r="BQF1" s="102"/>
      <c r="BQG1" s="102"/>
      <c r="BQH1" s="102"/>
      <c r="BQI1" s="102"/>
      <c r="BQJ1" s="102"/>
      <c r="BQK1" s="102"/>
      <c r="BQL1" s="102"/>
      <c r="BQM1" s="102"/>
      <c r="BQN1" s="102"/>
      <c r="BQO1" s="102"/>
      <c r="BQP1" s="102"/>
      <c r="BQQ1" s="102"/>
      <c r="BQR1" s="102"/>
      <c r="BQS1" s="102"/>
      <c r="BQT1" s="102"/>
      <c r="BQU1" s="102"/>
      <c r="BQV1" s="102"/>
      <c r="BQW1" s="102"/>
      <c r="BQX1" s="102"/>
      <c r="BQY1" s="102"/>
      <c r="BQZ1" s="102"/>
      <c r="BRA1" s="102"/>
      <c r="BRB1" s="102"/>
      <c r="BRC1" s="102"/>
      <c r="BRD1" s="102"/>
      <c r="BRE1" s="102"/>
      <c r="BRF1" s="102"/>
      <c r="BRG1" s="102"/>
      <c r="BRH1" s="102"/>
      <c r="BRI1" s="102"/>
      <c r="BRJ1" s="102"/>
      <c r="BRK1" s="102"/>
      <c r="BRL1" s="102"/>
      <c r="BRM1" s="102"/>
      <c r="BRN1" s="102"/>
      <c r="BRO1" s="102"/>
      <c r="BRP1" s="102"/>
      <c r="BRQ1" s="102"/>
      <c r="BRR1" s="102"/>
      <c r="BRS1" s="102"/>
      <c r="BRT1" s="102"/>
      <c r="BRU1" s="102"/>
      <c r="BRV1" s="102"/>
      <c r="BRW1" s="102"/>
      <c r="BRX1" s="102"/>
      <c r="BRY1" s="102"/>
      <c r="BRZ1" s="102"/>
      <c r="BSA1" s="102"/>
      <c r="BSB1" s="102"/>
      <c r="BSC1" s="102"/>
      <c r="BSD1" s="102"/>
      <c r="BSE1" s="102"/>
      <c r="BSF1" s="102"/>
      <c r="BSG1" s="102"/>
      <c r="BSH1" s="102"/>
      <c r="BSI1" s="102"/>
      <c r="BSJ1" s="102"/>
      <c r="BSK1" s="102"/>
      <c r="BSL1" s="102"/>
      <c r="BSM1" s="102"/>
      <c r="BSN1" s="102"/>
      <c r="BSO1" s="102"/>
      <c r="BSP1" s="102"/>
      <c r="BSQ1" s="102"/>
      <c r="BSR1" s="102"/>
      <c r="BSS1" s="102"/>
      <c r="BST1" s="102"/>
      <c r="BSU1" s="102"/>
      <c r="BSV1" s="102"/>
      <c r="BSW1" s="102"/>
      <c r="BSX1" s="102"/>
      <c r="BSY1" s="102"/>
      <c r="BSZ1" s="102"/>
      <c r="BTA1" s="102"/>
      <c r="BTB1" s="102"/>
      <c r="BTC1" s="102"/>
      <c r="BTD1" s="102"/>
      <c r="BTE1" s="102"/>
      <c r="BTF1" s="102"/>
      <c r="BTG1" s="102"/>
      <c r="BTH1" s="102"/>
      <c r="BTI1" s="102"/>
      <c r="BTJ1" s="102"/>
      <c r="BTK1" s="102"/>
      <c r="BTL1" s="102"/>
      <c r="BTM1" s="102"/>
      <c r="BTN1" s="102"/>
      <c r="BTO1" s="102"/>
      <c r="BTP1" s="102"/>
      <c r="BTQ1" s="102"/>
      <c r="BTR1" s="102"/>
      <c r="BTS1" s="102"/>
      <c r="BTT1" s="102"/>
      <c r="BTU1" s="102"/>
      <c r="BTV1" s="102"/>
      <c r="BTW1" s="102"/>
      <c r="BTX1" s="102"/>
      <c r="BTY1" s="102"/>
      <c r="BTZ1" s="102"/>
      <c r="BUA1" s="102"/>
      <c r="BUB1" s="102"/>
      <c r="BUC1" s="102"/>
      <c r="BUD1" s="102"/>
      <c r="BUE1" s="102"/>
      <c r="BUF1" s="102"/>
      <c r="BUG1" s="102"/>
      <c r="BUH1" s="102"/>
      <c r="BUI1" s="102"/>
      <c r="BUJ1" s="102"/>
      <c r="BUK1" s="102"/>
      <c r="BUL1" s="102"/>
      <c r="BUM1" s="102"/>
      <c r="BUN1" s="102"/>
      <c r="BUO1" s="102"/>
      <c r="BUP1" s="102"/>
      <c r="BUQ1" s="102"/>
      <c r="BUR1" s="102"/>
      <c r="BUS1" s="102"/>
      <c r="BUT1" s="102"/>
      <c r="BUU1" s="102"/>
      <c r="BUV1" s="102"/>
      <c r="BUW1" s="102"/>
      <c r="BUX1" s="102"/>
      <c r="BUY1" s="102"/>
      <c r="BUZ1" s="102"/>
      <c r="BVA1" s="102"/>
      <c r="BVB1" s="102"/>
      <c r="BVC1" s="102"/>
      <c r="BVD1" s="102"/>
      <c r="BVE1" s="102"/>
      <c r="BVF1" s="102"/>
      <c r="BVG1" s="102"/>
      <c r="BVH1" s="102"/>
      <c r="BVI1" s="102"/>
      <c r="BVJ1" s="102"/>
      <c r="BVK1" s="102"/>
      <c r="BVL1" s="102"/>
      <c r="BVM1" s="102"/>
      <c r="BVN1" s="102"/>
      <c r="BVO1" s="102"/>
      <c r="BVP1" s="102"/>
      <c r="BVQ1" s="102"/>
      <c r="BVR1" s="102"/>
      <c r="BVS1" s="102"/>
      <c r="BVT1" s="102"/>
      <c r="BVU1" s="102"/>
      <c r="BVV1" s="102"/>
      <c r="BVW1" s="102"/>
      <c r="BVX1" s="102"/>
      <c r="BVY1" s="102"/>
      <c r="BVZ1" s="102"/>
      <c r="BWA1" s="102"/>
      <c r="BWB1" s="102"/>
      <c r="BWC1" s="102"/>
      <c r="BWD1" s="102"/>
      <c r="BWE1" s="102"/>
      <c r="BWF1" s="102"/>
      <c r="BWG1" s="102"/>
      <c r="BWH1" s="102"/>
      <c r="BWI1" s="102"/>
      <c r="BWJ1" s="102"/>
      <c r="BWK1" s="102"/>
      <c r="BWL1" s="102"/>
      <c r="BWM1" s="102"/>
      <c r="BWN1" s="102"/>
      <c r="BWO1" s="102"/>
      <c r="BWP1" s="102"/>
      <c r="BWQ1" s="102"/>
      <c r="BWR1" s="102"/>
      <c r="BWS1" s="102"/>
      <c r="BWT1" s="102"/>
      <c r="BWU1" s="102"/>
      <c r="BWV1" s="102"/>
      <c r="BWW1" s="102"/>
      <c r="BWX1" s="102"/>
      <c r="BWY1" s="102"/>
      <c r="BWZ1" s="102"/>
      <c r="BXA1" s="102"/>
      <c r="BXB1" s="102"/>
      <c r="BXC1" s="102"/>
      <c r="BXD1" s="102"/>
      <c r="BXE1" s="102"/>
      <c r="BXF1" s="102"/>
      <c r="BXG1" s="102"/>
      <c r="BXH1" s="102"/>
      <c r="BXI1" s="102"/>
      <c r="BXJ1" s="102"/>
      <c r="BXK1" s="102"/>
      <c r="BXL1" s="102"/>
      <c r="BXM1" s="102"/>
      <c r="BXN1" s="102"/>
      <c r="BXO1" s="102"/>
      <c r="BXP1" s="102"/>
      <c r="BXQ1" s="102"/>
      <c r="BXR1" s="102"/>
      <c r="BXS1" s="102"/>
      <c r="BXT1" s="102"/>
      <c r="BXU1" s="102"/>
      <c r="BXV1" s="102"/>
      <c r="BXW1" s="102"/>
      <c r="BXX1" s="102"/>
      <c r="BXY1" s="102"/>
      <c r="BXZ1" s="102"/>
      <c r="BYA1" s="102"/>
      <c r="BYB1" s="102"/>
      <c r="BYC1" s="102"/>
      <c r="BYD1" s="102"/>
      <c r="BYE1" s="102"/>
      <c r="BYF1" s="102"/>
      <c r="BYG1" s="102"/>
      <c r="BYH1" s="102"/>
      <c r="BYI1" s="102"/>
      <c r="BYJ1" s="102"/>
      <c r="BYK1" s="102"/>
      <c r="BYL1" s="102"/>
      <c r="BYM1" s="102"/>
      <c r="BYN1" s="102"/>
      <c r="BYO1" s="102"/>
      <c r="BYP1" s="102"/>
      <c r="BYQ1" s="102"/>
      <c r="BYR1" s="102"/>
      <c r="BYS1" s="102"/>
      <c r="BYT1" s="102"/>
      <c r="BYU1" s="102"/>
      <c r="BYV1" s="102"/>
      <c r="BYW1" s="102"/>
      <c r="BYX1" s="102"/>
      <c r="BYY1" s="102"/>
      <c r="BYZ1" s="102"/>
      <c r="BZA1" s="102"/>
      <c r="BZB1" s="102"/>
      <c r="BZC1" s="102"/>
      <c r="BZD1" s="102"/>
      <c r="BZE1" s="102"/>
      <c r="BZF1" s="102"/>
      <c r="BZG1" s="102"/>
      <c r="BZH1" s="102"/>
      <c r="BZI1" s="102"/>
      <c r="BZJ1" s="102"/>
      <c r="BZK1" s="102"/>
      <c r="BZL1" s="102"/>
      <c r="BZM1" s="102"/>
      <c r="BZN1" s="102"/>
      <c r="BZO1" s="102"/>
      <c r="BZP1" s="102"/>
      <c r="BZQ1" s="102"/>
      <c r="BZR1" s="102"/>
      <c r="BZS1" s="102"/>
      <c r="BZT1" s="102"/>
      <c r="BZU1" s="102"/>
      <c r="BZV1" s="102"/>
      <c r="BZW1" s="102"/>
      <c r="BZX1" s="102"/>
      <c r="BZY1" s="102"/>
      <c r="BZZ1" s="102"/>
      <c r="CAA1" s="102"/>
      <c r="CAB1" s="102"/>
      <c r="CAC1" s="102"/>
      <c r="CAD1" s="102"/>
      <c r="CAE1" s="102"/>
      <c r="CAF1" s="102"/>
      <c r="CAG1" s="102"/>
      <c r="CAH1" s="102"/>
      <c r="CAI1" s="102"/>
      <c r="CAJ1" s="102"/>
      <c r="CAK1" s="102"/>
      <c r="CAL1" s="102"/>
      <c r="CAM1" s="102"/>
      <c r="CAN1" s="102"/>
      <c r="CAO1" s="102"/>
      <c r="CAP1" s="102"/>
      <c r="CAQ1" s="102"/>
      <c r="CAR1" s="102"/>
      <c r="CAS1" s="102"/>
      <c r="CAT1" s="102"/>
      <c r="CAU1" s="102"/>
      <c r="CAV1" s="102"/>
      <c r="CAW1" s="102"/>
      <c r="CAX1" s="102"/>
      <c r="CAY1" s="102"/>
      <c r="CAZ1" s="102"/>
      <c r="CBA1" s="102"/>
      <c r="CBB1" s="102"/>
      <c r="CBC1" s="102"/>
      <c r="CBD1" s="102"/>
      <c r="CBE1" s="102"/>
      <c r="CBF1" s="102"/>
      <c r="CBG1" s="102"/>
      <c r="CBH1" s="102"/>
      <c r="CBI1" s="102"/>
      <c r="CBJ1" s="102"/>
      <c r="CBK1" s="102"/>
      <c r="CBL1" s="102"/>
      <c r="CBM1" s="102"/>
      <c r="CBN1" s="102"/>
      <c r="CBO1" s="102"/>
      <c r="CBP1" s="102"/>
      <c r="CBQ1" s="102"/>
      <c r="CBR1" s="102"/>
      <c r="CBS1" s="102"/>
      <c r="CBT1" s="102"/>
      <c r="CBU1" s="102"/>
      <c r="CBV1" s="102"/>
      <c r="CBW1" s="102"/>
      <c r="CBX1" s="102"/>
      <c r="CBY1" s="102"/>
      <c r="CBZ1" s="102"/>
      <c r="CCA1" s="102"/>
      <c r="CCB1" s="102"/>
      <c r="CCC1" s="102"/>
      <c r="CCD1" s="102"/>
      <c r="CCE1" s="102"/>
      <c r="CCF1" s="102"/>
      <c r="CCG1" s="102"/>
      <c r="CCH1" s="102"/>
      <c r="CCI1" s="102"/>
      <c r="CCJ1" s="102"/>
      <c r="CCK1" s="102"/>
      <c r="CCL1" s="102"/>
      <c r="CCM1" s="102"/>
      <c r="CCN1" s="102"/>
      <c r="CCO1" s="102"/>
      <c r="CCP1" s="102"/>
      <c r="CCQ1" s="102"/>
      <c r="CCR1" s="102"/>
      <c r="CCS1" s="102"/>
      <c r="CCT1" s="102"/>
      <c r="CCU1" s="102"/>
      <c r="CCV1" s="102"/>
      <c r="CCW1" s="102"/>
      <c r="CCX1" s="102"/>
      <c r="CCY1" s="102"/>
      <c r="CCZ1" s="102"/>
      <c r="CDA1" s="102"/>
      <c r="CDB1" s="102"/>
      <c r="CDC1" s="102"/>
      <c r="CDD1" s="102"/>
      <c r="CDE1" s="102"/>
      <c r="CDF1" s="102"/>
      <c r="CDG1" s="102"/>
      <c r="CDH1" s="102"/>
      <c r="CDI1" s="102"/>
      <c r="CDJ1" s="102"/>
      <c r="CDK1" s="102"/>
      <c r="CDL1" s="102"/>
      <c r="CDM1" s="102"/>
      <c r="CDN1" s="102"/>
      <c r="CDO1" s="102"/>
      <c r="CDP1" s="102"/>
      <c r="CDQ1" s="102"/>
      <c r="CDR1" s="102"/>
      <c r="CDS1" s="102"/>
      <c r="CDT1" s="102"/>
      <c r="CDU1" s="102"/>
      <c r="CDV1" s="102"/>
      <c r="CDW1" s="102"/>
      <c r="CDX1" s="102"/>
      <c r="CDY1" s="102"/>
      <c r="CDZ1" s="102"/>
      <c r="CEA1" s="102"/>
      <c r="CEB1" s="102"/>
      <c r="CEC1" s="102"/>
      <c r="CED1" s="102"/>
      <c r="CEE1" s="102"/>
      <c r="CEF1" s="102"/>
      <c r="CEG1" s="102"/>
      <c r="CEH1" s="102"/>
      <c r="CEI1" s="102"/>
      <c r="CEJ1" s="102"/>
      <c r="CEK1" s="102"/>
      <c r="CEL1" s="102"/>
      <c r="CEM1" s="102"/>
      <c r="CEN1" s="102"/>
      <c r="CEO1" s="102"/>
      <c r="CEP1" s="102"/>
      <c r="CEQ1" s="102"/>
      <c r="CER1" s="102"/>
      <c r="CES1" s="102"/>
      <c r="CET1" s="102"/>
      <c r="CEU1" s="102"/>
      <c r="CEV1" s="102"/>
      <c r="CEW1" s="102"/>
      <c r="CEX1" s="102"/>
      <c r="CEY1" s="102"/>
      <c r="CEZ1" s="102"/>
      <c r="CFA1" s="102"/>
      <c r="CFB1" s="102"/>
      <c r="CFC1" s="102"/>
      <c r="CFD1" s="102"/>
      <c r="CFE1" s="102"/>
      <c r="CFF1" s="102"/>
      <c r="CFG1" s="102"/>
      <c r="CFH1" s="102"/>
      <c r="CFI1" s="102"/>
      <c r="CFJ1" s="102"/>
      <c r="CFK1" s="102"/>
      <c r="CFL1" s="102"/>
      <c r="CFM1" s="102"/>
      <c r="CFN1" s="102"/>
      <c r="CFO1" s="102"/>
      <c r="CFP1" s="102"/>
      <c r="CFQ1" s="102"/>
      <c r="CFR1" s="102"/>
      <c r="CFS1" s="102"/>
      <c r="CFT1" s="102"/>
      <c r="CFU1" s="102"/>
      <c r="CFV1" s="102"/>
      <c r="CFW1" s="102"/>
      <c r="CFX1" s="102"/>
      <c r="CFY1" s="102"/>
      <c r="CFZ1" s="102"/>
      <c r="CGA1" s="102"/>
      <c r="CGB1" s="102"/>
      <c r="CGC1" s="102"/>
      <c r="CGD1" s="102"/>
      <c r="CGE1" s="102"/>
      <c r="CGF1" s="102"/>
      <c r="CGG1" s="102"/>
      <c r="CGH1" s="102"/>
      <c r="CGI1" s="102"/>
      <c r="CGJ1" s="102"/>
      <c r="CGK1" s="102"/>
      <c r="CGL1" s="102"/>
      <c r="CGM1" s="102"/>
      <c r="CGN1" s="102"/>
      <c r="CGO1" s="102"/>
      <c r="CGP1" s="102"/>
      <c r="CGQ1" s="102"/>
      <c r="CGR1" s="102"/>
      <c r="CGS1" s="102"/>
      <c r="CGT1" s="102"/>
      <c r="CGU1" s="102"/>
      <c r="CGV1" s="102"/>
      <c r="CGW1" s="102"/>
      <c r="CGX1" s="102"/>
      <c r="CGY1" s="102"/>
      <c r="CGZ1" s="102"/>
      <c r="CHA1" s="102"/>
      <c r="CHB1" s="102"/>
      <c r="CHC1" s="102"/>
      <c r="CHD1" s="102"/>
      <c r="CHE1" s="102"/>
      <c r="CHF1" s="102"/>
      <c r="CHG1" s="102"/>
      <c r="CHH1" s="102"/>
      <c r="CHI1" s="102"/>
      <c r="CHJ1" s="102"/>
      <c r="CHK1" s="102"/>
      <c r="CHL1" s="102"/>
      <c r="CHM1" s="102"/>
      <c r="CHN1" s="102"/>
      <c r="CHO1" s="102"/>
      <c r="CHP1" s="102"/>
      <c r="CHQ1" s="102"/>
      <c r="CHR1" s="102"/>
      <c r="CHS1" s="102"/>
      <c r="CHT1" s="102"/>
      <c r="CHU1" s="102"/>
      <c r="CHV1" s="102"/>
      <c r="CHW1" s="102"/>
      <c r="CHX1" s="102"/>
      <c r="CHY1" s="102"/>
      <c r="CHZ1" s="102"/>
      <c r="CIA1" s="102"/>
      <c r="CIB1" s="102"/>
      <c r="CIC1" s="102"/>
      <c r="CID1" s="102"/>
      <c r="CIE1" s="102"/>
      <c r="CIF1" s="102"/>
      <c r="CIG1" s="102"/>
      <c r="CIH1" s="102"/>
      <c r="CII1" s="102"/>
      <c r="CIJ1" s="102"/>
      <c r="CIK1" s="102"/>
      <c r="CIL1" s="102"/>
      <c r="CIM1" s="102"/>
      <c r="CIN1" s="102"/>
      <c r="CIO1" s="102"/>
      <c r="CIP1" s="102"/>
      <c r="CIQ1" s="102"/>
      <c r="CIR1" s="102"/>
      <c r="CIS1" s="102"/>
      <c r="CIT1" s="102"/>
      <c r="CIU1" s="102"/>
      <c r="CIV1" s="102"/>
      <c r="CIW1" s="102"/>
      <c r="CIX1" s="102"/>
      <c r="CIY1" s="102"/>
      <c r="CIZ1" s="102"/>
      <c r="CJA1" s="102"/>
      <c r="CJB1" s="102"/>
      <c r="CJC1" s="102"/>
      <c r="CJD1" s="102"/>
      <c r="CJE1" s="102"/>
      <c r="CJF1" s="102"/>
      <c r="CJG1" s="102"/>
      <c r="CJH1" s="102"/>
      <c r="CJI1" s="102"/>
      <c r="CJJ1" s="102"/>
      <c r="CJK1" s="102"/>
      <c r="CJL1" s="102"/>
      <c r="CJM1" s="102"/>
      <c r="CJN1" s="102"/>
      <c r="CJO1" s="102"/>
      <c r="CJP1" s="102"/>
      <c r="CJQ1" s="102"/>
      <c r="CJR1" s="102"/>
      <c r="CJS1" s="102"/>
      <c r="CJT1" s="102"/>
      <c r="CJU1" s="102"/>
      <c r="CJV1" s="102"/>
      <c r="CJW1" s="102"/>
      <c r="CJX1" s="102"/>
      <c r="CJY1" s="102"/>
      <c r="CJZ1" s="102"/>
      <c r="CKA1" s="102"/>
      <c r="CKB1" s="102"/>
      <c r="CKC1" s="102"/>
      <c r="CKD1" s="102"/>
      <c r="CKE1" s="102"/>
      <c r="CKF1" s="102"/>
      <c r="CKG1" s="102"/>
      <c r="CKH1" s="102"/>
      <c r="CKI1" s="102"/>
      <c r="CKJ1" s="102"/>
      <c r="CKK1" s="102"/>
      <c r="CKL1" s="102"/>
      <c r="CKM1" s="102"/>
      <c r="CKN1" s="102"/>
      <c r="CKO1" s="102"/>
      <c r="CKP1" s="102"/>
      <c r="CKQ1" s="102"/>
      <c r="CKR1" s="102"/>
      <c r="CKS1" s="102"/>
      <c r="CKT1" s="102"/>
      <c r="CKU1" s="102"/>
      <c r="CKV1" s="102"/>
      <c r="CKW1" s="102"/>
      <c r="CKX1" s="102"/>
      <c r="CKY1" s="102"/>
      <c r="CKZ1" s="102"/>
      <c r="CLA1" s="102"/>
      <c r="CLB1" s="102"/>
      <c r="CLC1" s="102"/>
      <c r="CLD1" s="102"/>
      <c r="CLE1" s="102"/>
      <c r="CLF1" s="102"/>
      <c r="CLG1" s="102"/>
      <c r="CLH1" s="102"/>
      <c r="CLI1" s="102"/>
      <c r="CLJ1" s="102"/>
      <c r="CLK1" s="102"/>
      <c r="CLL1" s="102"/>
      <c r="CLM1" s="102"/>
      <c r="CLN1" s="102"/>
      <c r="CLO1" s="102"/>
      <c r="CLP1" s="102"/>
      <c r="CLQ1" s="102"/>
      <c r="CLR1" s="102"/>
      <c r="CLS1" s="102"/>
      <c r="CLT1" s="102"/>
      <c r="CLU1" s="102"/>
      <c r="CLV1" s="102"/>
      <c r="CLW1" s="102"/>
      <c r="CLX1" s="102"/>
      <c r="CLY1" s="102"/>
      <c r="CLZ1" s="102"/>
      <c r="CMA1" s="102"/>
      <c r="CMB1" s="102"/>
      <c r="CMC1" s="102"/>
      <c r="CMD1" s="102"/>
      <c r="CME1" s="102"/>
      <c r="CMF1" s="102"/>
      <c r="CMG1" s="102"/>
      <c r="CMH1" s="102"/>
      <c r="CMI1" s="102"/>
      <c r="CMJ1" s="102"/>
      <c r="CMK1" s="102"/>
      <c r="CML1" s="102"/>
      <c r="CMM1" s="102"/>
      <c r="CMN1" s="102"/>
      <c r="CMO1" s="102"/>
      <c r="CMP1" s="102"/>
      <c r="CMQ1" s="102"/>
      <c r="CMR1" s="102"/>
      <c r="CMS1" s="102"/>
      <c r="CMT1" s="102"/>
      <c r="CMU1" s="102"/>
      <c r="CMV1" s="102"/>
      <c r="CMW1" s="102"/>
      <c r="CMX1" s="102"/>
      <c r="CMY1" s="102"/>
      <c r="CMZ1" s="102"/>
      <c r="CNA1" s="102"/>
      <c r="CNB1" s="102"/>
      <c r="CNC1" s="102"/>
      <c r="CND1" s="102"/>
      <c r="CNE1" s="102"/>
      <c r="CNF1" s="102"/>
      <c r="CNG1" s="102"/>
      <c r="CNH1" s="102"/>
      <c r="CNI1" s="102"/>
      <c r="CNJ1" s="102"/>
      <c r="CNK1" s="102"/>
      <c r="CNL1" s="102"/>
      <c r="CNM1" s="102"/>
      <c r="CNN1" s="102"/>
      <c r="CNO1" s="102"/>
      <c r="CNP1" s="102"/>
      <c r="CNQ1" s="102"/>
      <c r="CNR1" s="102"/>
      <c r="CNS1" s="102"/>
      <c r="CNT1" s="102"/>
      <c r="CNU1" s="102"/>
      <c r="CNV1" s="102"/>
      <c r="CNW1" s="102"/>
      <c r="CNX1" s="102"/>
      <c r="CNY1" s="102"/>
      <c r="CNZ1" s="102"/>
      <c r="COA1" s="102"/>
      <c r="COB1" s="102"/>
      <c r="COC1" s="102"/>
      <c r="COD1" s="102"/>
      <c r="COE1" s="102"/>
      <c r="COF1" s="102"/>
      <c r="COG1" s="102"/>
      <c r="COH1" s="102"/>
      <c r="COI1" s="102"/>
      <c r="COJ1" s="102"/>
      <c r="COK1" s="102"/>
      <c r="COL1" s="102"/>
      <c r="COM1" s="102"/>
      <c r="CON1" s="102"/>
      <c r="COO1" s="102"/>
      <c r="COP1" s="102"/>
      <c r="COQ1" s="102"/>
      <c r="COR1" s="102"/>
      <c r="COS1" s="102"/>
      <c r="COT1" s="102"/>
      <c r="COU1" s="102"/>
      <c r="COV1" s="102"/>
      <c r="COW1" s="102"/>
      <c r="COX1" s="102"/>
      <c r="COY1" s="102"/>
      <c r="COZ1" s="102"/>
      <c r="CPA1" s="102"/>
      <c r="CPB1" s="102"/>
      <c r="CPC1" s="102"/>
      <c r="CPD1" s="102"/>
      <c r="CPE1" s="102"/>
      <c r="CPF1" s="102"/>
      <c r="CPG1" s="102"/>
      <c r="CPH1" s="102"/>
      <c r="CPI1" s="102"/>
      <c r="CPJ1" s="102"/>
      <c r="CPK1" s="102"/>
      <c r="CPL1" s="102"/>
      <c r="CPM1" s="102"/>
      <c r="CPN1" s="102"/>
      <c r="CPO1" s="102"/>
      <c r="CPP1" s="102"/>
      <c r="CPQ1" s="102"/>
      <c r="CPR1" s="102"/>
      <c r="CPS1" s="102"/>
      <c r="CPT1" s="102"/>
      <c r="CPU1" s="102"/>
      <c r="CPV1" s="102"/>
      <c r="CPW1" s="102"/>
      <c r="CPX1" s="102"/>
      <c r="CPY1" s="102"/>
      <c r="CPZ1" s="102"/>
      <c r="CQA1" s="102"/>
      <c r="CQB1" s="102"/>
      <c r="CQC1" s="102"/>
      <c r="CQD1" s="102"/>
      <c r="CQE1" s="102"/>
      <c r="CQF1" s="102"/>
      <c r="CQG1" s="102"/>
      <c r="CQH1" s="102"/>
      <c r="CQI1" s="102"/>
      <c r="CQJ1" s="102"/>
      <c r="CQK1" s="102"/>
      <c r="CQL1" s="102"/>
      <c r="CQM1" s="102"/>
      <c r="CQN1" s="102"/>
      <c r="CQO1" s="102"/>
      <c r="CQP1" s="102"/>
      <c r="CQQ1" s="102"/>
      <c r="CQR1" s="102"/>
      <c r="CQS1" s="102"/>
      <c r="CQT1" s="102"/>
      <c r="CQU1" s="102"/>
      <c r="CQV1" s="102"/>
      <c r="CQW1" s="102"/>
      <c r="CQX1" s="102"/>
      <c r="CQY1" s="102"/>
      <c r="CQZ1" s="102"/>
      <c r="CRA1" s="102"/>
      <c r="CRB1" s="102"/>
      <c r="CRC1" s="102"/>
      <c r="CRD1" s="102"/>
      <c r="CRE1" s="102"/>
      <c r="CRF1" s="102"/>
      <c r="CRG1" s="102"/>
      <c r="CRH1" s="102"/>
      <c r="CRI1" s="102"/>
      <c r="CRJ1" s="102"/>
      <c r="CRK1" s="102"/>
      <c r="CRL1" s="102"/>
      <c r="CRM1" s="102"/>
      <c r="CRN1" s="102"/>
      <c r="CRO1" s="102"/>
      <c r="CRP1" s="102"/>
      <c r="CRQ1" s="102"/>
      <c r="CRR1" s="102"/>
      <c r="CRS1" s="102"/>
      <c r="CRT1" s="102"/>
      <c r="CRU1" s="102"/>
      <c r="CRV1" s="102"/>
      <c r="CRW1" s="102"/>
      <c r="CRX1" s="102"/>
      <c r="CRY1" s="102"/>
      <c r="CRZ1" s="102"/>
      <c r="CSA1" s="102"/>
      <c r="CSB1" s="102"/>
      <c r="CSC1" s="102"/>
      <c r="CSD1" s="102"/>
      <c r="CSE1" s="102"/>
      <c r="CSF1" s="102"/>
      <c r="CSG1" s="102"/>
      <c r="CSH1" s="102"/>
      <c r="CSI1" s="102"/>
      <c r="CSJ1" s="102"/>
      <c r="CSK1" s="102"/>
      <c r="CSL1" s="102"/>
      <c r="CSM1" s="102"/>
      <c r="CSN1" s="102"/>
      <c r="CSO1" s="102"/>
      <c r="CSP1" s="102"/>
      <c r="CSQ1" s="102"/>
      <c r="CSR1" s="102"/>
      <c r="CSS1" s="102"/>
      <c r="CST1" s="102"/>
      <c r="CSU1" s="102"/>
      <c r="CSV1" s="102"/>
      <c r="CSW1" s="102"/>
      <c r="CSX1" s="102"/>
      <c r="CSY1" s="102"/>
      <c r="CSZ1" s="102"/>
      <c r="CTA1" s="102"/>
      <c r="CTB1" s="102"/>
      <c r="CTC1" s="102"/>
      <c r="CTD1" s="102"/>
      <c r="CTE1" s="102"/>
      <c r="CTF1" s="102"/>
      <c r="CTG1" s="102"/>
      <c r="CTH1" s="102"/>
      <c r="CTI1" s="102"/>
      <c r="CTJ1" s="102"/>
      <c r="CTK1" s="102"/>
      <c r="CTL1" s="102"/>
      <c r="CTM1" s="102"/>
      <c r="CTN1" s="102"/>
      <c r="CTO1" s="102"/>
      <c r="CTP1" s="102"/>
      <c r="CTQ1" s="102"/>
      <c r="CTR1" s="102"/>
      <c r="CTS1" s="102"/>
      <c r="CTT1" s="102"/>
      <c r="CTU1" s="102"/>
      <c r="CTV1" s="102"/>
      <c r="CTW1" s="102"/>
      <c r="CTX1" s="102"/>
      <c r="CTY1" s="102"/>
      <c r="CTZ1" s="102"/>
      <c r="CUA1" s="102"/>
      <c r="CUB1" s="102"/>
      <c r="CUC1" s="102"/>
      <c r="CUD1" s="102"/>
      <c r="CUE1" s="102"/>
      <c r="CUF1" s="102"/>
      <c r="CUG1" s="102"/>
      <c r="CUH1" s="102"/>
      <c r="CUI1" s="102"/>
      <c r="CUJ1" s="102"/>
      <c r="CUK1" s="102"/>
      <c r="CUL1" s="102"/>
      <c r="CUM1" s="102"/>
      <c r="CUN1" s="102"/>
      <c r="CUO1" s="102"/>
      <c r="CUP1" s="102"/>
      <c r="CUQ1" s="102"/>
      <c r="CUR1" s="102"/>
      <c r="CUS1" s="102"/>
      <c r="CUT1" s="102"/>
      <c r="CUU1" s="102"/>
      <c r="CUV1" s="102"/>
      <c r="CUW1" s="102"/>
      <c r="CUX1" s="102"/>
      <c r="CUY1" s="102"/>
      <c r="CUZ1" s="102"/>
      <c r="CVA1" s="102"/>
      <c r="CVB1" s="102"/>
      <c r="CVC1" s="102"/>
      <c r="CVD1" s="102"/>
      <c r="CVE1" s="102"/>
      <c r="CVF1" s="102"/>
      <c r="CVG1" s="102"/>
      <c r="CVH1" s="102"/>
      <c r="CVI1" s="102"/>
      <c r="CVJ1" s="102"/>
      <c r="CVK1" s="102"/>
      <c r="CVL1" s="102"/>
      <c r="CVM1" s="102"/>
      <c r="CVN1" s="102"/>
      <c r="CVO1" s="102"/>
      <c r="CVP1" s="102"/>
      <c r="CVQ1" s="102"/>
      <c r="CVR1" s="102"/>
      <c r="CVS1" s="102"/>
      <c r="CVT1" s="102"/>
      <c r="CVU1" s="102"/>
      <c r="CVV1" s="102"/>
      <c r="CVW1" s="102"/>
      <c r="CVX1" s="102"/>
      <c r="CVY1" s="102"/>
      <c r="CVZ1" s="102"/>
      <c r="CWA1" s="102"/>
      <c r="CWB1" s="102"/>
      <c r="CWC1" s="102"/>
      <c r="CWD1" s="102"/>
      <c r="CWE1" s="102"/>
      <c r="CWF1" s="102"/>
      <c r="CWG1" s="102"/>
      <c r="CWH1" s="102"/>
      <c r="CWI1" s="102"/>
      <c r="CWJ1" s="102"/>
      <c r="CWK1" s="102"/>
      <c r="CWL1" s="102"/>
      <c r="CWM1" s="102"/>
      <c r="CWN1" s="102"/>
      <c r="CWO1" s="102"/>
      <c r="CWP1" s="102"/>
      <c r="CWQ1" s="102"/>
      <c r="CWR1" s="102"/>
      <c r="CWS1" s="102"/>
      <c r="CWT1" s="102"/>
      <c r="CWU1" s="102"/>
      <c r="CWV1" s="102"/>
      <c r="CWW1" s="102"/>
      <c r="CWX1" s="102"/>
      <c r="CWY1" s="102"/>
      <c r="CWZ1" s="102"/>
      <c r="CXA1" s="102"/>
      <c r="CXB1" s="102"/>
      <c r="CXC1" s="102"/>
      <c r="CXD1" s="102"/>
      <c r="CXE1" s="102"/>
      <c r="CXF1" s="102"/>
      <c r="CXG1" s="102"/>
      <c r="CXH1" s="102"/>
      <c r="CXI1" s="102"/>
      <c r="CXJ1" s="102"/>
      <c r="CXK1" s="102"/>
      <c r="CXL1" s="102"/>
      <c r="CXM1" s="102"/>
      <c r="CXN1" s="102"/>
      <c r="CXO1" s="102"/>
      <c r="CXP1" s="102"/>
      <c r="CXQ1" s="102"/>
      <c r="CXR1" s="102"/>
      <c r="CXS1" s="102"/>
      <c r="CXT1" s="102"/>
      <c r="CXU1" s="102"/>
      <c r="CXV1" s="102"/>
      <c r="CXW1" s="102"/>
      <c r="CXX1" s="102"/>
      <c r="CXY1" s="102"/>
      <c r="CXZ1" s="102"/>
      <c r="CYA1" s="102"/>
      <c r="CYB1" s="102"/>
      <c r="CYC1" s="102"/>
      <c r="CYD1" s="102"/>
      <c r="CYE1" s="102"/>
      <c r="CYF1" s="102"/>
      <c r="CYG1" s="102"/>
      <c r="CYH1" s="102"/>
      <c r="CYI1" s="102"/>
      <c r="CYJ1" s="102"/>
      <c r="CYK1" s="102"/>
      <c r="CYL1" s="102"/>
      <c r="CYM1" s="102"/>
      <c r="CYN1" s="102"/>
      <c r="CYO1" s="102"/>
      <c r="CYP1" s="102"/>
      <c r="CYQ1" s="102"/>
      <c r="CYR1" s="102"/>
      <c r="CYS1" s="102"/>
      <c r="CYT1" s="102"/>
      <c r="CYU1" s="102"/>
      <c r="CYV1" s="102"/>
      <c r="CYW1" s="102"/>
      <c r="CYX1" s="102"/>
      <c r="CYY1" s="102"/>
      <c r="CYZ1" s="102"/>
      <c r="CZA1" s="102"/>
      <c r="CZB1" s="102"/>
      <c r="CZC1" s="102"/>
      <c r="CZD1" s="102"/>
      <c r="CZE1" s="102"/>
      <c r="CZF1" s="102"/>
      <c r="CZG1" s="102"/>
      <c r="CZH1" s="102"/>
      <c r="CZI1" s="102"/>
      <c r="CZJ1" s="102"/>
      <c r="CZK1" s="102"/>
      <c r="CZL1" s="102"/>
      <c r="CZM1" s="102"/>
      <c r="CZN1" s="102"/>
      <c r="CZO1" s="102"/>
      <c r="CZP1" s="102"/>
      <c r="CZQ1" s="102"/>
      <c r="CZR1" s="102"/>
      <c r="CZS1" s="102"/>
      <c r="CZT1" s="102"/>
      <c r="CZU1" s="102"/>
      <c r="CZV1" s="102"/>
      <c r="CZW1" s="102"/>
      <c r="CZX1" s="102"/>
      <c r="CZY1" s="102"/>
      <c r="CZZ1" s="102"/>
      <c r="DAA1" s="102"/>
      <c r="DAB1" s="102"/>
      <c r="DAC1" s="102"/>
      <c r="DAD1" s="102"/>
      <c r="DAE1" s="102"/>
      <c r="DAF1" s="102"/>
      <c r="DAG1" s="102"/>
      <c r="DAH1" s="102"/>
      <c r="DAI1" s="102"/>
      <c r="DAJ1" s="102"/>
      <c r="DAK1" s="102"/>
      <c r="DAL1" s="102"/>
      <c r="DAM1" s="102"/>
      <c r="DAN1" s="102"/>
      <c r="DAO1" s="102"/>
      <c r="DAP1" s="102"/>
      <c r="DAQ1" s="102"/>
      <c r="DAR1" s="102"/>
      <c r="DAS1" s="102"/>
      <c r="DAT1" s="102"/>
      <c r="DAU1" s="102"/>
      <c r="DAV1" s="102"/>
      <c r="DAW1" s="102"/>
      <c r="DAX1" s="102"/>
      <c r="DAY1" s="102"/>
      <c r="DAZ1" s="102"/>
      <c r="DBA1" s="102"/>
      <c r="DBB1" s="102"/>
      <c r="DBC1" s="102"/>
      <c r="DBD1" s="102"/>
      <c r="DBE1" s="102"/>
      <c r="DBF1" s="102"/>
      <c r="DBG1" s="102"/>
      <c r="DBH1" s="102"/>
      <c r="DBI1" s="102"/>
      <c r="DBJ1" s="102"/>
      <c r="DBK1" s="102"/>
      <c r="DBL1" s="102"/>
      <c r="DBM1" s="102"/>
      <c r="DBN1" s="102"/>
      <c r="DBO1" s="102"/>
      <c r="DBP1" s="102"/>
      <c r="DBQ1" s="102"/>
      <c r="DBR1" s="102"/>
      <c r="DBS1" s="102"/>
      <c r="DBT1" s="102"/>
      <c r="DBU1" s="102"/>
      <c r="DBV1" s="102"/>
      <c r="DBW1" s="102"/>
      <c r="DBX1" s="102"/>
      <c r="DBY1" s="102"/>
      <c r="DBZ1" s="102"/>
      <c r="DCA1" s="102"/>
      <c r="DCB1" s="102"/>
      <c r="DCC1" s="102"/>
      <c r="DCD1" s="102"/>
      <c r="DCE1" s="102"/>
      <c r="DCF1" s="102"/>
      <c r="DCG1" s="102"/>
      <c r="DCH1" s="102"/>
      <c r="DCI1" s="102"/>
      <c r="DCJ1" s="102"/>
      <c r="DCK1" s="102"/>
      <c r="DCL1" s="102"/>
      <c r="DCM1" s="102"/>
      <c r="DCN1" s="102"/>
      <c r="DCO1" s="102"/>
      <c r="DCP1" s="102"/>
      <c r="DCQ1" s="102"/>
      <c r="DCR1" s="102"/>
      <c r="DCS1" s="102"/>
      <c r="DCT1" s="102"/>
      <c r="DCU1" s="102"/>
      <c r="DCV1" s="102"/>
      <c r="DCW1" s="102"/>
      <c r="DCX1" s="102"/>
      <c r="DCY1" s="102"/>
      <c r="DCZ1" s="102"/>
      <c r="DDA1" s="102"/>
      <c r="DDB1" s="102"/>
      <c r="DDC1" s="102"/>
      <c r="DDD1" s="102"/>
      <c r="DDE1" s="102"/>
      <c r="DDF1" s="102"/>
      <c r="DDG1" s="102"/>
      <c r="DDH1" s="102"/>
      <c r="DDI1" s="102"/>
      <c r="DDJ1" s="102"/>
      <c r="DDK1" s="102"/>
      <c r="DDL1" s="102"/>
      <c r="DDM1" s="102"/>
      <c r="DDN1" s="102"/>
      <c r="DDO1" s="102"/>
      <c r="DDP1" s="102"/>
      <c r="DDQ1" s="102"/>
      <c r="DDR1" s="102"/>
      <c r="DDS1" s="102"/>
      <c r="DDT1" s="102"/>
      <c r="DDU1" s="102"/>
      <c r="DDV1" s="102"/>
      <c r="DDW1" s="102"/>
      <c r="DDX1" s="102"/>
      <c r="DDY1" s="102"/>
      <c r="DDZ1" s="102"/>
      <c r="DEA1" s="102"/>
      <c r="DEB1" s="102"/>
      <c r="DEC1" s="102"/>
      <c r="DED1" s="102"/>
      <c r="DEE1" s="102"/>
      <c r="DEF1" s="102"/>
      <c r="DEG1" s="102"/>
      <c r="DEH1" s="102"/>
      <c r="DEI1" s="102"/>
      <c r="DEJ1" s="102"/>
      <c r="DEK1" s="102"/>
      <c r="DEL1" s="102"/>
      <c r="DEM1" s="102"/>
      <c r="DEN1" s="102"/>
      <c r="DEO1" s="102"/>
      <c r="DEP1" s="102"/>
      <c r="DEQ1" s="102"/>
      <c r="DER1" s="102"/>
      <c r="DES1" s="102"/>
      <c r="DET1" s="102"/>
      <c r="DEU1" s="102"/>
      <c r="DEV1" s="102"/>
      <c r="DEW1" s="102"/>
      <c r="DEX1" s="102"/>
      <c r="DEY1" s="102"/>
      <c r="DEZ1" s="102"/>
      <c r="DFA1" s="102"/>
      <c r="DFB1" s="102"/>
      <c r="DFC1" s="102"/>
      <c r="DFD1" s="102"/>
      <c r="DFE1" s="102"/>
      <c r="DFF1" s="102"/>
      <c r="DFG1" s="102"/>
      <c r="DFH1" s="102"/>
      <c r="DFI1" s="102"/>
      <c r="DFJ1" s="102"/>
      <c r="DFK1" s="102"/>
      <c r="DFL1" s="102"/>
      <c r="DFM1" s="102"/>
      <c r="DFN1" s="102"/>
      <c r="DFO1" s="102"/>
      <c r="DFP1" s="102"/>
      <c r="DFQ1" s="102"/>
      <c r="DFR1" s="102"/>
      <c r="DFS1" s="102"/>
      <c r="DFT1" s="102"/>
      <c r="DFU1" s="102"/>
      <c r="DFV1" s="102"/>
      <c r="DFW1" s="102"/>
      <c r="DFX1" s="102"/>
      <c r="DFY1" s="102"/>
      <c r="DFZ1" s="102"/>
      <c r="DGA1" s="102"/>
      <c r="DGB1" s="102"/>
      <c r="DGC1" s="102"/>
      <c r="DGD1" s="102"/>
      <c r="DGE1" s="102"/>
      <c r="DGF1" s="102"/>
      <c r="DGG1" s="102"/>
      <c r="DGH1" s="102"/>
      <c r="DGI1" s="102"/>
      <c r="DGJ1" s="102"/>
      <c r="DGK1" s="102"/>
      <c r="DGL1" s="102"/>
      <c r="DGM1" s="102"/>
      <c r="DGN1" s="102"/>
      <c r="DGO1" s="102"/>
      <c r="DGP1" s="102"/>
      <c r="DGQ1" s="102"/>
      <c r="DGR1" s="102"/>
      <c r="DGS1" s="102"/>
      <c r="DGT1" s="102"/>
      <c r="DGU1" s="102"/>
      <c r="DGV1" s="102"/>
      <c r="DGW1" s="102"/>
      <c r="DGX1" s="102"/>
      <c r="DGY1" s="102"/>
      <c r="DGZ1" s="102"/>
      <c r="DHA1" s="102"/>
      <c r="DHB1" s="102"/>
      <c r="DHC1" s="102"/>
      <c r="DHD1" s="102"/>
      <c r="DHE1" s="102"/>
      <c r="DHF1" s="102"/>
      <c r="DHG1" s="102"/>
      <c r="DHH1" s="102"/>
      <c r="DHI1" s="102"/>
      <c r="DHJ1" s="102"/>
      <c r="DHK1" s="102"/>
      <c r="DHL1" s="102"/>
      <c r="DHM1" s="102"/>
      <c r="DHN1" s="102"/>
      <c r="DHO1" s="102"/>
      <c r="DHP1" s="102"/>
      <c r="DHQ1" s="102"/>
      <c r="DHR1" s="102"/>
      <c r="DHS1" s="102"/>
      <c r="DHT1" s="102"/>
      <c r="DHU1" s="102"/>
      <c r="DHV1" s="102"/>
      <c r="DHW1" s="102"/>
      <c r="DHX1" s="102"/>
      <c r="DHY1" s="102"/>
      <c r="DHZ1" s="102"/>
      <c r="DIA1" s="102"/>
      <c r="DIB1" s="102"/>
      <c r="DIC1" s="102"/>
      <c r="DID1" s="102"/>
      <c r="DIE1" s="102"/>
      <c r="DIF1" s="102"/>
      <c r="DIG1" s="102"/>
      <c r="DIH1" s="102"/>
      <c r="DII1" s="102"/>
      <c r="DIJ1" s="102"/>
      <c r="DIK1" s="102"/>
      <c r="DIL1" s="102"/>
      <c r="DIM1" s="102"/>
      <c r="DIN1" s="102"/>
      <c r="DIO1" s="102"/>
      <c r="DIP1" s="102"/>
      <c r="DIQ1" s="102"/>
      <c r="DIR1" s="102"/>
      <c r="DIS1" s="102"/>
      <c r="DIT1" s="102"/>
      <c r="DIU1" s="102"/>
      <c r="DIV1" s="102"/>
      <c r="DIW1" s="102"/>
      <c r="DIX1" s="102"/>
      <c r="DIY1" s="102"/>
      <c r="DIZ1" s="102"/>
      <c r="DJA1" s="102"/>
      <c r="DJB1" s="102"/>
      <c r="DJC1" s="102"/>
      <c r="DJD1" s="102"/>
      <c r="DJE1" s="102"/>
      <c r="DJF1" s="102"/>
      <c r="DJG1" s="102"/>
      <c r="DJH1" s="102"/>
      <c r="DJI1" s="102"/>
      <c r="DJJ1" s="102"/>
      <c r="DJK1" s="102"/>
      <c r="DJL1" s="102"/>
      <c r="DJM1" s="102"/>
      <c r="DJN1" s="102"/>
      <c r="DJO1" s="102"/>
      <c r="DJP1" s="102"/>
      <c r="DJQ1" s="102"/>
      <c r="DJR1" s="102"/>
      <c r="DJS1" s="102"/>
      <c r="DJT1" s="102"/>
      <c r="DJU1" s="102"/>
      <c r="DJV1" s="102"/>
      <c r="DJW1" s="102"/>
      <c r="DJX1" s="102"/>
      <c r="DJY1" s="102"/>
      <c r="DJZ1" s="102"/>
      <c r="DKA1" s="102"/>
      <c r="DKB1" s="102"/>
      <c r="DKC1" s="102"/>
      <c r="DKD1" s="102"/>
      <c r="DKE1" s="102"/>
      <c r="DKF1" s="102"/>
      <c r="DKG1" s="102"/>
      <c r="DKH1" s="102"/>
      <c r="DKI1" s="102"/>
      <c r="DKJ1" s="102"/>
      <c r="DKK1" s="102"/>
      <c r="DKL1" s="102"/>
      <c r="DKM1" s="102"/>
      <c r="DKN1" s="102"/>
      <c r="DKO1" s="102"/>
      <c r="DKP1" s="102"/>
      <c r="DKQ1" s="102"/>
      <c r="DKR1" s="102"/>
      <c r="DKS1" s="102"/>
      <c r="DKT1" s="102"/>
      <c r="DKU1" s="102"/>
      <c r="DKV1" s="102"/>
      <c r="DKW1" s="102"/>
      <c r="DKX1" s="102"/>
      <c r="DKY1" s="102"/>
      <c r="DKZ1" s="102"/>
      <c r="DLA1" s="102"/>
      <c r="DLB1" s="102"/>
      <c r="DLC1" s="102"/>
      <c r="DLD1" s="102"/>
      <c r="DLE1" s="102"/>
      <c r="DLF1" s="102"/>
      <c r="DLG1" s="102"/>
      <c r="DLH1" s="102"/>
      <c r="DLI1" s="102"/>
      <c r="DLJ1" s="102"/>
      <c r="DLK1" s="102"/>
      <c r="DLL1" s="102"/>
      <c r="DLM1" s="102"/>
      <c r="DLN1" s="102"/>
      <c r="DLO1" s="102"/>
      <c r="DLP1" s="102"/>
      <c r="DLQ1" s="102"/>
      <c r="DLR1" s="102"/>
      <c r="DLS1" s="102"/>
      <c r="DLT1" s="102"/>
      <c r="DLU1" s="102"/>
      <c r="DLV1" s="102"/>
      <c r="DLW1" s="102"/>
      <c r="DLX1" s="102"/>
      <c r="DLY1" s="102"/>
      <c r="DLZ1" s="102"/>
      <c r="DMA1" s="102"/>
      <c r="DMB1" s="102"/>
      <c r="DMC1" s="102"/>
      <c r="DMD1" s="102"/>
      <c r="DME1" s="102"/>
      <c r="DMF1" s="102"/>
      <c r="DMG1" s="102"/>
      <c r="DMH1" s="102"/>
      <c r="DMI1" s="102"/>
      <c r="DMJ1" s="102"/>
      <c r="DMK1" s="102"/>
      <c r="DML1" s="102"/>
      <c r="DMM1" s="102"/>
      <c r="DMN1" s="102"/>
      <c r="DMO1" s="102"/>
      <c r="DMP1" s="102"/>
      <c r="DMQ1" s="102"/>
      <c r="DMR1" s="102"/>
      <c r="DMS1" s="102"/>
      <c r="DMT1" s="102"/>
      <c r="DMU1" s="102"/>
      <c r="DMV1" s="102"/>
      <c r="DMW1" s="102"/>
      <c r="DMX1" s="102"/>
      <c r="DMY1" s="102"/>
      <c r="DMZ1" s="102"/>
      <c r="DNA1" s="102"/>
      <c r="DNB1" s="102"/>
      <c r="DNC1" s="102"/>
      <c r="DND1" s="102"/>
      <c r="DNE1" s="102"/>
      <c r="DNF1" s="102"/>
      <c r="DNG1" s="102"/>
      <c r="DNH1" s="102"/>
      <c r="DNI1" s="102"/>
      <c r="DNJ1" s="102"/>
      <c r="DNK1" s="102"/>
      <c r="DNL1" s="102"/>
      <c r="DNM1" s="102"/>
      <c r="DNN1" s="102"/>
      <c r="DNO1" s="102"/>
      <c r="DNP1" s="102"/>
      <c r="DNQ1" s="102"/>
      <c r="DNR1" s="102"/>
      <c r="DNS1" s="102"/>
      <c r="DNT1" s="102"/>
      <c r="DNU1" s="102"/>
      <c r="DNV1" s="102"/>
      <c r="DNW1" s="102"/>
      <c r="DNX1" s="102"/>
      <c r="DNY1" s="102"/>
      <c r="DNZ1" s="102"/>
      <c r="DOA1" s="102"/>
      <c r="DOB1" s="102"/>
      <c r="DOC1" s="102"/>
      <c r="DOD1" s="102"/>
      <c r="DOE1" s="102"/>
      <c r="DOF1" s="102"/>
      <c r="DOG1" s="102"/>
      <c r="DOH1" s="102"/>
      <c r="DOI1" s="102"/>
      <c r="DOJ1" s="102"/>
      <c r="DOK1" s="102"/>
      <c r="DOL1" s="102"/>
      <c r="DOM1" s="102"/>
      <c r="DON1" s="102"/>
      <c r="DOO1" s="102"/>
      <c r="DOP1" s="102"/>
      <c r="DOQ1" s="102"/>
      <c r="DOR1" s="102"/>
      <c r="DOS1" s="102"/>
      <c r="DOT1" s="102"/>
      <c r="DOU1" s="102"/>
      <c r="DOV1" s="102"/>
      <c r="DOW1" s="102"/>
      <c r="DOX1" s="102"/>
      <c r="DOY1" s="102"/>
      <c r="DOZ1" s="102"/>
      <c r="DPA1" s="102"/>
      <c r="DPB1" s="102"/>
      <c r="DPC1" s="102"/>
      <c r="DPD1" s="102"/>
      <c r="DPE1" s="102"/>
      <c r="DPF1" s="102"/>
      <c r="DPG1" s="102"/>
      <c r="DPH1" s="102"/>
      <c r="DPI1" s="102"/>
      <c r="DPJ1" s="102"/>
      <c r="DPK1" s="102"/>
      <c r="DPL1" s="102"/>
      <c r="DPM1" s="102"/>
      <c r="DPN1" s="102"/>
      <c r="DPO1" s="102"/>
      <c r="DPP1" s="102"/>
      <c r="DPQ1" s="102"/>
      <c r="DPR1" s="102"/>
      <c r="DPS1" s="102"/>
      <c r="DPT1" s="102"/>
      <c r="DPU1" s="102"/>
      <c r="DPV1" s="102"/>
      <c r="DPW1" s="102"/>
      <c r="DPX1" s="102"/>
      <c r="DPY1" s="102"/>
      <c r="DPZ1" s="102"/>
      <c r="DQA1" s="102"/>
      <c r="DQB1" s="102"/>
      <c r="DQC1" s="102"/>
      <c r="DQD1" s="102"/>
      <c r="DQE1" s="102"/>
      <c r="DQF1" s="102"/>
      <c r="DQG1" s="102"/>
      <c r="DQH1" s="102"/>
      <c r="DQI1" s="102"/>
      <c r="DQJ1" s="102"/>
      <c r="DQK1" s="102"/>
      <c r="DQL1" s="102"/>
      <c r="DQM1" s="102"/>
      <c r="DQN1" s="102"/>
      <c r="DQO1" s="102"/>
      <c r="DQP1" s="102"/>
      <c r="DQQ1" s="102"/>
      <c r="DQR1" s="102"/>
      <c r="DQS1" s="102"/>
      <c r="DQT1" s="102"/>
      <c r="DQU1" s="102"/>
      <c r="DQV1" s="102"/>
      <c r="DQW1" s="102"/>
      <c r="DQX1" s="102"/>
      <c r="DQY1" s="102"/>
      <c r="DQZ1" s="102"/>
      <c r="DRA1" s="102"/>
      <c r="DRB1" s="102"/>
      <c r="DRC1" s="102"/>
      <c r="DRD1" s="102"/>
      <c r="DRE1" s="102"/>
      <c r="DRF1" s="102"/>
      <c r="DRG1" s="102"/>
      <c r="DRH1" s="102"/>
      <c r="DRI1" s="102"/>
      <c r="DRJ1" s="102"/>
      <c r="DRK1" s="102"/>
      <c r="DRL1" s="102"/>
      <c r="DRM1" s="102"/>
      <c r="DRN1" s="102"/>
      <c r="DRO1" s="102"/>
      <c r="DRP1" s="102"/>
      <c r="DRQ1" s="102"/>
      <c r="DRR1" s="102"/>
      <c r="DRS1" s="102"/>
      <c r="DRT1" s="102"/>
      <c r="DRU1" s="102"/>
      <c r="DRV1" s="102"/>
      <c r="DRW1" s="102"/>
      <c r="DRX1" s="102"/>
      <c r="DRY1" s="102"/>
      <c r="DRZ1" s="102"/>
      <c r="DSA1" s="102"/>
      <c r="DSB1" s="102"/>
      <c r="DSC1" s="102"/>
      <c r="DSD1" s="102"/>
      <c r="DSE1" s="102"/>
      <c r="DSF1" s="102"/>
      <c r="DSG1" s="102"/>
      <c r="DSH1" s="102"/>
      <c r="DSI1" s="102"/>
      <c r="DSJ1" s="102"/>
      <c r="DSK1" s="102"/>
      <c r="DSL1" s="102"/>
      <c r="DSM1" s="102"/>
      <c r="DSN1" s="102"/>
      <c r="DSO1" s="102"/>
      <c r="DSP1" s="102"/>
      <c r="DSQ1" s="102"/>
      <c r="DSR1" s="102"/>
      <c r="DSS1" s="102"/>
      <c r="DST1" s="102"/>
      <c r="DSU1" s="102"/>
      <c r="DSV1" s="102"/>
      <c r="DSW1" s="102"/>
      <c r="DSX1" s="102"/>
      <c r="DSY1" s="102"/>
      <c r="DSZ1" s="102"/>
      <c r="DTA1" s="102"/>
      <c r="DTB1" s="102"/>
      <c r="DTC1" s="102"/>
      <c r="DTD1" s="102"/>
      <c r="DTE1" s="102"/>
      <c r="DTF1" s="102"/>
      <c r="DTG1" s="102"/>
      <c r="DTH1" s="102"/>
      <c r="DTI1" s="102"/>
      <c r="DTJ1" s="102"/>
      <c r="DTK1" s="102"/>
      <c r="DTL1" s="102"/>
      <c r="DTM1" s="102"/>
      <c r="DTN1" s="102"/>
      <c r="DTO1" s="102"/>
      <c r="DTP1" s="102"/>
      <c r="DTQ1" s="102"/>
      <c r="DTR1" s="102"/>
      <c r="DTS1" s="102"/>
      <c r="DTT1" s="102"/>
      <c r="DTU1" s="102"/>
      <c r="DTV1" s="102"/>
      <c r="DTW1" s="102"/>
      <c r="DTX1" s="102"/>
      <c r="DTY1" s="102"/>
      <c r="DTZ1" s="102"/>
      <c r="DUA1" s="102"/>
      <c r="DUB1" s="102"/>
      <c r="DUC1" s="102"/>
      <c r="DUD1" s="102"/>
      <c r="DUE1" s="102"/>
      <c r="DUF1" s="102"/>
      <c r="DUG1" s="102"/>
      <c r="DUH1" s="102"/>
      <c r="DUI1" s="102"/>
      <c r="DUJ1" s="102"/>
      <c r="DUK1" s="102"/>
      <c r="DUL1" s="102"/>
      <c r="DUM1" s="102"/>
      <c r="DUN1" s="102"/>
      <c r="DUO1" s="102"/>
      <c r="DUP1" s="102"/>
      <c r="DUQ1" s="102"/>
      <c r="DUR1" s="102"/>
      <c r="DUS1" s="102"/>
      <c r="DUT1" s="102"/>
      <c r="DUU1" s="102"/>
      <c r="DUV1" s="102"/>
      <c r="DUW1" s="102"/>
      <c r="DUX1" s="102"/>
      <c r="DUY1" s="102"/>
      <c r="DUZ1" s="102"/>
      <c r="DVA1" s="102"/>
      <c r="DVB1" s="102"/>
      <c r="DVC1" s="102"/>
      <c r="DVD1" s="102"/>
      <c r="DVE1" s="102"/>
      <c r="DVF1" s="102"/>
      <c r="DVG1" s="102"/>
      <c r="DVH1" s="102"/>
      <c r="DVI1" s="102"/>
      <c r="DVJ1" s="102"/>
      <c r="DVK1" s="102"/>
      <c r="DVL1" s="102"/>
      <c r="DVM1" s="102"/>
      <c r="DVN1" s="102"/>
      <c r="DVO1" s="102"/>
      <c r="DVP1" s="102"/>
      <c r="DVQ1" s="102"/>
      <c r="DVR1" s="102"/>
      <c r="DVS1" s="102"/>
      <c r="DVT1" s="102"/>
      <c r="DVU1" s="102"/>
      <c r="DVV1" s="102"/>
      <c r="DVW1" s="102"/>
      <c r="DVX1" s="102"/>
      <c r="DVY1" s="102"/>
      <c r="DVZ1" s="102"/>
      <c r="DWA1" s="102"/>
      <c r="DWB1" s="102"/>
      <c r="DWC1" s="102"/>
      <c r="DWD1" s="102"/>
      <c r="DWE1" s="102"/>
      <c r="DWF1" s="102"/>
      <c r="DWG1" s="102"/>
      <c r="DWH1" s="102"/>
      <c r="DWI1" s="102"/>
      <c r="DWJ1" s="102"/>
      <c r="DWK1" s="102"/>
      <c r="DWL1" s="102"/>
      <c r="DWM1" s="102"/>
      <c r="DWN1" s="102"/>
      <c r="DWO1" s="102"/>
      <c r="DWP1" s="102"/>
      <c r="DWQ1" s="102"/>
      <c r="DWR1" s="102"/>
      <c r="DWS1" s="102"/>
      <c r="DWT1" s="102"/>
      <c r="DWU1" s="102"/>
      <c r="DWV1" s="102"/>
      <c r="DWW1" s="102"/>
      <c r="DWX1" s="102"/>
      <c r="DWY1" s="102"/>
      <c r="DWZ1" s="102"/>
      <c r="DXA1" s="102"/>
      <c r="DXB1" s="102"/>
      <c r="DXC1" s="102"/>
      <c r="DXD1" s="102"/>
      <c r="DXE1" s="102"/>
      <c r="DXF1" s="102"/>
      <c r="DXG1" s="102"/>
      <c r="DXH1" s="102"/>
      <c r="DXI1" s="102"/>
      <c r="DXJ1" s="102"/>
      <c r="DXK1" s="102"/>
      <c r="DXL1" s="102"/>
      <c r="DXM1" s="102"/>
      <c r="DXN1" s="102"/>
      <c r="DXO1" s="102"/>
      <c r="DXP1" s="102"/>
      <c r="DXQ1" s="102"/>
      <c r="DXR1" s="102"/>
      <c r="DXS1" s="102"/>
      <c r="DXT1" s="102"/>
      <c r="DXU1" s="102"/>
      <c r="DXV1" s="102"/>
      <c r="DXW1" s="102"/>
      <c r="DXX1" s="102"/>
      <c r="DXY1" s="102"/>
      <c r="DXZ1" s="102"/>
      <c r="DYA1" s="102"/>
      <c r="DYB1" s="102"/>
      <c r="DYC1" s="102"/>
      <c r="DYD1" s="102"/>
      <c r="DYE1" s="102"/>
      <c r="DYF1" s="102"/>
      <c r="DYG1" s="102"/>
      <c r="DYH1" s="102"/>
      <c r="DYI1" s="102"/>
      <c r="DYJ1" s="102"/>
      <c r="DYK1" s="102"/>
      <c r="DYL1" s="102"/>
      <c r="DYM1" s="102"/>
      <c r="DYN1" s="102"/>
      <c r="DYO1" s="102"/>
      <c r="DYP1" s="102"/>
      <c r="DYQ1" s="102"/>
      <c r="DYR1" s="102"/>
      <c r="DYS1" s="102"/>
      <c r="DYT1" s="102"/>
      <c r="DYU1" s="102"/>
      <c r="DYV1" s="102"/>
      <c r="DYW1" s="102"/>
      <c r="DYX1" s="102"/>
      <c r="DYY1" s="102"/>
      <c r="DYZ1" s="102"/>
      <c r="DZA1" s="102"/>
      <c r="DZB1" s="102"/>
      <c r="DZC1" s="102"/>
      <c r="DZD1" s="102"/>
      <c r="DZE1" s="102"/>
      <c r="DZF1" s="102"/>
      <c r="DZG1" s="102"/>
      <c r="DZH1" s="102"/>
      <c r="DZI1" s="102"/>
      <c r="DZJ1" s="102"/>
      <c r="DZK1" s="102"/>
      <c r="DZL1" s="102"/>
      <c r="DZM1" s="102"/>
      <c r="DZN1" s="102"/>
      <c r="DZO1" s="102"/>
      <c r="DZP1" s="102"/>
      <c r="DZQ1" s="102"/>
      <c r="DZR1" s="102"/>
      <c r="DZS1" s="102"/>
      <c r="DZT1" s="102"/>
      <c r="DZU1" s="102"/>
      <c r="DZV1" s="102"/>
      <c r="DZW1" s="102"/>
      <c r="DZX1" s="102"/>
      <c r="DZY1" s="102"/>
      <c r="DZZ1" s="102"/>
      <c r="EAA1" s="102"/>
      <c r="EAB1" s="102"/>
      <c r="EAC1" s="102"/>
      <c r="EAD1" s="102"/>
      <c r="EAE1" s="102"/>
      <c r="EAF1" s="102"/>
      <c r="EAG1" s="102"/>
      <c r="EAH1" s="102"/>
      <c r="EAI1" s="102"/>
      <c r="EAJ1" s="102"/>
      <c r="EAK1" s="102"/>
      <c r="EAL1" s="102"/>
      <c r="EAM1" s="102"/>
      <c r="EAN1" s="102"/>
      <c r="EAO1" s="102"/>
      <c r="EAP1" s="102"/>
      <c r="EAQ1" s="102"/>
      <c r="EAR1" s="102"/>
      <c r="EAS1" s="102"/>
      <c r="EAT1" s="102"/>
      <c r="EAU1" s="102"/>
      <c r="EAV1" s="102"/>
      <c r="EAW1" s="102"/>
      <c r="EAX1" s="102"/>
      <c r="EAY1" s="102"/>
      <c r="EAZ1" s="102"/>
      <c r="EBA1" s="102"/>
      <c r="EBB1" s="102"/>
      <c r="EBC1" s="102"/>
      <c r="EBD1" s="102"/>
      <c r="EBE1" s="102"/>
      <c r="EBF1" s="102"/>
      <c r="EBG1" s="102"/>
      <c r="EBH1" s="102"/>
      <c r="EBI1" s="102"/>
      <c r="EBJ1" s="102"/>
      <c r="EBK1" s="102"/>
      <c r="EBL1" s="102"/>
      <c r="EBM1" s="102"/>
      <c r="EBN1" s="102"/>
      <c r="EBO1" s="102"/>
      <c r="EBP1" s="102"/>
      <c r="EBQ1" s="102"/>
      <c r="EBR1" s="102"/>
      <c r="EBS1" s="102"/>
      <c r="EBT1" s="102"/>
      <c r="EBU1" s="102"/>
      <c r="EBV1" s="102"/>
      <c r="EBW1" s="102"/>
      <c r="EBX1" s="102"/>
      <c r="EBY1" s="102"/>
      <c r="EBZ1" s="102"/>
      <c r="ECA1" s="102"/>
      <c r="ECB1" s="102"/>
      <c r="ECC1" s="102"/>
      <c r="ECD1" s="102"/>
      <c r="ECE1" s="102"/>
      <c r="ECF1" s="102"/>
      <c r="ECG1" s="102"/>
      <c r="ECH1" s="102"/>
      <c r="ECI1" s="102"/>
      <c r="ECJ1" s="102"/>
      <c r="ECK1" s="102"/>
      <c r="ECL1" s="102"/>
      <c r="ECM1" s="102"/>
      <c r="ECN1" s="102"/>
      <c r="ECO1" s="102"/>
      <c r="ECP1" s="102"/>
      <c r="ECQ1" s="102"/>
      <c r="ECR1" s="102"/>
      <c r="ECS1" s="102"/>
      <c r="ECT1" s="102"/>
      <c r="ECU1" s="102"/>
      <c r="ECV1" s="102"/>
      <c r="ECW1" s="102"/>
      <c r="ECX1" s="102"/>
      <c r="ECY1" s="102"/>
      <c r="ECZ1" s="102"/>
      <c r="EDA1" s="102"/>
      <c r="EDB1" s="102"/>
      <c r="EDC1" s="102"/>
      <c r="EDD1" s="102"/>
      <c r="EDE1" s="102"/>
      <c r="EDF1" s="102"/>
      <c r="EDG1" s="102"/>
      <c r="EDH1" s="102"/>
      <c r="EDI1" s="102"/>
      <c r="EDJ1" s="102"/>
      <c r="EDK1" s="102"/>
      <c r="EDL1" s="102"/>
      <c r="EDM1" s="102"/>
      <c r="EDN1" s="102"/>
      <c r="EDO1" s="102"/>
      <c r="EDP1" s="102"/>
      <c r="EDQ1" s="102"/>
      <c r="EDR1" s="102"/>
      <c r="EDS1" s="102"/>
      <c r="EDT1" s="102"/>
      <c r="EDU1" s="102"/>
      <c r="EDV1" s="102"/>
      <c r="EDW1" s="102"/>
      <c r="EDX1" s="102"/>
      <c r="EDY1" s="102"/>
      <c r="EDZ1" s="102"/>
      <c r="EEA1" s="102"/>
      <c r="EEB1" s="102"/>
      <c r="EEC1" s="102"/>
      <c r="EED1" s="102"/>
      <c r="EEE1" s="102"/>
      <c r="EEF1" s="102"/>
      <c r="EEG1" s="102"/>
      <c r="EEH1" s="102"/>
      <c r="EEI1" s="102"/>
      <c r="EEJ1" s="102"/>
      <c r="EEK1" s="102"/>
      <c r="EEL1" s="102"/>
      <c r="EEM1" s="102"/>
      <c r="EEN1" s="102"/>
      <c r="EEO1" s="102"/>
      <c r="EEP1" s="102"/>
      <c r="EEQ1" s="102"/>
      <c r="EER1" s="102"/>
      <c r="EES1" s="102"/>
      <c r="EET1" s="102"/>
      <c r="EEU1" s="102"/>
      <c r="EEV1" s="102"/>
      <c r="EEW1" s="102"/>
      <c r="EEX1" s="102"/>
      <c r="EEY1" s="102"/>
      <c r="EEZ1" s="102"/>
      <c r="EFA1" s="102"/>
      <c r="EFB1" s="102"/>
      <c r="EFC1" s="102"/>
      <c r="EFD1" s="102"/>
      <c r="EFE1" s="102"/>
      <c r="EFF1" s="102"/>
      <c r="EFG1" s="102"/>
      <c r="EFH1" s="102"/>
      <c r="EFI1" s="102"/>
      <c r="EFJ1" s="102"/>
      <c r="EFK1" s="102"/>
      <c r="EFL1" s="102"/>
      <c r="EFM1" s="102"/>
      <c r="EFN1" s="102"/>
      <c r="EFO1" s="102"/>
      <c r="EFP1" s="102"/>
      <c r="EFQ1" s="102"/>
      <c r="EFR1" s="102"/>
      <c r="EFS1" s="102"/>
      <c r="EFT1" s="102"/>
      <c r="EFU1" s="102"/>
      <c r="EFV1" s="102"/>
      <c r="EFW1" s="102"/>
      <c r="EFX1" s="102"/>
      <c r="EFY1" s="102"/>
      <c r="EFZ1" s="102"/>
      <c r="EGA1" s="102"/>
      <c r="EGB1" s="102"/>
      <c r="EGC1" s="102"/>
      <c r="EGD1" s="102"/>
      <c r="EGE1" s="102"/>
      <c r="EGF1" s="102"/>
      <c r="EGG1" s="102"/>
      <c r="EGH1" s="102"/>
      <c r="EGI1" s="102"/>
      <c r="EGJ1" s="102"/>
      <c r="EGK1" s="102"/>
      <c r="EGL1" s="102"/>
      <c r="EGM1" s="102"/>
      <c r="EGN1" s="102"/>
      <c r="EGO1" s="102"/>
      <c r="EGP1" s="102"/>
      <c r="EGQ1" s="102"/>
      <c r="EGR1" s="102"/>
      <c r="EGS1" s="102"/>
      <c r="EGT1" s="102"/>
      <c r="EGU1" s="102"/>
      <c r="EGV1" s="102"/>
      <c r="EGW1" s="102"/>
      <c r="EGX1" s="102"/>
      <c r="EGY1" s="102"/>
      <c r="EGZ1" s="102"/>
      <c r="EHA1" s="102"/>
      <c r="EHB1" s="102"/>
      <c r="EHC1" s="102"/>
      <c r="EHD1" s="102"/>
      <c r="EHE1" s="102"/>
      <c r="EHF1" s="102"/>
      <c r="EHG1" s="102"/>
      <c r="EHH1" s="102"/>
      <c r="EHI1" s="102"/>
      <c r="EHJ1" s="102"/>
      <c r="EHK1" s="102"/>
      <c r="EHL1" s="102"/>
      <c r="EHM1" s="102"/>
      <c r="EHN1" s="102"/>
      <c r="EHO1" s="102"/>
      <c r="EHP1" s="102"/>
      <c r="EHQ1" s="102"/>
      <c r="EHR1" s="102"/>
      <c r="EHS1" s="102"/>
      <c r="EHT1" s="102"/>
      <c r="EHU1" s="102"/>
      <c r="EHV1" s="102"/>
      <c r="EHW1" s="102"/>
      <c r="EHX1" s="102"/>
      <c r="EHY1" s="102"/>
      <c r="EHZ1" s="102"/>
      <c r="EIA1" s="102"/>
      <c r="EIB1" s="102"/>
      <c r="EIC1" s="102"/>
      <c r="EID1" s="102"/>
      <c r="EIE1" s="102"/>
      <c r="EIF1" s="102"/>
      <c r="EIG1" s="102"/>
      <c r="EIH1" s="102"/>
      <c r="EII1" s="102"/>
      <c r="EIJ1" s="102"/>
      <c r="EIK1" s="102"/>
      <c r="EIL1" s="102"/>
      <c r="EIM1" s="102"/>
      <c r="EIN1" s="102"/>
      <c r="EIO1" s="102"/>
      <c r="EIP1" s="102"/>
      <c r="EIQ1" s="102"/>
      <c r="EIR1" s="102"/>
      <c r="EIS1" s="102"/>
      <c r="EIT1" s="102"/>
      <c r="EIU1" s="102"/>
      <c r="EIV1" s="102"/>
      <c r="EIW1" s="102"/>
      <c r="EIX1" s="102"/>
      <c r="EIY1" s="102"/>
      <c r="EIZ1" s="102"/>
      <c r="EJA1" s="102"/>
      <c r="EJB1" s="102"/>
      <c r="EJC1" s="102"/>
      <c r="EJD1" s="102"/>
      <c r="EJE1" s="102"/>
      <c r="EJF1" s="102"/>
      <c r="EJG1" s="102"/>
      <c r="EJH1" s="102"/>
      <c r="EJI1" s="102"/>
      <c r="EJJ1" s="102"/>
      <c r="EJK1" s="102"/>
      <c r="EJL1" s="102"/>
      <c r="EJM1" s="102"/>
      <c r="EJN1" s="102"/>
      <c r="EJO1" s="102"/>
      <c r="EJP1" s="102"/>
      <c r="EJQ1" s="102"/>
      <c r="EJR1" s="102"/>
      <c r="EJS1" s="102"/>
      <c r="EJT1" s="102"/>
      <c r="EJU1" s="102"/>
      <c r="EJV1" s="102"/>
      <c r="EJW1" s="102"/>
      <c r="EJX1" s="102"/>
      <c r="EJY1" s="102"/>
      <c r="EJZ1" s="102"/>
      <c r="EKA1" s="102"/>
      <c r="EKB1" s="102"/>
      <c r="EKC1" s="102"/>
      <c r="EKD1" s="102"/>
      <c r="EKE1" s="102"/>
      <c r="EKF1" s="102"/>
      <c r="EKG1" s="102"/>
      <c r="EKH1" s="102"/>
      <c r="EKI1" s="102"/>
      <c r="EKJ1" s="102"/>
      <c r="EKK1" s="102"/>
      <c r="EKL1" s="102"/>
      <c r="EKM1" s="102"/>
      <c r="EKN1" s="102"/>
      <c r="EKO1" s="102"/>
      <c r="EKP1" s="102"/>
      <c r="EKQ1" s="102"/>
      <c r="EKR1" s="102"/>
      <c r="EKS1" s="102"/>
      <c r="EKT1" s="102"/>
      <c r="EKU1" s="102"/>
      <c r="EKV1" s="102"/>
      <c r="EKW1" s="102"/>
      <c r="EKX1" s="102"/>
      <c r="EKY1" s="102"/>
      <c r="EKZ1" s="102"/>
      <c r="ELA1" s="102"/>
      <c r="ELB1" s="102"/>
      <c r="ELC1" s="102"/>
      <c r="ELD1" s="102"/>
      <c r="ELE1" s="102"/>
      <c r="ELF1" s="102"/>
      <c r="ELG1" s="102"/>
      <c r="ELH1" s="102"/>
      <c r="ELI1" s="102"/>
      <c r="ELJ1" s="102"/>
      <c r="ELK1" s="102"/>
      <c r="ELL1" s="102"/>
      <c r="ELM1" s="102"/>
      <c r="ELN1" s="102"/>
      <c r="ELO1" s="102"/>
      <c r="ELP1" s="102"/>
      <c r="ELQ1" s="102"/>
      <c r="ELR1" s="102"/>
      <c r="ELS1" s="102"/>
      <c r="ELT1" s="102"/>
      <c r="ELU1" s="102"/>
      <c r="ELV1" s="102"/>
      <c r="ELW1" s="102"/>
      <c r="ELX1" s="102"/>
      <c r="ELY1" s="102"/>
      <c r="ELZ1" s="102"/>
      <c r="EMA1" s="102"/>
      <c r="EMB1" s="102"/>
      <c r="EMC1" s="102"/>
      <c r="EMD1" s="102"/>
      <c r="EME1" s="102"/>
      <c r="EMF1" s="102"/>
      <c r="EMG1" s="102"/>
      <c r="EMH1" s="102"/>
      <c r="EMI1" s="102"/>
      <c r="EMJ1" s="102"/>
      <c r="EMK1" s="102"/>
      <c r="EML1" s="102"/>
      <c r="EMM1" s="102"/>
      <c r="EMN1" s="102"/>
      <c r="EMO1" s="102"/>
      <c r="EMP1" s="102"/>
      <c r="EMQ1" s="102"/>
      <c r="EMR1" s="102"/>
      <c r="EMS1" s="102"/>
      <c r="EMT1" s="102"/>
      <c r="EMU1" s="102"/>
      <c r="EMV1" s="102"/>
      <c r="EMW1" s="102"/>
      <c r="EMX1" s="102"/>
      <c r="EMY1" s="102"/>
      <c r="EMZ1" s="102"/>
      <c r="ENA1" s="102"/>
      <c r="ENB1" s="102"/>
      <c r="ENC1" s="102"/>
      <c r="END1" s="102"/>
      <c r="ENE1" s="102"/>
      <c r="ENF1" s="102"/>
      <c r="ENG1" s="102"/>
      <c r="ENH1" s="102"/>
      <c r="ENI1" s="102"/>
      <c r="ENJ1" s="102"/>
      <c r="ENK1" s="102"/>
      <c r="ENL1" s="102"/>
      <c r="ENM1" s="102"/>
      <c r="ENN1" s="102"/>
      <c r="ENO1" s="102"/>
      <c r="ENP1" s="102"/>
      <c r="ENQ1" s="102"/>
      <c r="ENR1" s="102"/>
      <c r="ENS1" s="102"/>
      <c r="ENT1" s="102"/>
      <c r="ENU1" s="102"/>
      <c r="ENV1" s="102"/>
      <c r="ENW1" s="102"/>
      <c r="ENX1" s="102"/>
      <c r="ENY1" s="102"/>
      <c r="ENZ1" s="102"/>
      <c r="EOA1" s="102"/>
      <c r="EOB1" s="102"/>
      <c r="EOC1" s="102"/>
      <c r="EOD1" s="102"/>
      <c r="EOE1" s="102"/>
      <c r="EOF1" s="102"/>
      <c r="EOG1" s="102"/>
      <c r="EOH1" s="102"/>
      <c r="EOI1" s="102"/>
      <c r="EOJ1" s="102"/>
      <c r="EOK1" s="102"/>
      <c r="EOL1" s="102"/>
      <c r="EOM1" s="102"/>
      <c r="EON1" s="102"/>
      <c r="EOO1" s="102"/>
      <c r="EOP1" s="102"/>
      <c r="EOQ1" s="102"/>
      <c r="EOR1" s="102"/>
      <c r="EOS1" s="102"/>
      <c r="EOT1" s="102"/>
      <c r="EOU1" s="102"/>
      <c r="EOV1" s="102"/>
      <c r="EOW1" s="102"/>
      <c r="EOX1" s="102"/>
      <c r="EOY1" s="102"/>
      <c r="EOZ1" s="102"/>
      <c r="EPA1" s="102"/>
      <c r="EPB1" s="102"/>
      <c r="EPC1" s="102"/>
      <c r="EPD1" s="102"/>
      <c r="EPE1" s="102"/>
      <c r="EPF1" s="102"/>
      <c r="EPG1" s="102"/>
      <c r="EPH1" s="102"/>
      <c r="EPI1" s="102"/>
      <c r="EPJ1" s="102"/>
      <c r="EPK1" s="102"/>
      <c r="EPL1" s="102"/>
      <c r="EPM1" s="102"/>
      <c r="EPN1" s="102"/>
      <c r="EPO1" s="102"/>
      <c r="EPP1" s="102"/>
      <c r="EPQ1" s="102"/>
      <c r="EPR1" s="102"/>
      <c r="EPS1" s="102"/>
      <c r="EPT1" s="102"/>
      <c r="EPU1" s="102"/>
      <c r="EPV1" s="102"/>
      <c r="EPW1" s="102"/>
      <c r="EPX1" s="102"/>
      <c r="EPY1" s="102"/>
      <c r="EPZ1" s="102"/>
      <c r="EQA1" s="102"/>
      <c r="EQB1" s="102"/>
      <c r="EQC1" s="102"/>
      <c r="EQD1" s="102"/>
      <c r="EQE1" s="102"/>
      <c r="EQF1" s="102"/>
      <c r="EQG1" s="102"/>
      <c r="EQH1" s="102"/>
      <c r="EQI1" s="102"/>
      <c r="EQJ1" s="102"/>
      <c r="EQK1" s="102"/>
      <c r="EQL1" s="102"/>
      <c r="EQM1" s="102"/>
      <c r="EQN1" s="102"/>
      <c r="EQO1" s="102"/>
      <c r="EQP1" s="102"/>
      <c r="EQQ1" s="102"/>
      <c r="EQR1" s="102"/>
      <c r="EQS1" s="102"/>
      <c r="EQT1" s="102"/>
      <c r="EQU1" s="102"/>
      <c r="EQV1" s="102"/>
      <c r="EQW1" s="102"/>
      <c r="EQX1" s="102"/>
      <c r="EQY1" s="102"/>
      <c r="EQZ1" s="102"/>
      <c r="ERA1" s="102"/>
      <c r="ERB1" s="102"/>
      <c r="ERC1" s="102"/>
      <c r="ERD1" s="102"/>
      <c r="ERE1" s="102"/>
      <c r="ERF1" s="102"/>
      <c r="ERG1" s="102"/>
      <c r="ERH1" s="102"/>
      <c r="ERI1" s="102"/>
      <c r="ERJ1" s="102"/>
      <c r="ERK1" s="102"/>
      <c r="ERL1" s="102"/>
      <c r="ERM1" s="102"/>
      <c r="ERN1" s="102"/>
      <c r="ERO1" s="102"/>
      <c r="ERP1" s="102"/>
      <c r="ERQ1" s="102"/>
      <c r="ERR1" s="102"/>
      <c r="ERS1" s="102"/>
      <c r="ERT1" s="102"/>
      <c r="ERU1" s="102"/>
      <c r="ERV1" s="102"/>
      <c r="ERW1" s="102"/>
      <c r="ERX1" s="102"/>
      <c r="ERY1" s="102"/>
      <c r="ERZ1" s="102"/>
      <c r="ESA1" s="102"/>
      <c r="ESB1" s="102"/>
      <c r="ESC1" s="102"/>
      <c r="ESD1" s="102"/>
      <c r="ESE1" s="102"/>
      <c r="ESF1" s="102"/>
      <c r="ESG1" s="102"/>
      <c r="ESH1" s="102"/>
      <c r="ESI1" s="102"/>
      <c r="ESJ1" s="102"/>
      <c r="ESK1" s="102"/>
      <c r="ESL1" s="102"/>
      <c r="ESM1" s="102"/>
      <c r="ESN1" s="102"/>
      <c r="ESO1" s="102"/>
      <c r="ESP1" s="102"/>
      <c r="ESQ1" s="102"/>
      <c r="ESR1" s="102"/>
      <c r="ESS1" s="102"/>
      <c r="EST1" s="102"/>
      <c r="ESU1" s="102"/>
      <c r="ESV1" s="102"/>
      <c r="ESW1" s="102"/>
      <c r="ESX1" s="102"/>
      <c r="ESY1" s="102"/>
      <c r="ESZ1" s="102"/>
      <c r="ETA1" s="102"/>
      <c r="ETB1" s="102"/>
      <c r="ETC1" s="102"/>
      <c r="ETD1" s="102"/>
      <c r="ETE1" s="102"/>
      <c r="ETF1" s="102"/>
      <c r="ETG1" s="102"/>
      <c r="ETH1" s="102"/>
      <c r="ETI1" s="102"/>
      <c r="ETJ1" s="102"/>
      <c r="ETK1" s="102"/>
      <c r="ETL1" s="102"/>
      <c r="ETM1" s="102"/>
      <c r="ETN1" s="102"/>
      <c r="ETO1" s="102"/>
      <c r="ETP1" s="102"/>
      <c r="ETQ1" s="102"/>
      <c r="ETR1" s="102"/>
      <c r="ETS1" s="102"/>
      <c r="ETT1" s="102"/>
      <c r="ETU1" s="102"/>
      <c r="ETV1" s="102"/>
      <c r="ETW1" s="102"/>
      <c r="ETX1" s="102"/>
      <c r="ETY1" s="102"/>
      <c r="ETZ1" s="102"/>
      <c r="EUA1" s="102"/>
      <c r="EUB1" s="102"/>
      <c r="EUC1" s="102"/>
      <c r="EUD1" s="102"/>
      <c r="EUE1" s="102"/>
      <c r="EUF1" s="102"/>
      <c r="EUG1" s="102"/>
      <c r="EUH1" s="102"/>
      <c r="EUI1" s="102"/>
      <c r="EUJ1" s="102"/>
      <c r="EUK1" s="102"/>
      <c r="EUL1" s="102"/>
      <c r="EUM1" s="102"/>
      <c r="EUN1" s="102"/>
      <c r="EUO1" s="102"/>
      <c r="EUP1" s="102"/>
      <c r="EUQ1" s="102"/>
      <c r="EUR1" s="102"/>
      <c r="EUS1" s="102"/>
      <c r="EUT1" s="102"/>
      <c r="EUU1" s="102"/>
      <c r="EUV1" s="102"/>
      <c r="EUW1" s="102"/>
      <c r="EUX1" s="102"/>
      <c r="EUY1" s="102"/>
      <c r="EUZ1" s="102"/>
      <c r="EVA1" s="102"/>
      <c r="EVB1" s="102"/>
      <c r="EVC1" s="102"/>
      <c r="EVD1" s="102"/>
      <c r="EVE1" s="102"/>
      <c r="EVF1" s="102"/>
      <c r="EVG1" s="102"/>
      <c r="EVH1" s="102"/>
      <c r="EVI1" s="102"/>
      <c r="EVJ1" s="102"/>
      <c r="EVK1" s="102"/>
      <c r="EVL1" s="102"/>
      <c r="EVM1" s="102"/>
      <c r="EVN1" s="102"/>
      <c r="EVO1" s="102"/>
      <c r="EVP1" s="102"/>
      <c r="EVQ1" s="102"/>
      <c r="EVR1" s="102"/>
      <c r="EVS1" s="102"/>
      <c r="EVT1" s="102"/>
      <c r="EVU1" s="102"/>
      <c r="EVV1" s="102"/>
      <c r="EVW1" s="102"/>
      <c r="EVX1" s="102"/>
      <c r="EVY1" s="102"/>
      <c r="EVZ1" s="102"/>
      <c r="EWA1" s="102"/>
      <c r="EWB1" s="102"/>
      <c r="EWC1" s="102"/>
      <c r="EWD1" s="102"/>
      <c r="EWE1" s="102"/>
      <c r="EWF1" s="102"/>
      <c r="EWG1" s="102"/>
      <c r="EWH1" s="102"/>
      <c r="EWI1" s="102"/>
      <c r="EWJ1" s="102"/>
      <c r="EWK1" s="102"/>
      <c r="EWL1" s="102"/>
      <c r="EWM1" s="102"/>
      <c r="EWN1" s="102"/>
      <c r="EWO1" s="102"/>
      <c r="EWP1" s="102"/>
      <c r="EWQ1" s="102"/>
      <c r="EWR1" s="102"/>
      <c r="EWS1" s="102"/>
      <c r="EWT1" s="102"/>
      <c r="EWU1" s="102"/>
      <c r="EWV1" s="102"/>
      <c r="EWW1" s="102"/>
      <c r="EWX1" s="102"/>
      <c r="EWY1" s="102"/>
      <c r="EWZ1" s="102"/>
      <c r="EXA1" s="102"/>
      <c r="EXB1" s="102"/>
      <c r="EXC1" s="102"/>
      <c r="EXD1" s="102"/>
      <c r="EXE1" s="102"/>
      <c r="EXF1" s="102"/>
      <c r="EXG1" s="102"/>
      <c r="EXH1" s="102"/>
      <c r="EXI1" s="102"/>
      <c r="EXJ1" s="102"/>
      <c r="EXK1" s="102"/>
      <c r="EXL1" s="102"/>
      <c r="EXM1" s="102"/>
      <c r="EXN1" s="102"/>
      <c r="EXO1" s="102"/>
      <c r="EXP1" s="102"/>
      <c r="EXQ1" s="102"/>
      <c r="EXR1" s="102"/>
      <c r="EXS1" s="102"/>
      <c r="EXT1" s="102"/>
      <c r="EXU1" s="102"/>
      <c r="EXV1" s="102"/>
      <c r="EXW1" s="102"/>
      <c r="EXX1" s="102"/>
      <c r="EXY1" s="102"/>
      <c r="EXZ1" s="102"/>
      <c r="EYA1" s="102"/>
      <c r="EYB1" s="102"/>
      <c r="EYC1" s="102"/>
      <c r="EYD1" s="102"/>
      <c r="EYE1" s="102"/>
      <c r="EYF1" s="102"/>
      <c r="EYG1" s="102"/>
      <c r="EYH1" s="102"/>
      <c r="EYI1" s="102"/>
      <c r="EYJ1" s="102"/>
      <c r="EYK1" s="102"/>
      <c r="EYL1" s="102"/>
      <c r="EYM1" s="102"/>
      <c r="EYN1" s="102"/>
      <c r="EYO1" s="102"/>
      <c r="EYP1" s="102"/>
      <c r="EYQ1" s="102"/>
      <c r="EYR1" s="102"/>
      <c r="EYS1" s="102"/>
      <c r="EYT1" s="102"/>
      <c r="EYU1" s="102"/>
      <c r="EYV1" s="102"/>
      <c r="EYW1" s="102"/>
      <c r="EYX1" s="102"/>
      <c r="EYY1" s="102"/>
      <c r="EYZ1" s="102"/>
      <c r="EZA1" s="102"/>
      <c r="EZB1" s="102"/>
      <c r="EZC1" s="102"/>
      <c r="EZD1" s="102"/>
      <c r="EZE1" s="102"/>
      <c r="EZF1" s="102"/>
      <c r="EZG1" s="102"/>
      <c r="EZH1" s="102"/>
      <c r="EZI1" s="102"/>
      <c r="EZJ1" s="102"/>
      <c r="EZK1" s="102"/>
      <c r="EZL1" s="102"/>
      <c r="EZM1" s="102"/>
      <c r="EZN1" s="102"/>
      <c r="EZO1" s="102"/>
      <c r="EZP1" s="102"/>
      <c r="EZQ1" s="102"/>
      <c r="EZR1" s="102"/>
      <c r="EZS1" s="102"/>
      <c r="EZT1" s="102"/>
      <c r="EZU1" s="102"/>
      <c r="EZV1" s="102"/>
      <c r="EZW1" s="102"/>
      <c r="EZX1" s="102"/>
      <c r="EZY1" s="102"/>
      <c r="EZZ1" s="102"/>
      <c r="FAA1" s="102"/>
      <c r="FAB1" s="102"/>
      <c r="FAC1" s="102"/>
      <c r="FAD1" s="102"/>
      <c r="FAE1" s="102"/>
      <c r="FAF1" s="102"/>
      <c r="FAG1" s="102"/>
      <c r="FAH1" s="102"/>
      <c r="FAI1" s="102"/>
      <c r="FAJ1" s="102"/>
      <c r="FAK1" s="102"/>
      <c r="FAL1" s="102"/>
      <c r="FAM1" s="102"/>
      <c r="FAN1" s="102"/>
      <c r="FAO1" s="102"/>
      <c r="FAP1" s="102"/>
      <c r="FAQ1" s="102"/>
      <c r="FAR1" s="102"/>
      <c r="FAS1" s="102"/>
      <c r="FAT1" s="102"/>
      <c r="FAU1" s="102"/>
      <c r="FAV1" s="102"/>
      <c r="FAW1" s="102"/>
      <c r="FAX1" s="102"/>
      <c r="FAY1" s="102"/>
      <c r="FAZ1" s="102"/>
      <c r="FBA1" s="102"/>
      <c r="FBB1" s="102"/>
      <c r="FBC1" s="102"/>
      <c r="FBD1" s="102"/>
      <c r="FBE1" s="102"/>
      <c r="FBF1" s="102"/>
      <c r="FBG1" s="102"/>
      <c r="FBH1" s="102"/>
      <c r="FBI1" s="102"/>
      <c r="FBJ1" s="102"/>
      <c r="FBK1" s="102"/>
      <c r="FBL1" s="102"/>
      <c r="FBM1" s="102"/>
      <c r="FBN1" s="102"/>
      <c r="FBO1" s="102"/>
      <c r="FBP1" s="102"/>
      <c r="FBQ1" s="102"/>
      <c r="FBR1" s="102"/>
      <c r="FBS1" s="102"/>
      <c r="FBT1" s="102"/>
      <c r="FBU1" s="102"/>
      <c r="FBV1" s="102"/>
      <c r="FBW1" s="102"/>
      <c r="FBX1" s="102"/>
      <c r="FBY1" s="102"/>
      <c r="FBZ1" s="102"/>
      <c r="FCA1" s="102"/>
      <c r="FCB1" s="102"/>
      <c r="FCC1" s="102"/>
      <c r="FCD1" s="102"/>
      <c r="FCE1" s="102"/>
      <c r="FCF1" s="102"/>
      <c r="FCG1" s="102"/>
      <c r="FCH1" s="102"/>
      <c r="FCI1" s="102"/>
      <c r="FCJ1" s="102"/>
      <c r="FCK1" s="102"/>
      <c r="FCL1" s="102"/>
      <c r="FCM1" s="102"/>
      <c r="FCN1" s="102"/>
      <c r="FCO1" s="102"/>
      <c r="FCP1" s="102"/>
      <c r="FCQ1" s="102"/>
      <c r="FCR1" s="102"/>
      <c r="FCS1" s="102"/>
      <c r="FCT1" s="102"/>
      <c r="FCU1" s="102"/>
      <c r="FCV1" s="102"/>
      <c r="FCW1" s="102"/>
      <c r="FCX1" s="102"/>
      <c r="FCY1" s="102"/>
      <c r="FCZ1" s="102"/>
      <c r="FDA1" s="102"/>
      <c r="FDB1" s="102"/>
      <c r="FDC1" s="102"/>
      <c r="FDD1" s="102"/>
      <c r="FDE1" s="102"/>
      <c r="FDF1" s="102"/>
      <c r="FDG1" s="102"/>
      <c r="FDH1" s="102"/>
      <c r="FDI1" s="102"/>
      <c r="FDJ1" s="102"/>
      <c r="FDK1" s="102"/>
      <c r="FDL1" s="102"/>
      <c r="FDM1" s="102"/>
      <c r="FDN1" s="102"/>
      <c r="FDO1" s="102"/>
      <c r="FDP1" s="102"/>
      <c r="FDQ1" s="102"/>
      <c r="FDR1" s="102"/>
      <c r="FDS1" s="102"/>
      <c r="FDT1" s="102"/>
      <c r="FDU1" s="102"/>
      <c r="FDV1" s="102"/>
      <c r="FDW1" s="102"/>
      <c r="FDX1" s="102"/>
      <c r="FDY1" s="102"/>
      <c r="FDZ1" s="102"/>
      <c r="FEA1" s="102"/>
      <c r="FEB1" s="102"/>
      <c r="FEC1" s="102"/>
      <c r="FED1" s="102"/>
      <c r="FEE1" s="102"/>
      <c r="FEF1" s="102"/>
      <c r="FEG1" s="102"/>
      <c r="FEH1" s="102"/>
      <c r="FEI1" s="102"/>
      <c r="FEJ1" s="102"/>
      <c r="FEK1" s="102"/>
      <c r="FEL1" s="102"/>
      <c r="FEM1" s="102"/>
      <c r="FEN1" s="102"/>
      <c r="FEO1" s="102"/>
      <c r="FEP1" s="102"/>
      <c r="FEQ1" s="102"/>
      <c r="FER1" s="102"/>
      <c r="FES1" s="102"/>
      <c r="FET1" s="102"/>
      <c r="FEU1" s="102"/>
      <c r="FEV1" s="102"/>
      <c r="FEW1" s="102"/>
      <c r="FEX1" s="102"/>
      <c r="FEY1" s="102"/>
      <c r="FEZ1" s="102"/>
      <c r="FFA1" s="102"/>
      <c r="FFB1" s="102"/>
      <c r="FFC1" s="102"/>
      <c r="FFD1" s="102"/>
      <c r="FFE1" s="102"/>
      <c r="FFF1" s="102"/>
      <c r="FFG1" s="102"/>
      <c r="FFH1" s="102"/>
      <c r="FFI1" s="102"/>
      <c r="FFJ1" s="102"/>
      <c r="FFK1" s="102"/>
      <c r="FFL1" s="102"/>
      <c r="FFM1" s="102"/>
      <c r="FFN1" s="102"/>
      <c r="FFO1" s="102"/>
      <c r="FFP1" s="102"/>
      <c r="FFQ1" s="102"/>
      <c r="FFR1" s="102"/>
      <c r="FFS1" s="102"/>
      <c r="FFT1" s="102"/>
      <c r="FFU1" s="102"/>
      <c r="FFV1" s="102"/>
      <c r="FFW1" s="102"/>
      <c r="FFX1" s="102"/>
      <c r="FFY1" s="102"/>
      <c r="FFZ1" s="102"/>
      <c r="FGA1" s="102"/>
      <c r="FGB1" s="102"/>
      <c r="FGC1" s="102"/>
      <c r="FGD1" s="102"/>
      <c r="FGE1" s="102"/>
      <c r="FGF1" s="102"/>
      <c r="FGG1" s="102"/>
      <c r="FGH1" s="102"/>
      <c r="FGI1" s="102"/>
      <c r="FGJ1" s="102"/>
      <c r="FGK1" s="102"/>
      <c r="FGL1" s="102"/>
      <c r="FGM1" s="102"/>
      <c r="FGN1" s="102"/>
      <c r="FGO1" s="102"/>
      <c r="FGP1" s="102"/>
      <c r="FGQ1" s="102"/>
      <c r="FGR1" s="102"/>
      <c r="FGS1" s="102"/>
      <c r="FGT1" s="102"/>
      <c r="FGU1" s="102"/>
      <c r="FGV1" s="102"/>
      <c r="FGW1" s="102"/>
      <c r="FGX1" s="102"/>
      <c r="FGY1" s="102"/>
      <c r="FGZ1" s="102"/>
      <c r="FHA1" s="102"/>
      <c r="FHB1" s="102"/>
      <c r="FHC1" s="102"/>
      <c r="FHD1" s="102"/>
      <c r="FHE1" s="102"/>
      <c r="FHF1" s="102"/>
      <c r="FHG1" s="102"/>
      <c r="FHH1" s="102"/>
      <c r="FHI1" s="102"/>
      <c r="FHJ1" s="102"/>
      <c r="FHK1" s="102"/>
      <c r="FHL1" s="102"/>
      <c r="FHM1" s="102"/>
      <c r="FHN1" s="102"/>
      <c r="FHO1" s="102"/>
      <c r="FHP1" s="102"/>
      <c r="FHQ1" s="102"/>
      <c r="FHR1" s="102"/>
      <c r="FHS1" s="102"/>
      <c r="FHT1" s="102"/>
      <c r="FHU1" s="102"/>
      <c r="FHV1" s="102"/>
      <c r="FHW1" s="102"/>
      <c r="FHX1" s="102"/>
      <c r="FHY1" s="102"/>
      <c r="FHZ1" s="102"/>
      <c r="FIA1" s="102"/>
      <c r="FIB1" s="102"/>
      <c r="FIC1" s="102"/>
      <c r="FID1" s="102"/>
      <c r="FIE1" s="102"/>
      <c r="FIF1" s="102"/>
      <c r="FIG1" s="102"/>
      <c r="FIH1" s="102"/>
      <c r="FII1" s="102"/>
      <c r="FIJ1" s="102"/>
      <c r="FIK1" s="102"/>
      <c r="FIL1" s="102"/>
      <c r="FIM1" s="102"/>
      <c r="FIN1" s="102"/>
      <c r="FIO1" s="102"/>
      <c r="FIP1" s="102"/>
      <c r="FIQ1" s="102"/>
      <c r="FIR1" s="102"/>
      <c r="FIS1" s="102"/>
      <c r="FIT1" s="102"/>
      <c r="FIU1" s="102"/>
      <c r="FIV1" s="102"/>
      <c r="FIW1" s="102"/>
      <c r="FIX1" s="102"/>
      <c r="FIY1" s="102"/>
      <c r="FIZ1" s="102"/>
      <c r="FJA1" s="102"/>
      <c r="FJB1" s="102"/>
      <c r="FJC1" s="102"/>
      <c r="FJD1" s="102"/>
      <c r="FJE1" s="102"/>
      <c r="FJF1" s="102"/>
      <c r="FJG1" s="102"/>
      <c r="FJH1" s="102"/>
      <c r="FJI1" s="102"/>
      <c r="FJJ1" s="102"/>
      <c r="FJK1" s="102"/>
      <c r="FJL1" s="102"/>
      <c r="FJM1" s="102"/>
      <c r="FJN1" s="102"/>
      <c r="FJO1" s="102"/>
      <c r="FJP1" s="102"/>
      <c r="FJQ1" s="102"/>
      <c r="FJR1" s="102"/>
      <c r="FJS1" s="102"/>
      <c r="FJT1" s="102"/>
      <c r="FJU1" s="102"/>
      <c r="FJV1" s="102"/>
      <c r="FJW1" s="102"/>
      <c r="FJX1" s="102"/>
      <c r="FJY1" s="102"/>
      <c r="FJZ1" s="102"/>
      <c r="FKA1" s="102"/>
      <c r="FKB1" s="102"/>
      <c r="FKC1" s="102"/>
      <c r="FKD1" s="102"/>
      <c r="FKE1" s="102"/>
      <c r="FKF1" s="102"/>
      <c r="FKG1" s="102"/>
      <c r="FKH1" s="102"/>
      <c r="FKI1" s="102"/>
      <c r="FKJ1" s="102"/>
      <c r="FKK1" s="102"/>
      <c r="FKL1" s="102"/>
      <c r="FKM1" s="102"/>
      <c r="FKN1" s="102"/>
      <c r="FKO1" s="102"/>
      <c r="FKP1" s="102"/>
      <c r="FKQ1" s="102"/>
      <c r="FKR1" s="102"/>
      <c r="FKS1" s="102"/>
      <c r="FKT1" s="102"/>
      <c r="FKU1" s="102"/>
      <c r="FKV1" s="102"/>
      <c r="FKW1" s="102"/>
      <c r="FKX1" s="102"/>
      <c r="FKY1" s="102"/>
      <c r="FKZ1" s="102"/>
      <c r="FLA1" s="102"/>
      <c r="FLB1" s="102"/>
      <c r="FLC1" s="102"/>
      <c r="FLD1" s="102"/>
      <c r="FLE1" s="102"/>
      <c r="FLF1" s="102"/>
      <c r="FLG1" s="102"/>
      <c r="FLH1" s="102"/>
      <c r="FLI1" s="102"/>
      <c r="FLJ1" s="102"/>
      <c r="FLK1" s="102"/>
      <c r="FLL1" s="102"/>
      <c r="FLM1" s="102"/>
      <c r="FLN1" s="102"/>
      <c r="FLO1" s="102"/>
      <c r="FLP1" s="102"/>
      <c r="FLQ1" s="102"/>
      <c r="FLR1" s="102"/>
      <c r="FLS1" s="102"/>
      <c r="FLT1" s="102"/>
      <c r="FLU1" s="102"/>
      <c r="FLV1" s="102"/>
      <c r="FLW1" s="102"/>
      <c r="FLX1" s="102"/>
      <c r="FLY1" s="102"/>
      <c r="FLZ1" s="102"/>
      <c r="FMA1" s="102"/>
      <c r="FMB1" s="102"/>
      <c r="FMC1" s="102"/>
      <c r="FMD1" s="102"/>
      <c r="FME1" s="102"/>
      <c r="FMF1" s="102"/>
      <c r="FMG1" s="102"/>
      <c r="FMH1" s="102"/>
      <c r="FMI1" s="102"/>
      <c r="FMJ1" s="102"/>
      <c r="FMK1" s="102"/>
      <c r="FML1" s="102"/>
      <c r="FMM1" s="102"/>
      <c r="FMN1" s="102"/>
      <c r="FMO1" s="102"/>
      <c r="FMP1" s="102"/>
      <c r="FMQ1" s="102"/>
      <c r="FMR1" s="102"/>
      <c r="FMS1" s="102"/>
      <c r="FMT1" s="102"/>
      <c r="FMU1" s="102"/>
      <c r="FMV1" s="102"/>
      <c r="FMW1" s="102"/>
      <c r="FMX1" s="102"/>
      <c r="FMY1" s="102"/>
      <c r="FMZ1" s="102"/>
      <c r="FNA1" s="102"/>
      <c r="FNB1" s="102"/>
      <c r="FNC1" s="102"/>
      <c r="FND1" s="102"/>
      <c r="FNE1" s="102"/>
      <c r="FNF1" s="102"/>
      <c r="FNG1" s="102"/>
      <c r="FNH1" s="102"/>
      <c r="FNI1" s="102"/>
      <c r="FNJ1" s="102"/>
      <c r="FNK1" s="102"/>
      <c r="FNL1" s="102"/>
      <c r="FNM1" s="102"/>
      <c r="FNN1" s="102"/>
      <c r="FNO1" s="102"/>
      <c r="FNP1" s="102"/>
      <c r="FNQ1" s="102"/>
      <c r="FNR1" s="102"/>
      <c r="FNS1" s="102"/>
      <c r="FNT1" s="102"/>
      <c r="FNU1" s="102"/>
      <c r="FNV1" s="102"/>
      <c r="FNW1" s="102"/>
      <c r="FNX1" s="102"/>
      <c r="FNY1" s="102"/>
      <c r="FNZ1" s="102"/>
      <c r="FOA1" s="102"/>
      <c r="FOB1" s="102"/>
      <c r="FOC1" s="102"/>
      <c r="FOD1" s="102"/>
      <c r="FOE1" s="102"/>
      <c r="FOF1" s="102"/>
      <c r="FOG1" s="102"/>
      <c r="FOH1" s="102"/>
      <c r="FOI1" s="102"/>
      <c r="FOJ1" s="102"/>
      <c r="FOK1" s="102"/>
      <c r="FOL1" s="102"/>
      <c r="FOM1" s="102"/>
      <c r="FON1" s="102"/>
      <c r="FOO1" s="102"/>
      <c r="FOP1" s="102"/>
      <c r="FOQ1" s="102"/>
      <c r="FOR1" s="102"/>
      <c r="FOS1" s="102"/>
      <c r="FOT1" s="102"/>
      <c r="FOU1" s="102"/>
      <c r="FOV1" s="102"/>
      <c r="FOW1" s="102"/>
      <c r="FOX1" s="102"/>
      <c r="FOY1" s="102"/>
      <c r="FOZ1" s="102"/>
      <c r="FPA1" s="102"/>
      <c r="FPB1" s="102"/>
      <c r="FPC1" s="102"/>
      <c r="FPD1" s="102"/>
      <c r="FPE1" s="102"/>
      <c r="FPF1" s="102"/>
      <c r="FPG1" s="102"/>
      <c r="FPH1" s="102"/>
      <c r="FPI1" s="102"/>
      <c r="FPJ1" s="102"/>
      <c r="FPK1" s="102"/>
      <c r="FPL1" s="102"/>
      <c r="FPM1" s="102"/>
      <c r="FPN1" s="102"/>
      <c r="FPO1" s="102"/>
      <c r="FPP1" s="102"/>
      <c r="FPQ1" s="102"/>
      <c r="FPR1" s="102"/>
      <c r="FPS1" s="102"/>
      <c r="FPT1" s="102"/>
      <c r="FPU1" s="102"/>
      <c r="FPV1" s="102"/>
      <c r="FPW1" s="102"/>
      <c r="FPX1" s="102"/>
      <c r="FPY1" s="102"/>
      <c r="FPZ1" s="102"/>
      <c r="FQA1" s="102"/>
      <c r="FQB1" s="102"/>
      <c r="FQC1" s="102"/>
      <c r="FQD1" s="102"/>
      <c r="FQE1" s="102"/>
      <c r="FQF1" s="102"/>
      <c r="FQG1" s="102"/>
      <c r="FQH1" s="102"/>
      <c r="FQI1" s="102"/>
      <c r="FQJ1" s="102"/>
      <c r="FQK1" s="102"/>
      <c r="FQL1" s="102"/>
      <c r="FQM1" s="102"/>
      <c r="FQN1" s="102"/>
      <c r="FQO1" s="102"/>
      <c r="FQP1" s="102"/>
      <c r="FQQ1" s="102"/>
      <c r="FQR1" s="102"/>
      <c r="FQS1" s="102"/>
      <c r="FQT1" s="102"/>
      <c r="FQU1" s="102"/>
      <c r="FQV1" s="102"/>
      <c r="FQW1" s="102"/>
      <c r="FQX1" s="102"/>
      <c r="FQY1" s="102"/>
      <c r="FQZ1" s="102"/>
      <c r="FRA1" s="102"/>
      <c r="FRB1" s="102"/>
      <c r="FRC1" s="102"/>
      <c r="FRD1" s="102"/>
      <c r="FRE1" s="102"/>
      <c r="FRF1" s="102"/>
      <c r="FRG1" s="102"/>
      <c r="FRH1" s="102"/>
      <c r="FRI1" s="102"/>
      <c r="FRJ1" s="102"/>
      <c r="FRK1" s="102"/>
      <c r="FRL1" s="102"/>
      <c r="FRM1" s="102"/>
      <c r="FRN1" s="102"/>
      <c r="FRO1" s="102"/>
      <c r="FRP1" s="102"/>
      <c r="FRQ1" s="102"/>
      <c r="FRR1" s="102"/>
      <c r="FRS1" s="102"/>
      <c r="FRT1" s="102"/>
      <c r="FRU1" s="102"/>
      <c r="FRV1" s="102"/>
      <c r="FRW1" s="102"/>
      <c r="FRX1" s="102"/>
      <c r="FRY1" s="102"/>
      <c r="FRZ1" s="102"/>
      <c r="FSA1" s="102"/>
      <c r="FSB1" s="102"/>
      <c r="FSC1" s="102"/>
      <c r="FSD1" s="102"/>
      <c r="FSE1" s="102"/>
      <c r="FSF1" s="102"/>
      <c r="FSG1" s="102"/>
      <c r="FSH1" s="102"/>
      <c r="FSI1" s="102"/>
      <c r="FSJ1" s="102"/>
      <c r="FSK1" s="102"/>
      <c r="FSL1" s="102"/>
      <c r="FSM1" s="102"/>
      <c r="FSN1" s="102"/>
      <c r="FSO1" s="102"/>
      <c r="FSP1" s="102"/>
      <c r="FSQ1" s="102"/>
      <c r="FSR1" s="102"/>
      <c r="FSS1" s="102"/>
      <c r="FST1" s="102"/>
      <c r="FSU1" s="102"/>
      <c r="FSV1" s="102"/>
      <c r="FSW1" s="102"/>
      <c r="FSX1" s="102"/>
      <c r="FSY1" s="102"/>
      <c r="FSZ1" s="102"/>
      <c r="FTA1" s="102"/>
      <c r="FTB1" s="102"/>
      <c r="FTC1" s="102"/>
      <c r="FTD1" s="102"/>
      <c r="FTE1" s="102"/>
      <c r="FTF1" s="102"/>
      <c r="FTG1" s="102"/>
      <c r="FTH1" s="102"/>
      <c r="FTI1" s="102"/>
      <c r="FTJ1" s="102"/>
      <c r="FTK1" s="102"/>
      <c r="FTL1" s="102"/>
      <c r="FTM1" s="102"/>
      <c r="FTN1" s="102"/>
      <c r="FTO1" s="102"/>
      <c r="FTP1" s="102"/>
      <c r="FTQ1" s="102"/>
      <c r="FTR1" s="102"/>
      <c r="FTS1" s="102"/>
      <c r="FTT1" s="102"/>
      <c r="FTU1" s="102"/>
      <c r="FTV1" s="102"/>
      <c r="FTW1" s="102"/>
      <c r="FTX1" s="102"/>
      <c r="FTY1" s="102"/>
      <c r="FTZ1" s="102"/>
      <c r="FUA1" s="102"/>
      <c r="FUB1" s="102"/>
      <c r="FUC1" s="102"/>
      <c r="FUD1" s="102"/>
      <c r="FUE1" s="102"/>
      <c r="FUF1" s="102"/>
      <c r="FUG1" s="102"/>
      <c r="FUH1" s="102"/>
      <c r="FUI1" s="102"/>
      <c r="FUJ1" s="102"/>
      <c r="FUK1" s="102"/>
      <c r="FUL1" s="102"/>
      <c r="FUM1" s="102"/>
      <c r="FUN1" s="102"/>
      <c r="FUO1" s="102"/>
      <c r="FUP1" s="102"/>
      <c r="FUQ1" s="102"/>
      <c r="FUR1" s="102"/>
      <c r="FUS1" s="102"/>
      <c r="FUT1" s="102"/>
      <c r="FUU1" s="102"/>
      <c r="FUV1" s="102"/>
      <c r="FUW1" s="102"/>
      <c r="FUX1" s="102"/>
      <c r="FUY1" s="102"/>
      <c r="FUZ1" s="102"/>
      <c r="FVA1" s="102"/>
      <c r="FVB1" s="102"/>
      <c r="FVC1" s="102"/>
      <c r="FVD1" s="102"/>
      <c r="FVE1" s="102"/>
      <c r="FVF1" s="102"/>
      <c r="FVG1" s="102"/>
      <c r="FVH1" s="102"/>
      <c r="FVI1" s="102"/>
      <c r="FVJ1" s="102"/>
      <c r="FVK1" s="102"/>
      <c r="FVL1" s="102"/>
      <c r="FVM1" s="102"/>
      <c r="FVN1" s="102"/>
      <c r="FVO1" s="102"/>
      <c r="FVP1" s="102"/>
      <c r="FVQ1" s="102"/>
      <c r="FVR1" s="102"/>
      <c r="FVS1" s="102"/>
      <c r="FVT1" s="102"/>
      <c r="FVU1" s="102"/>
      <c r="FVV1" s="102"/>
      <c r="FVW1" s="102"/>
      <c r="FVX1" s="102"/>
      <c r="FVY1" s="102"/>
      <c r="FVZ1" s="102"/>
      <c r="FWA1" s="102"/>
      <c r="FWB1" s="102"/>
      <c r="FWC1" s="102"/>
      <c r="FWD1" s="102"/>
      <c r="FWE1" s="102"/>
      <c r="FWF1" s="102"/>
      <c r="FWG1" s="102"/>
      <c r="FWH1" s="102"/>
      <c r="FWI1" s="102"/>
      <c r="FWJ1" s="102"/>
      <c r="FWK1" s="102"/>
      <c r="FWL1" s="102"/>
      <c r="FWM1" s="102"/>
      <c r="FWN1" s="102"/>
      <c r="FWO1" s="102"/>
      <c r="FWP1" s="102"/>
      <c r="FWQ1" s="102"/>
      <c r="FWR1" s="102"/>
      <c r="FWS1" s="102"/>
      <c r="FWT1" s="102"/>
      <c r="FWU1" s="102"/>
      <c r="FWV1" s="102"/>
      <c r="FWW1" s="102"/>
      <c r="FWX1" s="102"/>
      <c r="FWY1" s="102"/>
      <c r="FWZ1" s="102"/>
      <c r="FXA1" s="102"/>
      <c r="FXB1" s="102"/>
      <c r="FXC1" s="102"/>
      <c r="FXD1" s="102"/>
      <c r="FXE1" s="102"/>
      <c r="FXF1" s="102"/>
      <c r="FXG1" s="102"/>
      <c r="FXH1" s="102"/>
      <c r="FXI1" s="102"/>
      <c r="FXJ1" s="102"/>
      <c r="FXK1" s="102"/>
      <c r="FXL1" s="102"/>
      <c r="FXM1" s="102"/>
      <c r="FXN1" s="102"/>
      <c r="FXO1" s="102"/>
      <c r="FXP1" s="102"/>
      <c r="FXQ1" s="102"/>
      <c r="FXR1" s="102"/>
      <c r="FXS1" s="102"/>
      <c r="FXT1" s="102"/>
      <c r="FXU1" s="102"/>
      <c r="FXV1" s="102"/>
      <c r="FXW1" s="102"/>
      <c r="FXX1" s="102"/>
      <c r="FXY1" s="102"/>
      <c r="FXZ1" s="102"/>
      <c r="FYA1" s="102"/>
      <c r="FYB1" s="102"/>
      <c r="FYC1" s="102"/>
      <c r="FYD1" s="102"/>
      <c r="FYE1" s="102"/>
      <c r="FYF1" s="102"/>
      <c r="FYG1" s="102"/>
      <c r="FYH1" s="102"/>
      <c r="FYI1" s="102"/>
      <c r="FYJ1" s="102"/>
      <c r="FYK1" s="102"/>
      <c r="FYL1" s="102"/>
      <c r="FYM1" s="102"/>
      <c r="FYN1" s="102"/>
      <c r="FYO1" s="102"/>
      <c r="FYP1" s="102"/>
      <c r="FYQ1" s="102"/>
      <c r="FYR1" s="102"/>
      <c r="FYS1" s="102"/>
      <c r="FYT1" s="102"/>
      <c r="FYU1" s="102"/>
      <c r="FYV1" s="102"/>
      <c r="FYW1" s="102"/>
      <c r="FYX1" s="102"/>
      <c r="FYY1" s="102"/>
      <c r="FYZ1" s="102"/>
      <c r="FZA1" s="102"/>
      <c r="FZB1" s="102"/>
      <c r="FZC1" s="102"/>
      <c r="FZD1" s="102"/>
      <c r="FZE1" s="102"/>
      <c r="FZF1" s="102"/>
      <c r="FZG1" s="102"/>
      <c r="FZH1" s="102"/>
      <c r="FZI1" s="102"/>
      <c r="FZJ1" s="102"/>
      <c r="FZK1" s="102"/>
      <c r="FZL1" s="102"/>
      <c r="FZM1" s="102"/>
      <c r="FZN1" s="102"/>
      <c r="FZO1" s="102"/>
      <c r="FZP1" s="102"/>
      <c r="FZQ1" s="102"/>
      <c r="FZR1" s="102"/>
      <c r="FZS1" s="102"/>
      <c r="FZT1" s="102"/>
      <c r="FZU1" s="102"/>
      <c r="FZV1" s="102"/>
      <c r="FZW1" s="102"/>
      <c r="FZX1" s="102"/>
      <c r="FZY1" s="102"/>
      <c r="FZZ1" s="102"/>
      <c r="GAA1" s="102"/>
      <c r="GAB1" s="102"/>
      <c r="GAC1" s="102"/>
      <c r="GAD1" s="102"/>
      <c r="GAE1" s="102"/>
      <c r="GAF1" s="102"/>
      <c r="GAG1" s="102"/>
      <c r="GAH1" s="102"/>
      <c r="GAI1" s="102"/>
      <c r="GAJ1" s="102"/>
      <c r="GAK1" s="102"/>
      <c r="GAL1" s="102"/>
      <c r="GAM1" s="102"/>
      <c r="GAN1" s="102"/>
      <c r="GAO1" s="102"/>
      <c r="GAP1" s="102"/>
      <c r="GAQ1" s="102"/>
      <c r="GAR1" s="102"/>
      <c r="GAS1" s="102"/>
      <c r="GAT1" s="102"/>
      <c r="GAU1" s="102"/>
      <c r="GAV1" s="102"/>
      <c r="GAW1" s="102"/>
      <c r="GAX1" s="102"/>
      <c r="GAY1" s="102"/>
      <c r="GAZ1" s="102"/>
      <c r="GBA1" s="102"/>
      <c r="GBB1" s="102"/>
      <c r="GBC1" s="102"/>
      <c r="GBD1" s="102"/>
      <c r="GBE1" s="102"/>
      <c r="GBF1" s="102"/>
      <c r="GBG1" s="102"/>
      <c r="GBH1" s="102"/>
      <c r="GBI1" s="102"/>
      <c r="GBJ1" s="102"/>
      <c r="GBK1" s="102"/>
      <c r="GBL1" s="102"/>
      <c r="GBM1" s="102"/>
      <c r="GBN1" s="102"/>
      <c r="GBO1" s="102"/>
      <c r="GBP1" s="102"/>
      <c r="GBQ1" s="102"/>
      <c r="GBR1" s="102"/>
      <c r="GBS1" s="102"/>
      <c r="GBT1" s="102"/>
      <c r="GBU1" s="102"/>
      <c r="GBV1" s="102"/>
      <c r="GBW1" s="102"/>
      <c r="GBX1" s="102"/>
      <c r="GBY1" s="102"/>
      <c r="GBZ1" s="102"/>
      <c r="GCA1" s="102"/>
      <c r="GCB1" s="102"/>
      <c r="GCC1" s="102"/>
      <c r="GCD1" s="102"/>
      <c r="GCE1" s="102"/>
      <c r="GCF1" s="102"/>
      <c r="GCG1" s="102"/>
      <c r="GCH1" s="102"/>
      <c r="GCI1" s="102"/>
      <c r="GCJ1" s="102"/>
      <c r="GCK1" s="102"/>
      <c r="GCL1" s="102"/>
      <c r="GCM1" s="102"/>
      <c r="GCN1" s="102"/>
      <c r="GCO1" s="102"/>
      <c r="GCP1" s="102"/>
      <c r="GCQ1" s="102"/>
      <c r="GCR1" s="102"/>
      <c r="GCS1" s="102"/>
      <c r="GCT1" s="102"/>
      <c r="GCU1" s="102"/>
      <c r="GCV1" s="102"/>
      <c r="GCW1" s="102"/>
      <c r="GCX1" s="102"/>
      <c r="GCY1" s="102"/>
      <c r="GCZ1" s="102"/>
      <c r="GDA1" s="102"/>
      <c r="GDB1" s="102"/>
      <c r="GDC1" s="102"/>
      <c r="GDD1" s="102"/>
      <c r="GDE1" s="102"/>
      <c r="GDF1" s="102"/>
      <c r="GDG1" s="102"/>
      <c r="GDH1" s="102"/>
      <c r="GDI1" s="102"/>
      <c r="GDJ1" s="102"/>
      <c r="GDK1" s="102"/>
      <c r="GDL1" s="102"/>
      <c r="GDM1" s="102"/>
      <c r="GDN1" s="102"/>
      <c r="GDO1" s="102"/>
      <c r="GDP1" s="102"/>
      <c r="GDQ1" s="102"/>
      <c r="GDR1" s="102"/>
      <c r="GDS1" s="102"/>
      <c r="GDT1" s="102"/>
      <c r="GDU1" s="102"/>
      <c r="GDV1" s="102"/>
      <c r="GDW1" s="102"/>
      <c r="GDX1" s="102"/>
      <c r="GDY1" s="102"/>
      <c r="GDZ1" s="102"/>
      <c r="GEA1" s="102"/>
      <c r="GEB1" s="102"/>
      <c r="GEC1" s="102"/>
      <c r="GED1" s="102"/>
      <c r="GEE1" s="102"/>
      <c r="GEF1" s="102"/>
      <c r="GEG1" s="102"/>
      <c r="GEH1" s="102"/>
      <c r="GEI1" s="102"/>
      <c r="GEJ1" s="102"/>
      <c r="GEK1" s="102"/>
      <c r="GEL1" s="102"/>
      <c r="GEM1" s="102"/>
      <c r="GEN1" s="102"/>
      <c r="GEO1" s="102"/>
      <c r="GEP1" s="102"/>
      <c r="GEQ1" s="102"/>
      <c r="GER1" s="102"/>
      <c r="GES1" s="102"/>
      <c r="GET1" s="102"/>
      <c r="GEU1" s="102"/>
      <c r="GEV1" s="102"/>
      <c r="GEW1" s="102"/>
      <c r="GEX1" s="102"/>
      <c r="GEY1" s="102"/>
      <c r="GEZ1" s="102"/>
      <c r="GFA1" s="102"/>
      <c r="GFB1" s="102"/>
      <c r="GFC1" s="102"/>
      <c r="GFD1" s="102"/>
      <c r="GFE1" s="102"/>
      <c r="GFF1" s="102"/>
      <c r="GFG1" s="102"/>
      <c r="GFH1" s="102"/>
      <c r="GFI1" s="102"/>
      <c r="GFJ1" s="102"/>
      <c r="GFK1" s="102"/>
      <c r="GFL1" s="102"/>
      <c r="GFM1" s="102"/>
      <c r="GFN1" s="102"/>
      <c r="GFO1" s="102"/>
      <c r="GFP1" s="102"/>
      <c r="GFQ1" s="102"/>
      <c r="GFR1" s="102"/>
      <c r="GFS1" s="102"/>
      <c r="GFT1" s="102"/>
      <c r="GFU1" s="102"/>
      <c r="GFV1" s="102"/>
      <c r="GFW1" s="102"/>
      <c r="GFX1" s="102"/>
      <c r="GFY1" s="102"/>
      <c r="GFZ1" s="102"/>
      <c r="GGA1" s="102"/>
      <c r="GGB1" s="102"/>
      <c r="GGC1" s="102"/>
      <c r="GGD1" s="102"/>
      <c r="GGE1" s="102"/>
      <c r="GGF1" s="102"/>
      <c r="GGG1" s="102"/>
      <c r="GGH1" s="102"/>
      <c r="GGI1" s="102"/>
      <c r="GGJ1" s="102"/>
      <c r="GGK1" s="102"/>
      <c r="GGL1" s="102"/>
      <c r="GGM1" s="102"/>
      <c r="GGN1" s="102"/>
      <c r="GGO1" s="102"/>
      <c r="GGP1" s="102"/>
      <c r="GGQ1" s="102"/>
      <c r="GGR1" s="102"/>
      <c r="GGS1" s="102"/>
      <c r="GGT1" s="102"/>
      <c r="GGU1" s="102"/>
      <c r="GGV1" s="102"/>
      <c r="GGW1" s="102"/>
      <c r="GGX1" s="102"/>
      <c r="GGY1" s="102"/>
      <c r="GGZ1" s="102"/>
      <c r="GHA1" s="102"/>
      <c r="GHB1" s="102"/>
      <c r="GHC1" s="102"/>
      <c r="GHD1" s="102"/>
      <c r="GHE1" s="102"/>
      <c r="GHF1" s="102"/>
      <c r="GHG1" s="102"/>
      <c r="GHH1" s="102"/>
      <c r="GHI1" s="102"/>
      <c r="GHJ1" s="102"/>
      <c r="GHK1" s="102"/>
      <c r="GHL1" s="102"/>
      <c r="GHM1" s="102"/>
      <c r="GHN1" s="102"/>
      <c r="GHO1" s="102"/>
      <c r="GHP1" s="102"/>
      <c r="GHQ1" s="102"/>
      <c r="GHR1" s="102"/>
      <c r="GHS1" s="102"/>
      <c r="GHT1" s="102"/>
      <c r="GHU1" s="102"/>
      <c r="GHV1" s="102"/>
      <c r="GHW1" s="102"/>
      <c r="GHX1" s="102"/>
      <c r="GHY1" s="102"/>
      <c r="GHZ1" s="102"/>
      <c r="GIA1" s="102"/>
      <c r="GIB1" s="102"/>
      <c r="GIC1" s="102"/>
      <c r="GID1" s="102"/>
      <c r="GIE1" s="102"/>
      <c r="GIF1" s="102"/>
      <c r="GIG1" s="102"/>
      <c r="GIH1" s="102"/>
      <c r="GII1" s="102"/>
      <c r="GIJ1" s="102"/>
      <c r="GIK1" s="102"/>
      <c r="GIL1" s="102"/>
      <c r="GIM1" s="102"/>
      <c r="GIN1" s="102"/>
      <c r="GIO1" s="102"/>
      <c r="GIP1" s="102"/>
      <c r="GIQ1" s="102"/>
      <c r="GIR1" s="102"/>
      <c r="GIS1" s="102"/>
      <c r="GIT1" s="102"/>
      <c r="GIU1" s="102"/>
      <c r="GIV1" s="102"/>
      <c r="GIW1" s="102"/>
      <c r="GIX1" s="102"/>
      <c r="GIY1" s="102"/>
      <c r="GIZ1" s="102"/>
      <c r="GJA1" s="102"/>
      <c r="GJB1" s="102"/>
      <c r="GJC1" s="102"/>
      <c r="GJD1" s="102"/>
      <c r="GJE1" s="102"/>
      <c r="GJF1" s="102"/>
      <c r="GJG1" s="102"/>
      <c r="GJH1" s="102"/>
      <c r="GJI1" s="102"/>
      <c r="GJJ1" s="102"/>
      <c r="GJK1" s="102"/>
      <c r="GJL1" s="102"/>
      <c r="GJM1" s="102"/>
      <c r="GJN1" s="102"/>
      <c r="GJO1" s="102"/>
      <c r="GJP1" s="102"/>
      <c r="GJQ1" s="102"/>
      <c r="GJR1" s="102"/>
      <c r="GJS1" s="102"/>
      <c r="GJT1" s="102"/>
      <c r="GJU1" s="102"/>
      <c r="GJV1" s="102"/>
      <c r="GJW1" s="102"/>
      <c r="GJX1" s="102"/>
      <c r="GJY1" s="102"/>
      <c r="GJZ1" s="102"/>
      <c r="GKA1" s="102"/>
      <c r="GKB1" s="102"/>
      <c r="GKC1" s="102"/>
      <c r="GKD1" s="102"/>
      <c r="GKE1" s="102"/>
      <c r="GKF1" s="102"/>
      <c r="GKG1" s="102"/>
      <c r="GKH1" s="102"/>
      <c r="GKI1" s="102"/>
      <c r="GKJ1" s="102"/>
      <c r="GKK1" s="102"/>
      <c r="GKL1" s="102"/>
      <c r="GKM1" s="102"/>
      <c r="GKN1" s="102"/>
      <c r="GKO1" s="102"/>
      <c r="GKP1" s="102"/>
      <c r="GKQ1" s="102"/>
      <c r="GKR1" s="102"/>
      <c r="GKS1" s="102"/>
      <c r="GKT1" s="102"/>
      <c r="GKU1" s="102"/>
      <c r="GKV1" s="102"/>
      <c r="GKW1" s="102"/>
      <c r="GKX1" s="102"/>
      <c r="GKY1" s="102"/>
      <c r="GKZ1" s="102"/>
      <c r="GLA1" s="102"/>
      <c r="GLB1" s="102"/>
      <c r="GLC1" s="102"/>
      <c r="GLD1" s="102"/>
      <c r="GLE1" s="102"/>
      <c r="GLF1" s="102"/>
      <c r="GLG1" s="102"/>
      <c r="GLH1" s="102"/>
      <c r="GLI1" s="102"/>
      <c r="GLJ1" s="102"/>
      <c r="GLK1" s="102"/>
      <c r="GLL1" s="102"/>
      <c r="GLM1" s="102"/>
      <c r="GLN1" s="102"/>
      <c r="GLO1" s="102"/>
      <c r="GLP1" s="102"/>
      <c r="GLQ1" s="102"/>
      <c r="GLR1" s="102"/>
      <c r="GLS1" s="102"/>
      <c r="GLT1" s="102"/>
      <c r="GLU1" s="102"/>
      <c r="GLV1" s="102"/>
      <c r="GLW1" s="102"/>
      <c r="GLX1" s="102"/>
      <c r="GLY1" s="102"/>
      <c r="GLZ1" s="102"/>
      <c r="GMA1" s="102"/>
      <c r="GMB1" s="102"/>
      <c r="GMC1" s="102"/>
      <c r="GMD1" s="102"/>
      <c r="GME1" s="102"/>
      <c r="GMF1" s="102"/>
      <c r="GMG1" s="102"/>
      <c r="GMH1" s="102"/>
      <c r="GMI1" s="102"/>
      <c r="GMJ1" s="102"/>
      <c r="GMK1" s="102"/>
      <c r="GML1" s="102"/>
      <c r="GMM1" s="102"/>
      <c r="GMN1" s="102"/>
      <c r="GMO1" s="102"/>
      <c r="GMP1" s="102"/>
      <c r="GMQ1" s="102"/>
      <c r="GMR1" s="102"/>
      <c r="GMS1" s="102"/>
      <c r="GMT1" s="102"/>
      <c r="GMU1" s="102"/>
      <c r="GMV1" s="102"/>
      <c r="GMW1" s="102"/>
      <c r="GMX1" s="102"/>
      <c r="GMY1" s="102"/>
      <c r="GMZ1" s="102"/>
      <c r="GNA1" s="102"/>
      <c r="GNB1" s="102"/>
      <c r="GNC1" s="102"/>
      <c r="GND1" s="102"/>
      <c r="GNE1" s="102"/>
      <c r="GNF1" s="102"/>
      <c r="GNG1" s="102"/>
      <c r="GNH1" s="102"/>
      <c r="GNI1" s="102"/>
      <c r="GNJ1" s="102"/>
      <c r="GNK1" s="102"/>
      <c r="GNL1" s="102"/>
      <c r="GNM1" s="102"/>
      <c r="GNN1" s="102"/>
      <c r="GNO1" s="102"/>
      <c r="GNP1" s="102"/>
      <c r="GNQ1" s="102"/>
      <c r="GNR1" s="102"/>
      <c r="GNS1" s="102"/>
      <c r="GNT1" s="102"/>
      <c r="GNU1" s="102"/>
      <c r="GNV1" s="102"/>
      <c r="GNW1" s="102"/>
      <c r="GNX1" s="102"/>
      <c r="GNY1" s="102"/>
      <c r="GNZ1" s="102"/>
      <c r="GOA1" s="102"/>
      <c r="GOB1" s="102"/>
      <c r="GOC1" s="102"/>
      <c r="GOD1" s="102"/>
      <c r="GOE1" s="102"/>
      <c r="GOF1" s="102"/>
      <c r="GOG1" s="102"/>
      <c r="GOH1" s="102"/>
      <c r="GOI1" s="102"/>
      <c r="GOJ1" s="102"/>
      <c r="GOK1" s="102"/>
      <c r="GOL1" s="102"/>
      <c r="GOM1" s="102"/>
      <c r="GON1" s="102"/>
      <c r="GOO1" s="102"/>
      <c r="GOP1" s="102"/>
      <c r="GOQ1" s="102"/>
      <c r="GOR1" s="102"/>
      <c r="GOS1" s="102"/>
      <c r="GOT1" s="102"/>
      <c r="GOU1" s="102"/>
      <c r="GOV1" s="102"/>
      <c r="GOW1" s="102"/>
      <c r="GOX1" s="102"/>
      <c r="GOY1" s="102"/>
      <c r="GOZ1" s="102"/>
      <c r="GPA1" s="102"/>
      <c r="GPB1" s="102"/>
      <c r="GPC1" s="102"/>
      <c r="GPD1" s="102"/>
      <c r="GPE1" s="102"/>
      <c r="GPF1" s="102"/>
      <c r="GPG1" s="102"/>
      <c r="GPH1" s="102"/>
      <c r="GPI1" s="102"/>
      <c r="GPJ1" s="102"/>
      <c r="GPK1" s="102"/>
      <c r="GPL1" s="102"/>
      <c r="GPM1" s="102"/>
      <c r="GPN1" s="102"/>
      <c r="GPO1" s="102"/>
      <c r="GPP1" s="102"/>
      <c r="GPQ1" s="102"/>
      <c r="GPR1" s="102"/>
      <c r="GPS1" s="102"/>
      <c r="GPT1" s="102"/>
      <c r="GPU1" s="102"/>
      <c r="GPV1" s="102"/>
      <c r="GPW1" s="102"/>
      <c r="GPX1" s="102"/>
      <c r="GPY1" s="102"/>
      <c r="GPZ1" s="102"/>
      <c r="GQA1" s="102"/>
      <c r="GQB1" s="102"/>
      <c r="GQC1" s="102"/>
      <c r="GQD1" s="102"/>
      <c r="GQE1" s="102"/>
      <c r="GQF1" s="102"/>
      <c r="GQG1" s="102"/>
      <c r="GQH1" s="102"/>
      <c r="GQI1" s="102"/>
      <c r="GQJ1" s="102"/>
      <c r="GQK1" s="102"/>
      <c r="GQL1" s="102"/>
      <c r="GQM1" s="102"/>
      <c r="GQN1" s="102"/>
      <c r="GQO1" s="102"/>
      <c r="GQP1" s="102"/>
      <c r="GQQ1" s="102"/>
      <c r="GQR1" s="102"/>
      <c r="GQS1" s="102"/>
      <c r="GQT1" s="102"/>
      <c r="GQU1" s="102"/>
      <c r="GQV1" s="102"/>
      <c r="GQW1" s="102"/>
      <c r="GQX1" s="102"/>
      <c r="GQY1" s="102"/>
      <c r="GQZ1" s="102"/>
      <c r="GRA1" s="102"/>
      <c r="GRB1" s="102"/>
      <c r="GRC1" s="102"/>
      <c r="GRD1" s="102"/>
      <c r="GRE1" s="102"/>
      <c r="GRF1" s="102"/>
      <c r="GRG1" s="102"/>
      <c r="GRH1" s="102"/>
      <c r="GRI1" s="102"/>
      <c r="GRJ1" s="102"/>
      <c r="GRK1" s="102"/>
      <c r="GRL1" s="102"/>
      <c r="GRM1" s="102"/>
      <c r="GRN1" s="102"/>
      <c r="GRO1" s="102"/>
      <c r="GRP1" s="102"/>
      <c r="GRQ1" s="102"/>
      <c r="GRR1" s="102"/>
      <c r="GRS1" s="102"/>
      <c r="GRT1" s="102"/>
      <c r="GRU1" s="102"/>
      <c r="GRV1" s="102"/>
      <c r="GRW1" s="102"/>
      <c r="GRX1" s="102"/>
      <c r="GRY1" s="102"/>
      <c r="GRZ1" s="102"/>
      <c r="GSA1" s="102"/>
      <c r="GSB1" s="102"/>
      <c r="GSC1" s="102"/>
      <c r="GSD1" s="102"/>
      <c r="GSE1" s="102"/>
      <c r="GSF1" s="102"/>
      <c r="GSG1" s="102"/>
      <c r="GSH1" s="102"/>
      <c r="GSI1" s="102"/>
      <c r="GSJ1" s="102"/>
      <c r="GSK1" s="102"/>
      <c r="GSL1" s="102"/>
      <c r="GSM1" s="102"/>
      <c r="GSN1" s="102"/>
      <c r="GSO1" s="102"/>
      <c r="GSP1" s="102"/>
      <c r="GSQ1" s="102"/>
      <c r="GSR1" s="102"/>
      <c r="GSS1" s="102"/>
      <c r="GST1" s="102"/>
      <c r="GSU1" s="102"/>
      <c r="GSV1" s="102"/>
      <c r="GSW1" s="102"/>
      <c r="GSX1" s="102"/>
      <c r="GSY1" s="102"/>
      <c r="GSZ1" s="102"/>
      <c r="GTA1" s="102"/>
      <c r="GTB1" s="102"/>
      <c r="GTC1" s="102"/>
      <c r="GTD1" s="102"/>
      <c r="GTE1" s="102"/>
      <c r="GTF1" s="102"/>
      <c r="GTG1" s="102"/>
      <c r="GTH1" s="102"/>
      <c r="GTI1" s="102"/>
      <c r="GTJ1" s="102"/>
      <c r="GTK1" s="102"/>
      <c r="GTL1" s="102"/>
      <c r="GTM1" s="102"/>
      <c r="GTN1" s="102"/>
      <c r="GTO1" s="102"/>
      <c r="GTP1" s="102"/>
      <c r="GTQ1" s="102"/>
      <c r="GTR1" s="102"/>
      <c r="GTS1" s="102"/>
      <c r="GTT1" s="102"/>
      <c r="GTU1" s="102"/>
      <c r="GTV1" s="102"/>
      <c r="GTW1" s="102"/>
      <c r="GTX1" s="102"/>
      <c r="GTY1" s="102"/>
      <c r="GTZ1" s="102"/>
      <c r="GUA1" s="102"/>
      <c r="GUB1" s="102"/>
      <c r="GUC1" s="102"/>
      <c r="GUD1" s="102"/>
      <c r="GUE1" s="102"/>
      <c r="GUF1" s="102"/>
      <c r="GUG1" s="102"/>
      <c r="GUH1" s="102"/>
      <c r="GUI1" s="102"/>
      <c r="GUJ1" s="102"/>
      <c r="GUK1" s="102"/>
      <c r="GUL1" s="102"/>
      <c r="GUM1" s="102"/>
      <c r="GUN1" s="102"/>
      <c r="GUO1" s="102"/>
      <c r="GUP1" s="102"/>
      <c r="GUQ1" s="102"/>
      <c r="GUR1" s="102"/>
      <c r="GUS1" s="102"/>
      <c r="GUT1" s="102"/>
      <c r="GUU1" s="102"/>
      <c r="GUV1" s="102"/>
      <c r="GUW1" s="102"/>
      <c r="GUX1" s="102"/>
      <c r="GUY1" s="102"/>
      <c r="GUZ1" s="102"/>
      <c r="GVA1" s="102"/>
      <c r="GVB1" s="102"/>
      <c r="GVC1" s="102"/>
      <c r="GVD1" s="102"/>
      <c r="GVE1" s="102"/>
      <c r="GVF1" s="102"/>
      <c r="GVG1" s="102"/>
      <c r="GVH1" s="102"/>
      <c r="GVI1" s="102"/>
      <c r="GVJ1" s="102"/>
      <c r="GVK1" s="102"/>
      <c r="GVL1" s="102"/>
      <c r="GVM1" s="102"/>
      <c r="GVN1" s="102"/>
      <c r="GVO1" s="102"/>
      <c r="GVP1" s="102"/>
      <c r="GVQ1" s="102"/>
      <c r="GVR1" s="102"/>
      <c r="GVS1" s="102"/>
      <c r="GVT1" s="102"/>
      <c r="GVU1" s="102"/>
      <c r="GVV1" s="102"/>
      <c r="GVW1" s="102"/>
      <c r="GVX1" s="102"/>
      <c r="GVY1" s="102"/>
      <c r="GVZ1" s="102"/>
      <c r="GWA1" s="102"/>
      <c r="GWB1" s="102"/>
      <c r="GWC1" s="102"/>
      <c r="GWD1" s="102"/>
      <c r="GWE1" s="102"/>
      <c r="GWF1" s="102"/>
      <c r="GWG1" s="102"/>
      <c r="GWH1" s="102"/>
      <c r="GWI1" s="102"/>
      <c r="GWJ1" s="102"/>
      <c r="GWK1" s="102"/>
      <c r="GWL1" s="102"/>
      <c r="GWM1" s="102"/>
      <c r="GWN1" s="102"/>
      <c r="GWO1" s="102"/>
      <c r="GWP1" s="102"/>
      <c r="GWQ1" s="102"/>
      <c r="GWR1" s="102"/>
      <c r="GWS1" s="102"/>
      <c r="GWT1" s="102"/>
      <c r="GWU1" s="102"/>
      <c r="GWV1" s="102"/>
      <c r="GWW1" s="102"/>
      <c r="GWX1" s="102"/>
      <c r="GWY1" s="102"/>
      <c r="GWZ1" s="102"/>
      <c r="GXA1" s="102"/>
      <c r="GXB1" s="102"/>
      <c r="GXC1" s="102"/>
      <c r="GXD1" s="102"/>
      <c r="GXE1" s="102"/>
      <c r="GXF1" s="102"/>
      <c r="GXG1" s="102"/>
      <c r="GXH1" s="102"/>
      <c r="GXI1" s="102"/>
      <c r="GXJ1" s="102"/>
      <c r="GXK1" s="102"/>
      <c r="GXL1" s="102"/>
      <c r="GXM1" s="102"/>
      <c r="GXN1" s="102"/>
      <c r="GXO1" s="102"/>
      <c r="GXP1" s="102"/>
      <c r="GXQ1" s="102"/>
      <c r="GXR1" s="102"/>
      <c r="GXS1" s="102"/>
      <c r="GXT1" s="102"/>
      <c r="GXU1" s="102"/>
      <c r="GXV1" s="102"/>
      <c r="GXW1" s="102"/>
      <c r="GXX1" s="102"/>
      <c r="GXY1" s="102"/>
      <c r="GXZ1" s="102"/>
      <c r="GYA1" s="102"/>
      <c r="GYB1" s="102"/>
      <c r="GYC1" s="102"/>
      <c r="GYD1" s="102"/>
      <c r="GYE1" s="102"/>
      <c r="GYF1" s="102"/>
      <c r="GYG1" s="102"/>
      <c r="GYH1" s="102"/>
      <c r="GYI1" s="102"/>
      <c r="GYJ1" s="102"/>
      <c r="GYK1" s="102"/>
      <c r="GYL1" s="102"/>
      <c r="GYM1" s="102"/>
      <c r="GYN1" s="102"/>
      <c r="GYO1" s="102"/>
      <c r="GYP1" s="102"/>
      <c r="GYQ1" s="102"/>
      <c r="GYR1" s="102"/>
      <c r="GYS1" s="102"/>
      <c r="GYT1" s="102"/>
      <c r="GYU1" s="102"/>
      <c r="GYV1" s="102"/>
      <c r="GYW1" s="102"/>
      <c r="GYX1" s="102"/>
      <c r="GYY1" s="102"/>
      <c r="GYZ1" s="102"/>
      <c r="GZA1" s="102"/>
      <c r="GZB1" s="102"/>
      <c r="GZC1" s="102"/>
      <c r="GZD1" s="102"/>
      <c r="GZE1" s="102"/>
      <c r="GZF1" s="102"/>
      <c r="GZG1" s="102"/>
      <c r="GZH1" s="102"/>
      <c r="GZI1" s="102"/>
      <c r="GZJ1" s="102"/>
      <c r="GZK1" s="102"/>
      <c r="GZL1" s="102"/>
      <c r="GZM1" s="102"/>
      <c r="GZN1" s="102"/>
      <c r="GZO1" s="102"/>
      <c r="GZP1" s="102"/>
      <c r="GZQ1" s="102"/>
      <c r="GZR1" s="102"/>
      <c r="GZS1" s="102"/>
      <c r="GZT1" s="102"/>
      <c r="GZU1" s="102"/>
      <c r="GZV1" s="102"/>
      <c r="GZW1" s="102"/>
      <c r="GZX1" s="102"/>
      <c r="GZY1" s="102"/>
      <c r="GZZ1" s="102"/>
      <c r="HAA1" s="102"/>
      <c r="HAB1" s="102"/>
      <c r="HAC1" s="102"/>
      <c r="HAD1" s="102"/>
      <c r="HAE1" s="102"/>
      <c r="HAF1" s="102"/>
      <c r="HAG1" s="102"/>
      <c r="HAH1" s="102"/>
      <c r="HAI1" s="102"/>
      <c r="HAJ1" s="102"/>
      <c r="HAK1" s="102"/>
      <c r="HAL1" s="102"/>
      <c r="HAM1" s="102"/>
      <c r="HAN1" s="102"/>
      <c r="HAO1" s="102"/>
      <c r="HAP1" s="102"/>
      <c r="HAQ1" s="102"/>
      <c r="HAR1" s="102"/>
      <c r="HAS1" s="102"/>
      <c r="HAT1" s="102"/>
      <c r="HAU1" s="102"/>
      <c r="HAV1" s="102"/>
      <c r="HAW1" s="102"/>
      <c r="HAX1" s="102"/>
      <c r="HAY1" s="102"/>
      <c r="HAZ1" s="102"/>
      <c r="HBA1" s="102"/>
      <c r="HBB1" s="102"/>
      <c r="HBC1" s="102"/>
      <c r="HBD1" s="102"/>
      <c r="HBE1" s="102"/>
      <c r="HBF1" s="102"/>
      <c r="HBG1" s="102"/>
      <c r="HBH1" s="102"/>
      <c r="HBI1" s="102"/>
      <c r="HBJ1" s="102"/>
      <c r="HBK1" s="102"/>
      <c r="HBL1" s="102"/>
      <c r="HBM1" s="102"/>
      <c r="HBN1" s="102"/>
      <c r="HBO1" s="102"/>
      <c r="HBP1" s="102"/>
      <c r="HBQ1" s="102"/>
      <c r="HBR1" s="102"/>
      <c r="HBS1" s="102"/>
      <c r="HBT1" s="102"/>
      <c r="HBU1" s="102"/>
      <c r="HBV1" s="102"/>
      <c r="HBW1" s="102"/>
      <c r="HBX1" s="102"/>
      <c r="HBY1" s="102"/>
      <c r="HBZ1" s="102"/>
      <c r="HCA1" s="102"/>
      <c r="HCB1" s="102"/>
      <c r="HCC1" s="102"/>
      <c r="HCD1" s="102"/>
      <c r="HCE1" s="102"/>
      <c r="HCF1" s="102"/>
      <c r="HCG1" s="102"/>
      <c r="HCH1" s="102"/>
      <c r="HCI1" s="102"/>
      <c r="HCJ1" s="102"/>
      <c r="HCK1" s="102"/>
      <c r="HCL1" s="102"/>
      <c r="HCM1" s="102"/>
      <c r="HCN1" s="102"/>
      <c r="HCO1" s="102"/>
      <c r="HCP1" s="102"/>
      <c r="HCQ1" s="102"/>
      <c r="HCR1" s="102"/>
      <c r="HCS1" s="102"/>
      <c r="HCT1" s="102"/>
      <c r="HCU1" s="102"/>
      <c r="HCV1" s="102"/>
      <c r="HCW1" s="102"/>
      <c r="HCX1" s="102"/>
      <c r="HCY1" s="102"/>
      <c r="HCZ1" s="102"/>
      <c r="HDA1" s="102"/>
      <c r="HDB1" s="102"/>
      <c r="HDC1" s="102"/>
      <c r="HDD1" s="102"/>
      <c r="HDE1" s="102"/>
      <c r="HDF1" s="102"/>
      <c r="HDG1" s="102"/>
      <c r="HDH1" s="102"/>
      <c r="HDI1" s="102"/>
      <c r="HDJ1" s="102"/>
      <c r="HDK1" s="102"/>
      <c r="HDL1" s="102"/>
      <c r="HDM1" s="102"/>
      <c r="HDN1" s="102"/>
      <c r="HDO1" s="102"/>
      <c r="HDP1" s="102"/>
      <c r="HDQ1" s="102"/>
      <c r="HDR1" s="102"/>
      <c r="HDS1" s="102"/>
      <c r="HDT1" s="102"/>
      <c r="HDU1" s="102"/>
      <c r="HDV1" s="102"/>
      <c r="HDW1" s="102"/>
      <c r="HDX1" s="102"/>
      <c r="HDY1" s="102"/>
      <c r="HDZ1" s="102"/>
      <c r="HEA1" s="102"/>
      <c r="HEB1" s="102"/>
      <c r="HEC1" s="102"/>
      <c r="HED1" s="102"/>
      <c r="HEE1" s="102"/>
      <c r="HEF1" s="102"/>
      <c r="HEG1" s="102"/>
      <c r="HEH1" s="102"/>
      <c r="HEI1" s="102"/>
      <c r="HEJ1" s="102"/>
      <c r="HEK1" s="102"/>
      <c r="HEL1" s="102"/>
      <c r="HEM1" s="102"/>
      <c r="HEN1" s="102"/>
      <c r="HEO1" s="102"/>
      <c r="HEP1" s="102"/>
      <c r="HEQ1" s="102"/>
      <c r="HER1" s="102"/>
      <c r="HES1" s="102"/>
      <c r="HET1" s="102"/>
      <c r="HEU1" s="102"/>
      <c r="HEV1" s="102"/>
      <c r="HEW1" s="102"/>
      <c r="HEX1" s="102"/>
      <c r="HEY1" s="102"/>
      <c r="HEZ1" s="102"/>
      <c r="HFA1" s="102"/>
      <c r="HFB1" s="102"/>
      <c r="HFC1" s="102"/>
      <c r="HFD1" s="102"/>
      <c r="HFE1" s="102"/>
      <c r="HFF1" s="102"/>
      <c r="HFG1" s="102"/>
      <c r="HFH1" s="102"/>
      <c r="HFI1" s="102"/>
      <c r="HFJ1" s="102"/>
      <c r="HFK1" s="102"/>
      <c r="HFL1" s="102"/>
      <c r="HFM1" s="102"/>
      <c r="HFN1" s="102"/>
      <c r="HFO1" s="102"/>
      <c r="HFP1" s="102"/>
      <c r="HFQ1" s="102"/>
      <c r="HFR1" s="102"/>
      <c r="HFS1" s="102"/>
      <c r="HFT1" s="102"/>
      <c r="HFU1" s="102"/>
      <c r="HFV1" s="102"/>
      <c r="HFW1" s="102"/>
      <c r="HFX1" s="102"/>
      <c r="HFY1" s="102"/>
      <c r="HFZ1" s="102"/>
      <c r="HGA1" s="102"/>
      <c r="HGB1" s="102"/>
      <c r="HGC1" s="102"/>
      <c r="HGD1" s="102"/>
      <c r="HGE1" s="102"/>
      <c r="HGF1" s="102"/>
      <c r="HGG1" s="102"/>
      <c r="HGH1" s="102"/>
      <c r="HGI1" s="102"/>
      <c r="HGJ1" s="102"/>
      <c r="HGK1" s="102"/>
      <c r="HGL1" s="102"/>
      <c r="HGM1" s="102"/>
      <c r="HGN1" s="102"/>
      <c r="HGO1" s="102"/>
      <c r="HGP1" s="102"/>
      <c r="HGQ1" s="102"/>
      <c r="HGR1" s="102"/>
      <c r="HGS1" s="102"/>
      <c r="HGT1" s="102"/>
      <c r="HGU1" s="102"/>
      <c r="HGV1" s="102"/>
      <c r="HGW1" s="102"/>
      <c r="HGX1" s="102"/>
      <c r="HGY1" s="102"/>
      <c r="HGZ1" s="102"/>
      <c r="HHA1" s="102"/>
      <c r="HHB1" s="102"/>
      <c r="HHC1" s="102"/>
      <c r="HHD1" s="102"/>
      <c r="HHE1" s="102"/>
      <c r="HHF1" s="102"/>
      <c r="HHG1" s="102"/>
      <c r="HHH1" s="102"/>
      <c r="HHI1" s="102"/>
      <c r="HHJ1" s="102"/>
      <c r="HHK1" s="102"/>
      <c r="HHL1" s="102"/>
      <c r="HHM1" s="102"/>
      <c r="HHN1" s="102"/>
      <c r="HHO1" s="102"/>
      <c r="HHP1" s="102"/>
      <c r="HHQ1" s="102"/>
      <c r="HHR1" s="102"/>
      <c r="HHS1" s="102"/>
      <c r="HHT1" s="102"/>
      <c r="HHU1" s="102"/>
      <c r="HHV1" s="102"/>
      <c r="HHW1" s="102"/>
      <c r="HHX1" s="102"/>
      <c r="HHY1" s="102"/>
      <c r="HHZ1" s="102"/>
      <c r="HIA1" s="102"/>
      <c r="HIB1" s="102"/>
      <c r="HIC1" s="102"/>
      <c r="HID1" s="102"/>
      <c r="HIE1" s="102"/>
      <c r="HIF1" s="102"/>
      <c r="HIG1" s="102"/>
      <c r="HIH1" s="102"/>
      <c r="HII1" s="102"/>
      <c r="HIJ1" s="102"/>
      <c r="HIK1" s="102"/>
      <c r="HIL1" s="102"/>
      <c r="HIM1" s="102"/>
      <c r="HIN1" s="102"/>
      <c r="HIO1" s="102"/>
      <c r="HIP1" s="102"/>
      <c r="HIQ1" s="102"/>
      <c r="HIR1" s="102"/>
      <c r="HIS1" s="102"/>
      <c r="HIT1" s="102"/>
      <c r="HIU1" s="102"/>
      <c r="HIV1" s="102"/>
      <c r="HIW1" s="102"/>
      <c r="HIX1" s="102"/>
      <c r="HIY1" s="102"/>
      <c r="HIZ1" s="102"/>
      <c r="HJA1" s="102"/>
      <c r="HJB1" s="102"/>
      <c r="HJC1" s="102"/>
      <c r="HJD1" s="102"/>
      <c r="HJE1" s="102"/>
      <c r="HJF1" s="102"/>
      <c r="HJG1" s="102"/>
      <c r="HJH1" s="102"/>
      <c r="HJI1" s="102"/>
      <c r="HJJ1" s="102"/>
      <c r="HJK1" s="102"/>
      <c r="HJL1" s="102"/>
      <c r="HJM1" s="102"/>
      <c r="HJN1" s="102"/>
      <c r="HJO1" s="102"/>
      <c r="HJP1" s="102"/>
      <c r="HJQ1" s="102"/>
      <c r="HJR1" s="102"/>
      <c r="HJS1" s="102"/>
      <c r="HJT1" s="102"/>
      <c r="HJU1" s="102"/>
      <c r="HJV1" s="102"/>
      <c r="HJW1" s="102"/>
      <c r="HJX1" s="102"/>
      <c r="HJY1" s="102"/>
      <c r="HJZ1" s="102"/>
      <c r="HKA1" s="102"/>
      <c r="HKB1" s="102"/>
      <c r="HKC1" s="102"/>
      <c r="HKD1" s="102"/>
      <c r="HKE1" s="102"/>
      <c r="HKF1" s="102"/>
      <c r="HKG1" s="102"/>
      <c r="HKH1" s="102"/>
      <c r="HKI1" s="102"/>
      <c r="HKJ1" s="102"/>
      <c r="HKK1" s="102"/>
      <c r="HKL1" s="102"/>
      <c r="HKM1" s="102"/>
      <c r="HKN1" s="102"/>
      <c r="HKO1" s="102"/>
      <c r="HKP1" s="102"/>
      <c r="HKQ1" s="102"/>
      <c r="HKR1" s="102"/>
      <c r="HKS1" s="102"/>
      <c r="HKT1" s="102"/>
      <c r="HKU1" s="102"/>
      <c r="HKV1" s="102"/>
      <c r="HKW1" s="102"/>
      <c r="HKX1" s="102"/>
      <c r="HKY1" s="102"/>
      <c r="HKZ1" s="102"/>
      <c r="HLA1" s="102"/>
      <c r="HLB1" s="102"/>
      <c r="HLC1" s="102"/>
      <c r="HLD1" s="102"/>
      <c r="HLE1" s="102"/>
      <c r="HLF1" s="102"/>
      <c r="HLG1" s="102"/>
      <c r="HLH1" s="102"/>
      <c r="HLI1" s="102"/>
      <c r="HLJ1" s="102"/>
      <c r="HLK1" s="102"/>
      <c r="HLL1" s="102"/>
      <c r="HLM1" s="102"/>
      <c r="HLN1" s="102"/>
      <c r="HLO1" s="102"/>
      <c r="HLP1" s="102"/>
      <c r="HLQ1" s="102"/>
      <c r="HLR1" s="102"/>
      <c r="HLS1" s="102"/>
      <c r="HLT1" s="102"/>
      <c r="HLU1" s="102"/>
      <c r="HLV1" s="102"/>
      <c r="HLW1" s="102"/>
      <c r="HLX1" s="102"/>
      <c r="HLY1" s="102"/>
      <c r="HLZ1" s="102"/>
      <c r="HMA1" s="102"/>
      <c r="HMB1" s="102"/>
      <c r="HMC1" s="102"/>
      <c r="HMD1" s="102"/>
      <c r="HME1" s="102"/>
      <c r="HMF1" s="102"/>
      <c r="HMG1" s="102"/>
      <c r="HMH1" s="102"/>
      <c r="HMI1" s="102"/>
      <c r="HMJ1" s="102"/>
      <c r="HMK1" s="102"/>
      <c r="HML1" s="102"/>
      <c r="HMM1" s="102"/>
      <c r="HMN1" s="102"/>
      <c r="HMO1" s="102"/>
      <c r="HMP1" s="102"/>
      <c r="HMQ1" s="102"/>
      <c r="HMR1" s="102"/>
      <c r="HMS1" s="102"/>
      <c r="HMT1" s="102"/>
      <c r="HMU1" s="102"/>
      <c r="HMV1" s="102"/>
      <c r="HMW1" s="102"/>
      <c r="HMX1" s="102"/>
      <c r="HMY1" s="102"/>
      <c r="HMZ1" s="102"/>
      <c r="HNA1" s="102"/>
      <c r="HNB1" s="102"/>
      <c r="HNC1" s="102"/>
      <c r="HND1" s="102"/>
      <c r="HNE1" s="102"/>
      <c r="HNF1" s="102"/>
      <c r="HNG1" s="102"/>
      <c r="HNH1" s="102"/>
      <c r="HNI1" s="102"/>
      <c r="HNJ1" s="102"/>
      <c r="HNK1" s="102"/>
      <c r="HNL1" s="102"/>
      <c r="HNM1" s="102"/>
      <c r="HNN1" s="102"/>
      <c r="HNO1" s="102"/>
      <c r="HNP1" s="102"/>
      <c r="HNQ1" s="102"/>
      <c r="HNR1" s="102"/>
      <c r="HNS1" s="102"/>
      <c r="HNT1" s="102"/>
      <c r="HNU1" s="102"/>
      <c r="HNV1" s="102"/>
      <c r="HNW1" s="102"/>
      <c r="HNX1" s="102"/>
      <c r="HNY1" s="102"/>
      <c r="HNZ1" s="102"/>
      <c r="HOA1" s="102"/>
      <c r="HOB1" s="102"/>
      <c r="HOC1" s="102"/>
      <c r="HOD1" s="102"/>
      <c r="HOE1" s="102"/>
      <c r="HOF1" s="102"/>
      <c r="HOG1" s="102"/>
      <c r="HOH1" s="102"/>
      <c r="HOI1" s="102"/>
      <c r="HOJ1" s="102"/>
      <c r="HOK1" s="102"/>
      <c r="HOL1" s="102"/>
      <c r="HOM1" s="102"/>
      <c r="HON1" s="102"/>
      <c r="HOO1" s="102"/>
      <c r="HOP1" s="102"/>
      <c r="HOQ1" s="102"/>
      <c r="HOR1" s="102"/>
      <c r="HOS1" s="102"/>
      <c r="HOT1" s="102"/>
      <c r="HOU1" s="102"/>
      <c r="HOV1" s="102"/>
      <c r="HOW1" s="102"/>
      <c r="HOX1" s="102"/>
      <c r="HOY1" s="102"/>
      <c r="HOZ1" s="102"/>
      <c r="HPA1" s="102"/>
      <c r="HPB1" s="102"/>
      <c r="HPC1" s="102"/>
      <c r="HPD1" s="102"/>
      <c r="HPE1" s="102"/>
      <c r="HPF1" s="102"/>
      <c r="HPG1" s="102"/>
      <c r="HPH1" s="102"/>
      <c r="HPI1" s="102"/>
      <c r="HPJ1" s="102"/>
      <c r="HPK1" s="102"/>
      <c r="HPL1" s="102"/>
      <c r="HPM1" s="102"/>
      <c r="HPN1" s="102"/>
      <c r="HPO1" s="102"/>
      <c r="HPP1" s="102"/>
      <c r="HPQ1" s="102"/>
      <c r="HPR1" s="102"/>
      <c r="HPS1" s="102"/>
      <c r="HPT1" s="102"/>
      <c r="HPU1" s="102"/>
      <c r="HPV1" s="102"/>
      <c r="HPW1" s="102"/>
      <c r="HPX1" s="102"/>
      <c r="HPY1" s="102"/>
      <c r="HPZ1" s="102"/>
      <c r="HQA1" s="102"/>
      <c r="HQB1" s="102"/>
      <c r="HQC1" s="102"/>
      <c r="HQD1" s="102"/>
      <c r="HQE1" s="102"/>
      <c r="HQF1" s="102"/>
      <c r="HQG1" s="102"/>
      <c r="HQH1" s="102"/>
      <c r="HQI1" s="102"/>
      <c r="HQJ1" s="102"/>
      <c r="HQK1" s="102"/>
      <c r="HQL1" s="102"/>
      <c r="HQM1" s="102"/>
      <c r="HQN1" s="102"/>
      <c r="HQO1" s="102"/>
      <c r="HQP1" s="102"/>
      <c r="HQQ1" s="102"/>
      <c r="HQR1" s="102"/>
      <c r="HQS1" s="102"/>
      <c r="HQT1" s="102"/>
      <c r="HQU1" s="102"/>
      <c r="HQV1" s="102"/>
      <c r="HQW1" s="102"/>
      <c r="HQX1" s="102"/>
      <c r="HQY1" s="102"/>
      <c r="HQZ1" s="102"/>
      <c r="HRA1" s="102"/>
      <c r="HRB1" s="102"/>
      <c r="HRC1" s="102"/>
      <c r="HRD1" s="102"/>
      <c r="HRE1" s="102"/>
      <c r="HRF1" s="102"/>
      <c r="HRG1" s="102"/>
      <c r="HRH1" s="102"/>
      <c r="HRI1" s="102"/>
      <c r="HRJ1" s="102"/>
      <c r="HRK1" s="102"/>
      <c r="HRL1" s="102"/>
      <c r="HRM1" s="102"/>
      <c r="HRN1" s="102"/>
      <c r="HRO1" s="102"/>
      <c r="HRP1" s="102"/>
      <c r="HRQ1" s="102"/>
      <c r="HRR1" s="102"/>
      <c r="HRS1" s="102"/>
      <c r="HRT1" s="102"/>
      <c r="HRU1" s="102"/>
      <c r="HRV1" s="102"/>
      <c r="HRW1" s="102"/>
      <c r="HRX1" s="102"/>
      <c r="HRY1" s="102"/>
      <c r="HRZ1" s="102"/>
      <c r="HSA1" s="102"/>
      <c r="HSB1" s="102"/>
      <c r="HSC1" s="102"/>
      <c r="HSD1" s="102"/>
      <c r="HSE1" s="102"/>
      <c r="HSF1" s="102"/>
      <c r="HSG1" s="102"/>
      <c r="HSH1" s="102"/>
      <c r="HSI1" s="102"/>
      <c r="HSJ1" s="102"/>
      <c r="HSK1" s="102"/>
      <c r="HSL1" s="102"/>
      <c r="HSM1" s="102"/>
      <c r="HSN1" s="102"/>
      <c r="HSO1" s="102"/>
      <c r="HSP1" s="102"/>
      <c r="HSQ1" s="102"/>
      <c r="HSR1" s="102"/>
      <c r="HSS1" s="102"/>
      <c r="HST1" s="102"/>
      <c r="HSU1" s="102"/>
      <c r="HSV1" s="102"/>
      <c r="HSW1" s="102"/>
      <c r="HSX1" s="102"/>
      <c r="HSY1" s="102"/>
      <c r="HSZ1" s="102"/>
      <c r="HTA1" s="102"/>
      <c r="HTB1" s="102"/>
      <c r="HTC1" s="102"/>
      <c r="HTD1" s="102"/>
      <c r="HTE1" s="102"/>
      <c r="HTF1" s="102"/>
      <c r="HTG1" s="102"/>
      <c r="HTH1" s="102"/>
      <c r="HTI1" s="102"/>
      <c r="HTJ1" s="102"/>
      <c r="HTK1" s="102"/>
      <c r="HTL1" s="102"/>
      <c r="HTM1" s="102"/>
      <c r="HTN1" s="102"/>
      <c r="HTO1" s="102"/>
      <c r="HTP1" s="102"/>
      <c r="HTQ1" s="102"/>
      <c r="HTR1" s="102"/>
      <c r="HTS1" s="102"/>
      <c r="HTT1" s="102"/>
      <c r="HTU1" s="102"/>
      <c r="HTV1" s="102"/>
      <c r="HTW1" s="102"/>
      <c r="HTX1" s="102"/>
      <c r="HTY1" s="102"/>
      <c r="HTZ1" s="102"/>
      <c r="HUA1" s="102"/>
      <c r="HUB1" s="102"/>
      <c r="HUC1" s="102"/>
      <c r="HUD1" s="102"/>
      <c r="HUE1" s="102"/>
      <c r="HUF1" s="102"/>
      <c r="HUG1" s="102"/>
      <c r="HUH1" s="102"/>
      <c r="HUI1" s="102"/>
      <c r="HUJ1" s="102"/>
      <c r="HUK1" s="102"/>
      <c r="HUL1" s="102"/>
      <c r="HUM1" s="102"/>
      <c r="HUN1" s="102"/>
      <c r="HUO1" s="102"/>
      <c r="HUP1" s="102"/>
      <c r="HUQ1" s="102"/>
      <c r="HUR1" s="102"/>
      <c r="HUS1" s="102"/>
      <c r="HUT1" s="102"/>
      <c r="HUU1" s="102"/>
      <c r="HUV1" s="102"/>
      <c r="HUW1" s="102"/>
      <c r="HUX1" s="102"/>
      <c r="HUY1" s="102"/>
      <c r="HUZ1" s="102"/>
      <c r="HVA1" s="102"/>
      <c r="HVB1" s="102"/>
      <c r="HVC1" s="102"/>
      <c r="HVD1" s="102"/>
      <c r="HVE1" s="102"/>
      <c r="HVF1" s="102"/>
      <c r="HVG1" s="102"/>
      <c r="HVH1" s="102"/>
      <c r="HVI1" s="102"/>
      <c r="HVJ1" s="102"/>
      <c r="HVK1" s="102"/>
      <c r="HVL1" s="102"/>
      <c r="HVM1" s="102"/>
      <c r="HVN1" s="102"/>
      <c r="HVO1" s="102"/>
      <c r="HVP1" s="102"/>
      <c r="HVQ1" s="102"/>
      <c r="HVR1" s="102"/>
      <c r="HVS1" s="102"/>
      <c r="HVT1" s="102"/>
      <c r="HVU1" s="102"/>
      <c r="HVV1" s="102"/>
      <c r="HVW1" s="102"/>
      <c r="HVX1" s="102"/>
      <c r="HVY1" s="102"/>
      <c r="HVZ1" s="102"/>
      <c r="HWA1" s="102"/>
      <c r="HWB1" s="102"/>
      <c r="HWC1" s="102"/>
      <c r="HWD1" s="102"/>
      <c r="HWE1" s="102"/>
      <c r="HWF1" s="102"/>
      <c r="HWG1" s="102"/>
      <c r="HWH1" s="102"/>
      <c r="HWI1" s="102"/>
      <c r="HWJ1" s="102"/>
      <c r="HWK1" s="102"/>
      <c r="HWL1" s="102"/>
      <c r="HWM1" s="102"/>
      <c r="HWN1" s="102"/>
      <c r="HWO1" s="102"/>
      <c r="HWP1" s="102"/>
      <c r="HWQ1" s="102"/>
      <c r="HWR1" s="102"/>
      <c r="HWS1" s="102"/>
      <c r="HWT1" s="102"/>
      <c r="HWU1" s="102"/>
      <c r="HWV1" s="102"/>
      <c r="HWW1" s="102"/>
      <c r="HWX1" s="102"/>
      <c r="HWY1" s="102"/>
      <c r="HWZ1" s="102"/>
      <c r="HXA1" s="102"/>
      <c r="HXB1" s="102"/>
      <c r="HXC1" s="102"/>
      <c r="HXD1" s="102"/>
      <c r="HXE1" s="102"/>
      <c r="HXF1" s="102"/>
      <c r="HXG1" s="102"/>
      <c r="HXH1" s="102"/>
      <c r="HXI1" s="102"/>
      <c r="HXJ1" s="102"/>
      <c r="HXK1" s="102"/>
      <c r="HXL1" s="102"/>
      <c r="HXM1" s="102"/>
      <c r="HXN1" s="102"/>
      <c r="HXO1" s="102"/>
      <c r="HXP1" s="102"/>
      <c r="HXQ1" s="102"/>
      <c r="HXR1" s="102"/>
      <c r="HXS1" s="102"/>
      <c r="HXT1" s="102"/>
      <c r="HXU1" s="102"/>
      <c r="HXV1" s="102"/>
      <c r="HXW1" s="102"/>
      <c r="HXX1" s="102"/>
      <c r="HXY1" s="102"/>
      <c r="HXZ1" s="102"/>
      <c r="HYA1" s="102"/>
      <c r="HYB1" s="102"/>
      <c r="HYC1" s="102"/>
      <c r="HYD1" s="102"/>
      <c r="HYE1" s="102"/>
      <c r="HYF1" s="102"/>
      <c r="HYG1" s="102"/>
      <c r="HYH1" s="102"/>
      <c r="HYI1" s="102"/>
      <c r="HYJ1" s="102"/>
      <c r="HYK1" s="102"/>
      <c r="HYL1" s="102"/>
      <c r="HYM1" s="102"/>
      <c r="HYN1" s="102"/>
      <c r="HYO1" s="102"/>
      <c r="HYP1" s="102"/>
      <c r="HYQ1" s="102"/>
      <c r="HYR1" s="102"/>
      <c r="HYS1" s="102"/>
      <c r="HYT1" s="102"/>
      <c r="HYU1" s="102"/>
      <c r="HYV1" s="102"/>
      <c r="HYW1" s="102"/>
      <c r="HYX1" s="102"/>
      <c r="HYY1" s="102"/>
      <c r="HYZ1" s="102"/>
      <c r="HZA1" s="102"/>
      <c r="HZB1" s="102"/>
      <c r="HZC1" s="102"/>
      <c r="HZD1" s="102"/>
      <c r="HZE1" s="102"/>
      <c r="HZF1" s="102"/>
      <c r="HZG1" s="102"/>
      <c r="HZH1" s="102"/>
      <c r="HZI1" s="102"/>
      <c r="HZJ1" s="102"/>
      <c r="HZK1" s="102"/>
      <c r="HZL1" s="102"/>
      <c r="HZM1" s="102"/>
      <c r="HZN1" s="102"/>
      <c r="HZO1" s="102"/>
      <c r="HZP1" s="102"/>
      <c r="HZQ1" s="102"/>
      <c r="HZR1" s="102"/>
      <c r="HZS1" s="102"/>
      <c r="HZT1" s="102"/>
      <c r="HZU1" s="102"/>
      <c r="HZV1" s="102"/>
      <c r="HZW1" s="102"/>
      <c r="HZX1" s="102"/>
      <c r="HZY1" s="102"/>
      <c r="HZZ1" s="102"/>
      <c r="IAA1" s="102"/>
      <c r="IAB1" s="102"/>
      <c r="IAC1" s="102"/>
      <c r="IAD1" s="102"/>
      <c r="IAE1" s="102"/>
      <c r="IAF1" s="102"/>
      <c r="IAG1" s="102"/>
      <c r="IAH1" s="102"/>
      <c r="IAI1" s="102"/>
      <c r="IAJ1" s="102"/>
      <c r="IAK1" s="102"/>
      <c r="IAL1" s="102"/>
      <c r="IAM1" s="102"/>
      <c r="IAN1" s="102"/>
      <c r="IAO1" s="102"/>
      <c r="IAP1" s="102"/>
      <c r="IAQ1" s="102"/>
      <c r="IAR1" s="102"/>
      <c r="IAS1" s="102"/>
      <c r="IAT1" s="102"/>
      <c r="IAU1" s="102"/>
      <c r="IAV1" s="102"/>
      <c r="IAW1" s="102"/>
      <c r="IAX1" s="102"/>
      <c r="IAY1" s="102"/>
      <c r="IAZ1" s="102"/>
      <c r="IBA1" s="102"/>
      <c r="IBB1" s="102"/>
      <c r="IBC1" s="102"/>
      <c r="IBD1" s="102"/>
      <c r="IBE1" s="102"/>
      <c r="IBF1" s="102"/>
      <c r="IBG1" s="102"/>
      <c r="IBH1" s="102"/>
      <c r="IBI1" s="102"/>
      <c r="IBJ1" s="102"/>
      <c r="IBK1" s="102"/>
      <c r="IBL1" s="102"/>
      <c r="IBM1" s="102"/>
      <c r="IBN1" s="102"/>
      <c r="IBO1" s="102"/>
      <c r="IBP1" s="102"/>
      <c r="IBQ1" s="102"/>
      <c r="IBR1" s="102"/>
      <c r="IBS1" s="102"/>
      <c r="IBT1" s="102"/>
      <c r="IBU1" s="102"/>
      <c r="IBV1" s="102"/>
      <c r="IBW1" s="102"/>
      <c r="IBX1" s="102"/>
      <c r="IBY1" s="102"/>
      <c r="IBZ1" s="102"/>
      <c r="ICA1" s="102"/>
      <c r="ICB1" s="102"/>
      <c r="ICC1" s="102"/>
      <c r="ICD1" s="102"/>
      <c r="ICE1" s="102"/>
      <c r="ICF1" s="102"/>
      <c r="ICG1" s="102"/>
      <c r="ICH1" s="102"/>
      <c r="ICI1" s="102"/>
      <c r="ICJ1" s="102"/>
      <c r="ICK1" s="102"/>
      <c r="ICL1" s="102"/>
      <c r="ICM1" s="102"/>
      <c r="ICN1" s="102"/>
      <c r="ICO1" s="102"/>
      <c r="ICP1" s="102"/>
      <c r="ICQ1" s="102"/>
      <c r="ICR1" s="102"/>
      <c r="ICS1" s="102"/>
      <c r="ICT1" s="102"/>
      <c r="ICU1" s="102"/>
      <c r="ICV1" s="102"/>
      <c r="ICW1" s="102"/>
      <c r="ICX1" s="102"/>
      <c r="ICY1" s="102"/>
      <c r="ICZ1" s="102"/>
      <c r="IDA1" s="102"/>
      <c r="IDB1" s="102"/>
      <c r="IDC1" s="102"/>
      <c r="IDD1" s="102"/>
      <c r="IDE1" s="102"/>
      <c r="IDF1" s="102"/>
      <c r="IDG1" s="102"/>
      <c r="IDH1" s="102"/>
      <c r="IDI1" s="102"/>
      <c r="IDJ1" s="102"/>
      <c r="IDK1" s="102"/>
      <c r="IDL1" s="102"/>
      <c r="IDM1" s="102"/>
      <c r="IDN1" s="102"/>
      <c r="IDO1" s="102"/>
      <c r="IDP1" s="102"/>
      <c r="IDQ1" s="102"/>
      <c r="IDR1" s="102"/>
      <c r="IDS1" s="102"/>
      <c r="IDT1" s="102"/>
      <c r="IDU1" s="102"/>
      <c r="IDV1" s="102"/>
      <c r="IDW1" s="102"/>
      <c r="IDX1" s="102"/>
      <c r="IDY1" s="102"/>
      <c r="IDZ1" s="102"/>
      <c r="IEA1" s="102"/>
      <c r="IEB1" s="102"/>
      <c r="IEC1" s="102"/>
      <c r="IED1" s="102"/>
      <c r="IEE1" s="102"/>
      <c r="IEF1" s="102"/>
      <c r="IEG1" s="102"/>
      <c r="IEH1" s="102"/>
      <c r="IEI1" s="102"/>
      <c r="IEJ1" s="102"/>
      <c r="IEK1" s="102"/>
      <c r="IEL1" s="102"/>
      <c r="IEM1" s="102"/>
      <c r="IEN1" s="102"/>
      <c r="IEO1" s="102"/>
      <c r="IEP1" s="102"/>
      <c r="IEQ1" s="102"/>
      <c r="IER1" s="102"/>
      <c r="IES1" s="102"/>
      <c r="IET1" s="102"/>
      <c r="IEU1" s="102"/>
      <c r="IEV1" s="102"/>
      <c r="IEW1" s="102"/>
      <c r="IEX1" s="102"/>
      <c r="IEY1" s="102"/>
      <c r="IEZ1" s="102"/>
      <c r="IFA1" s="102"/>
      <c r="IFB1" s="102"/>
      <c r="IFC1" s="102"/>
      <c r="IFD1" s="102"/>
      <c r="IFE1" s="102"/>
      <c r="IFF1" s="102"/>
      <c r="IFG1" s="102"/>
      <c r="IFH1" s="102"/>
      <c r="IFI1" s="102"/>
      <c r="IFJ1" s="102"/>
      <c r="IFK1" s="102"/>
      <c r="IFL1" s="102"/>
      <c r="IFM1" s="102"/>
      <c r="IFN1" s="102"/>
      <c r="IFO1" s="102"/>
      <c r="IFP1" s="102"/>
      <c r="IFQ1" s="102"/>
      <c r="IFR1" s="102"/>
      <c r="IFS1" s="102"/>
      <c r="IFT1" s="102"/>
      <c r="IFU1" s="102"/>
      <c r="IFV1" s="102"/>
      <c r="IFW1" s="102"/>
      <c r="IFX1" s="102"/>
      <c r="IFY1" s="102"/>
      <c r="IFZ1" s="102"/>
      <c r="IGA1" s="102"/>
      <c r="IGB1" s="102"/>
      <c r="IGC1" s="102"/>
      <c r="IGD1" s="102"/>
      <c r="IGE1" s="102"/>
      <c r="IGF1" s="102"/>
      <c r="IGG1" s="102"/>
      <c r="IGH1" s="102"/>
      <c r="IGI1" s="102"/>
      <c r="IGJ1" s="102"/>
      <c r="IGK1" s="102"/>
      <c r="IGL1" s="102"/>
      <c r="IGM1" s="102"/>
      <c r="IGN1" s="102"/>
      <c r="IGO1" s="102"/>
      <c r="IGP1" s="102"/>
      <c r="IGQ1" s="102"/>
      <c r="IGR1" s="102"/>
      <c r="IGS1" s="102"/>
      <c r="IGT1" s="102"/>
      <c r="IGU1" s="102"/>
      <c r="IGV1" s="102"/>
      <c r="IGW1" s="102"/>
      <c r="IGX1" s="102"/>
      <c r="IGY1" s="102"/>
      <c r="IGZ1" s="102"/>
      <c r="IHA1" s="102"/>
      <c r="IHB1" s="102"/>
      <c r="IHC1" s="102"/>
      <c r="IHD1" s="102"/>
      <c r="IHE1" s="102"/>
      <c r="IHF1" s="102"/>
      <c r="IHG1" s="102"/>
      <c r="IHH1" s="102"/>
      <c r="IHI1" s="102"/>
      <c r="IHJ1" s="102"/>
      <c r="IHK1" s="102"/>
      <c r="IHL1" s="102"/>
      <c r="IHM1" s="102"/>
      <c r="IHN1" s="102"/>
      <c r="IHO1" s="102"/>
      <c r="IHP1" s="102"/>
      <c r="IHQ1" s="102"/>
      <c r="IHR1" s="102"/>
      <c r="IHS1" s="102"/>
      <c r="IHT1" s="102"/>
      <c r="IHU1" s="102"/>
      <c r="IHV1" s="102"/>
      <c r="IHW1" s="102"/>
      <c r="IHX1" s="102"/>
      <c r="IHY1" s="102"/>
      <c r="IHZ1" s="102"/>
      <c r="IIA1" s="102"/>
      <c r="IIB1" s="102"/>
      <c r="IIC1" s="102"/>
      <c r="IID1" s="102"/>
      <c r="IIE1" s="102"/>
      <c r="IIF1" s="102"/>
      <c r="IIG1" s="102"/>
      <c r="IIH1" s="102"/>
      <c r="III1" s="102"/>
      <c r="IIJ1" s="102"/>
      <c r="IIK1" s="102"/>
      <c r="IIL1" s="102"/>
      <c r="IIM1" s="102"/>
      <c r="IIN1" s="102"/>
      <c r="IIO1" s="102"/>
      <c r="IIP1" s="102"/>
      <c r="IIQ1" s="102"/>
      <c r="IIR1" s="102"/>
      <c r="IIS1" s="102"/>
      <c r="IIT1" s="102"/>
      <c r="IIU1" s="102"/>
      <c r="IIV1" s="102"/>
      <c r="IIW1" s="102"/>
      <c r="IIX1" s="102"/>
      <c r="IIY1" s="102"/>
      <c r="IIZ1" s="102"/>
      <c r="IJA1" s="102"/>
      <c r="IJB1" s="102"/>
      <c r="IJC1" s="102"/>
      <c r="IJD1" s="102"/>
      <c r="IJE1" s="102"/>
      <c r="IJF1" s="102"/>
      <c r="IJG1" s="102"/>
      <c r="IJH1" s="102"/>
      <c r="IJI1" s="102"/>
      <c r="IJJ1" s="102"/>
      <c r="IJK1" s="102"/>
      <c r="IJL1" s="102"/>
      <c r="IJM1" s="102"/>
      <c r="IJN1" s="102"/>
      <c r="IJO1" s="102"/>
      <c r="IJP1" s="102"/>
      <c r="IJQ1" s="102"/>
      <c r="IJR1" s="102"/>
      <c r="IJS1" s="102"/>
      <c r="IJT1" s="102"/>
      <c r="IJU1" s="102"/>
      <c r="IJV1" s="102"/>
      <c r="IJW1" s="102"/>
      <c r="IJX1" s="102"/>
      <c r="IJY1" s="102"/>
      <c r="IJZ1" s="102"/>
      <c r="IKA1" s="102"/>
      <c r="IKB1" s="102"/>
      <c r="IKC1" s="102"/>
      <c r="IKD1" s="102"/>
      <c r="IKE1" s="102"/>
      <c r="IKF1" s="102"/>
      <c r="IKG1" s="102"/>
      <c r="IKH1" s="102"/>
      <c r="IKI1" s="102"/>
      <c r="IKJ1" s="102"/>
      <c r="IKK1" s="102"/>
      <c r="IKL1" s="102"/>
      <c r="IKM1" s="102"/>
      <c r="IKN1" s="102"/>
      <c r="IKO1" s="102"/>
      <c r="IKP1" s="102"/>
      <c r="IKQ1" s="102"/>
      <c r="IKR1" s="102"/>
      <c r="IKS1" s="102"/>
      <c r="IKT1" s="102"/>
      <c r="IKU1" s="102"/>
      <c r="IKV1" s="102"/>
      <c r="IKW1" s="102"/>
      <c r="IKX1" s="102"/>
      <c r="IKY1" s="102"/>
      <c r="IKZ1" s="102"/>
      <c r="ILA1" s="102"/>
      <c r="ILB1" s="102"/>
      <c r="ILC1" s="102"/>
      <c r="ILD1" s="102"/>
      <c r="ILE1" s="102"/>
      <c r="ILF1" s="102"/>
      <c r="ILG1" s="102"/>
      <c r="ILH1" s="102"/>
      <c r="ILI1" s="102"/>
      <c r="ILJ1" s="102"/>
      <c r="ILK1" s="102"/>
      <c r="ILL1" s="102"/>
      <c r="ILM1" s="102"/>
      <c r="ILN1" s="102"/>
      <c r="ILO1" s="102"/>
      <c r="ILP1" s="102"/>
      <c r="ILQ1" s="102"/>
      <c r="ILR1" s="102"/>
      <c r="ILS1" s="102"/>
      <c r="ILT1" s="102"/>
      <c r="ILU1" s="102"/>
      <c r="ILV1" s="102"/>
      <c r="ILW1" s="102"/>
      <c r="ILX1" s="102"/>
      <c r="ILY1" s="102"/>
      <c r="ILZ1" s="102"/>
      <c r="IMA1" s="102"/>
      <c r="IMB1" s="102"/>
      <c r="IMC1" s="102"/>
      <c r="IMD1" s="102"/>
      <c r="IME1" s="102"/>
      <c r="IMF1" s="102"/>
      <c r="IMG1" s="102"/>
      <c r="IMH1" s="102"/>
      <c r="IMI1" s="102"/>
      <c r="IMJ1" s="102"/>
      <c r="IMK1" s="102"/>
      <c r="IML1" s="102"/>
      <c r="IMM1" s="102"/>
      <c r="IMN1" s="102"/>
      <c r="IMO1" s="102"/>
      <c r="IMP1" s="102"/>
      <c r="IMQ1" s="102"/>
      <c r="IMR1" s="102"/>
      <c r="IMS1" s="102"/>
      <c r="IMT1" s="102"/>
      <c r="IMU1" s="102"/>
      <c r="IMV1" s="102"/>
      <c r="IMW1" s="102"/>
      <c r="IMX1" s="102"/>
      <c r="IMY1" s="102"/>
      <c r="IMZ1" s="102"/>
      <c r="INA1" s="102"/>
      <c r="INB1" s="102"/>
      <c r="INC1" s="102"/>
      <c r="IND1" s="102"/>
      <c r="INE1" s="102"/>
      <c r="INF1" s="102"/>
      <c r="ING1" s="102"/>
      <c r="INH1" s="102"/>
      <c r="INI1" s="102"/>
      <c r="INJ1" s="102"/>
      <c r="INK1" s="102"/>
      <c r="INL1" s="102"/>
      <c r="INM1" s="102"/>
      <c r="INN1" s="102"/>
      <c r="INO1" s="102"/>
      <c r="INP1" s="102"/>
      <c r="INQ1" s="102"/>
      <c r="INR1" s="102"/>
      <c r="INS1" s="102"/>
      <c r="INT1" s="102"/>
      <c r="INU1" s="102"/>
      <c r="INV1" s="102"/>
      <c r="INW1" s="102"/>
      <c r="INX1" s="102"/>
      <c r="INY1" s="102"/>
      <c r="INZ1" s="102"/>
      <c r="IOA1" s="102"/>
      <c r="IOB1" s="102"/>
      <c r="IOC1" s="102"/>
      <c r="IOD1" s="102"/>
      <c r="IOE1" s="102"/>
      <c r="IOF1" s="102"/>
      <c r="IOG1" s="102"/>
      <c r="IOH1" s="102"/>
      <c r="IOI1" s="102"/>
      <c r="IOJ1" s="102"/>
      <c r="IOK1" s="102"/>
      <c r="IOL1" s="102"/>
      <c r="IOM1" s="102"/>
      <c r="ION1" s="102"/>
      <c r="IOO1" s="102"/>
      <c r="IOP1" s="102"/>
      <c r="IOQ1" s="102"/>
      <c r="IOR1" s="102"/>
      <c r="IOS1" s="102"/>
      <c r="IOT1" s="102"/>
      <c r="IOU1" s="102"/>
      <c r="IOV1" s="102"/>
      <c r="IOW1" s="102"/>
      <c r="IOX1" s="102"/>
      <c r="IOY1" s="102"/>
      <c r="IOZ1" s="102"/>
      <c r="IPA1" s="102"/>
      <c r="IPB1" s="102"/>
      <c r="IPC1" s="102"/>
      <c r="IPD1" s="102"/>
      <c r="IPE1" s="102"/>
      <c r="IPF1" s="102"/>
      <c r="IPG1" s="102"/>
      <c r="IPH1" s="102"/>
      <c r="IPI1" s="102"/>
      <c r="IPJ1" s="102"/>
      <c r="IPK1" s="102"/>
      <c r="IPL1" s="102"/>
      <c r="IPM1" s="102"/>
      <c r="IPN1" s="102"/>
      <c r="IPO1" s="102"/>
      <c r="IPP1" s="102"/>
      <c r="IPQ1" s="102"/>
      <c r="IPR1" s="102"/>
      <c r="IPS1" s="102"/>
      <c r="IPT1" s="102"/>
      <c r="IPU1" s="102"/>
      <c r="IPV1" s="102"/>
      <c r="IPW1" s="102"/>
      <c r="IPX1" s="102"/>
      <c r="IPY1" s="102"/>
      <c r="IPZ1" s="102"/>
      <c r="IQA1" s="102"/>
      <c r="IQB1" s="102"/>
      <c r="IQC1" s="102"/>
      <c r="IQD1" s="102"/>
      <c r="IQE1" s="102"/>
      <c r="IQF1" s="102"/>
      <c r="IQG1" s="102"/>
      <c r="IQH1" s="102"/>
      <c r="IQI1" s="102"/>
      <c r="IQJ1" s="102"/>
      <c r="IQK1" s="102"/>
      <c r="IQL1" s="102"/>
      <c r="IQM1" s="102"/>
      <c r="IQN1" s="102"/>
      <c r="IQO1" s="102"/>
      <c r="IQP1" s="102"/>
      <c r="IQQ1" s="102"/>
      <c r="IQR1" s="102"/>
      <c r="IQS1" s="102"/>
      <c r="IQT1" s="102"/>
      <c r="IQU1" s="102"/>
      <c r="IQV1" s="102"/>
      <c r="IQW1" s="102"/>
      <c r="IQX1" s="102"/>
      <c r="IQY1" s="102"/>
      <c r="IQZ1" s="102"/>
      <c r="IRA1" s="102"/>
      <c r="IRB1" s="102"/>
      <c r="IRC1" s="102"/>
      <c r="IRD1" s="102"/>
      <c r="IRE1" s="102"/>
      <c r="IRF1" s="102"/>
      <c r="IRG1" s="102"/>
      <c r="IRH1" s="102"/>
      <c r="IRI1" s="102"/>
      <c r="IRJ1" s="102"/>
      <c r="IRK1" s="102"/>
      <c r="IRL1" s="102"/>
      <c r="IRM1" s="102"/>
      <c r="IRN1" s="102"/>
      <c r="IRO1" s="102"/>
      <c r="IRP1" s="102"/>
      <c r="IRQ1" s="102"/>
      <c r="IRR1" s="102"/>
      <c r="IRS1" s="102"/>
      <c r="IRT1" s="102"/>
      <c r="IRU1" s="102"/>
      <c r="IRV1" s="102"/>
      <c r="IRW1" s="102"/>
      <c r="IRX1" s="102"/>
      <c r="IRY1" s="102"/>
      <c r="IRZ1" s="102"/>
      <c r="ISA1" s="102"/>
      <c r="ISB1" s="102"/>
      <c r="ISC1" s="102"/>
      <c r="ISD1" s="102"/>
      <c r="ISE1" s="102"/>
      <c r="ISF1" s="102"/>
      <c r="ISG1" s="102"/>
      <c r="ISH1" s="102"/>
      <c r="ISI1" s="102"/>
      <c r="ISJ1" s="102"/>
      <c r="ISK1" s="102"/>
      <c r="ISL1" s="102"/>
      <c r="ISM1" s="102"/>
      <c r="ISN1" s="102"/>
      <c r="ISO1" s="102"/>
      <c r="ISP1" s="102"/>
      <c r="ISQ1" s="102"/>
      <c r="ISR1" s="102"/>
      <c r="ISS1" s="102"/>
      <c r="IST1" s="102"/>
      <c r="ISU1" s="102"/>
      <c r="ISV1" s="102"/>
      <c r="ISW1" s="102"/>
      <c r="ISX1" s="102"/>
      <c r="ISY1" s="102"/>
      <c r="ISZ1" s="102"/>
      <c r="ITA1" s="102"/>
      <c r="ITB1" s="102"/>
      <c r="ITC1" s="102"/>
      <c r="ITD1" s="102"/>
      <c r="ITE1" s="102"/>
      <c r="ITF1" s="102"/>
      <c r="ITG1" s="102"/>
      <c r="ITH1" s="102"/>
      <c r="ITI1" s="102"/>
      <c r="ITJ1" s="102"/>
      <c r="ITK1" s="102"/>
      <c r="ITL1" s="102"/>
      <c r="ITM1" s="102"/>
      <c r="ITN1" s="102"/>
      <c r="ITO1" s="102"/>
      <c r="ITP1" s="102"/>
      <c r="ITQ1" s="102"/>
      <c r="ITR1" s="102"/>
      <c r="ITS1" s="102"/>
      <c r="ITT1" s="102"/>
      <c r="ITU1" s="102"/>
      <c r="ITV1" s="102"/>
      <c r="ITW1" s="102"/>
      <c r="ITX1" s="102"/>
      <c r="ITY1" s="102"/>
      <c r="ITZ1" s="102"/>
      <c r="IUA1" s="102"/>
      <c r="IUB1" s="102"/>
      <c r="IUC1" s="102"/>
      <c r="IUD1" s="102"/>
      <c r="IUE1" s="102"/>
      <c r="IUF1" s="102"/>
      <c r="IUG1" s="102"/>
      <c r="IUH1" s="102"/>
      <c r="IUI1" s="102"/>
      <c r="IUJ1" s="102"/>
      <c r="IUK1" s="102"/>
      <c r="IUL1" s="102"/>
      <c r="IUM1" s="102"/>
      <c r="IUN1" s="102"/>
      <c r="IUO1" s="102"/>
      <c r="IUP1" s="102"/>
      <c r="IUQ1" s="102"/>
      <c r="IUR1" s="102"/>
      <c r="IUS1" s="102"/>
      <c r="IUT1" s="102"/>
      <c r="IUU1" s="102"/>
      <c r="IUV1" s="102"/>
      <c r="IUW1" s="102"/>
      <c r="IUX1" s="102"/>
      <c r="IUY1" s="102"/>
      <c r="IUZ1" s="102"/>
      <c r="IVA1" s="102"/>
      <c r="IVB1" s="102"/>
      <c r="IVC1" s="102"/>
      <c r="IVD1" s="102"/>
      <c r="IVE1" s="102"/>
      <c r="IVF1" s="102"/>
      <c r="IVG1" s="102"/>
      <c r="IVH1" s="102"/>
      <c r="IVI1" s="102"/>
      <c r="IVJ1" s="102"/>
      <c r="IVK1" s="102"/>
      <c r="IVL1" s="102"/>
      <c r="IVM1" s="102"/>
      <c r="IVN1" s="102"/>
      <c r="IVO1" s="102"/>
      <c r="IVP1" s="102"/>
      <c r="IVQ1" s="102"/>
      <c r="IVR1" s="102"/>
      <c r="IVS1" s="102"/>
      <c r="IVT1" s="102"/>
      <c r="IVU1" s="102"/>
      <c r="IVV1" s="102"/>
      <c r="IVW1" s="102"/>
      <c r="IVX1" s="102"/>
      <c r="IVY1" s="102"/>
      <c r="IVZ1" s="102"/>
      <c r="IWA1" s="102"/>
      <c r="IWB1" s="102"/>
      <c r="IWC1" s="102"/>
      <c r="IWD1" s="102"/>
      <c r="IWE1" s="102"/>
      <c r="IWF1" s="102"/>
      <c r="IWG1" s="102"/>
      <c r="IWH1" s="102"/>
      <c r="IWI1" s="102"/>
      <c r="IWJ1" s="102"/>
      <c r="IWK1" s="102"/>
      <c r="IWL1" s="102"/>
      <c r="IWM1" s="102"/>
      <c r="IWN1" s="102"/>
      <c r="IWO1" s="102"/>
      <c r="IWP1" s="102"/>
      <c r="IWQ1" s="102"/>
      <c r="IWR1" s="102"/>
      <c r="IWS1" s="102"/>
      <c r="IWT1" s="102"/>
      <c r="IWU1" s="102"/>
      <c r="IWV1" s="102"/>
      <c r="IWW1" s="102"/>
      <c r="IWX1" s="102"/>
      <c r="IWY1" s="102"/>
      <c r="IWZ1" s="102"/>
      <c r="IXA1" s="102"/>
      <c r="IXB1" s="102"/>
      <c r="IXC1" s="102"/>
      <c r="IXD1" s="102"/>
      <c r="IXE1" s="102"/>
      <c r="IXF1" s="102"/>
      <c r="IXG1" s="102"/>
      <c r="IXH1" s="102"/>
      <c r="IXI1" s="102"/>
      <c r="IXJ1" s="102"/>
      <c r="IXK1" s="102"/>
      <c r="IXL1" s="102"/>
      <c r="IXM1" s="102"/>
      <c r="IXN1" s="102"/>
      <c r="IXO1" s="102"/>
      <c r="IXP1" s="102"/>
      <c r="IXQ1" s="102"/>
      <c r="IXR1" s="102"/>
      <c r="IXS1" s="102"/>
      <c r="IXT1" s="102"/>
      <c r="IXU1" s="102"/>
      <c r="IXV1" s="102"/>
      <c r="IXW1" s="102"/>
      <c r="IXX1" s="102"/>
      <c r="IXY1" s="102"/>
      <c r="IXZ1" s="102"/>
      <c r="IYA1" s="102"/>
      <c r="IYB1" s="102"/>
      <c r="IYC1" s="102"/>
      <c r="IYD1" s="102"/>
      <c r="IYE1" s="102"/>
      <c r="IYF1" s="102"/>
      <c r="IYG1" s="102"/>
      <c r="IYH1" s="102"/>
      <c r="IYI1" s="102"/>
      <c r="IYJ1" s="102"/>
      <c r="IYK1" s="102"/>
      <c r="IYL1" s="102"/>
      <c r="IYM1" s="102"/>
      <c r="IYN1" s="102"/>
      <c r="IYO1" s="102"/>
      <c r="IYP1" s="102"/>
      <c r="IYQ1" s="102"/>
      <c r="IYR1" s="102"/>
      <c r="IYS1" s="102"/>
      <c r="IYT1" s="102"/>
      <c r="IYU1" s="102"/>
      <c r="IYV1" s="102"/>
      <c r="IYW1" s="102"/>
      <c r="IYX1" s="102"/>
      <c r="IYY1" s="102"/>
      <c r="IYZ1" s="102"/>
      <c r="IZA1" s="102"/>
      <c r="IZB1" s="102"/>
      <c r="IZC1" s="102"/>
      <c r="IZD1" s="102"/>
      <c r="IZE1" s="102"/>
      <c r="IZF1" s="102"/>
      <c r="IZG1" s="102"/>
      <c r="IZH1" s="102"/>
      <c r="IZI1" s="102"/>
      <c r="IZJ1" s="102"/>
      <c r="IZK1" s="102"/>
      <c r="IZL1" s="102"/>
      <c r="IZM1" s="102"/>
      <c r="IZN1" s="102"/>
      <c r="IZO1" s="102"/>
      <c r="IZP1" s="102"/>
      <c r="IZQ1" s="102"/>
      <c r="IZR1" s="102"/>
      <c r="IZS1" s="102"/>
      <c r="IZT1" s="102"/>
      <c r="IZU1" s="102"/>
      <c r="IZV1" s="102"/>
      <c r="IZW1" s="102"/>
      <c r="IZX1" s="102"/>
      <c r="IZY1" s="102"/>
      <c r="IZZ1" s="102"/>
      <c r="JAA1" s="102"/>
      <c r="JAB1" s="102"/>
      <c r="JAC1" s="102"/>
      <c r="JAD1" s="102"/>
      <c r="JAE1" s="102"/>
      <c r="JAF1" s="102"/>
      <c r="JAG1" s="102"/>
      <c r="JAH1" s="102"/>
      <c r="JAI1" s="102"/>
      <c r="JAJ1" s="102"/>
      <c r="JAK1" s="102"/>
      <c r="JAL1" s="102"/>
      <c r="JAM1" s="102"/>
      <c r="JAN1" s="102"/>
      <c r="JAO1" s="102"/>
      <c r="JAP1" s="102"/>
      <c r="JAQ1" s="102"/>
      <c r="JAR1" s="102"/>
      <c r="JAS1" s="102"/>
      <c r="JAT1" s="102"/>
      <c r="JAU1" s="102"/>
      <c r="JAV1" s="102"/>
      <c r="JAW1" s="102"/>
      <c r="JAX1" s="102"/>
      <c r="JAY1" s="102"/>
      <c r="JAZ1" s="102"/>
      <c r="JBA1" s="102"/>
      <c r="JBB1" s="102"/>
      <c r="JBC1" s="102"/>
      <c r="JBD1" s="102"/>
      <c r="JBE1" s="102"/>
      <c r="JBF1" s="102"/>
      <c r="JBG1" s="102"/>
      <c r="JBH1" s="102"/>
      <c r="JBI1" s="102"/>
      <c r="JBJ1" s="102"/>
      <c r="JBK1" s="102"/>
      <c r="JBL1" s="102"/>
      <c r="JBM1" s="102"/>
      <c r="JBN1" s="102"/>
      <c r="JBO1" s="102"/>
      <c r="JBP1" s="102"/>
      <c r="JBQ1" s="102"/>
      <c r="JBR1" s="102"/>
      <c r="JBS1" s="102"/>
      <c r="JBT1" s="102"/>
      <c r="JBU1" s="102"/>
      <c r="JBV1" s="102"/>
      <c r="JBW1" s="102"/>
      <c r="JBX1" s="102"/>
      <c r="JBY1" s="102"/>
      <c r="JBZ1" s="102"/>
      <c r="JCA1" s="102"/>
      <c r="JCB1" s="102"/>
      <c r="JCC1" s="102"/>
      <c r="JCD1" s="102"/>
      <c r="JCE1" s="102"/>
      <c r="JCF1" s="102"/>
      <c r="JCG1" s="102"/>
      <c r="JCH1" s="102"/>
      <c r="JCI1" s="102"/>
      <c r="JCJ1" s="102"/>
      <c r="JCK1" s="102"/>
      <c r="JCL1" s="102"/>
      <c r="JCM1" s="102"/>
      <c r="JCN1" s="102"/>
      <c r="JCO1" s="102"/>
      <c r="JCP1" s="102"/>
      <c r="JCQ1" s="102"/>
      <c r="JCR1" s="102"/>
      <c r="JCS1" s="102"/>
      <c r="JCT1" s="102"/>
      <c r="JCU1" s="102"/>
      <c r="JCV1" s="102"/>
      <c r="JCW1" s="102"/>
      <c r="JCX1" s="102"/>
      <c r="JCY1" s="102"/>
      <c r="JCZ1" s="102"/>
      <c r="JDA1" s="102"/>
      <c r="JDB1" s="102"/>
      <c r="JDC1" s="102"/>
      <c r="JDD1" s="102"/>
      <c r="JDE1" s="102"/>
      <c r="JDF1" s="102"/>
      <c r="JDG1" s="102"/>
      <c r="JDH1" s="102"/>
      <c r="JDI1" s="102"/>
      <c r="JDJ1" s="102"/>
      <c r="JDK1" s="102"/>
      <c r="JDL1" s="102"/>
      <c r="JDM1" s="102"/>
      <c r="JDN1" s="102"/>
      <c r="JDO1" s="102"/>
      <c r="JDP1" s="102"/>
      <c r="JDQ1" s="102"/>
      <c r="JDR1" s="102"/>
      <c r="JDS1" s="102"/>
      <c r="JDT1" s="102"/>
      <c r="JDU1" s="102"/>
      <c r="JDV1" s="102"/>
      <c r="JDW1" s="102"/>
      <c r="JDX1" s="102"/>
      <c r="JDY1" s="102"/>
      <c r="JDZ1" s="102"/>
      <c r="JEA1" s="102"/>
      <c r="JEB1" s="102"/>
      <c r="JEC1" s="102"/>
      <c r="JED1" s="102"/>
      <c r="JEE1" s="102"/>
      <c r="JEF1" s="102"/>
      <c r="JEG1" s="102"/>
      <c r="JEH1" s="102"/>
      <c r="JEI1" s="102"/>
      <c r="JEJ1" s="102"/>
      <c r="JEK1" s="102"/>
      <c r="JEL1" s="102"/>
      <c r="JEM1" s="102"/>
      <c r="JEN1" s="102"/>
      <c r="JEO1" s="102"/>
      <c r="JEP1" s="102"/>
      <c r="JEQ1" s="102"/>
      <c r="JER1" s="102"/>
      <c r="JES1" s="102"/>
      <c r="JET1" s="102"/>
      <c r="JEU1" s="102"/>
      <c r="JEV1" s="102"/>
      <c r="JEW1" s="102"/>
      <c r="JEX1" s="102"/>
      <c r="JEY1" s="102"/>
      <c r="JEZ1" s="102"/>
      <c r="JFA1" s="102"/>
      <c r="JFB1" s="102"/>
      <c r="JFC1" s="102"/>
      <c r="JFD1" s="102"/>
      <c r="JFE1" s="102"/>
      <c r="JFF1" s="102"/>
      <c r="JFG1" s="102"/>
      <c r="JFH1" s="102"/>
      <c r="JFI1" s="102"/>
      <c r="JFJ1" s="102"/>
      <c r="JFK1" s="102"/>
      <c r="JFL1" s="102"/>
      <c r="JFM1" s="102"/>
      <c r="JFN1" s="102"/>
      <c r="JFO1" s="102"/>
      <c r="JFP1" s="102"/>
      <c r="JFQ1" s="102"/>
      <c r="JFR1" s="102"/>
      <c r="JFS1" s="102"/>
      <c r="JFT1" s="102"/>
      <c r="JFU1" s="102"/>
      <c r="JFV1" s="102"/>
      <c r="JFW1" s="102"/>
      <c r="JFX1" s="102"/>
      <c r="JFY1" s="102"/>
      <c r="JFZ1" s="102"/>
      <c r="JGA1" s="102"/>
      <c r="JGB1" s="102"/>
      <c r="JGC1" s="102"/>
      <c r="JGD1" s="102"/>
      <c r="JGE1" s="102"/>
      <c r="JGF1" s="102"/>
      <c r="JGG1" s="102"/>
      <c r="JGH1" s="102"/>
      <c r="JGI1" s="102"/>
      <c r="JGJ1" s="102"/>
      <c r="JGK1" s="102"/>
      <c r="JGL1" s="102"/>
      <c r="JGM1" s="102"/>
      <c r="JGN1" s="102"/>
      <c r="JGO1" s="102"/>
      <c r="JGP1" s="102"/>
      <c r="JGQ1" s="102"/>
      <c r="JGR1" s="102"/>
      <c r="JGS1" s="102"/>
      <c r="JGT1" s="102"/>
      <c r="JGU1" s="102"/>
      <c r="JGV1" s="102"/>
      <c r="JGW1" s="102"/>
      <c r="JGX1" s="102"/>
      <c r="JGY1" s="102"/>
      <c r="JGZ1" s="102"/>
      <c r="JHA1" s="102"/>
      <c r="JHB1" s="102"/>
      <c r="JHC1" s="102"/>
      <c r="JHD1" s="102"/>
      <c r="JHE1" s="102"/>
      <c r="JHF1" s="102"/>
      <c r="JHG1" s="102"/>
      <c r="JHH1" s="102"/>
      <c r="JHI1" s="102"/>
      <c r="JHJ1" s="102"/>
      <c r="JHK1" s="102"/>
      <c r="JHL1" s="102"/>
      <c r="JHM1" s="102"/>
      <c r="JHN1" s="102"/>
      <c r="JHO1" s="102"/>
      <c r="JHP1" s="102"/>
      <c r="JHQ1" s="102"/>
      <c r="JHR1" s="102"/>
      <c r="JHS1" s="102"/>
      <c r="JHT1" s="102"/>
      <c r="JHU1" s="102"/>
      <c r="JHV1" s="102"/>
      <c r="JHW1" s="102"/>
      <c r="JHX1" s="102"/>
      <c r="JHY1" s="102"/>
      <c r="JHZ1" s="102"/>
      <c r="JIA1" s="102"/>
      <c r="JIB1" s="102"/>
      <c r="JIC1" s="102"/>
      <c r="JID1" s="102"/>
      <c r="JIE1" s="102"/>
      <c r="JIF1" s="102"/>
      <c r="JIG1" s="102"/>
      <c r="JIH1" s="102"/>
      <c r="JII1" s="102"/>
      <c r="JIJ1" s="102"/>
      <c r="JIK1" s="102"/>
      <c r="JIL1" s="102"/>
      <c r="JIM1" s="102"/>
      <c r="JIN1" s="102"/>
      <c r="JIO1" s="102"/>
      <c r="JIP1" s="102"/>
      <c r="JIQ1" s="102"/>
      <c r="JIR1" s="102"/>
      <c r="JIS1" s="102"/>
      <c r="JIT1" s="102"/>
      <c r="JIU1" s="102"/>
      <c r="JIV1" s="102"/>
      <c r="JIW1" s="102"/>
      <c r="JIX1" s="102"/>
      <c r="JIY1" s="102"/>
      <c r="JIZ1" s="102"/>
      <c r="JJA1" s="102"/>
      <c r="JJB1" s="102"/>
      <c r="JJC1" s="102"/>
      <c r="JJD1" s="102"/>
      <c r="JJE1" s="102"/>
      <c r="JJF1" s="102"/>
      <c r="JJG1" s="102"/>
      <c r="JJH1" s="102"/>
      <c r="JJI1" s="102"/>
      <c r="JJJ1" s="102"/>
      <c r="JJK1" s="102"/>
      <c r="JJL1" s="102"/>
      <c r="JJM1" s="102"/>
      <c r="JJN1" s="102"/>
      <c r="JJO1" s="102"/>
      <c r="JJP1" s="102"/>
      <c r="JJQ1" s="102"/>
      <c r="JJR1" s="102"/>
      <c r="JJS1" s="102"/>
      <c r="JJT1" s="102"/>
      <c r="JJU1" s="102"/>
      <c r="JJV1" s="102"/>
      <c r="JJW1" s="102"/>
      <c r="JJX1" s="102"/>
      <c r="JJY1" s="102"/>
      <c r="JJZ1" s="102"/>
      <c r="JKA1" s="102"/>
      <c r="JKB1" s="102"/>
      <c r="JKC1" s="102"/>
      <c r="JKD1" s="102"/>
      <c r="JKE1" s="102"/>
      <c r="JKF1" s="102"/>
      <c r="JKG1" s="102"/>
      <c r="JKH1" s="102"/>
      <c r="JKI1" s="102"/>
      <c r="JKJ1" s="102"/>
      <c r="JKK1" s="102"/>
      <c r="JKL1" s="102"/>
      <c r="JKM1" s="102"/>
      <c r="JKN1" s="102"/>
      <c r="JKO1" s="102"/>
      <c r="JKP1" s="102"/>
      <c r="JKQ1" s="102"/>
      <c r="JKR1" s="102"/>
      <c r="JKS1" s="102"/>
      <c r="JKT1" s="102"/>
      <c r="JKU1" s="102"/>
      <c r="JKV1" s="102"/>
      <c r="JKW1" s="102"/>
      <c r="JKX1" s="102"/>
      <c r="JKY1" s="102"/>
      <c r="JKZ1" s="102"/>
      <c r="JLA1" s="102"/>
      <c r="JLB1" s="102"/>
      <c r="JLC1" s="102"/>
      <c r="JLD1" s="102"/>
      <c r="JLE1" s="102"/>
      <c r="JLF1" s="102"/>
      <c r="JLG1" s="102"/>
      <c r="JLH1" s="102"/>
      <c r="JLI1" s="102"/>
      <c r="JLJ1" s="102"/>
      <c r="JLK1" s="102"/>
      <c r="JLL1" s="102"/>
      <c r="JLM1" s="102"/>
      <c r="JLN1" s="102"/>
      <c r="JLO1" s="102"/>
      <c r="JLP1" s="102"/>
      <c r="JLQ1" s="102"/>
      <c r="JLR1" s="102"/>
      <c r="JLS1" s="102"/>
      <c r="JLT1" s="102"/>
      <c r="JLU1" s="102"/>
      <c r="JLV1" s="102"/>
      <c r="JLW1" s="102"/>
      <c r="JLX1" s="102"/>
      <c r="JLY1" s="102"/>
      <c r="JLZ1" s="102"/>
      <c r="JMA1" s="102"/>
      <c r="JMB1" s="102"/>
      <c r="JMC1" s="102"/>
      <c r="JMD1" s="102"/>
      <c r="JME1" s="102"/>
      <c r="JMF1" s="102"/>
      <c r="JMG1" s="102"/>
      <c r="JMH1" s="102"/>
      <c r="JMI1" s="102"/>
      <c r="JMJ1" s="102"/>
      <c r="JMK1" s="102"/>
      <c r="JML1" s="102"/>
      <c r="JMM1" s="102"/>
      <c r="JMN1" s="102"/>
      <c r="JMO1" s="102"/>
      <c r="JMP1" s="102"/>
      <c r="JMQ1" s="102"/>
      <c r="JMR1" s="102"/>
      <c r="JMS1" s="102"/>
      <c r="JMT1" s="102"/>
      <c r="JMU1" s="102"/>
      <c r="JMV1" s="102"/>
      <c r="JMW1" s="102"/>
      <c r="JMX1" s="102"/>
      <c r="JMY1" s="102"/>
      <c r="JMZ1" s="102"/>
      <c r="JNA1" s="102"/>
      <c r="JNB1" s="102"/>
      <c r="JNC1" s="102"/>
      <c r="JND1" s="102"/>
      <c r="JNE1" s="102"/>
      <c r="JNF1" s="102"/>
      <c r="JNG1" s="102"/>
      <c r="JNH1" s="102"/>
      <c r="JNI1" s="102"/>
      <c r="JNJ1" s="102"/>
      <c r="JNK1" s="102"/>
      <c r="JNL1" s="102"/>
      <c r="JNM1" s="102"/>
      <c r="JNN1" s="102"/>
      <c r="JNO1" s="102"/>
      <c r="JNP1" s="102"/>
      <c r="JNQ1" s="102"/>
      <c r="JNR1" s="102"/>
      <c r="JNS1" s="102"/>
      <c r="JNT1" s="102"/>
      <c r="JNU1" s="102"/>
      <c r="JNV1" s="102"/>
      <c r="JNW1" s="102"/>
      <c r="JNX1" s="102"/>
      <c r="JNY1" s="102"/>
      <c r="JNZ1" s="102"/>
      <c r="JOA1" s="102"/>
      <c r="JOB1" s="102"/>
      <c r="JOC1" s="102"/>
      <c r="JOD1" s="102"/>
      <c r="JOE1" s="102"/>
      <c r="JOF1" s="102"/>
      <c r="JOG1" s="102"/>
      <c r="JOH1" s="102"/>
      <c r="JOI1" s="102"/>
      <c r="JOJ1" s="102"/>
      <c r="JOK1" s="102"/>
      <c r="JOL1" s="102"/>
      <c r="JOM1" s="102"/>
      <c r="JON1" s="102"/>
      <c r="JOO1" s="102"/>
      <c r="JOP1" s="102"/>
      <c r="JOQ1" s="102"/>
      <c r="JOR1" s="102"/>
      <c r="JOS1" s="102"/>
      <c r="JOT1" s="102"/>
      <c r="JOU1" s="102"/>
      <c r="JOV1" s="102"/>
      <c r="JOW1" s="102"/>
      <c r="JOX1" s="102"/>
      <c r="JOY1" s="102"/>
      <c r="JOZ1" s="102"/>
      <c r="JPA1" s="102"/>
      <c r="JPB1" s="102"/>
      <c r="JPC1" s="102"/>
      <c r="JPD1" s="102"/>
      <c r="JPE1" s="102"/>
      <c r="JPF1" s="102"/>
      <c r="JPG1" s="102"/>
      <c r="JPH1" s="102"/>
      <c r="JPI1" s="102"/>
      <c r="JPJ1" s="102"/>
      <c r="JPK1" s="102"/>
      <c r="JPL1" s="102"/>
      <c r="JPM1" s="102"/>
      <c r="JPN1" s="102"/>
      <c r="JPO1" s="102"/>
      <c r="JPP1" s="102"/>
      <c r="JPQ1" s="102"/>
      <c r="JPR1" s="102"/>
      <c r="JPS1" s="102"/>
      <c r="JPT1" s="102"/>
      <c r="JPU1" s="102"/>
      <c r="JPV1" s="102"/>
      <c r="JPW1" s="102"/>
      <c r="JPX1" s="102"/>
      <c r="JPY1" s="102"/>
      <c r="JPZ1" s="102"/>
      <c r="JQA1" s="102"/>
      <c r="JQB1" s="102"/>
      <c r="JQC1" s="102"/>
      <c r="JQD1" s="102"/>
      <c r="JQE1" s="102"/>
      <c r="JQF1" s="102"/>
      <c r="JQG1" s="102"/>
      <c r="JQH1" s="102"/>
      <c r="JQI1" s="102"/>
      <c r="JQJ1" s="102"/>
      <c r="JQK1" s="102"/>
      <c r="JQL1" s="102"/>
      <c r="JQM1" s="102"/>
      <c r="JQN1" s="102"/>
      <c r="JQO1" s="102"/>
      <c r="JQP1" s="102"/>
      <c r="JQQ1" s="102"/>
      <c r="JQR1" s="102"/>
      <c r="JQS1" s="102"/>
      <c r="JQT1" s="102"/>
      <c r="JQU1" s="102"/>
      <c r="JQV1" s="102"/>
      <c r="JQW1" s="102"/>
      <c r="JQX1" s="102"/>
      <c r="JQY1" s="102"/>
      <c r="JQZ1" s="102"/>
      <c r="JRA1" s="102"/>
      <c r="JRB1" s="102"/>
      <c r="JRC1" s="102"/>
      <c r="JRD1" s="102"/>
      <c r="JRE1" s="102"/>
      <c r="JRF1" s="102"/>
      <c r="JRG1" s="102"/>
      <c r="JRH1" s="102"/>
      <c r="JRI1" s="102"/>
      <c r="JRJ1" s="102"/>
      <c r="JRK1" s="102"/>
      <c r="JRL1" s="102"/>
      <c r="JRM1" s="102"/>
      <c r="JRN1" s="102"/>
      <c r="JRO1" s="102"/>
      <c r="JRP1" s="102"/>
      <c r="JRQ1" s="102"/>
      <c r="JRR1" s="102"/>
      <c r="JRS1" s="102"/>
      <c r="JRT1" s="102"/>
      <c r="JRU1" s="102"/>
      <c r="JRV1" s="102"/>
      <c r="JRW1" s="102"/>
      <c r="JRX1" s="102"/>
      <c r="JRY1" s="102"/>
      <c r="JRZ1" s="102"/>
      <c r="JSA1" s="102"/>
      <c r="JSB1" s="102"/>
      <c r="JSC1" s="102"/>
      <c r="JSD1" s="102"/>
      <c r="JSE1" s="102"/>
      <c r="JSF1" s="102"/>
      <c r="JSG1" s="102"/>
      <c r="JSH1" s="102"/>
      <c r="JSI1" s="102"/>
      <c r="JSJ1" s="102"/>
      <c r="JSK1" s="102"/>
      <c r="JSL1" s="102"/>
      <c r="JSM1" s="102"/>
      <c r="JSN1" s="102"/>
      <c r="JSO1" s="102"/>
      <c r="JSP1" s="102"/>
      <c r="JSQ1" s="102"/>
      <c r="JSR1" s="102"/>
      <c r="JSS1" s="102"/>
      <c r="JST1" s="102"/>
      <c r="JSU1" s="102"/>
      <c r="JSV1" s="102"/>
      <c r="JSW1" s="102"/>
      <c r="JSX1" s="102"/>
      <c r="JSY1" s="102"/>
      <c r="JSZ1" s="102"/>
      <c r="JTA1" s="102"/>
      <c r="JTB1" s="102"/>
      <c r="JTC1" s="102"/>
      <c r="JTD1" s="102"/>
      <c r="JTE1" s="102"/>
      <c r="JTF1" s="102"/>
      <c r="JTG1" s="102"/>
      <c r="JTH1" s="102"/>
      <c r="JTI1" s="102"/>
      <c r="JTJ1" s="102"/>
      <c r="JTK1" s="102"/>
      <c r="JTL1" s="102"/>
      <c r="JTM1" s="102"/>
      <c r="JTN1" s="102"/>
      <c r="JTO1" s="102"/>
      <c r="JTP1" s="102"/>
      <c r="JTQ1" s="102"/>
      <c r="JTR1" s="102"/>
      <c r="JTS1" s="102"/>
      <c r="JTT1" s="102"/>
      <c r="JTU1" s="102"/>
      <c r="JTV1" s="102"/>
      <c r="JTW1" s="102"/>
      <c r="JTX1" s="102"/>
      <c r="JTY1" s="102"/>
      <c r="JTZ1" s="102"/>
      <c r="JUA1" s="102"/>
      <c r="JUB1" s="102"/>
      <c r="JUC1" s="102"/>
      <c r="JUD1" s="102"/>
      <c r="JUE1" s="102"/>
      <c r="JUF1" s="102"/>
      <c r="JUG1" s="102"/>
      <c r="JUH1" s="102"/>
      <c r="JUI1" s="102"/>
      <c r="JUJ1" s="102"/>
      <c r="JUK1" s="102"/>
      <c r="JUL1" s="102"/>
      <c r="JUM1" s="102"/>
      <c r="JUN1" s="102"/>
      <c r="JUO1" s="102"/>
      <c r="JUP1" s="102"/>
      <c r="JUQ1" s="102"/>
      <c r="JUR1" s="102"/>
      <c r="JUS1" s="102"/>
      <c r="JUT1" s="102"/>
      <c r="JUU1" s="102"/>
      <c r="JUV1" s="102"/>
      <c r="JUW1" s="102"/>
      <c r="JUX1" s="102"/>
      <c r="JUY1" s="102"/>
      <c r="JUZ1" s="102"/>
      <c r="JVA1" s="102"/>
      <c r="JVB1" s="102"/>
      <c r="JVC1" s="102"/>
      <c r="JVD1" s="102"/>
      <c r="JVE1" s="102"/>
      <c r="JVF1" s="102"/>
      <c r="JVG1" s="102"/>
      <c r="JVH1" s="102"/>
      <c r="JVI1" s="102"/>
      <c r="JVJ1" s="102"/>
      <c r="JVK1" s="102"/>
      <c r="JVL1" s="102"/>
      <c r="JVM1" s="102"/>
      <c r="JVN1" s="102"/>
      <c r="JVO1" s="102"/>
      <c r="JVP1" s="102"/>
      <c r="JVQ1" s="102"/>
      <c r="JVR1" s="102"/>
      <c r="JVS1" s="102"/>
      <c r="JVT1" s="102"/>
      <c r="JVU1" s="102"/>
      <c r="JVV1" s="102"/>
      <c r="JVW1" s="102"/>
      <c r="JVX1" s="102"/>
      <c r="JVY1" s="102"/>
      <c r="JVZ1" s="102"/>
      <c r="JWA1" s="102"/>
      <c r="JWB1" s="102"/>
      <c r="JWC1" s="102"/>
      <c r="JWD1" s="102"/>
      <c r="JWE1" s="102"/>
      <c r="JWF1" s="102"/>
      <c r="JWG1" s="102"/>
      <c r="JWH1" s="102"/>
      <c r="JWI1" s="102"/>
      <c r="JWJ1" s="102"/>
      <c r="JWK1" s="102"/>
      <c r="JWL1" s="102"/>
      <c r="JWM1" s="102"/>
      <c r="JWN1" s="102"/>
      <c r="JWO1" s="102"/>
      <c r="JWP1" s="102"/>
      <c r="JWQ1" s="102"/>
      <c r="JWR1" s="102"/>
      <c r="JWS1" s="102"/>
      <c r="JWT1" s="102"/>
      <c r="JWU1" s="102"/>
      <c r="JWV1" s="102"/>
      <c r="JWW1" s="102"/>
      <c r="JWX1" s="102"/>
      <c r="JWY1" s="102"/>
      <c r="JWZ1" s="102"/>
      <c r="JXA1" s="102"/>
      <c r="JXB1" s="102"/>
      <c r="JXC1" s="102"/>
      <c r="JXD1" s="102"/>
      <c r="JXE1" s="102"/>
      <c r="JXF1" s="102"/>
      <c r="JXG1" s="102"/>
      <c r="JXH1" s="102"/>
      <c r="JXI1" s="102"/>
      <c r="JXJ1" s="102"/>
      <c r="JXK1" s="102"/>
      <c r="JXL1" s="102"/>
      <c r="JXM1" s="102"/>
      <c r="JXN1" s="102"/>
      <c r="JXO1" s="102"/>
      <c r="JXP1" s="102"/>
      <c r="JXQ1" s="102"/>
      <c r="JXR1" s="102"/>
      <c r="JXS1" s="102"/>
      <c r="JXT1" s="102"/>
      <c r="JXU1" s="102"/>
      <c r="JXV1" s="102"/>
      <c r="JXW1" s="102"/>
      <c r="JXX1" s="102"/>
      <c r="JXY1" s="102"/>
      <c r="JXZ1" s="102"/>
      <c r="JYA1" s="102"/>
      <c r="JYB1" s="102"/>
      <c r="JYC1" s="102"/>
      <c r="JYD1" s="102"/>
      <c r="JYE1" s="102"/>
      <c r="JYF1" s="102"/>
      <c r="JYG1" s="102"/>
      <c r="JYH1" s="102"/>
      <c r="JYI1" s="102"/>
      <c r="JYJ1" s="102"/>
      <c r="JYK1" s="102"/>
      <c r="JYL1" s="102"/>
      <c r="JYM1" s="102"/>
      <c r="JYN1" s="102"/>
      <c r="JYO1" s="102"/>
      <c r="JYP1" s="102"/>
      <c r="JYQ1" s="102"/>
      <c r="JYR1" s="102"/>
      <c r="JYS1" s="102"/>
      <c r="JYT1" s="102"/>
      <c r="JYU1" s="102"/>
      <c r="JYV1" s="102"/>
      <c r="JYW1" s="102"/>
      <c r="JYX1" s="102"/>
      <c r="JYY1" s="102"/>
      <c r="JYZ1" s="102"/>
      <c r="JZA1" s="102"/>
      <c r="JZB1" s="102"/>
      <c r="JZC1" s="102"/>
      <c r="JZD1" s="102"/>
      <c r="JZE1" s="102"/>
      <c r="JZF1" s="102"/>
      <c r="JZG1" s="102"/>
      <c r="JZH1" s="102"/>
      <c r="JZI1" s="102"/>
      <c r="JZJ1" s="102"/>
      <c r="JZK1" s="102"/>
      <c r="JZL1" s="102"/>
      <c r="JZM1" s="102"/>
      <c r="JZN1" s="102"/>
      <c r="JZO1" s="102"/>
      <c r="JZP1" s="102"/>
      <c r="JZQ1" s="102"/>
      <c r="JZR1" s="102"/>
      <c r="JZS1" s="102"/>
      <c r="JZT1" s="102"/>
      <c r="JZU1" s="102"/>
      <c r="JZV1" s="102"/>
      <c r="JZW1" s="102"/>
      <c r="JZX1" s="102"/>
      <c r="JZY1" s="102"/>
      <c r="JZZ1" s="102"/>
      <c r="KAA1" s="102"/>
      <c r="KAB1" s="102"/>
      <c r="KAC1" s="102"/>
      <c r="KAD1" s="102"/>
      <c r="KAE1" s="102"/>
      <c r="KAF1" s="102"/>
      <c r="KAG1" s="102"/>
      <c r="KAH1" s="102"/>
      <c r="KAI1" s="102"/>
      <c r="KAJ1" s="102"/>
      <c r="KAK1" s="102"/>
      <c r="KAL1" s="102"/>
      <c r="KAM1" s="102"/>
      <c r="KAN1" s="102"/>
      <c r="KAO1" s="102"/>
      <c r="KAP1" s="102"/>
      <c r="KAQ1" s="102"/>
      <c r="KAR1" s="102"/>
      <c r="KAS1" s="102"/>
      <c r="KAT1" s="102"/>
      <c r="KAU1" s="102"/>
      <c r="KAV1" s="102"/>
      <c r="KAW1" s="102"/>
      <c r="KAX1" s="102"/>
      <c r="KAY1" s="102"/>
      <c r="KAZ1" s="102"/>
      <c r="KBA1" s="102"/>
      <c r="KBB1" s="102"/>
      <c r="KBC1" s="102"/>
      <c r="KBD1" s="102"/>
      <c r="KBE1" s="102"/>
      <c r="KBF1" s="102"/>
      <c r="KBG1" s="102"/>
      <c r="KBH1" s="102"/>
      <c r="KBI1" s="102"/>
      <c r="KBJ1" s="102"/>
      <c r="KBK1" s="102"/>
      <c r="KBL1" s="102"/>
      <c r="KBM1" s="102"/>
      <c r="KBN1" s="102"/>
      <c r="KBO1" s="102"/>
      <c r="KBP1" s="102"/>
      <c r="KBQ1" s="102"/>
      <c r="KBR1" s="102"/>
      <c r="KBS1" s="102"/>
      <c r="KBT1" s="102"/>
      <c r="KBU1" s="102"/>
      <c r="KBV1" s="102"/>
      <c r="KBW1" s="102"/>
      <c r="KBX1" s="102"/>
      <c r="KBY1" s="102"/>
      <c r="KBZ1" s="102"/>
      <c r="KCA1" s="102"/>
      <c r="KCB1" s="102"/>
      <c r="KCC1" s="102"/>
      <c r="KCD1" s="102"/>
      <c r="KCE1" s="102"/>
      <c r="KCF1" s="102"/>
      <c r="KCG1" s="102"/>
      <c r="KCH1" s="102"/>
      <c r="KCI1" s="102"/>
      <c r="KCJ1" s="102"/>
      <c r="KCK1" s="102"/>
      <c r="KCL1" s="102"/>
      <c r="KCM1" s="102"/>
      <c r="KCN1" s="102"/>
      <c r="KCO1" s="102"/>
      <c r="KCP1" s="102"/>
      <c r="KCQ1" s="102"/>
      <c r="KCR1" s="102"/>
      <c r="KCS1" s="102"/>
      <c r="KCT1" s="102"/>
      <c r="KCU1" s="102"/>
      <c r="KCV1" s="102"/>
      <c r="KCW1" s="102"/>
      <c r="KCX1" s="102"/>
      <c r="KCY1" s="102"/>
      <c r="KCZ1" s="102"/>
      <c r="KDA1" s="102"/>
      <c r="KDB1" s="102"/>
      <c r="KDC1" s="102"/>
      <c r="KDD1" s="102"/>
      <c r="KDE1" s="102"/>
      <c r="KDF1" s="102"/>
      <c r="KDG1" s="102"/>
      <c r="KDH1" s="102"/>
      <c r="KDI1" s="102"/>
      <c r="KDJ1" s="102"/>
      <c r="KDK1" s="102"/>
      <c r="KDL1" s="102"/>
      <c r="KDM1" s="102"/>
      <c r="KDN1" s="102"/>
      <c r="KDO1" s="102"/>
      <c r="KDP1" s="102"/>
      <c r="KDQ1" s="102"/>
      <c r="KDR1" s="102"/>
      <c r="KDS1" s="102"/>
      <c r="KDT1" s="102"/>
      <c r="KDU1" s="102"/>
      <c r="KDV1" s="102"/>
      <c r="KDW1" s="102"/>
      <c r="KDX1" s="102"/>
      <c r="KDY1" s="102"/>
      <c r="KDZ1" s="102"/>
      <c r="KEA1" s="102"/>
      <c r="KEB1" s="102"/>
      <c r="KEC1" s="102"/>
      <c r="KED1" s="102"/>
      <c r="KEE1" s="102"/>
      <c r="KEF1" s="102"/>
      <c r="KEG1" s="102"/>
      <c r="KEH1" s="102"/>
      <c r="KEI1" s="102"/>
      <c r="KEJ1" s="102"/>
      <c r="KEK1" s="102"/>
      <c r="KEL1" s="102"/>
      <c r="KEM1" s="102"/>
      <c r="KEN1" s="102"/>
      <c r="KEO1" s="102"/>
      <c r="KEP1" s="102"/>
      <c r="KEQ1" s="102"/>
      <c r="KER1" s="102"/>
      <c r="KES1" s="102"/>
      <c r="KET1" s="102"/>
      <c r="KEU1" s="102"/>
      <c r="KEV1" s="102"/>
      <c r="KEW1" s="102"/>
      <c r="KEX1" s="102"/>
      <c r="KEY1" s="102"/>
      <c r="KEZ1" s="102"/>
      <c r="KFA1" s="102"/>
      <c r="KFB1" s="102"/>
      <c r="KFC1" s="102"/>
      <c r="KFD1" s="102"/>
      <c r="KFE1" s="102"/>
      <c r="KFF1" s="102"/>
      <c r="KFG1" s="102"/>
      <c r="KFH1" s="102"/>
      <c r="KFI1" s="102"/>
      <c r="KFJ1" s="102"/>
      <c r="KFK1" s="102"/>
      <c r="KFL1" s="102"/>
      <c r="KFM1" s="102"/>
      <c r="KFN1" s="102"/>
      <c r="KFO1" s="102"/>
      <c r="KFP1" s="102"/>
      <c r="KFQ1" s="102"/>
      <c r="KFR1" s="102"/>
      <c r="KFS1" s="102"/>
      <c r="KFT1" s="102"/>
      <c r="KFU1" s="102"/>
      <c r="KFV1" s="102"/>
      <c r="KFW1" s="102"/>
      <c r="KFX1" s="102"/>
      <c r="KFY1" s="102"/>
      <c r="KFZ1" s="102"/>
      <c r="KGA1" s="102"/>
      <c r="KGB1" s="102"/>
      <c r="KGC1" s="102"/>
      <c r="KGD1" s="102"/>
      <c r="KGE1" s="102"/>
      <c r="KGF1" s="102"/>
      <c r="KGG1" s="102"/>
      <c r="KGH1" s="102"/>
      <c r="KGI1" s="102"/>
      <c r="KGJ1" s="102"/>
      <c r="KGK1" s="102"/>
      <c r="KGL1" s="102"/>
      <c r="KGM1" s="102"/>
      <c r="KGN1" s="102"/>
      <c r="KGO1" s="102"/>
      <c r="KGP1" s="102"/>
      <c r="KGQ1" s="102"/>
      <c r="KGR1" s="102"/>
      <c r="KGS1" s="102"/>
      <c r="KGT1" s="102"/>
      <c r="KGU1" s="102"/>
      <c r="KGV1" s="102"/>
      <c r="KGW1" s="102"/>
      <c r="KGX1" s="102"/>
      <c r="KGY1" s="102"/>
      <c r="KGZ1" s="102"/>
      <c r="KHA1" s="102"/>
      <c r="KHB1" s="102"/>
      <c r="KHC1" s="102"/>
      <c r="KHD1" s="102"/>
      <c r="KHE1" s="102"/>
      <c r="KHF1" s="102"/>
      <c r="KHG1" s="102"/>
      <c r="KHH1" s="102"/>
      <c r="KHI1" s="102"/>
      <c r="KHJ1" s="102"/>
      <c r="KHK1" s="102"/>
      <c r="KHL1" s="102"/>
      <c r="KHM1" s="102"/>
      <c r="KHN1" s="102"/>
      <c r="KHO1" s="102"/>
      <c r="KHP1" s="102"/>
      <c r="KHQ1" s="102"/>
      <c r="KHR1" s="102"/>
      <c r="KHS1" s="102"/>
      <c r="KHT1" s="102"/>
      <c r="KHU1" s="102"/>
      <c r="KHV1" s="102"/>
      <c r="KHW1" s="102"/>
      <c r="KHX1" s="102"/>
      <c r="KHY1" s="102"/>
      <c r="KHZ1" s="102"/>
      <c r="KIA1" s="102"/>
      <c r="KIB1" s="102"/>
      <c r="KIC1" s="102"/>
      <c r="KID1" s="102"/>
      <c r="KIE1" s="102"/>
      <c r="KIF1" s="102"/>
      <c r="KIG1" s="102"/>
      <c r="KIH1" s="102"/>
      <c r="KII1" s="102"/>
      <c r="KIJ1" s="102"/>
      <c r="KIK1" s="102"/>
      <c r="KIL1" s="102"/>
      <c r="KIM1" s="102"/>
      <c r="KIN1" s="102"/>
      <c r="KIO1" s="102"/>
      <c r="KIP1" s="102"/>
      <c r="KIQ1" s="102"/>
      <c r="KIR1" s="102"/>
      <c r="KIS1" s="102"/>
      <c r="KIT1" s="102"/>
      <c r="KIU1" s="102"/>
      <c r="KIV1" s="102"/>
      <c r="KIW1" s="102"/>
      <c r="KIX1" s="102"/>
      <c r="KIY1" s="102"/>
      <c r="KIZ1" s="102"/>
      <c r="KJA1" s="102"/>
      <c r="KJB1" s="102"/>
      <c r="KJC1" s="102"/>
      <c r="KJD1" s="102"/>
      <c r="KJE1" s="102"/>
      <c r="KJF1" s="102"/>
      <c r="KJG1" s="102"/>
      <c r="KJH1" s="102"/>
      <c r="KJI1" s="102"/>
      <c r="KJJ1" s="102"/>
      <c r="KJK1" s="102"/>
      <c r="KJL1" s="102"/>
      <c r="KJM1" s="102"/>
      <c r="KJN1" s="102"/>
      <c r="KJO1" s="102"/>
      <c r="KJP1" s="102"/>
      <c r="KJQ1" s="102"/>
      <c r="KJR1" s="102"/>
      <c r="KJS1" s="102"/>
      <c r="KJT1" s="102"/>
      <c r="KJU1" s="102"/>
      <c r="KJV1" s="102"/>
      <c r="KJW1" s="102"/>
      <c r="KJX1" s="102"/>
      <c r="KJY1" s="102"/>
      <c r="KJZ1" s="102"/>
      <c r="KKA1" s="102"/>
      <c r="KKB1" s="102"/>
      <c r="KKC1" s="102"/>
      <c r="KKD1" s="102"/>
      <c r="KKE1" s="102"/>
      <c r="KKF1" s="102"/>
      <c r="KKG1" s="102"/>
      <c r="KKH1" s="102"/>
      <c r="KKI1" s="102"/>
      <c r="KKJ1" s="102"/>
      <c r="KKK1" s="102"/>
      <c r="KKL1" s="102"/>
      <c r="KKM1" s="102"/>
      <c r="KKN1" s="102"/>
      <c r="KKO1" s="102"/>
      <c r="KKP1" s="102"/>
      <c r="KKQ1" s="102"/>
      <c r="KKR1" s="102"/>
      <c r="KKS1" s="102"/>
      <c r="KKT1" s="102"/>
      <c r="KKU1" s="102"/>
      <c r="KKV1" s="102"/>
      <c r="KKW1" s="102"/>
      <c r="KKX1" s="102"/>
      <c r="KKY1" s="102"/>
      <c r="KKZ1" s="102"/>
      <c r="KLA1" s="102"/>
      <c r="KLB1" s="102"/>
      <c r="KLC1" s="102"/>
      <c r="KLD1" s="102"/>
      <c r="KLE1" s="102"/>
      <c r="KLF1" s="102"/>
      <c r="KLG1" s="102"/>
      <c r="KLH1" s="102"/>
      <c r="KLI1" s="102"/>
      <c r="KLJ1" s="102"/>
      <c r="KLK1" s="102"/>
      <c r="KLL1" s="102"/>
      <c r="KLM1" s="102"/>
      <c r="KLN1" s="102"/>
      <c r="KLO1" s="102"/>
      <c r="KLP1" s="102"/>
      <c r="KLQ1" s="102"/>
      <c r="KLR1" s="102"/>
      <c r="KLS1" s="102"/>
      <c r="KLT1" s="102"/>
      <c r="KLU1" s="102"/>
      <c r="KLV1" s="102"/>
      <c r="KLW1" s="102"/>
      <c r="KLX1" s="102"/>
      <c r="KLY1" s="102"/>
      <c r="KLZ1" s="102"/>
      <c r="KMA1" s="102"/>
      <c r="KMB1" s="102"/>
      <c r="KMC1" s="102"/>
      <c r="KMD1" s="102"/>
      <c r="KME1" s="102"/>
      <c r="KMF1" s="102"/>
      <c r="KMG1" s="102"/>
      <c r="KMH1" s="102"/>
      <c r="KMI1" s="102"/>
      <c r="KMJ1" s="102"/>
      <c r="KMK1" s="102"/>
      <c r="KML1" s="102"/>
      <c r="KMM1" s="102"/>
      <c r="KMN1" s="102"/>
      <c r="KMO1" s="102"/>
      <c r="KMP1" s="102"/>
      <c r="KMQ1" s="102"/>
      <c r="KMR1" s="102"/>
      <c r="KMS1" s="102"/>
      <c r="KMT1" s="102"/>
      <c r="KMU1" s="102"/>
      <c r="KMV1" s="102"/>
      <c r="KMW1" s="102"/>
      <c r="KMX1" s="102"/>
      <c r="KMY1" s="102"/>
      <c r="KMZ1" s="102"/>
      <c r="KNA1" s="102"/>
      <c r="KNB1" s="102"/>
      <c r="KNC1" s="102"/>
      <c r="KND1" s="102"/>
      <c r="KNE1" s="102"/>
      <c r="KNF1" s="102"/>
      <c r="KNG1" s="102"/>
      <c r="KNH1" s="102"/>
      <c r="KNI1" s="102"/>
      <c r="KNJ1" s="102"/>
      <c r="KNK1" s="102"/>
      <c r="KNL1" s="102"/>
      <c r="KNM1" s="102"/>
      <c r="KNN1" s="102"/>
      <c r="KNO1" s="102"/>
      <c r="KNP1" s="102"/>
      <c r="KNQ1" s="102"/>
      <c r="KNR1" s="102"/>
      <c r="KNS1" s="102"/>
      <c r="KNT1" s="102"/>
      <c r="KNU1" s="102"/>
      <c r="KNV1" s="102"/>
      <c r="KNW1" s="102"/>
      <c r="KNX1" s="102"/>
      <c r="KNY1" s="102"/>
      <c r="KNZ1" s="102"/>
      <c r="KOA1" s="102"/>
      <c r="KOB1" s="102"/>
      <c r="KOC1" s="102"/>
      <c r="KOD1" s="102"/>
      <c r="KOE1" s="102"/>
      <c r="KOF1" s="102"/>
      <c r="KOG1" s="102"/>
      <c r="KOH1" s="102"/>
      <c r="KOI1" s="102"/>
      <c r="KOJ1" s="102"/>
      <c r="KOK1" s="102"/>
      <c r="KOL1" s="102"/>
      <c r="KOM1" s="102"/>
      <c r="KON1" s="102"/>
      <c r="KOO1" s="102"/>
      <c r="KOP1" s="102"/>
      <c r="KOQ1" s="102"/>
      <c r="KOR1" s="102"/>
      <c r="KOS1" s="102"/>
      <c r="KOT1" s="102"/>
      <c r="KOU1" s="102"/>
      <c r="KOV1" s="102"/>
      <c r="KOW1" s="102"/>
      <c r="KOX1" s="102"/>
      <c r="KOY1" s="102"/>
      <c r="KOZ1" s="102"/>
      <c r="KPA1" s="102"/>
      <c r="KPB1" s="102"/>
      <c r="KPC1" s="102"/>
      <c r="KPD1" s="102"/>
      <c r="KPE1" s="102"/>
      <c r="KPF1" s="102"/>
      <c r="KPG1" s="102"/>
      <c r="KPH1" s="102"/>
      <c r="KPI1" s="102"/>
      <c r="KPJ1" s="102"/>
      <c r="KPK1" s="102"/>
      <c r="KPL1" s="102"/>
      <c r="KPM1" s="102"/>
      <c r="KPN1" s="102"/>
      <c r="KPO1" s="102"/>
      <c r="KPP1" s="102"/>
      <c r="KPQ1" s="102"/>
      <c r="KPR1" s="102"/>
      <c r="KPS1" s="102"/>
      <c r="KPT1" s="102"/>
      <c r="KPU1" s="102"/>
      <c r="KPV1" s="102"/>
      <c r="KPW1" s="102"/>
      <c r="KPX1" s="102"/>
      <c r="KPY1" s="102"/>
      <c r="KPZ1" s="102"/>
      <c r="KQA1" s="102"/>
      <c r="KQB1" s="102"/>
      <c r="KQC1" s="102"/>
      <c r="KQD1" s="102"/>
      <c r="KQE1" s="102"/>
      <c r="KQF1" s="102"/>
      <c r="KQG1" s="102"/>
      <c r="KQH1" s="102"/>
      <c r="KQI1" s="102"/>
      <c r="KQJ1" s="102"/>
      <c r="KQK1" s="102"/>
      <c r="KQL1" s="102"/>
      <c r="KQM1" s="102"/>
      <c r="KQN1" s="102"/>
      <c r="KQO1" s="102"/>
      <c r="KQP1" s="102"/>
      <c r="KQQ1" s="102"/>
      <c r="KQR1" s="102"/>
      <c r="KQS1" s="102"/>
      <c r="KQT1" s="102"/>
      <c r="KQU1" s="102"/>
      <c r="KQV1" s="102"/>
      <c r="KQW1" s="102"/>
      <c r="KQX1" s="102"/>
      <c r="KQY1" s="102"/>
      <c r="KQZ1" s="102"/>
      <c r="KRA1" s="102"/>
      <c r="KRB1" s="102"/>
      <c r="KRC1" s="102"/>
      <c r="KRD1" s="102"/>
      <c r="KRE1" s="102"/>
      <c r="KRF1" s="102"/>
      <c r="KRG1" s="102"/>
      <c r="KRH1" s="102"/>
      <c r="KRI1" s="102"/>
      <c r="KRJ1" s="102"/>
      <c r="KRK1" s="102"/>
      <c r="KRL1" s="102"/>
      <c r="KRM1" s="102"/>
      <c r="KRN1" s="102"/>
      <c r="KRO1" s="102"/>
      <c r="KRP1" s="102"/>
      <c r="KRQ1" s="102"/>
      <c r="KRR1" s="102"/>
      <c r="KRS1" s="102"/>
      <c r="KRT1" s="102"/>
      <c r="KRU1" s="102"/>
      <c r="KRV1" s="102"/>
      <c r="KRW1" s="102"/>
      <c r="KRX1" s="102"/>
      <c r="KRY1" s="102"/>
      <c r="KRZ1" s="102"/>
      <c r="KSA1" s="102"/>
      <c r="KSB1" s="102"/>
      <c r="KSC1" s="102"/>
      <c r="KSD1" s="102"/>
      <c r="KSE1" s="102"/>
      <c r="KSF1" s="102"/>
      <c r="KSG1" s="102"/>
      <c r="KSH1" s="102"/>
      <c r="KSI1" s="102"/>
      <c r="KSJ1" s="102"/>
      <c r="KSK1" s="102"/>
      <c r="KSL1" s="102"/>
      <c r="KSM1" s="102"/>
      <c r="KSN1" s="102"/>
      <c r="KSO1" s="102"/>
      <c r="KSP1" s="102"/>
      <c r="KSQ1" s="102"/>
      <c r="KSR1" s="102"/>
      <c r="KSS1" s="102"/>
      <c r="KST1" s="102"/>
      <c r="KSU1" s="102"/>
      <c r="KSV1" s="102"/>
      <c r="KSW1" s="102"/>
      <c r="KSX1" s="102"/>
      <c r="KSY1" s="102"/>
      <c r="KSZ1" s="102"/>
      <c r="KTA1" s="102"/>
      <c r="KTB1" s="102"/>
      <c r="KTC1" s="102"/>
      <c r="KTD1" s="102"/>
      <c r="KTE1" s="102"/>
      <c r="KTF1" s="102"/>
      <c r="KTG1" s="102"/>
      <c r="KTH1" s="102"/>
      <c r="KTI1" s="102"/>
      <c r="KTJ1" s="102"/>
      <c r="KTK1" s="102"/>
      <c r="KTL1" s="102"/>
      <c r="KTM1" s="102"/>
      <c r="KTN1" s="102"/>
      <c r="KTO1" s="102"/>
      <c r="KTP1" s="102"/>
      <c r="KTQ1" s="102"/>
      <c r="KTR1" s="102"/>
      <c r="KTS1" s="102"/>
      <c r="KTT1" s="102"/>
      <c r="KTU1" s="102"/>
      <c r="KTV1" s="102"/>
      <c r="KTW1" s="102"/>
      <c r="KTX1" s="102"/>
      <c r="KTY1" s="102"/>
      <c r="KTZ1" s="102"/>
      <c r="KUA1" s="102"/>
      <c r="KUB1" s="102"/>
      <c r="KUC1" s="102"/>
      <c r="KUD1" s="102"/>
      <c r="KUE1" s="102"/>
      <c r="KUF1" s="102"/>
      <c r="KUG1" s="102"/>
      <c r="KUH1" s="102"/>
      <c r="KUI1" s="102"/>
      <c r="KUJ1" s="102"/>
      <c r="KUK1" s="102"/>
      <c r="KUL1" s="102"/>
      <c r="KUM1" s="102"/>
      <c r="KUN1" s="102"/>
      <c r="KUO1" s="102"/>
      <c r="KUP1" s="102"/>
      <c r="KUQ1" s="102"/>
      <c r="KUR1" s="102"/>
      <c r="KUS1" s="102"/>
      <c r="KUT1" s="102"/>
      <c r="KUU1" s="102"/>
      <c r="KUV1" s="102"/>
      <c r="KUW1" s="102"/>
      <c r="KUX1" s="102"/>
      <c r="KUY1" s="102"/>
      <c r="KUZ1" s="102"/>
      <c r="KVA1" s="102"/>
      <c r="KVB1" s="102"/>
      <c r="KVC1" s="102"/>
      <c r="KVD1" s="102"/>
      <c r="KVE1" s="102"/>
      <c r="KVF1" s="102"/>
      <c r="KVG1" s="102"/>
      <c r="KVH1" s="102"/>
      <c r="KVI1" s="102"/>
      <c r="KVJ1" s="102"/>
      <c r="KVK1" s="102"/>
      <c r="KVL1" s="102"/>
      <c r="KVM1" s="102"/>
      <c r="KVN1" s="102"/>
      <c r="KVO1" s="102"/>
      <c r="KVP1" s="102"/>
      <c r="KVQ1" s="102"/>
      <c r="KVR1" s="102"/>
      <c r="KVS1" s="102"/>
      <c r="KVT1" s="102"/>
      <c r="KVU1" s="102"/>
      <c r="KVV1" s="102"/>
      <c r="KVW1" s="102"/>
      <c r="KVX1" s="102"/>
      <c r="KVY1" s="102"/>
      <c r="KVZ1" s="102"/>
      <c r="KWA1" s="102"/>
      <c r="KWB1" s="102"/>
      <c r="KWC1" s="102"/>
      <c r="KWD1" s="102"/>
      <c r="KWE1" s="102"/>
      <c r="KWF1" s="102"/>
      <c r="KWG1" s="102"/>
      <c r="KWH1" s="102"/>
      <c r="KWI1" s="102"/>
      <c r="KWJ1" s="102"/>
      <c r="KWK1" s="102"/>
      <c r="KWL1" s="102"/>
      <c r="KWM1" s="102"/>
      <c r="KWN1" s="102"/>
      <c r="KWO1" s="102"/>
      <c r="KWP1" s="102"/>
      <c r="KWQ1" s="102"/>
      <c r="KWR1" s="102"/>
      <c r="KWS1" s="102"/>
      <c r="KWT1" s="102"/>
      <c r="KWU1" s="102"/>
      <c r="KWV1" s="102"/>
      <c r="KWW1" s="102"/>
      <c r="KWX1" s="102"/>
      <c r="KWY1" s="102"/>
      <c r="KWZ1" s="102"/>
      <c r="KXA1" s="102"/>
      <c r="KXB1" s="102"/>
      <c r="KXC1" s="102"/>
      <c r="KXD1" s="102"/>
      <c r="KXE1" s="102"/>
      <c r="KXF1" s="102"/>
      <c r="KXG1" s="102"/>
      <c r="KXH1" s="102"/>
      <c r="KXI1" s="102"/>
      <c r="KXJ1" s="102"/>
      <c r="KXK1" s="102"/>
      <c r="KXL1" s="102"/>
      <c r="KXM1" s="102"/>
      <c r="KXN1" s="102"/>
      <c r="KXO1" s="102"/>
      <c r="KXP1" s="102"/>
      <c r="KXQ1" s="102"/>
      <c r="KXR1" s="102"/>
      <c r="KXS1" s="102"/>
      <c r="KXT1" s="102"/>
      <c r="KXU1" s="102"/>
      <c r="KXV1" s="102"/>
      <c r="KXW1" s="102"/>
      <c r="KXX1" s="102"/>
      <c r="KXY1" s="102"/>
      <c r="KXZ1" s="102"/>
      <c r="KYA1" s="102"/>
      <c r="KYB1" s="102"/>
      <c r="KYC1" s="102"/>
      <c r="KYD1" s="102"/>
      <c r="KYE1" s="102"/>
      <c r="KYF1" s="102"/>
      <c r="KYG1" s="102"/>
      <c r="KYH1" s="102"/>
      <c r="KYI1" s="102"/>
      <c r="KYJ1" s="102"/>
      <c r="KYK1" s="102"/>
      <c r="KYL1" s="102"/>
      <c r="KYM1" s="102"/>
      <c r="KYN1" s="102"/>
      <c r="KYO1" s="102"/>
      <c r="KYP1" s="102"/>
      <c r="KYQ1" s="102"/>
      <c r="KYR1" s="102"/>
      <c r="KYS1" s="102"/>
      <c r="KYT1" s="102"/>
      <c r="KYU1" s="102"/>
      <c r="KYV1" s="102"/>
      <c r="KYW1" s="102"/>
      <c r="KYX1" s="102"/>
      <c r="KYY1" s="102"/>
      <c r="KYZ1" s="102"/>
      <c r="KZA1" s="102"/>
      <c r="KZB1" s="102"/>
      <c r="KZC1" s="102"/>
      <c r="KZD1" s="102"/>
      <c r="KZE1" s="102"/>
      <c r="KZF1" s="102"/>
      <c r="KZG1" s="102"/>
      <c r="KZH1" s="102"/>
      <c r="KZI1" s="102"/>
      <c r="KZJ1" s="102"/>
      <c r="KZK1" s="102"/>
      <c r="KZL1" s="102"/>
      <c r="KZM1" s="102"/>
      <c r="KZN1" s="102"/>
      <c r="KZO1" s="102"/>
      <c r="KZP1" s="102"/>
      <c r="KZQ1" s="102"/>
      <c r="KZR1" s="102"/>
      <c r="KZS1" s="102"/>
      <c r="KZT1" s="102"/>
      <c r="KZU1" s="102"/>
      <c r="KZV1" s="102"/>
      <c r="KZW1" s="102"/>
      <c r="KZX1" s="102"/>
      <c r="KZY1" s="102"/>
      <c r="KZZ1" s="102"/>
      <c r="LAA1" s="102"/>
      <c r="LAB1" s="102"/>
      <c r="LAC1" s="102"/>
      <c r="LAD1" s="102"/>
      <c r="LAE1" s="102"/>
      <c r="LAF1" s="102"/>
      <c r="LAG1" s="102"/>
      <c r="LAH1" s="102"/>
      <c r="LAI1" s="102"/>
      <c r="LAJ1" s="102"/>
      <c r="LAK1" s="102"/>
      <c r="LAL1" s="102"/>
      <c r="LAM1" s="102"/>
      <c r="LAN1" s="102"/>
      <c r="LAO1" s="102"/>
      <c r="LAP1" s="102"/>
      <c r="LAQ1" s="102"/>
      <c r="LAR1" s="102"/>
      <c r="LAS1" s="102"/>
      <c r="LAT1" s="102"/>
      <c r="LAU1" s="102"/>
      <c r="LAV1" s="102"/>
      <c r="LAW1" s="102"/>
      <c r="LAX1" s="102"/>
      <c r="LAY1" s="102"/>
      <c r="LAZ1" s="102"/>
      <c r="LBA1" s="102"/>
      <c r="LBB1" s="102"/>
      <c r="LBC1" s="102"/>
      <c r="LBD1" s="102"/>
      <c r="LBE1" s="102"/>
      <c r="LBF1" s="102"/>
      <c r="LBG1" s="102"/>
      <c r="LBH1" s="102"/>
      <c r="LBI1" s="102"/>
      <c r="LBJ1" s="102"/>
      <c r="LBK1" s="102"/>
      <c r="LBL1" s="102"/>
      <c r="LBM1" s="102"/>
      <c r="LBN1" s="102"/>
      <c r="LBO1" s="102"/>
      <c r="LBP1" s="102"/>
      <c r="LBQ1" s="102"/>
      <c r="LBR1" s="102"/>
      <c r="LBS1" s="102"/>
      <c r="LBT1" s="102"/>
      <c r="LBU1" s="102"/>
      <c r="LBV1" s="102"/>
      <c r="LBW1" s="102"/>
      <c r="LBX1" s="102"/>
      <c r="LBY1" s="102"/>
      <c r="LBZ1" s="102"/>
      <c r="LCA1" s="102"/>
      <c r="LCB1" s="102"/>
      <c r="LCC1" s="102"/>
      <c r="LCD1" s="102"/>
      <c r="LCE1" s="102"/>
      <c r="LCF1" s="102"/>
      <c r="LCG1" s="102"/>
      <c r="LCH1" s="102"/>
      <c r="LCI1" s="102"/>
      <c r="LCJ1" s="102"/>
      <c r="LCK1" s="102"/>
      <c r="LCL1" s="102"/>
      <c r="LCM1" s="102"/>
      <c r="LCN1" s="102"/>
      <c r="LCO1" s="102"/>
      <c r="LCP1" s="102"/>
      <c r="LCQ1" s="102"/>
      <c r="LCR1" s="102"/>
      <c r="LCS1" s="102"/>
      <c r="LCT1" s="102"/>
      <c r="LCU1" s="102"/>
      <c r="LCV1" s="102"/>
      <c r="LCW1" s="102"/>
      <c r="LCX1" s="102"/>
      <c r="LCY1" s="102"/>
      <c r="LCZ1" s="102"/>
      <c r="LDA1" s="102"/>
      <c r="LDB1" s="102"/>
      <c r="LDC1" s="102"/>
      <c r="LDD1" s="102"/>
      <c r="LDE1" s="102"/>
      <c r="LDF1" s="102"/>
      <c r="LDG1" s="102"/>
      <c r="LDH1" s="102"/>
      <c r="LDI1" s="102"/>
      <c r="LDJ1" s="102"/>
      <c r="LDK1" s="102"/>
      <c r="LDL1" s="102"/>
      <c r="LDM1" s="102"/>
      <c r="LDN1" s="102"/>
      <c r="LDO1" s="102"/>
      <c r="LDP1" s="102"/>
      <c r="LDQ1" s="102"/>
      <c r="LDR1" s="102"/>
      <c r="LDS1" s="102"/>
      <c r="LDT1" s="102"/>
      <c r="LDU1" s="102"/>
      <c r="LDV1" s="102"/>
      <c r="LDW1" s="102"/>
      <c r="LDX1" s="102"/>
      <c r="LDY1" s="102"/>
      <c r="LDZ1" s="102"/>
      <c r="LEA1" s="102"/>
      <c r="LEB1" s="102"/>
      <c r="LEC1" s="102"/>
      <c r="LED1" s="102"/>
      <c r="LEE1" s="102"/>
      <c r="LEF1" s="102"/>
      <c r="LEG1" s="102"/>
      <c r="LEH1" s="102"/>
      <c r="LEI1" s="102"/>
      <c r="LEJ1" s="102"/>
      <c r="LEK1" s="102"/>
      <c r="LEL1" s="102"/>
      <c r="LEM1" s="102"/>
      <c r="LEN1" s="102"/>
      <c r="LEO1" s="102"/>
      <c r="LEP1" s="102"/>
      <c r="LEQ1" s="102"/>
      <c r="LER1" s="102"/>
      <c r="LES1" s="102"/>
      <c r="LET1" s="102"/>
      <c r="LEU1" s="102"/>
      <c r="LEV1" s="102"/>
      <c r="LEW1" s="102"/>
      <c r="LEX1" s="102"/>
      <c r="LEY1" s="102"/>
      <c r="LEZ1" s="102"/>
      <c r="LFA1" s="102"/>
      <c r="LFB1" s="102"/>
      <c r="LFC1" s="102"/>
      <c r="LFD1" s="102"/>
      <c r="LFE1" s="102"/>
      <c r="LFF1" s="102"/>
      <c r="LFG1" s="102"/>
      <c r="LFH1" s="102"/>
      <c r="LFI1" s="102"/>
      <c r="LFJ1" s="102"/>
      <c r="LFK1" s="102"/>
      <c r="LFL1" s="102"/>
      <c r="LFM1" s="102"/>
      <c r="LFN1" s="102"/>
      <c r="LFO1" s="102"/>
      <c r="LFP1" s="102"/>
      <c r="LFQ1" s="102"/>
      <c r="LFR1" s="102"/>
      <c r="LFS1" s="102"/>
      <c r="LFT1" s="102"/>
      <c r="LFU1" s="102"/>
      <c r="LFV1" s="102"/>
      <c r="LFW1" s="102"/>
      <c r="LFX1" s="102"/>
      <c r="LFY1" s="102"/>
      <c r="LFZ1" s="102"/>
      <c r="LGA1" s="102"/>
      <c r="LGB1" s="102"/>
      <c r="LGC1" s="102"/>
      <c r="LGD1" s="102"/>
      <c r="LGE1" s="102"/>
      <c r="LGF1" s="102"/>
      <c r="LGG1" s="102"/>
      <c r="LGH1" s="102"/>
      <c r="LGI1" s="102"/>
      <c r="LGJ1" s="102"/>
      <c r="LGK1" s="102"/>
      <c r="LGL1" s="102"/>
      <c r="LGM1" s="102"/>
      <c r="LGN1" s="102"/>
      <c r="LGO1" s="102"/>
      <c r="LGP1" s="102"/>
      <c r="LGQ1" s="102"/>
      <c r="LGR1" s="102"/>
      <c r="LGS1" s="102"/>
      <c r="LGT1" s="102"/>
      <c r="LGU1" s="102"/>
      <c r="LGV1" s="102"/>
      <c r="LGW1" s="102"/>
      <c r="LGX1" s="102"/>
      <c r="LGY1" s="102"/>
      <c r="LGZ1" s="102"/>
      <c r="LHA1" s="102"/>
      <c r="LHB1" s="102"/>
      <c r="LHC1" s="102"/>
      <c r="LHD1" s="102"/>
      <c r="LHE1" s="102"/>
      <c r="LHF1" s="102"/>
      <c r="LHG1" s="102"/>
      <c r="LHH1" s="102"/>
      <c r="LHI1" s="102"/>
      <c r="LHJ1" s="102"/>
      <c r="LHK1" s="102"/>
      <c r="LHL1" s="102"/>
      <c r="LHM1" s="102"/>
      <c r="LHN1" s="102"/>
      <c r="LHO1" s="102"/>
      <c r="LHP1" s="102"/>
      <c r="LHQ1" s="102"/>
      <c r="LHR1" s="102"/>
      <c r="LHS1" s="102"/>
      <c r="LHT1" s="102"/>
      <c r="LHU1" s="102"/>
      <c r="LHV1" s="102"/>
      <c r="LHW1" s="102"/>
      <c r="LHX1" s="102"/>
      <c r="LHY1" s="102"/>
      <c r="LHZ1" s="102"/>
      <c r="LIA1" s="102"/>
      <c r="LIB1" s="102"/>
      <c r="LIC1" s="102"/>
      <c r="LID1" s="102"/>
      <c r="LIE1" s="102"/>
      <c r="LIF1" s="102"/>
      <c r="LIG1" s="102"/>
      <c r="LIH1" s="102"/>
      <c r="LII1" s="102"/>
      <c r="LIJ1" s="102"/>
      <c r="LIK1" s="102"/>
      <c r="LIL1" s="102"/>
      <c r="LIM1" s="102"/>
      <c r="LIN1" s="102"/>
      <c r="LIO1" s="102"/>
      <c r="LIP1" s="102"/>
      <c r="LIQ1" s="102"/>
      <c r="LIR1" s="102"/>
      <c r="LIS1" s="102"/>
      <c r="LIT1" s="102"/>
      <c r="LIU1" s="102"/>
      <c r="LIV1" s="102"/>
      <c r="LIW1" s="102"/>
      <c r="LIX1" s="102"/>
      <c r="LIY1" s="102"/>
      <c r="LIZ1" s="102"/>
      <c r="LJA1" s="102"/>
      <c r="LJB1" s="102"/>
      <c r="LJC1" s="102"/>
      <c r="LJD1" s="102"/>
      <c r="LJE1" s="102"/>
      <c r="LJF1" s="102"/>
      <c r="LJG1" s="102"/>
      <c r="LJH1" s="102"/>
      <c r="LJI1" s="102"/>
      <c r="LJJ1" s="102"/>
      <c r="LJK1" s="102"/>
      <c r="LJL1" s="102"/>
      <c r="LJM1" s="102"/>
      <c r="LJN1" s="102"/>
      <c r="LJO1" s="102"/>
      <c r="LJP1" s="102"/>
      <c r="LJQ1" s="102"/>
      <c r="LJR1" s="102"/>
      <c r="LJS1" s="102"/>
      <c r="LJT1" s="102"/>
      <c r="LJU1" s="102"/>
      <c r="LJV1" s="102"/>
      <c r="LJW1" s="102"/>
      <c r="LJX1" s="102"/>
      <c r="LJY1" s="102"/>
      <c r="LJZ1" s="102"/>
      <c r="LKA1" s="102"/>
      <c r="LKB1" s="102"/>
      <c r="LKC1" s="102"/>
      <c r="LKD1" s="102"/>
      <c r="LKE1" s="102"/>
      <c r="LKF1" s="102"/>
      <c r="LKG1" s="102"/>
      <c r="LKH1" s="102"/>
      <c r="LKI1" s="102"/>
      <c r="LKJ1" s="102"/>
      <c r="LKK1" s="102"/>
      <c r="LKL1" s="102"/>
      <c r="LKM1" s="102"/>
      <c r="LKN1" s="102"/>
      <c r="LKO1" s="102"/>
      <c r="LKP1" s="102"/>
      <c r="LKQ1" s="102"/>
      <c r="LKR1" s="102"/>
      <c r="LKS1" s="102"/>
      <c r="LKT1" s="102"/>
      <c r="LKU1" s="102"/>
      <c r="LKV1" s="102"/>
      <c r="LKW1" s="102"/>
      <c r="LKX1" s="102"/>
      <c r="LKY1" s="102"/>
      <c r="LKZ1" s="102"/>
      <c r="LLA1" s="102"/>
      <c r="LLB1" s="102"/>
      <c r="LLC1" s="102"/>
      <c r="LLD1" s="102"/>
      <c r="LLE1" s="102"/>
      <c r="LLF1" s="102"/>
      <c r="LLG1" s="102"/>
      <c r="LLH1" s="102"/>
      <c r="LLI1" s="102"/>
      <c r="LLJ1" s="102"/>
      <c r="LLK1" s="102"/>
      <c r="LLL1" s="102"/>
      <c r="LLM1" s="102"/>
      <c r="LLN1" s="102"/>
      <c r="LLO1" s="102"/>
      <c r="LLP1" s="102"/>
      <c r="LLQ1" s="102"/>
      <c r="LLR1" s="102"/>
      <c r="LLS1" s="102"/>
      <c r="LLT1" s="102"/>
      <c r="LLU1" s="102"/>
      <c r="LLV1" s="102"/>
      <c r="LLW1" s="102"/>
      <c r="LLX1" s="102"/>
      <c r="LLY1" s="102"/>
      <c r="LLZ1" s="102"/>
      <c r="LMA1" s="102"/>
      <c r="LMB1" s="102"/>
      <c r="LMC1" s="102"/>
      <c r="LMD1" s="102"/>
      <c r="LME1" s="102"/>
      <c r="LMF1" s="102"/>
      <c r="LMG1" s="102"/>
      <c r="LMH1" s="102"/>
      <c r="LMI1" s="102"/>
      <c r="LMJ1" s="102"/>
      <c r="LMK1" s="102"/>
      <c r="LML1" s="102"/>
      <c r="LMM1" s="102"/>
      <c r="LMN1" s="102"/>
      <c r="LMO1" s="102"/>
      <c r="LMP1" s="102"/>
      <c r="LMQ1" s="102"/>
      <c r="LMR1" s="102"/>
      <c r="LMS1" s="102"/>
      <c r="LMT1" s="102"/>
      <c r="LMU1" s="102"/>
      <c r="LMV1" s="102"/>
      <c r="LMW1" s="102"/>
      <c r="LMX1" s="102"/>
      <c r="LMY1" s="102"/>
      <c r="LMZ1" s="102"/>
      <c r="LNA1" s="102"/>
      <c r="LNB1" s="102"/>
      <c r="LNC1" s="102"/>
      <c r="LND1" s="102"/>
      <c r="LNE1" s="102"/>
      <c r="LNF1" s="102"/>
      <c r="LNG1" s="102"/>
      <c r="LNH1" s="102"/>
      <c r="LNI1" s="102"/>
      <c r="LNJ1" s="102"/>
      <c r="LNK1" s="102"/>
      <c r="LNL1" s="102"/>
      <c r="LNM1" s="102"/>
      <c r="LNN1" s="102"/>
      <c r="LNO1" s="102"/>
      <c r="LNP1" s="102"/>
      <c r="LNQ1" s="102"/>
      <c r="LNR1" s="102"/>
      <c r="LNS1" s="102"/>
      <c r="LNT1" s="102"/>
      <c r="LNU1" s="102"/>
      <c r="LNV1" s="102"/>
      <c r="LNW1" s="102"/>
      <c r="LNX1" s="102"/>
      <c r="LNY1" s="102"/>
      <c r="LNZ1" s="102"/>
      <c r="LOA1" s="102"/>
      <c r="LOB1" s="102"/>
      <c r="LOC1" s="102"/>
      <c r="LOD1" s="102"/>
      <c r="LOE1" s="102"/>
      <c r="LOF1" s="102"/>
      <c r="LOG1" s="102"/>
      <c r="LOH1" s="102"/>
      <c r="LOI1" s="102"/>
      <c r="LOJ1" s="102"/>
      <c r="LOK1" s="102"/>
      <c r="LOL1" s="102"/>
      <c r="LOM1" s="102"/>
      <c r="LON1" s="102"/>
      <c r="LOO1" s="102"/>
      <c r="LOP1" s="102"/>
      <c r="LOQ1" s="102"/>
      <c r="LOR1" s="102"/>
      <c r="LOS1" s="102"/>
      <c r="LOT1" s="102"/>
      <c r="LOU1" s="102"/>
      <c r="LOV1" s="102"/>
      <c r="LOW1" s="102"/>
      <c r="LOX1" s="102"/>
      <c r="LOY1" s="102"/>
      <c r="LOZ1" s="102"/>
      <c r="LPA1" s="102"/>
      <c r="LPB1" s="102"/>
      <c r="LPC1" s="102"/>
      <c r="LPD1" s="102"/>
      <c r="LPE1" s="102"/>
      <c r="LPF1" s="102"/>
      <c r="LPG1" s="102"/>
      <c r="LPH1" s="102"/>
      <c r="LPI1" s="102"/>
      <c r="LPJ1" s="102"/>
      <c r="LPK1" s="102"/>
      <c r="LPL1" s="102"/>
      <c r="LPM1" s="102"/>
      <c r="LPN1" s="102"/>
      <c r="LPO1" s="102"/>
      <c r="LPP1" s="102"/>
      <c r="LPQ1" s="102"/>
      <c r="LPR1" s="102"/>
      <c r="LPS1" s="102"/>
      <c r="LPT1" s="102"/>
      <c r="LPU1" s="102"/>
      <c r="LPV1" s="102"/>
      <c r="LPW1" s="102"/>
      <c r="LPX1" s="102"/>
      <c r="LPY1" s="102"/>
      <c r="LPZ1" s="102"/>
      <c r="LQA1" s="102"/>
      <c r="LQB1" s="102"/>
      <c r="LQC1" s="102"/>
      <c r="LQD1" s="102"/>
      <c r="LQE1" s="102"/>
      <c r="LQF1" s="102"/>
      <c r="LQG1" s="102"/>
      <c r="LQH1" s="102"/>
      <c r="LQI1" s="102"/>
      <c r="LQJ1" s="102"/>
      <c r="LQK1" s="102"/>
      <c r="LQL1" s="102"/>
      <c r="LQM1" s="102"/>
      <c r="LQN1" s="102"/>
      <c r="LQO1" s="102"/>
      <c r="LQP1" s="102"/>
      <c r="LQQ1" s="102"/>
      <c r="LQR1" s="102"/>
      <c r="LQS1" s="102"/>
      <c r="LQT1" s="102"/>
      <c r="LQU1" s="102"/>
      <c r="LQV1" s="102"/>
      <c r="LQW1" s="102"/>
      <c r="LQX1" s="102"/>
      <c r="LQY1" s="102"/>
      <c r="LQZ1" s="102"/>
      <c r="LRA1" s="102"/>
      <c r="LRB1" s="102"/>
      <c r="LRC1" s="102"/>
      <c r="LRD1" s="102"/>
      <c r="LRE1" s="102"/>
      <c r="LRF1" s="102"/>
      <c r="LRG1" s="102"/>
      <c r="LRH1" s="102"/>
      <c r="LRI1" s="102"/>
      <c r="LRJ1" s="102"/>
      <c r="LRK1" s="102"/>
      <c r="LRL1" s="102"/>
      <c r="LRM1" s="102"/>
      <c r="LRN1" s="102"/>
      <c r="LRO1" s="102"/>
      <c r="LRP1" s="102"/>
      <c r="LRQ1" s="102"/>
      <c r="LRR1" s="102"/>
      <c r="LRS1" s="102"/>
      <c r="LRT1" s="102"/>
      <c r="LRU1" s="102"/>
      <c r="LRV1" s="102"/>
      <c r="LRW1" s="102"/>
      <c r="LRX1" s="102"/>
      <c r="LRY1" s="102"/>
      <c r="LRZ1" s="102"/>
      <c r="LSA1" s="102"/>
      <c r="LSB1" s="102"/>
      <c r="LSC1" s="102"/>
      <c r="LSD1" s="102"/>
      <c r="LSE1" s="102"/>
      <c r="LSF1" s="102"/>
      <c r="LSG1" s="102"/>
      <c r="LSH1" s="102"/>
      <c r="LSI1" s="102"/>
      <c r="LSJ1" s="102"/>
      <c r="LSK1" s="102"/>
      <c r="LSL1" s="102"/>
      <c r="LSM1" s="102"/>
      <c r="LSN1" s="102"/>
      <c r="LSO1" s="102"/>
      <c r="LSP1" s="102"/>
      <c r="LSQ1" s="102"/>
      <c r="LSR1" s="102"/>
      <c r="LSS1" s="102"/>
      <c r="LST1" s="102"/>
      <c r="LSU1" s="102"/>
      <c r="LSV1" s="102"/>
      <c r="LSW1" s="102"/>
      <c r="LSX1" s="102"/>
      <c r="LSY1" s="102"/>
      <c r="LSZ1" s="102"/>
      <c r="LTA1" s="102"/>
      <c r="LTB1" s="102"/>
      <c r="LTC1" s="102"/>
      <c r="LTD1" s="102"/>
      <c r="LTE1" s="102"/>
      <c r="LTF1" s="102"/>
      <c r="LTG1" s="102"/>
      <c r="LTH1" s="102"/>
      <c r="LTI1" s="102"/>
      <c r="LTJ1" s="102"/>
      <c r="LTK1" s="102"/>
      <c r="LTL1" s="102"/>
      <c r="LTM1" s="102"/>
      <c r="LTN1" s="102"/>
      <c r="LTO1" s="102"/>
      <c r="LTP1" s="102"/>
      <c r="LTQ1" s="102"/>
      <c r="LTR1" s="102"/>
      <c r="LTS1" s="102"/>
      <c r="LTT1" s="102"/>
      <c r="LTU1" s="102"/>
      <c r="LTV1" s="102"/>
      <c r="LTW1" s="102"/>
      <c r="LTX1" s="102"/>
      <c r="LTY1" s="102"/>
      <c r="LTZ1" s="102"/>
      <c r="LUA1" s="102"/>
      <c r="LUB1" s="102"/>
      <c r="LUC1" s="102"/>
      <c r="LUD1" s="102"/>
      <c r="LUE1" s="102"/>
      <c r="LUF1" s="102"/>
      <c r="LUG1" s="102"/>
      <c r="LUH1" s="102"/>
      <c r="LUI1" s="102"/>
      <c r="LUJ1" s="102"/>
      <c r="LUK1" s="102"/>
      <c r="LUL1" s="102"/>
      <c r="LUM1" s="102"/>
      <c r="LUN1" s="102"/>
      <c r="LUO1" s="102"/>
      <c r="LUP1" s="102"/>
      <c r="LUQ1" s="102"/>
      <c r="LUR1" s="102"/>
      <c r="LUS1" s="102"/>
      <c r="LUT1" s="102"/>
      <c r="LUU1" s="102"/>
      <c r="LUV1" s="102"/>
      <c r="LUW1" s="102"/>
      <c r="LUX1" s="102"/>
      <c r="LUY1" s="102"/>
      <c r="LUZ1" s="102"/>
      <c r="LVA1" s="102"/>
      <c r="LVB1" s="102"/>
      <c r="LVC1" s="102"/>
      <c r="LVD1" s="102"/>
      <c r="LVE1" s="102"/>
      <c r="LVF1" s="102"/>
      <c r="LVG1" s="102"/>
      <c r="LVH1" s="102"/>
      <c r="LVI1" s="102"/>
      <c r="LVJ1" s="102"/>
      <c r="LVK1" s="102"/>
      <c r="LVL1" s="102"/>
      <c r="LVM1" s="102"/>
      <c r="LVN1" s="102"/>
      <c r="LVO1" s="102"/>
      <c r="LVP1" s="102"/>
      <c r="LVQ1" s="102"/>
      <c r="LVR1" s="102"/>
      <c r="LVS1" s="102"/>
      <c r="LVT1" s="102"/>
      <c r="LVU1" s="102"/>
      <c r="LVV1" s="102"/>
      <c r="LVW1" s="102"/>
      <c r="LVX1" s="102"/>
      <c r="LVY1" s="102"/>
      <c r="LVZ1" s="102"/>
      <c r="LWA1" s="102"/>
      <c r="LWB1" s="102"/>
      <c r="LWC1" s="102"/>
      <c r="LWD1" s="102"/>
      <c r="LWE1" s="102"/>
      <c r="LWF1" s="102"/>
      <c r="LWG1" s="102"/>
      <c r="LWH1" s="102"/>
      <c r="LWI1" s="102"/>
      <c r="LWJ1" s="102"/>
      <c r="LWK1" s="102"/>
      <c r="LWL1" s="102"/>
      <c r="LWM1" s="102"/>
      <c r="LWN1" s="102"/>
      <c r="LWO1" s="102"/>
      <c r="LWP1" s="102"/>
      <c r="LWQ1" s="102"/>
      <c r="LWR1" s="102"/>
      <c r="LWS1" s="102"/>
      <c r="LWT1" s="102"/>
      <c r="LWU1" s="102"/>
      <c r="LWV1" s="102"/>
      <c r="LWW1" s="102"/>
      <c r="LWX1" s="102"/>
      <c r="LWY1" s="102"/>
      <c r="LWZ1" s="102"/>
      <c r="LXA1" s="102"/>
      <c r="LXB1" s="102"/>
      <c r="LXC1" s="102"/>
      <c r="LXD1" s="102"/>
      <c r="LXE1" s="102"/>
      <c r="LXF1" s="102"/>
      <c r="LXG1" s="102"/>
      <c r="LXH1" s="102"/>
      <c r="LXI1" s="102"/>
      <c r="LXJ1" s="102"/>
      <c r="LXK1" s="102"/>
      <c r="LXL1" s="102"/>
      <c r="LXM1" s="102"/>
      <c r="LXN1" s="102"/>
      <c r="LXO1" s="102"/>
      <c r="LXP1" s="102"/>
      <c r="LXQ1" s="102"/>
      <c r="LXR1" s="102"/>
      <c r="LXS1" s="102"/>
      <c r="LXT1" s="102"/>
      <c r="LXU1" s="102"/>
      <c r="LXV1" s="102"/>
      <c r="LXW1" s="102"/>
      <c r="LXX1" s="102"/>
      <c r="LXY1" s="102"/>
      <c r="LXZ1" s="102"/>
      <c r="LYA1" s="102"/>
      <c r="LYB1" s="102"/>
      <c r="LYC1" s="102"/>
      <c r="LYD1" s="102"/>
      <c r="LYE1" s="102"/>
      <c r="LYF1" s="102"/>
      <c r="LYG1" s="102"/>
      <c r="LYH1" s="102"/>
      <c r="LYI1" s="102"/>
      <c r="LYJ1" s="102"/>
      <c r="LYK1" s="102"/>
      <c r="LYL1" s="102"/>
      <c r="LYM1" s="102"/>
      <c r="LYN1" s="102"/>
      <c r="LYO1" s="102"/>
      <c r="LYP1" s="102"/>
      <c r="LYQ1" s="102"/>
      <c r="LYR1" s="102"/>
      <c r="LYS1" s="102"/>
      <c r="LYT1" s="102"/>
      <c r="LYU1" s="102"/>
      <c r="LYV1" s="102"/>
      <c r="LYW1" s="102"/>
      <c r="LYX1" s="102"/>
      <c r="LYY1" s="102"/>
      <c r="LYZ1" s="102"/>
      <c r="LZA1" s="102"/>
      <c r="LZB1" s="102"/>
      <c r="LZC1" s="102"/>
      <c r="LZD1" s="102"/>
      <c r="LZE1" s="102"/>
      <c r="LZF1" s="102"/>
      <c r="LZG1" s="102"/>
      <c r="LZH1" s="102"/>
      <c r="LZI1" s="102"/>
      <c r="LZJ1" s="102"/>
      <c r="LZK1" s="102"/>
      <c r="LZL1" s="102"/>
      <c r="LZM1" s="102"/>
      <c r="LZN1" s="102"/>
      <c r="LZO1" s="102"/>
      <c r="LZP1" s="102"/>
      <c r="LZQ1" s="102"/>
      <c r="LZR1" s="102"/>
      <c r="LZS1" s="102"/>
      <c r="LZT1" s="102"/>
      <c r="LZU1" s="102"/>
      <c r="LZV1" s="102"/>
      <c r="LZW1" s="102"/>
      <c r="LZX1" s="102"/>
      <c r="LZY1" s="102"/>
      <c r="LZZ1" s="102"/>
      <c r="MAA1" s="102"/>
      <c r="MAB1" s="102"/>
      <c r="MAC1" s="102"/>
      <c r="MAD1" s="102"/>
      <c r="MAE1" s="102"/>
      <c r="MAF1" s="102"/>
      <c r="MAG1" s="102"/>
      <c r="MAH1" s="102"/>
      <c r="MAI1" s="102"/>
      <c r="MAJ1" s="102"/>
      <c r="MAK1" s="102"/>
      <c r="MAL1" s="102"/>
      <c r="MAM1" s="102"/>
      <c r="MAN1" s="102"/>
      <c r="MAO1" s="102"/>
      <c r="MAP1" s="102"/>
      <c r="MAQ1" s="102"/>
      <c r="MAR1" s="102"/>
      <c r="MAS1" s="102"/>
      <c r="MAT1" s="102"/>
      <c r="MAU1" s="102"/>
      <c r="MAV1" s="102"/>
      <c r="MAW1" s="102"/>
      <c r="MAX1" s="102"/>
      <c r="MAY1" s="102"/>
      <c r="MAZ1" s="102"/>
      <c r="MBA1" s="102"/>
      <c r="MBB1" s="102"/>
      <c r="MBC1" s="102"/>
      <c r="MBD1" s="102"/>
      <c r="MBE1" s="102"/>
      <c r="MBF1" s="102"/>
      <c r="MBG1" s="102"/>
      <c r="MBH1" s="102"/>
      <c r="MBI1" s="102"/>
      <c r="MBJ1" s="102"/>
      <c r="MBK1" s="102"/>
      <c r="MBL1" s="102"/>
      <c r="MBM1" s="102"/>
      <c r="MBN1" s="102"/>
      <c r="MBO1" s="102"/>
      <c r="MBP1" s="102"/>
      <c r="MBQ1" s="102"/>
      <c r="MBR1" s="102"/>
      <c r="MBS1" s="102"/>
      <c r="MBT1" s="102"/>
      <c r="MBU1" s="102"/>
      <c r="MBV1" s="102"/>
      <c r="MBW1" s="102"/>
      <c r="MBX1" s="102"/>
      <c r="MBY1" s="102"/>
      <c r="MBZ1" s="102"/>
      <c r="MCA1" s="102"/>
      <c r="MCB1" s="102"/>
      <c r="MCC1" s="102"/>
      <c r="MCD1" s="102"/>
      <c r="MCE1" s="102"/>
      <c r="MCF1" s="102"/>
      <c r="MCG1" s="102"/>
      <c r="MCH1" s="102"/>
      <c r="MCI1" s="102"/>
      <c r="MCJ1" s="102"/>
      <c r="MCK1" s="102"/>
      <c r="MCL1" s="102"/>
      <c r="MCM1" s="102"/>
      <c r="MCN1" s="102"/>
      <c r="MCO1" s="102"/>
      <c r="MCP1" s="102"/>
      <c r="MCQ1" s="102"/>
      <c r="MCR1" s="102"/>
      <c r="MCS1" s="102"/>
      <c r="MCT1" s="102"/>
      <c r="MCU1" s="102"/>
      <c r="MCV1" s="102"/>
      <c r="MCW1" s="102"/>
      <c r="MCX1" s="102"/>
      <c r="MCY1" s="102"/>
      <c r="MCZ1" s="102"/>
      <c r="MDA1" s="102"/>
      <c r="MDB1" s="102"/>
      <c r="MDC1" s="102"/>
      <c r="MDD1" s="102"/>
      <c r="MDE1" s="102"/>
      <c r="MDF1" s="102"/>
      <c r="MDG1" s="102"/>
      <c r="MDH1" s="102"/>
      <c r="MDI1" s="102"/>
      <c r="MDJ1" s="102"/>
      <c r="MDK1" s="102"/>
      <c r="MDL1" s="102"/>
      <c r="MDM1" s="102"/>
      <c r="MDN1" s="102"/>
      <c r="MDO1" s="102"/>
      <c r="MDP1" s="102"/>
      <c r="MDQ1" s="102"/>
      <c r="MDR1" s="102"/>
      <c r="MDS1" s="102"/>
      <c r="MDT1" s="102"/>
      <c r="MDU1" s="102"/>
      <c r="MDV1" s="102"/>
      <c r="MDW1" s="102"/>
      <c r="MDX1" s="102"/>
      <c r="MDY1" s="102"/>
      <c r="MDZ1" s="102"/>
      <c r="MEA1" s="102"/>
      <c r="MEB1" s="102"/>
      <c r="MEC1" s="102"/>
      <c r="MED1" s="102"/>
      <c r="MEE1" s="102"/>
      <c r="MEF1" s="102"/>
      <c r="MEG1" s="102"/>
      <c r="MEH1" s="102"/>
      <c r="MEI1" s="102"/>
      <c r="MEJ1" s="102"/>
      <c r="MEK1" s="102"/>
      <c r="MEL1" s="102"/>
      <c r="MEM1" s="102"/>
      <c r="MEN1" s="102"/>
      <c r="MEO1" s="102"/>
      <c r="MEP1" s="102"/>
      <c r="MEQ1" s="102"/>
      <c r="MER1" s="102"/>
      <c r="MES1" s="102"/>
      <c r="MET1" s="102"/>
      <c r="MEU1" s="102"/>
      <c r="MEV1" s="102"/>
      <c r="MEW1" s="102"/>
      <c r="MEX1" s="102"/>
      <c r="MEY1" s="102"/>
      <c r="MEZ1" s="102"/>
      <c r="MFA1" s="102"/>
      <c r="MFB1" s="102"/>
      <c r="MFC1" s="102"/>
      <c r="MFD1" s="102"/>
      <c r="MFE1" s="102"/>
      <c r="MFF1" s="102"/>
      <c r="MFG1" s="102"/>
      <c r="MFH1" s="102"/>
      <c r="MFI1" s="102"/>
      <c r="MFJ1" s="102"/>
      <c r="MFK1" s="102"/>
      <c r="MFL1" s="102"/>
      <c r="MFM1" s="102"/>
      <c r="MFN1" s="102"/>
      <c r="MFO1" s="102"/>
      <c r="MFP1" s="102"/>
      <c r="MFQ1" s="102"/>
      <c r="MFR1" s="102"/>
      <c r="MFS1" s="102"/>
      <c r="MFT1" s="102"/>
      <c r="MFU1" s="102"/>
      <c r="MFV1" s="102"/>
      <c r="MFW1" s="102"/>
      <c r="MFX1" s="102"/>
      <c r="MFY1" s="102"/>
      <c r="MFZ1" s="102"/>
      <c r="MGA1" s="102"/>
      <c r="MGB1" s="102"/>
      <c r="MGC1" s="102"/>
      <c r="MGD1" s="102"/>
      <c r="MGE1" s="102"/>
      <c r="MGF1" s="102"/>
      <c r="MGG1" s="102"/>
      <c r="MGH1" s="102"/>
      <c r="MGI1" s="102"/>
      <c r="MGJ1" s="102"/>
      <c r="MGK1" s="102"/>
      <c r="MGL1" s="102"/>
      <c r="MGM1" s="102"/>
      <c r="MGN1" s="102"/>
      <c r="MGO1" s="102"/>
      <c r="MGP1" s="102"/>
      <c r="MGQ1" s="102"/>
      <c r="MGR1" s="102"/>
      <c r="MGS1" s="102"/>
      <c r="MGT1" s="102"/>
      <c r="MGU1" s="102"/>
      <c r="MGV1" s="102"/>
      <c r="MGW1" s="102"/>
      <c r="MGX1" s="102"/>
      <c r="MGY1" s="102"/>
      <c r="MGZ1" s="102"/>
      <c r="MHA1" s="102"/>
      <c r="MHB1" s="102"/>
      <c r="MHC1" s="102"/>
      <c r="MHD1" s="102"/>
      <c r="MHE1" s="102"/>
      <c r="MHF1" s="102"/>
      <c r="MHG1" s="102"/>
      <c r="MHH1" s="102"/>
      <c r="MHI1" s="102"/>
      <c r="MHJ1" s="102"/>
      <c r="MHK1" s="102"/>
      <c r="MHL1" s="102"/>
      <c r="MHM1" s="102"/>
      <c r="MHN1" s="102"/>
      <c r="MHO1" s="102"/>
      <c r="MHP1" s="102"/>
      <c r="MHQ1" s="102"/>
      <c r="MHR1" s="102"/>
      <c r="MHS1" s="102"/>
      <c r="MHT1" s="102"/>
      <c r="MHU1" s="102"/>
      <c r="MHV1" s="102"/>
      <c r="MHW1" s="102"/>
      <c r="MHX1" s="102"/>
      <c r="MHY1" s="102"/>
      <c r="MHZ1" s="102"/>
      <c r="MIA1" s="102"/>
      <c r="MIB1" s="102"/>
      <c r="MIC1" s="102"/>
      <c r="MID1" s="102"/>
      <c r="MIE1" s="102"/>
      <c r="MIF1" s="102"/>
      <c r="MIG1" s="102"/>
      <c r="MIH1" s="102"/>
      <c r="MII1" s="102"/>
      <c r="MIJ1" s="102"/>
      <c r="MIK1" s="102"/>
      <c r="MIL1" s="102"/>
      <c r="MIM1" s="102"/>
      <c r="MIN1" s="102"/>
      <c r="MIO1" s="102"/>
      <c r="MIP1" s="102"/>
      <c r="MIQ1" s="102"/>
      <c r="MIR1" s="102"/>
      <c r="MIS1" s="102"/>
      <c r="MIT1" s="102"/>
      <c r="MIU1" s="102"/>
      <c r="MIV1" s="102"/>
      <c r="MIW1" s="102"/>
      <c r="MIX1" s="102"/>
      <c r="MIY1" s="102"/>
      <c r="MIZ1" s="102"/>
      <c r="MJA1" s="102"/>
      <c r="MJB1" s="102"/>
      <c r="MJC1" s="102"/>
      <c r="MJD1" s="102"/>
      <c r="MJE1" s="102"/>
      <c r="MJF1" s="102"/>
      <c r="MJG1" s="102"/>
      <c r="MJH1" s="102"/>
      <c r="MJI1" s="102"/>
      <c r="MJJ1" s="102"/>
      <c r="MJK1" s="102"/>
      <c r="MJL1" s="102"/>
      <c r="MJM1" s="102"/>
      <c r="MJN1" s="102"/>
      <c r="MJO1" s="102"/>
      <c r="MJP1" s="102"/>
      <c r="MJQ1" s="102"/>
      <c r="MJR1" s="102"/>
      <c r="MJS1" s="102"/>
      <c r="MJT1" s="102"/>
      <c r="MJU1" s="102"/>
      <c r="MJV1" s="102"/>
      <c r="MJW1" s="102"/>
      <c r="MJX1" s="102"/>
      <c r="MJY1" s="102"/>
      <c r="MJZ1" s="102"/>
      <c r="MKA1" s="102"/>
      <c r="MKB1" s="102"/>
      <c r="MKC1" s="102"/>
      <c r="MKD1" s="102"/>
      <c r="MKE1" s="102"/>
      <c r="MKF1" s="102"/>
      <c r="MKG1" s="102"/>
      <c r="MKH1" s="102"/>
      <c r="MKI1" s="102"/>
      <c r="MKJ1" s="102"/>
      <c r="MKK1" s="102"/>
      <c r="MKL1" s="102"/>
      <c r="MKM1" s="102"/>
      <c r="MKN1" s="102"/>
      <c r="MKO1" s="102"/>
      <c r="MKP1" s="102"/>
      <c r="MKQ1" s="102"/>
      <c r="MKR1" s="102"/>
      <c r="MKS1" s="102"/>
      <c r="MKT1" s="102"/>
      <c r="MKU1" s="102"/>
      <c r="MKV1" s="102"/>
      <c r="MKW1" s="102"/>
      <c r="MKX1" s="102"/>
      <c r="MKY1" s="102"/>
      <c r="MKZ1" s="102"/>
      <c r="MLA1" s="102"/>
      <c r="MLB1" s="102"/>
      <c r="MLC1" s="102"/>
      <c r="MLD1" s="102"/>
      <c r="MLE1" s="102"/>
      <c r="MLF1" s="102"/>
      <c r="MLG1" s="102"/>
      <c r="MLH1" s="102"/>
      <c r="MLI1" s="102"/>
      <c r="MLJ1" s="102"/>
      <c r="MLK1" s="102"/>
      <c r="MLL1" s="102"/>
      <c r="MLM1" s="102"/>
      <c r="MLN1" s="102"/>
      <c r="MLO1" s="102"/>
      <c r="MLP1" s="102"/>
      <c r="MLQ1" s="102"/>
      <c r="MLR1" s="102"/>
      <c r="MLS1" s="102"/>
      <c r="MLT1" s="102"/>
      <c r="MLU1" s="102"/>
      <c r="MLV1" s="102"/>
      <c r="MLW1" s="102"/>
      <c r="MLX1" s="102"/>
      <c r="MLY1" s="102"/>
      <c r="MLZ1" s="102"/>
      <c r="MMA1" s="102"/>
      <c r="MMB1" s="102"/>
      <c r="MMC1" s="102"/>
      <c r="MMD1" s="102"/>
      <c r="MME1" s="102"/>
      <c r="MMF1" s="102"/>
      <c r="MMG1" s="102"/>
      <c r="MMH1" s="102"/>
      <c r="MMI1" s="102"/>
      <c r="MMJ1" s="102"/>
      <c r="MMK1" s="102"/>
      <c r="MML1" s="102"/>
      <c r="MMM1" s="102"/>
      <c r="MMN1" s="102"/>
      <c r="MMO1" s="102"/>
      <c r="MMP1" s="102"/>
      <c r="MMQ1" s="102"/>
      <c r="MMR1" s="102"/>
      <c r="MMS1" s="102"/>
      <c r="MMT1" s="102"/>
      <c r="MMU1" s="102"/>
      <c r="MMV1" s="102"/>
      <c r="MMW1" s="102"/>
      <c r="MMX1" s="102"/>
      <c r="MMY1" s="102"/>
      <c r="MMZ1" s="102"/>
      <c r="MNA1" s="102"/>
      <c r="MNB1" s="102"/>
      <c r="MNC1" s="102"/>
      <c r="MND1" s="102"/>
      <c r="MNE1" s="102"/>
      <c r="MNF1" s="102"/>
      <c r="MNG1" s="102"/>
      <c r="MNH1" s="102"/>
      <c r="MNI1" s="102"/>
      <c r="MNJ1" s="102"/>
      <c r="MNK1" s="102"/>
      <c r="MNL1" s="102"/>
      <c r="MNM1" s="102"/>
      <c r="MNN1" s="102"/>
      <c r="MNO1" s="102"/>
      <c r="MNP1" s="102"/>
      <c r="MNQ1" s="102"/>
      <c r="MNR1" s="102"/>
      <c r="MNS1" s="102"/>
      <c r="MNT1" s="102"/>
      <c r="MNU1" s="102"/>
      <c r="MNV1" s="102"/>
      <c r="MNW1" s="102"/>
      <c r="MNX1" s="102"/>
      <c r="MNY1" s="102"/>
      <c r="MNZ1" s="102"/>
      <c r="MOA1" s="102"/>
      <c r="MOB1" s="102"/>
      <c r="MOC1" s="102"/>
      <c r="MOD1" s="102"/>
      <c r="MOE1" s="102"/>
      <c r="MOF1" s="102"/>
      <c r="MOG1" s="102"/>
      <c r="MOH1" s="102"/>
      <c r="MOI1" s="102"/>
      <c r="MOJ1" s="102"/>
      <c r="MOK1" s="102"/>
      <c r="MOL1" s="102"/>
      <c r="MOM1" s="102"/>
      <c r="MON1" s="102"/>
      <c r="MOO1" s="102"/>
      <c r="MOP1" s="102"/>
      <c r="MOQ1" s="102"/>
      <c r="MOR1" s="102"/>
      <c r="MOS1" s="102"/>
      <c r="MOT1" s="102"/>
      <c r="MOU1" s="102"/>
      <c r="MOV1" s="102"/>
      <c r="MOW1" s="102"/>
      <c r="MOX1" s="102"/>
      <c r="MOY1" s="102"/>
      <c r="MOZ1" s="102"/>
      <c r="MPA1" s="102"/>
      <c r="MPB1" s="102"/>
      <c r="MPC1" s="102"/>
      <c r="MPD1" s="102"/>
      <c r="MPE1" s="102"/>
      <c r="MPF1" s="102"/>
      <c r="MPG1" s="102"/>
      <c r="MPH1" s="102"/>
      <c r="MPI1" s="102"/>
      <c r="MPJ1" s="102"/>
      <c r="MPK1" s="102"/>
      <c r="MPL1" s="102"/>
      <c r="MPM1" s="102"/>
      <c r="MPN1" s="102"/>
      <c r="MPO1" s="102"/>
      <c r="MPP1" s="102"/>
      <c r="MPQ1" s="102"/>
      <c r="MPR1" s="102"/>
      <c r="MPS1" s="102"/>
      <c r="MPT1" s="102"/>
      <c r="MPU1" s="102"/>
      <c r="MPV1" s="102"/>
      <c r="MPW1" s="102"/>
      <c r="MPX1" s="102"/>
      <c r="MPY1" s="102"/>
      <c r="MPZ1" s="102"/>
      <c r="MQA1" s="102"/>
      <c r="MQB1" s="102"/>
      <c r="MQC1" s="102"/>
      <c r="MQD1" s="102"/>
      <c r="MQE1" s="102"/>
      <c r="MQF1" s="102"/>
      <c r="MQG1" s="102"/>
      <c r="MQH1" s="102"/>
      <c r="MQI1" s="102"/>
      <c r="MQJ1" s="102"/>
      <c r="MQK1" s="102"/>
      <c r="MQL1" s="102"/>
      <c r="MQM1" s="102"/>
      <c r="MQN1" s="102"/>
      <c r="MQO1" s="102"/>
      <c r="MQP1" s="102"/>
      <c r="MQQ1" s="102"/>
      <c r="MQR1" s="102"/>
      <c r="MQS1" s="102"/>
      <c r="MQT1" s="102"/>
      <c r="MQU1" s="102"/>
      <c r="MQV1" s="102"/>
      <c r="MQW1" s="102"/>
      <c r="MQX1" s="102"/>
      <c r="MQY1" s="102"/>
      <c r="MQZ1" s="102"/>
      <c r="MRA1" s="102"/>
      <c r="MRB1" s="102"/>
      <c r="MRC1" s="102"/>
      <c r="MRD1" s="102"/>
      <c r="MRE1" s="102"/>
      <c r="MRF1" s="102"/>
      <c r="MRG1" s="102"/>
      <c r="MRH1" s="102"/>
      <c r="MRI1" s="102"/>
      <c r="MRJ1" s="102"/>
      <c r="MRK1" s="102"/>
      <c r="MRL1" s="102"/>
      <c r="MRM1" s="102"/>
      <c r="MRN1" s="102"/>
      <c r="MRO1" s="102"/>
      <c r="MRP1" s="102"/>
      <c r="MRQ1" s="102"/>
      <c r="MRR1" s="102"/>
      <c r="MRS1" s="102"/>
      <c r="MRT1" s="102"/>
      <c r="MRU1" s="102"/>
      <c r="MRV1" s="102"/>
      <c r="MRW1" s="102"/>
      <c r="MRX1" s="102"/>
      <c r="MRY1" s="102"/>
      <c r="MRZ1" s="102"/>
      <c r="MSA1" s="102"/>
      <c r="MSB1" s="102"/>
      <c r="MSC1" s="102"/>
      <c r="MSD1" s="102"/>
      <c r="MSE1" s="102"/>
      <c r="MSF1" s="102"/>
      <c r="MSG1" s="102"/>
      <c r="MSH1" s="102"/>
      <c r="MSI1" s="102"/>
      <c r="MSJ1" s="102"/>
      <c r="MSK1" s="102"/>
      <c r="MSL1" s="102"/>
      <c r="MSM1" s="102"/>
      <c r="MSN1" s="102"/>
      <c r="MSO1" s="102"/>
      <c r="MSP1" s="102"/>
      <c r="MSQ1" s="102"/>
      <c r="MSR1" s="102"/>
      <c r="MSS1" s="102"/>
      <c r="MST1" s="102"/>
      <c r="MSU1" s="102"/>
      <c r="MSV1" s="102"/>
      <c r="MSW1" s="102"/>
      <c r="MSX1" s="102"/>
      <c r="MSY1" s="102"/>
      <c r="MSZ1" s="102"/>
      <c r="MTA1" s="102"/>
      <c r="MTB1" s="102"/>
      <c r="MTC1" s="102"/>
      <c r="MTD1" s="102"/>
      <c r="MTE1" s="102"/>
      <c r="MTF1" s="102"/>
      <c r="MTG1" s="102"/>
      <c r="MTH1" s="102"/>
      <c r="MTI1" s="102"/>
      <c r="MTJ1" s="102"/>
      <c r="MTK1" s="102"/>
      <c r="MTL1" s="102"/>
      <c r="MTM1" s="102"/>
      <c r="MTN1" s="102"/>
      <c r="MTO1" s="102"/>
      <c r="MTP1" s="102"/>
      <c r="MTQ1" s="102"/>
      <c r="MTR1" s="102"/>
      <c r="MTS1" s="102"/>
      <c r="MTT1" s="102"/>
      <c r="MTU1" s="102"/>
      <c r="MTV1" s="102"/>
      <c r="MTW1" s="102"/>
      <c r="MTX1" s="102"/>
      <c r="MTY1" s="102"/>
      <c r="MTZ1" s="102"/>
      <c r="MUA1" s="102"/>
      <c r="MUB1" s="102"/>
      <c r="MUC1" s="102"/>
      <c r="MUD1" s="102"/>
      <c r="MUE1" s="102"/>
      <c r="MUF1" s="102"/>
      <c r="MUG1" s="102"/>
      <c r="MUH1" s="102"/>
      <c r="MUI1" s="102"/>
      <c r="MUJ1" s="102"/>
      <c r="MUK1" s="102"/>
      <c r="MUL1" s="102"/>
      <c r="MUM1" s="102"/>
      <c r="MUN1" s="102"/>
      <c r="MUO1" s="102"/>
      <c r="MUP1" s="102"/>
      <c r="MUQ1" s="102"/>
      <c r="MUR1" s="102"/>
      <c r="MUS1" s="102"/>
      <c r="MUT1" s="102"/>
      <c r="MUU1" s="102"/>
      <c r="MUV1" s="102"/>
      <c r="MUW1" s="102"/>
      <c r="MUX1" s="102"/>
      <c r="MUY1" s="102"/>
      <c r="MUZ1" s="102"/>
      <c r="MVA1" s="102"/>
      <c r="MVB1" s="102"/>
      <c r="MVC1" s="102"/>
      <c r="MVD1" s="102"/>
      <c r="MVE1" s="102"/>
      <c r="MVF1" s="102"/>
      <c r="MVG1" s="102"/>
      <c r="MVH1" s="102"/>
      <c r="MVI1" s="102"/>
      <c r="MVJ1" s="102"/>
      <c r="MVK1" s="102"/>
      <c r="MVL1" s="102"/>
      <c r="MVM1" s="102"/>
      <c r="MVN1" s="102"/>
      <c r="MVO1" s="102"/>
      <c r="MVP1" s="102"/>
      <c r="MVQ1" s="102"/>
      <c r="MVR1" s="102"/>
      <c r="MVS1" s="102"/>
      <c r="MVT1" s="102"/>
      <c r="MVU1" s="102"/>
      <c r="MVV1" s="102"/>
      <c r="MVW1" s="102"/>
      <c r="MVX1" s="102"/>
      <c r="MVY1" s="102"/>
      <c r="MVZ1" s="102"/>
      <c r="MWA1" s="102"/>
      <c r="MWB1" s="102"/>
      <c r="MWC1" s="102"/>
      <c r="MWD1" s="102"/>
      <c r="MWE1" s="102"/>
      <c r="MWF1" s="102"/>
      <c r="MWG1" s="102"/>
      <c r="MWH1" s="102"/>
      <c r="MWI1" s="102"/>
      <c r="MWJ1" s="102"/>
      <c r="MWK1" s="102"/>
      <c r="MWL1" s="102"/>
      <c r="MWM1" s="102"/>
      <c r="MWN1" s="102"/>
      <c r="MWO1" s="102"/>
      <c r="MWP1" s="102"/>
      <c r="MWQ1" s="102"/>
      <c r="MWR1" s="102"/>
      <c r="MWS1" s="102"/>
      <c r="MWT1" s="102"/>
      <c r="MWU1" s="102"/>
      <c r="MWV1" s="102"/>
      <c r="MWW1" s="102"/>
      <c r="MWX1" s="102"/>
      <c r="MWY1" s="102"/>
      <c r="MWZ1" s="102"/>
      <c r="MXA1" s="102"/>
      <c r="MXB1" s="102"/>
      <c r="MXC1" s="102"/>
      <c r="MXD1" s="102"/>
      <c r="MXE1" s="102"/>
      <c r="MXF1" s="102"/>
      <c r="MXG1" s="102"/>
      <c r="MXH1" s="102"/>
      <c r="MXI1" s="102"/>
      <c r="MXJ1" s="102"/>
      <c r="MXK1" s="102"/>
      <c r="MXL1" s="102"/>
      <c r="MXM1" s="102"/>
      <c r="MXN1" s="102"/>
      <c r="MXO1" s="102"/>
      <c r="MXP1" s="102"/>
      <c r="MXQ1" s="102"/>
      <c r="MXR1" s="102"/>
      <c r="MXS1" s="102"/>
      <c r="MXT1" s="102"/>
      <c r="MXU1" s="102"/>
      <c r="MXV1" s="102"/>
      <c r="MXW1" s="102"/>
      <c r="MXX1" s="102"/>
      <c r="MXY1" s="102"/>
      <c r="MXZ1" s="102"/>
      <c r="MYA1" s="102"/>
      <c r="MYB1" s="102"/>
      <c r="MYC1" s="102"/>
      <c r="MYD1" s="102"/>
      <c r="MYE1" s="102"/>
      <c r="MYF1" s="102"/>
      <c r="MYG1" s="102"/>
      <c r="MYH1" s="102"/>
      <c r="MYI1" s="102"/>
      <c r="MYJ1" s="102"/>
      <c r="MYK1" s="102"/>
      <c r="MYL1" s="102"/>
      <c r="MYM1" s="102"/>
      <c r="MYN1" s="102"/>
      <c r="MYO1" s="102"/>
      <c r="MYP1" s="102"/>
      <c r="MYQ1" s="102"/>
      <c r="MYR1" s="102"/>
      <c r="MYS1" s="102"/>
      <c r="MYT1" s="102"/>
      <c r="MYU1" s="102"/>
      <c r="MYV1" s="102"/>
      <c r="MYW1" s="102"/>
      <c r="MYX1" s="102"/>
      <c r="MYY1" s="102"/>
      <c r="MYZ1" s="102"/>
      <c r="MZA1" s="102"/>
      <c r="MZB1" s="102"/>
      <c r="MZC1" s="102"/>
      <c r="MZD1" s="102"/>
      <c r="MZE1" s="102"/>
      <c r="MZF1" s="102"/>
      <c r="MZG1" s="102"/>
      <c r="MZH1" s="102"/>
      <c r="MZI1" s="102"/>
      <c r="MZJ1" s="102"/>
      <c r="MZK1" s="102"/>
      <c r="MZL1" s="102"/>
      <c r="MZM1" s="102"/>
      <c r="MZN1" s="102"/>
      <c r="MZO1" s="102"/>
      <c r="MZP1" s="102"/>
      <c r="MZQ1" s="102"/>
      <c r="MZR1" s="102"/>
      <c r="MZS1" s="102"/>
      <c r="MZT1" s="102"/>
      <c r="MZU1" s="102"/>
      <c r="MZV1" s="102"/>
      <c r="MZW1" s="102"/>
      <c r="MZX1" s="102"/>
      <c r="MZY1" s="102"/>
      <c r="MZZ1" s="102"/>
      <c r="NAA1" s="102"/>
      <c r="NAB1" s="102"/>
      <c r="NAC1" s="102"/>
      <c r="NAD1" s="102"/>
      <c r="NAE1" s="102"/>
      <c r="NAF1" s="102"/>
      <c r="NAG1" s="102"/>
      <c r="NAH1" s="102"/>
      <c r="NAI1" s="102"/>
      <c r="NAJ1" s="102"/>
      <c r="NAK1" s="102"/>
      <c r="NAL1" s="102"/>
      <c r="NAM1" s="102"/>
      <c r="NAN1" s="102"/>
      <c r="NAO1" s="102"/>
      <c r="NAP1" s="102"/>
      <c r="NAQ1" s="102"/>
      <c r="NAR1" s="102"/>
      <c r="NAS1" s="102"/>
      <c r="NAT1" s="102"/>
      <c r="NAU1" s="102"/>
      <c r="NAV1" s="102"/>
      <c r="NAW1" s="102"/>
      <c r="NAX1" s="102"/>
      <c r="NAY1" s="102"/>
      <c r="NAZ1" s="102"/>
      <c r="NBA1" s="102"/>
      <c r="NBB1" s="102"/>
      <c r="NBC1" s="102"/>
      <c r="NBD1" s="102"/>
      <c r="NBE1" s="102"/>
      <c r="NBF1" s="102"/>
      <c r="NBG1" s="102"/>
      <c r="NBH1" s="102"/>
      <c r="NBI1" s="102"/>
      <c r="NBJ1" s="102"/>
      <c r="NBK1" s="102"/>
      <c r="NBL1" s="102"/>
      <c r="NBM1" s="102"/>
      <c r="NBN1" s="102"/>
      <c r="NBO1" s="102"/>
      <c r="NBP1" s="102"/>
      <c r="NBQ1" s="102"/>
      <c r="NBR1" s="102"/>
      <c r="NBS1" s="102"/>
      <c r="NBT1" s="102"/>
      <c r="NBU1" s="102"/>
      <c r="NBV1" s="102"/>
      <c r="NBW1" s="102"/>
      <c r="NBX1" s="102"/>
      <c r="NBY1" s="102"/>
      <c r="NBZ1" s="102"/>
      <c r="NCA1" s="102"/>
      <c r="NCB1" s="102"/>
      <c r="NCC1" s="102"/>
      <c r="NCD1" s="102"/>
      <c r="NCE1" s="102"/>
      <c r="NCF1" s="102"/>
      <c r="NCG1" s="102"/>
      <c r="NCH1" s="102"/>
      <c r="NCI1" s="102"/>
      <c r="NCJ1" s="102"/>
      <c r="NCK1" s="102"/>
      <c r="NCL1" s="102"/>
      <c r="NCM1" s="102"/>
      <c r="NCN1" s="102"/>
      <c r="NCO1" s="102"/>
      <c r="NCP1" s="102"/>
      <c r="NCQ1" s="102"/>
      <c r="NCR1" s="102"/>
      <c r="NCS1" s="102"/>
      <c r="NCT1" s="102"/>
      <c r="NCU1" s="102"/>
      <c r="NCV1" s="102"/>
      <c r="NCW1" s="102"/>
      <c r="NCX1" s="102"/>
      <c r="NCY1" s="102"/>
      <c r="NCZ1" s="102"/>
      <c r="NDA1" s="102"/>
      <c r="NDB1" s="102"/>
      <c r="NDC1" s="102"/>
      <c r="NDD1" s="102"/>
      <c r="NDE1" s="102"/>
      <c r="NDF1" s="102"/>
      <c r="NDG1" s="102"/>
      <c r="NDH1" s="102"/>
      <c r="NDI1" s="102"/>
      <c r="NDJ1" s="102"/>
      <c r="NDK1" s="102"/>
      <c r="NDL1" s="102"/>
      <c r="NDM1" s="102"/>
      <c r="NDN1" s="102"/>
      <c r="NDO1" s="102"/>
      <c r="NDP1" s="102"/>
      <c r="NDQ1" s="102"/>
      <c r="NDR1" s="102"/>
      <c r="NDS1" s="102"/>
      <c r="NDT1" s="102"/>
      <c r="NDU1" s="102"/>
      <c r="NDV1" s="102"/>
      <c r="NDW1" s="102"/>
      <c r="NDX1" s="102"/>
      <c r="NDY1" s="102"/>
      <c r="NDZ1" s="102"/>
      <c r="NEA1" s="102"/>
      <c r="NEB1" s="102"/>
      <c r="NEC1" s="102"/>
      <c r="NED1" s="102"/>
      <c r="NEE1" s="102"/>
      <c r="NEF1" s="102"/>
      <c r="NEG1" s="102"/>
      <c r="NEH1" s="102"/>
      <c r="NEI1" s="102"/>
      <c r="NEJ1" s="102"/>
      <c r="NEK1" s="102"/>
      <c r="NEL1" s="102"/>
      <c r="NEM1" s="102"/>
      <c r="NEN1" s="102"/>
      <c r="NEO1" s="102"/>
      <c r="NEP1" s="102"/>
      <c r="NEQ1" s="102"/>
      <c r="NER1" s="102"/>
      <c r="NES1" s="102"/>
      <c r="NET1" s="102"/>
      <c r="NEU1" s="102"/>
      <c r="NEV1" s="102"/>
      <c r="NEW1" s="102"/>
      <c r="NEX1" s="102"/>
      <c r="NEY1" s="102"/>
      <c r="NEZ1" s="102"/>
      <c r="NFA1" s="102"/>
      <c r="NFB1" s="102"/>
      <c r="NFC1" s="102"/>
      <c r="NFD1" s="102"/>
      <c r="NFE1" s="102"/>
      <c r="NFF1" s="102"/>
      <c r="NFG1" s="102"/>
      <c r="NFH1" s="102"/>
      <c r="NFI1" s="102"/>
      <c r="NFJ1" s="102"/>
      <c r="NFK1" s="102"/>
      <c r="NFL1" s="102"/>
      <c r="NFM1" s="102"/>
      <c r="NFN1" s="102"/>
      <c r="NFO1" s="102"/>
      <c r="NFP1" s="102"/>
      <c r="NFQ1" s="102"/>
      <c r="NFR1" s="102"/>
      <c r="NFS1" s="102"/>
      <c r="NFT1" s="102"/>
      <c r="NFU1" s="102"/>
      <c r="NFV1" s="102"/>
      <c r="NFW1" s="102"/>
      <c r="NFX1" s="102"/>
      <c r="NFY1" s="102"/>
      <c r="NFZ1" s="102"/>
      <c r="NGA1" s="102"/>
      <c r="NGB1" s="102"/>
      <c r="NGC1" s="102"/>
      <c r="NGD1" s="102"/>
      <c r="NGE1" s="102"/>
      <c r="NGF1" s="102"/>
      <c r="NGG1" s="102"/>
      <c r="NGH1" s="102"/>
      <c r="NGI1" s="102"/>
      <c r="NGJ1" s="102"/>
      <c r="NGK1" s="102"/>
      <c r="NGL1" s="102"/>
      <c r="NGM1" s="102"/>
      <c r="NGN1" s="102"/>
      <c r="NGO1" s="102"/>
      <c r="NGP1" s="102"/>
      <c r="NGQ1" s="102"/>
      <c r="NGR1" s="102"/>
      <c r="NGS1" s="102"/>
      <c r="NGT1" s="102"/>
      <c r="NGU1" s="102"/>
      <c r="NGV1" s="102"/>
      <c r="NGW1" s="102"/>
      <c r="NGX1" s="102"/>
      <c r="NGY1" s="102"/>
      <c r="NGZ1" s="102"/>
      <c r="NHA1" s="102"/>
      <c r="NHB1" s="102"/>
      <c r="NHC1" s="102"/>
      <c r="NHD1" s="102"/>
      <c r="NHE1" s="102"/>
      <c r="NHF1" s="102"/>
      <c r="NHG1" s="102"/>
      <c r="NHH1" s="102"/>
      <c r="NHI1" s="102"/>
      <c r="NHJ1" s="102"/>
      <c r="NHK1" s="102"/>
      <c r="NHL1" s="102"/>
      <c r="NHM1" s="102"/>
      <c r="NHN1" s="102"/>
      <c r="NHO1" s="102"/>
      <c r="NHP1" s="102"/>
      <c r="NHQ1" s="102"/>
      <c r="NHR1" s="102"/>
      <c r="NHS1" s="102"/>
      <c r="NHT1" s="102"/>
      <c r="NHU1" s="102"/>
      <c r="NHV1" s="102"/>
      <c r="NHW1" s="102"/>
      <c r="NHX1" s="102"/>
      <c r="NHY1" s="102"/>
      <c r="NHZ1" s="102"/>
      <c r="NIA1" s="102"/>
      <c r="NIB1" s="102"/>
      <c r="NIC1" s="102"/>
      <c r="NID1" s="102"/>
      <c r="NIE1" s="102"/>
      <c r="NIF1" s="102"/>
      <c r="NIG1" s="102"/>
      <c r="NIH1" s="102"/>
      <c r="NII1" s="102"/>
      <c r="NIJ1" s="102"/>
      <c r="NIK1" s="102"/>
      <c r="NIL1" s="102"/>
      <c r="NIM1" s="102"/>
      <c r="NIN1" s="102"/>
      <c r="NIO1" s="102"/>
      <c r="NIP1" s="102"/>
      <c r="NIQ1" s="102"/>
      <c r="NIR1" s="102"/>
      <c r="NIS1" s="102"/>
      <c r="NIT1" s="102"/>
      <c r="NIU1" s="102"/>
      <c r="NIV1" s="102"/>
      <c r="NIW1" s="102"/>
      <c r="NIX1" s="102"/>
      <c r="NIY1" s="102"/>
      <c r="NIZ1" s="102"/>
      <c r="NJA1" s="102"/>
      <c r="NJB1" s="102"/>
      <c r="NJC1" s="102"/>
      <c r="NJD1" s="102"/>
      <c r="NJE1" s="102"/>
      <c r="NJF1" s="102"/>
      <c r="NJG1" s="102"/>
      <c r="NJH1" s="102"/>
      <c r="NJI1" s="102"/>
      <c r="NJJ1" s="102"/>
      <c r="NJK1" s="102"/>
      <c r="NJL1" s="102"/>
      <c r="NJM1" s="102"/>
      <c r="NJN1" s="102"/>
      <c r="NJO1" s="102"/>
      <c r="NJP1" s="102"/>
      <c r="NJQ1" s="102"/>
      <c r="NJR1" s="102"/>
      <c r="NJS1" s="102"/>
      <c r="NJT1" s="102"/>
      <c r="NJU1" s="102"/>
      <c r="NJV1" s="102"/>
      <c r="NJW1" s="102"/>
      <c r="NJX1" s="102"/>
      <c r="NJY1" s="102"/>
      <c r="NJZ1" s="102"/>
      <c r="NKA1" s="102"/>
      <c r="NKB1" s="102"/>
      <c r="NKC1" s="102"/>
      <c r="NKD1" s="102"/>
      <c r="NKE1" s="102"/>
      <c r="NKF1" s="102"/>
      <c r="NKG1" s="102"/>
      <c r="NKH1" s="102"/>
      <c r="NKI1" s="102"/>
      <c r="NKJ1" s="102"/>
      <c r="NKK1" s="102"/>
      <c r="NKL1" s="102"/>
      <c r="NKM1" s="102"/>
      <c r="NKN1" s="102"/>
      <c r="NKO1" s="102"/>
      <c r="NKP1" s="102"/>
      <c r="NKQ1" s="102"/>
      <c r="NKR1" s="102"/>
      <c r="NKS1" s="102"/>
      <c r="NKT1" s="102"/>
      <c r="NKU1" s="102"/>
      <c r="NKV1" s="102"/>
      <c r="NKW1" s="102"/>
      <c r="NKX1" s="102"/>
      <c r="NKY1" s="102"/>
      <c r="NKZ1" s="102"/>
      <c r="NLA1" s="102"/>
      <c r="NLB1" s="102"/>
      <c r="NLC1" s="102"/>
      <c r="NLD1" s="102"/>
      <c r="NLE1" s="102"/>
      <c r="NLF1" s="102"/>
      <c r="NLG1" s="102"/>
      <c r="NLH1" s="102"/>
      <c r="NLI1" s="102"/>
      <c r="NLJ1" s="102"/>
      <c r="NLK1" s="102"/>
      <c r="NLL1" s="102"/>
      <c r="NLM1" s="102"/>
      <c r="NLN1" s="102"/>
      <c r="NLO1" s="102"/>
      <c r="NLP1" s="102"/>
      <c r="NLQ1" s="102"/>
      <c r="NLR1" s="102"/>
      <c r="NLS1" s="102"/>
      <c r="NLT1" s="102"/>
      <c r="NLU1" s="102"/>
      <c r="NLV1" s="102"/>
      <c r="NLW1" s="102"/>
      <c r="NLX1" s="102"/>
      <c r="NLY1" s="102"/>
      <c r="NLZ1" s="102"/>
      <c r="NMA1" s="102"/>
      <c r="NMB1" s="102"/>
      <c r="NMC1" s="102"/>
      <c r="NMD1" s="102"/>
      <c r="NME1" s="102"/>
      <c r="NMF1" s="102"/>
      <c r="NMG1" s="102"/>
      <c r="NMH1" s="102"/>
      <c r="NMI1" s="102"/>
      <c r="NMJ1" s="102"/>
      <c r="NMK1" s="102"/>
      <c r="NML1" s="102"/>
      <c r="NMM1" s="102"/>
      <c r="NMN1" s="102"/>
      <c r="NMO1" s="102"/>
      <c r="NMP1" s="102"/>
      <c r="NMQ1" s="102"/>
      <c r="NMR1" s="102"/>
      <c r="NMS1" s="102"/>
      <c r="NMT1" s="102"/>
      <c r="NMU1" s="102"/>
      <c r="NMV1" s="102"/>
      <c r="NMW1" s="102"/>
      <c r="NMX1" s="102"/>
      <c r="NMY1" s="102"/>
      <c r="NMZ1" s="102"/>
      <c r="NNA1" s="102"/>
      <c r="NNB1" s="102"/>
      <c r="NNC1" s="102"/>
      <c r="NND1" s="102"/>
      <c r="NNE1" s="102"/>
      <c r="NNF1" s="102"/>
      <c r="NNG1" s="102"/>
      <c r="NNH1" s="102"/>
      <c r="NNI1" s="102"/>
      <c r="NNJ1" s="102"/>
      <c r="NNK1" s="102"/>
      <c r="NNL1" s="102"/>
      <c r="NNM1" s="102"/>
      <c r="NNN1" s="102"/>
      <c r="NNO1" s="102"/>
      <c r="NNP1" s="102"/>
      <c r="NNQ1" s="102"/>
      <c r="NNR1" s="102"/>
      <c r="NNS1" s="102"/>
      <c r="NNT1" s="102"/>
      <c r="NNU1" s="102"/>
      <c r="NNV1" s="102"/>
      <c r="NNW1" s="102"/>
      <c r="NNX1" s="102"/>
      <c r="NNY1" s="102"/>
      <c r="NNZ1" s="102"/>
      <c r="NOA1" s="102"/>
      <c r="NOB1" s="102"/>
      <c r="NOC1" s="102"/>
      <c r="NOD1" s="102"/>
      <c r="NOE1" s="102"/>
      <c r="NOF1" s="102"/>
      <c r="NOG1" s="102"/>
      <c r="NOH1" s="102"/>
      <c r="NOI1" s="102"/>
      <c r="NOJ1" s="102"/>
      <c r="NOK1" s="102"/>
      <c r="NOL1" s="102"/>
      <c r="NOM1" s="102"/>
      <c r="NON1" s="102"/>
      <c r="NOO1" s="102"/>
      <c r="NOP1" s="102"/>
      <c r="NOQ1" s="102"/>
      <c r="NOR1" s="102"/>
      <c r="NOS1" s="102"/>
      <c r="NOT1" s="102"/>
      <c r="NOU1" s="102"/>
      <c r="NOV1" s="102"/>
      <c r="NOW1" s="102"/>
      <c r="NOX1" s="102"/>
      <c r="NOY1" s="102"/>
      <c r="NOZ1" s="102"/>
      <c r="NPA1" s="102"/>
      <c r="NPB1" s="102"/>
      <c r="NPC1" s="102"/>
      <c r="NPD1" s="102"/>
      <c r="NPE1" s="102"/>
      <c r="NPF1" s="102"/>
      <c r="NPG1" s="102"/>
      <c r="NPH1" s="102"/>
      <c r="NPI1" s="102"/>
      <c r="NPJ1" s="102"/>
      <c r="NPK1" s="102"/>
      <c r="NPL1" s="102"/>
      <c r="NPM1" s="102"/>
      <c r="NPN1" s="102"/>
      <c r="NPO1" s="102"/>
      <c r="NPP1" s="102"/>
      <c r="NPQ1" s="102"/>
      <c r="NPR1" s="102"/>
      <c r="NPS1" s="102"/>
      <c r="NPT1" s="102"/>
      <c r="NPU1" s="102"/>
      <c r="NPV1" s="102"/>
      <c r="NPW1" s="102"/>
      <c r="NPX1" s="102"/>
      <c r="NPY1" s="102"/>
      <c r="NPZ1" s="102"/>
      <c r="NQA1" s="102"/>
      <c r="NQB1" s="102"/>
      <c r="NQC1" s="102"/>
      <c r="NQD1" s="102"/>
      <c r="NQE1" s="102"/>
      <c r="NQF1" s="102"/>
      <c r="NQG1" s="102"/>
      <c r="NQH1" s="102"/>
      <c r="NQI1" s="102"/>
      <c r="NQJ1" s="102"/>
      <c r="NQK1" s="102"/>
      <c r="NQL1" s="102"/>
      <c r="NQM1" s="102"/>
      <c r="NQN1" s="102"/>
      <c r="NQO1" s="102"/>
      <c r="NQP1" s="102"/>
      <c r="NQQ1" s="102"/>
      <c r="NQR1" s="102"/>
      <c r="NQS1" s="102"/>
      <c r="NQT1" s="102"/>
      <c r="NQU1" s="102"/>
      <c r="NQV1" s="102"/>
      <c r="NQW1" s="102"/>
      <c r="NQX1" s="102"/>
      <c r="NQY1" s="102"/>
      <c r="NQZ1" s="102"/>
      <c r="NRA1" s="102"/>
      <c r="NRB1" s="102"/>
      <c r="NRC1" s="102"/>
      <c r="NRD1" s="102"/>
      <c r="NRE1" s="102"/>
      <c r="NRF1" s="102"/>
      <c r="NRG1" s="102"/>
      <c r="NRH1" s="102"/>
      <c r="NRI1" s="102"/>
      <c r="NRJ1" s="102"/>
      <c r="NRK1" s="102"/>
      <c r="NRL1" s="102"/>
      <c r="NRM1" s="102"/>
      <c r="NRN1" s="102"/>
      <c r="NRO1" s="102"/>
      <c r="NRP1" s="102"/>
      <c r="NRQ1" s="102"/>
      <c r="NRR1" s="102"/>
      <c r="NRS1" s="102"/>
      <c r="NRT1" s="102"/>
      <c r="NRU1" s="102"/>
      <c r="NRV1" s="102"/>
      <c r="NRW1" s="102"/>
      <c r="NRX1" s="102"/>
      <c r="NRY1" s="102"/>
      <c r="NRZ1" s="102"/>
      <c r="NSA1" s="102"/>
      <c r="NSB1" s="102"/>
      <c r="NSC1" s="102"/>
      <c r="NSD1" s="102"/>
      <c r="NSE1" s="102"/>
      <c r="NSF1" s="102"/>
      <c r="NSG1" s="102"/>
      <c r="NSH1" s="102"/>
      <c r="NSI1" s="102"/>
      <c r="NSJ1" s="102"/>
      <c r="NSK1" s="102"/>
      <c r="NSL1" s="102"/>
      <c r="NSM1" s="102"/>
      <c r="NSN1" s="102"/>
      <c r="NSO1" s="102"/>
      <c r="NSP1" s="102"/>
      <c r="NSQ1" s="102"/>
      <c r="NSR1" s="102"/>
      <c r="NSS1" s="102"/>
      <c r="NST1" s="102"/>
      <c r="NSU1" s="102"/>
      <c r="NSV1" s="102"/>
      <c r="NSW1" s="102"/>
      <c r="NSX1" s="102"/>
      <c r="NSY1" s="102"/>
      <c r="NSZ1" s="102"/>
      <c r="NTA1" s="102"/>
      <c r="NTB1" s="102"/>
      <c r="NTC1" s="102"/>
      <c r="NTD1" s="102"/>
      <c r="NTE1" s="102"/>
      <c r="NTF1" s="102"/>
      <c r="NTG1" s="102"/>
      <c r="NTH1" s="102"/>
      <c r="NTI1" s="102"/>
      <c r="NTJ1" s="102"/>
      <c r="NTK1" s="102"/>
      <c r="NTL1" s="102"/>
      <c r="NTM1" s="102"/>
      <c r="NTN1" s="102"/>
      <c r="NTO1" s="102"/>
      <c r="NTP1" s="102"/>
      <c r="NTQ1" s="102"/>
      <c r="NTR1" s="102"/>
      <c r="NTS1" s="102"/>
      <c r="NTT1" s="102"/>
      <c r="NTU1" s="102"/>
      <c r="NTV1" s="102"/>
      <c r="NTW1" s="102"/>
      <c r="NTX1" s="102"/>
      <c r="NTY1" s="102"/>
      <c r="NTZ1" s="102"/>
      <c r="NUA1" s="102"/>
      <c r="NUB1" s="102"/>
      <c r="NUC1" s="102"/>
      <c r="NUD1" s="102"/>
      <c r="NUE1" s="102"/>
      <c r="NUF1" s="102"/>
      <c r="NUG1" s="102"/>
      <c r="NUH1" s="102"/>
      <c r="NUI1" s="102"/>
      <c r="NUJ1" s="102"/>
      <c r="NUK1" s="102"/>
      <c r="NUL1" s="102"/>
      <c r="NUM1" s="102"/>
      <c r="NUN1" s="102"/>
      <c r="NUO1" s="102"/>
      <c r="NUP1" s="102"/>
      <c r="NUQ1" s="102"/>
      <c r="NUR1" s="102"/>
      <c r="NUS1" s="102"/>
      <c r="NUT1" s="102"/>
      <c r="NUU1" s="102"/>
      <c r="NUV1" s="102"/>
      <c r="NUW1" s="102"/>
      <c r="NUX1" s="102"/>
      <c r="NUY1" s="102"/>
      <c r="NUZ1" s="102"/>
      <c r="NVA1" s="102"/>
      <c r="NVB1" s="102"/>
      <c r="NVC1" s="102"/>
      <c r="NVD1" s="102"/>
      <c r="NVE1" s="102"/>
      <c r="NVF1" s="102"/>
      <c r="NVG1" s="102"/>
      <c r="NVH1" s="102"/>
      <c r="NVI1" s="102"/>
      <c r="NVJ1" s="102"/>
      <c r="NVK1" s="102"/>
      <c r="NVL1" s="102"/>
      <c r="NVM1" s="102"/>
      <c r="NVN1" s="102"/>
      <c r="NVO1" s="102"/>
      <c r="NVP1" s="102"/>
      <c r="NVQ1" s="102"/>
      <c r="NVR1" s="102"/>
      <c r="NVS1" s="102"/>
      <c r="NVT1" s="102"/>
      <c r="NVU1" s="102"/>
      <c r="NVV1" s="102"/>
      <c r="NVW1" s="102"/>
      <c r="NVX1" s="102"/>
      <c r="NVY1" s="102"/>
      <c r="NVZ1" s="102"/>
      <c r="NWA1" s="102"/>
      <c r="NWB1" s="102"/>
      <c r="NWC1" s="102"/>
      <c r="NWD1" s="102"/>
      <c r="NWE1" s="102"/>
      <c r="NWF1" s="102"/>
      <c r="NWG1" s="102"/>
      <c r="NWH1" s="102"/>
      <c r="NWI1" s="102"/>
      <c r="NWJ1" s="102"/>
      <c r="NWK1" s="102"/>
      <c r="NWL1" s="102"/>
      <c r="NWM1" s="102"/>
      <c r="NWN1" s="102"/>
      <c r="NWO1" s="102"/>
      <c r="NWP1" s="102"/>
      <c r="NWQ1" s="102"/>
      <c r="NWR1" s="102"/>
      <c r="NWS1" s="102"/>
      <c r="NWT1" s="102"/>
      <c r="NWU1" s="102"/>
      <c r="NWV1" s="102"/>
      <c r="NWW1" s="102"/>
      <c r="NWX1" s="102"/>
      <c r="NWY1" s="102"/>
      <c r="NWZ1" s="102"/>
      <c r="NXA1" s="102"/>
      <c r="NXB1" s="102"/>
      <c r="NXC1" s="102"/>
      <c r="NXD1" s="102"/>
      <c r="NXE1" s="102"/>
      <c r="NXF1" s="102"/>
      <c r="NXG1" s="102"/>
      <c r="NXH1" s="102"/>
      <c r="NXI1" s="102"/>
      <c r="NXJ1" s="102"/>
      <c r="NXK1" s="102"/>
      <c r="NXL1" s="102"/>
      <c r="NXM1" s="102"/>
      <c r="NXN1" s="102"/>
      <c r="NXO1" s="102"/>
      <c r="NXP1" s="102"/>
      <c r="NXQ1" s="102"/>
      <c r="NXR1" s="102"/>
      <c r="NXS1" s="102"/>
      <c r="NXT1" s="102"/>
      <c r="NXU1" s="102"/>
      <c r="NXV1" s="102"/>
      <c r="NXW1" s="102"/>
      <c r="NXX1" s="102"/>
      <c r="NXY1" s="102"/>
      <c r="NXZ1" s="102"/>
      <c r="NYA1" s="102"/>
      <c r="NYB1" s="102"/>
      <c r="NYC1" s="102"/>
      <c r="NYD1" s="102"/>
      <c r="NYE1" s="102"/>
      <c r="NYF1" s="102"/>
      <c r="NYG1" s="102"/>
      <c r="NYH1" s="102"/>
      <c r="NYI1" s="102"/>
      <c r="NYJ1" s="102"/>
      <c r="NYK1" s="102"/>
      <c r="NYL1" s="102"/>
      <c r="NYM1" s="102"/>
      <c r="NYN1" s="102"/>
      <c r="NYO1" s="102"/>
      <c r="NYP1" s="102"/>
      <c r="NYQ1" s="102"/>
      <c r="NYR1" s="102"/>
      <c r="NYS1" s="102"/>
      <c r="NYT1" s="102"/>
      <c r="NYU1" s="102"/>
      <c r="NYV1" s="102"/>
      <c r="NYW1" s="102"/>
      <c r="NYX1" s="102"/>
      <c r="NYY1" s="102"/>
      <c r="NYZ1" s="102"/>
      <c r="NZA1" s="102"/>
      <c r="NZB1" s="102"/>
      <c r="NZC1" s="102"/>
      <c r="NZD1" s="102"/>
      <c r="NZE1" s="102"/>
      <c r="NZF1" s="102"/>
      <c r="NZG1" s="102"/>
      <c r="NZH1" s="102"/>
      <c r="NZI1" s="102"/>
      <c r="NZJ1" s="102"/>
      <c r="NZK1" s="102"/>
      <c r="NZL1" s="102"/>
      <c r="NZM1" s="102"/>
      <c r="NZN1" s="102"/>
      <c r="NZO1" s="102"/>
      <c r="NZP1" s="102"/>
      <c r="NZQ1" s="102"/>
      <c r="NZR1" s="102"/>
      <c r="NZS1" s="102"/>
      <c r="NZT1" s="102"/>
      <c r="NZU1" s="102"/>
      <c r="NZV1" s="102"/>
      <c r="NZW1" s="102"/>
      <c r="NZX1" s="102"/>
      <c r="NZY1" s="102"/>
      <c r="NZZ1" s="102"/>
      <c r="OAA1" s="102"/>
      <c r="OAB1" s="102"/>
      <c r="OAC1" s="102"/>
      <c r="OAD1" s="102"/>
      <c r="OAE1" s="102"/>
      <c r="OAF1" s="102"/>
      <c r="OAG1" s="102"/>
      <c r="OAH1" s="102"/>
      <c r="OAI1" s="102"/>
      <c r="OAJ1" s="102"/>
      <c r="OAK1" s="102"/>
      <c r="OAL1" s="102"/>
      <c r="OAM1" s="102"/>
      <c r="OAN1" s="102"/>
      <c r="OAO1" s="102"/>
      <c r="OAP1" s="102"/>
      <c r="OAQ1" s="102"/>
      <c r="OAR1" s="102"/>
      <c r="OAS1" s="102"/>
      <c r="OAT1" s="102"/>
      <c r="OAU1" s="102"/>
      <c r="OAV1" s="102"/>
      <c r="OAW1" s="102"/>
      <c r="OAX1" s="102"/>
      <c r="OAY1" s="102"/>
      <c r="OAZ1" s="102"/>
      <c r="OBA1" s="102"/>
      <c r="OBB1" s="102"/>
      <c r="OBC1" s="102"/>
      <c r="OBD1" s="102"/>
      <c r="OBE1" s="102"/>
      <c r="OBF1" s="102"/>
      <c r="OBG1" s="102"/>
      <c r="OBH1" s="102"/>
      <c r="OBI1" s="102"/>
      <c r="OBJ1" s="102"/>
      <c r="OBK1" s="102"/>
      <c r="OBL1" s="102"/>
      <c r="OBM1" s="102"/>
      <c r="OBN1" s="102"/>
      <c r="OBO1" s="102"/>
      <c r="OBP1" s="102"/>
      <c r="OBQ1" s="102"/>
      <c r="OBR1" s="102"/>
      <c r="OBS1" s="102"/>
      <c r="OBT1" s="102"/>
      <c r="OBU1" s="102"/>
      <c r="OBV1" s="102"/>
      <c r="OBW1" s="102"/>
      <c r="OBX1" s="102"/>
      <c r="OBY1" s="102"/>
      <c r="OBZ1" s="102"/>
      <c r="OCA1" s="102"/>
      <c r="OCB1" s="102"/>
      <c r="OCC1" s="102"/>
      <c r="OCD1" s="102"/>
      <c r="OCE1" s="102"/>
      <c r="OCF1" s="102"/>
      <c r="OCG1" s="102"/>
      <c r="OCH1" s="102"/>
      <c r="OCI1" s="102"/>
      <c r="OCJ1" s="102"/>
      <c r="OCK1" s="102"/>
      <c r="OCL1" s="102"/>
      <c r="OCM1" s="102"/>
      <c r="OCN1" s="102"/>
      <c r="OCO1" s="102"/>
      <c r="OCP1" s="102"/>
      <c r="OCQ1" s="102"/>
      <c r="OCR1" s="102"/>
      <c r="OCS1" s="102"/>
      <c r="OCT1" s="102"/>
      <c r="OCU1" s="102"/>
      <c r="OCV1" s="102"/>
      <c r="OCW1" s="102"/>
      <c r="OCX1" s="102"/>
      <c r="OCY1" s="102"/>
      <c r="OCZ1" s="102"/>
      <c r="ODA1" s="102"/>
      <c r="ODB1" s="102"/>
      <c r="ODC1" s="102"/>
      <c r="ODD1" s="102"/>
      <c r="ODE1" s="102"/>
      <c r="ODF1" s="102"/>
      <c r="ODG1" s="102"/>
      <c r="ODH1" s="102"/>
      <c r="ODI1" s="102"/>
      <c r="ODJ1" s="102"/>
      <c r="ODK1" s="102"/>
      <c r="ODL1" s="102"/>
      <c r="ODM1" s="102"/>
      <c r="ODN1" s="102"/>
      <c r="ODO1" s="102"/>
      <c r="ODP1" s="102"/>
      <c r="ODQ1" s="102"/>
      <c r="ODR1" s="102"/>
      <c r="ODS1" s="102"/>
      <c r="ODT1" s="102"/>
      <c r="ODU1" s="102"/>
      <c r="ODV1" s="102"/>
      <c r="ODW1" s="102"/>
      <c r="ODX1" s="102"/>
      <c r="ODY1" s="102"/>
      <c r="ODZ1" s="102"/>
      <c r="OEA1" s="102"/>
      <c r="OEB1" s="102"/>
      <c r="OEC1" s="102"/>
      <c r="OED1" s="102"/>
      <c r="OEE1" s="102"/>
      <c r="OEF1" s="102"/>
      <c r="OEG1" s="102"/>
      <c r="OEH1" s="102"/>
      <c r="OEI1" s="102"/>
      <c r="OEJ1" s="102"/>
      <c r="OEK1" s="102"/>
      <c r="OEL1" s="102"/>
      <c r="OEM1" s="102"/>
      <c r="OEN1" s="102"/>
      <c r="OEO1" s="102"/>
      <c r="OEP1" s="102"/>
      <c r="OEQ1" s="102"/>
      <c r="OER1" s="102"/>
      <c r="OES1" s="102"/>
      <c r="OET1" s="102"/>
      <c r="OEU1" s="102"/>
      <c r="OEV1" s="102"/>
      <c r="OEW1" s="102"/>
      <c r="OEX1" s="102"/>
      <c r="OEY1" s="102"/>
      <c r="OEZ1" s="102"/>
      <c r="OFA1" s="102"/>
      <c r="OFB1" s="102"/>
      <c r="OFC1" s="102"/>
      <c r="OFD1" s="102"/>
      <c r="OFE1" s="102"/>
      <c r="OFF1" s="102"/>
      <c r="OFG1" s="102"/>
      <c r="OFH1" s="102"/>
      <c r="OFI1" s="102"/>
      <c r="OFJ1" s="102"/>
      <c r="OFK1" s="102"/>
      <c r="OFL1" s="102"/>
      <c r="OFM1" s="102"/>
      <c r="OFN1" s="102"/>
      <c r="OFO1" s="102"/>
      <c r="OFP1" s="102"/>
      <c r="OFQ1" s="102"/>
      <c r="OFR1" s="102"/>
      <c r="OFS1" s="102"/>
      <c r="OFT1" s="102"/>
      <c r="OFU1" s="102"/>
      <c r="OFV1" s="102"/>
      <c r="OFW1" s="102"/>
      <c r="OFX1" s="102"/>
      <c r="OFY1" s="102"/>
      <c r="OFZ1" s="102"/>
      <c r="OGA1" s="102"/>
      <c r="OGB1" s="102"/>
      <c r="OGC1" s="102"/>
      <c r="OGD1" s="102"/>
      <c r="OGE1" s="102"/>
      <c r="OGF1" s="102"/>
      <c r="OGG1" s="102"/>
      <c r="OGH1" s="102"/>
      <c r="OGI1" s="102"/>
      <c r="OGJ1" s="102"/>
      <c r="OGK1" s="102"/>
      <c r="OGL1" s="102"/>
      <c r="OGM1" s="102"/>
      <c r="OGN1" s="102"/>
      <c r="OGO1" s="102"/>
      <c r="OGP1" s="102"/>
      <c r="OGQ1" s="102"/>
      <c r="OGR1" s="102"/>
      <c r="OGS1" s="102"/>
      <c r="OGT1" s="102"/>
      <c r="OGU1" s="102"/>
      <c r="OGV1" s="102"/>
      <c r="OGW1" s="102"/>
      <c r="OGX1" s="102"/>
      <c r="OGY1" s="102"/>
      <c r="OGZ1" s="102"/>
      <c r="OHA1" s="102"/>
      <c r="OHB1" s="102"/>
      <c r="OHC1" s="102"/>
      <c r="OHD1" s="102"/>
      <c r="OHE1" s="102"/>
      <c r="OHF1" s="102"/>
      <c r="OHG1" s="102"/>
      <c r="OHH1" s="102"/>
      <c r="OHI1" s="102"/>
      <c r="OHJ1" s="102"/>
      <c r="OHK1" s="102"/>
      <c r="OHL1" s="102"/>
      <c r="OHM1" s="102"/>
      <c r="OHN1" s="102"/>
      <c r="OHO1" s="102"/>
      <c r="OHP1" s="102"/>
      <c r="OHQ1" s="102"/>
      <c r="OHR1" s="102"/>
      <c r="OHS1" s="102"/>
      <c r="OHT1" s="102"/>
      <c r="OHU1" s="102"/>
      <c r="OHV1" s="102"/>
      <c r="OHW1" s="102"/>
      <c r="OHX1" s="102"/>
      <c r="OHY1" s="102"/>
      <c r="OHZ1" s="102"/>
      <c r="OIA1" s="102"/>
      <c r="OIB1" s="102"/>
      <c r="OIC1" s="102"/>
      <c r="OID1" s="102"/>
      <c r="OIE1" s="102"/>
      <c r="OIF1" s="102"/>
      <c r="OIG1" s="102"/>
      <c r="OIH1" s="102"/>
      <c r="OII1" s="102"/>
      <c r="OIJ1" s="102"/>
      <c r="OIK1" s="102"/>
      <c r="OIL1" s="102"/>
      <c r="OIM1" s="102"/>
      <c r="OIN1" s="102"/>
      <c r="OIO1" s="102"/>
      <c r="OIP1" s="102"/>
      <c r="OIQ1" s="102"/>
      <c r="OIR1" s="102"/>
      <c r="OIS1" s="102"/>
      <c r="OIT1" s="102"/>
      <c r="OIU1" s="102"/>
      <c r="OIV1" s="102"/>
      <c r="OIW1" s="102"/>
      <c r="OIX1" s="102"/>
      <c r="OIY1" s="102"/>
      <c r="OIZ1" s="102"/>
      <c r="OJA1" s="102"/>
      <c r="OJB1" s="102"/>
      <c r="OJC1" s="102"/>
      <c r="OJD1" s="102"/>
      <c r="OJE1" s="102"/>
      <c r="OJF1" s="102"/>
      <c r="OJG1" s="102"/>
      <c r="OJH1" s="102"/>
      <c r="OJI1" s="102"/>
      <c r="OJJ1" s="102"/>
      <c r="OJK1" s="102"/>
      <c r="OJL1" s="102"/>
      <c r="OJM1" s="102"/>
      <c r="OJN1" s="102"/>
      <c r="OJO1" s="102"/>
      <c r="OJP1" s="102"/>
      <c r="OJQ1" s="102"/>
      <c r="OJR1" s="102"/>
      <c r="OJS1" s="102"/>
      <c r="OJT1" s="102"/>
      <c r="OJU1" s="102"/>
      <c r="OJV1" s="102"/>
      <c r="OJW1" s="102"/>
      <c r="OJX1" s="102"/>
      <c r="OJY1" s="102"/>
      <c r="OJZ1" s="102"/>
      <c r="OKA1" s="102"/>
      <c r="OKB1" s="102"/>
      <c r="OKC1" s="102"/>
      <c r="OKD1" s="102"/>
      <c r="OKE1" s="102"/>
      <c r="OKF1" s="102"/>
      <c r="OKG1" s="102"/>
      <c r="OKH1" s="102"/>
      <c r="OKI1" s="102"/>
      <c r="OKJ1" s="102"/>
      <c r="OKK1" s="102"/>
      <c r="OKL1" s="102"/>
      <c r="OKM1" s="102"/>
      <c r="OKN1" s="102"/>
      <c r="OKO1" s="102"/>
      <c r="OKP1" s="102"/>
      <c r="OKQ1" s="102"/>
      <c r="OKR1" s="102"/>
      <c r="OKS1" s="102"/>
      <c r="OKT1" s="102"/>
      <c r="OKU1" s="102"/>
      <c r="OKV1" s="102"/>
      <c r="OKW1" s="102"/>
      <c r="OKX1" s="102"/>
      <c r="OKY1" s="102"/>
      <c r="OKZ1" s="102"/>
      <c r="OLA1" s="102"/>
      <c r="OLB1" s="102"/>
      <c r="OLC1" s="102"/>
      <c r="OLD1" s="102"/>
      <c r="OLE1" s="102"/>
      <c r="OLF1" s="102"/>
      <c r="OLG1" s="102"/>
      <c r="OLH1" s="102"/>
      <c r="OLI1" s="102"/>
      <c r="OLJ1" s="102"/>
      <c r="OLK1" s="102"/>
      <c r="OLL1" s="102"/>
      <c r="OLM1" s="102"/>
      <c r="OLN1" s="102"/>
      <c r="OLO1" s="102"/>
      <c r="OLP1" s="102"/>
      <c r="OLQ1" s="102"/>
      <c r="OLR1" s="102"/>
      <c r="OLS1" s="102"/>
      <c r="OLT1" s="102"/>
      <c r="OLU1" s="102"/>
      <c r="OLV1" s="102"/>
      <c r="OLW1" s="102"/>
      <c r="OLX1" s="102"/>
      <c r="OLY1" s="102"/>
      <c r="OLZ1" s="102"/>
      <c r="OMA1" s="102"/>
      <c r="OMB1" s="102"/>
      <c r="OMC1" s="102"/>
      <c r="OMD1" s="102"/>
      <c r="OME1" s="102"/>
      <c r="OMF1" s="102"/>
      <c r="OMG1" s="102"/>
      <c r="OMH1" s="102"/>
      <c r="OMI1" s="102"/>
      <c r="OMJ1" s="102"/>
      <c r="OMK1" s="102"/>
      <c r="OML1" s="102"/>
      <c r="OMM1" s="102"/>
      <c r="OMN1" s="102"/>
      <c r="OMO1" s="102"/>
      <c r="OMP1" s="102"/>
      <c r="OMQ1" s="102"/>
      <c r="OMR1" s="102"/>
      <c r="OMS1" s="102"/>
      <c r="OMT1" s="102"/>
      <c r="OMU1" s="102"/>
      <c r="OMV1" s="102"/>
      <c r="OMW1" s="102"/>
      <c r="OMX1" s="102"/>
      <c r="OMY1" s="102"/>
      <c r="OMZ1" s="102"/>
      <c r="ONA1" s="102"/>
      <c r="ONB1" s="102"/>
      <c r="ONC1" s="102"/>
      <c r="OND1" s="102"/>
      <c r="ONE1" s="102"/>
      <c r="ONF1" s="102"/>
      <c r="ONG1" s="102"/>
      <c r="ONH1" s="102"/>
      <c r="ONI1" s="102"/>
      <c r="ONJ1" s="102"/>
      <c r="ONK1" s="102"/>
      <c r="ONL1" s="102"/>
      <c r="ONM1" s="102"/>
      <c r="ONN1" s="102"/>
      <c r="ONO1" s="102"/>
      <c r="ONP1" s="102"/>
      <c r="ONQ1" s="102"/>
      <c r="ONR1" s="102"/>
      <c r="ONS1" s="102"/>
      <c r="ONT1" s="102"/>
      <c r="ONU1" s="102"/>
      <c r="ONV1" s="102"/>
      <c r="ONW1" s="102"/>
      <c r="ONX1" s="102"/>
      <c r="ONY1" s="102"/>
      <c r="ONZ1" s="102"/>
      <c r="OOA1" s="102"/>
      <c r="OOB1" s="102"/>
      <c r="OOC1" s="102"/>
      <c r="OOD1" s="102"/>
      <c r="OOE1" s="102"/>
      <c r="OOF1" s="102"/>
      <c r="OOG1" s="102"/>
      <c r="OOH1" s="102"/>
      <c r="OOI1" s="102"/>
      <c r="OOJ1" s="102"/>
      <c r="OOK1" s="102"/>
      <c r="OOL1" s="102"/>
      <c r="OOM1" s="102"/>
      <c r="OON1" s="102"/>
      <c r="OOO1" s="102"/>
      <c r="OOP1" s="102"/>
      <c r="OOQ1" s="102"/>
      <c r="OOR1" s="102"/>
      <c r="OOS1" s="102"/>
      <c r="OOT1" s="102"/>
      <c r="OOU1" s="102"/>
      <c r="OOV1" s="102"/>
      <c r="OOW1" s="102"/>
      <c r="OOX1" s="102"/>
      <c r="OOY1" s="102"/>
      <c r="OOZ1" s="102"/>
      <c r="OPA1" s="102"/>
      <c r="OPB1" s="102"/>
      <c r="OPC1" s="102"/>
      <c r="OPD1" s="102"/>
      <c r="OPE1" s="102"/>
      <c r="OPF1" s="102"/>
      <c r="OPG1" s="102"/>
      <c r="OPH1" s="102"/>
      <c r="OPI1" s="102"/>
      <c r="OPJ1" s="102"/>
      <c r="OPK1" s="102"/>
      <c r="OPL1" s="102"/>
      <c r="OPM1" s="102"/>
      <c r="OPN1" s="102"/>
      <c r="OPO1" s="102"/>
      <c r="OPP1" s="102"/>
      <c r="OPQ1" s="102"/>
      <c r="OPR1" s="102"/>
      <c r="OPS1" s="102"/>
      <c r="OPT1" s="102"/>
      <c r="OPU1" s="102"/>
      <c r="OPV1" s="102"/>
      <c r="OPW1" s="102"/>
      <c r="OPX1" s="102"/>
      <c r="OPY1" s="102"/>
      <c r="OPZ1" s="102"/>
      <c r="OQA1" s="102"/>
      <c r="OQB1" s="102"/>
      <c r="OQC1" s="102"/>
      <c r="OQD1" s="102"/>
      <c r="OQE1" s="102"/>
      <c r="OQF1" s="102"/>
      <c r="OQG1" s="102"/>
      <c r="OQH1" s="102"/>
      <c r="OQI1" s="102"/>
      <c r="OQJ1" s="102"/>
      <c r="OQK1" s="102"/>
      <c r="OQL1" s="102"/>
      <c r="OQM1" s="102"/>
      <c r="OQN1" s="102"/>
      <c r="OQO1" s="102"/>
      <c r="OQP1" s="102"/>
      <c r="OQQ1" s="102"/>
      <c r="OQR1" s="102"/>
      <c r="OQS1" s="102"/>
      <c r="OQT1" s="102"/>
      <c r="OQU1" s="102"/>
      <c r="OQV1" s="102"/>
      <c r="OQW1" s="102"/>
      <c r="OQX1" s="102"/>
      <c r="OQY1" s="102"/>
      <c r="OQZ1" s="102"/>
      <c r="ORA1" s="102"/>
      <c r="ORB1" s="102"/>
      <c r="ORC1" s="102"/>
      <c r="ORD1" s="102"/>
      <c r="ORE1" s="102"/>
      <c r="ORF1" s="102"/>
      <c r="ORG1" s="102"/>
      <c r="ORH1" s="102"/>
      <c r="ORI1" s="102"/>
      <c r="ORJ1" s="102"/>
      <c r="ORK1" s="102"/>
      <c r="ORL1" s="102"/>
      <c r="ORM1" s="102"/>
      <c r="ORN1" s="102"/>
      <c r="ORO1" s="102"/>
      <c r="ORP1" s="102"/>
      <c r="ORQ1" s="102"/>
      <c r="ORR1" s="102"/>
      <c r="ORS1" s="102"/>
      <c r="ORT1" s="102"/>
      <c r="ORU1" s="102"/>
      <c r="ORV1" s="102"/>
      <c r="ORW1" s="102"/>
      <c r="ORX1" s="102"/>
      <c r="ORY1" s="102"/>
      <c r="ORZ1" s="102"/>
      <c r="OSA1" s="102"/>
      <c r="OSB1" s="102"/>
      <c r="OSC1" s="102"/>
      <c r="OSD1" s="102"/>
      <c r="OSE1" s="102"/>
      <c r="OSF1" s="102"/>
      <c r="OSG1" s="102"/>
      <c r="OSH1" s="102"/>
      <c r="OSI1" s="102"/>
      <c r="OSJ1" s="102"/>
      <c r="OSK1" s="102"/>
      <c r="OSL1" s="102"/>
      <c r="OSM1" s="102"/>
      <c r="OSN1" s="102"/>
      <c r="OSO1" s="102"/>
      <c r="OSP1" s="102"/>
      <c r="OSQ1" s="102"/>
      <c r="OSR1" s="102"/>
      <c r="OSS1" s="102"/>
      <c r="OST1" s="102"/>
      <c r="OSU1" s="102"/>
      <c r="OSV1" s="102"/>
      <c r="OSW1" s="102"/>
      <c r="OSX1" s="102"/>
      <c r="OSY1" s="102"/>
      <c r="OSZ1" s="102"/>
      <c r="OTA1" s="102"/>
      <c r="OTB1" s="102"/>
      <c r="OTC1" s="102"/>
      <c r="OTD1" s="102"/>
      <c r="OTE1" s="102"/>
      <c r="OTF1" s="102"/>
      <c r="OTG1" s="102"/>
      <c r="OTH1" s="102"/>
      <c r="OTI1" s="102"/>
      <c r="OTJ1" s="102"/>
      <c r="OTK1" s="102"/>
      <c r="OTL1" s="102"/>
      <c r="OTM1" s="102"/>
      <c r="OTN1" s="102"/>
      <c r="OTO1" s="102"/>
      <c r="OTP1" s="102"/>
      <c r="OTQ1" s="102"/>
      <c r="OTR1" s="102"/>
      <c r="OTS1" s="102"/>
      <c r="OTT1" s="102"/>
      <c r="OTU1" s="102"/>
      <c r="OTV1" s="102"/>
      <c r="OTW1" s="102"/>
      <c r="OTX1" s="102"/>
      <c r="OTY1" s="102"/>
      <c r="OTZ1" s="102"/>
      <c r="OUA1" s="102"/>
      <c r="OUB1" s="102"/>
      <c r="OUC1" s="102"/>
      <c r="OUD1" s="102"/>
      <c r="OUE1" s="102"/>
      <c r="OUF1" s="102"/>
      <c r="OUG1" s="102"/>
      <c r="OUH1" s="102"/>
      <c r="OUI1" s="102"/>
      <c r="OUJ1" s="102"/>
      <c r="OUK1" s="102"/>
      <c r="OUL1" s="102"/>
      <c r="OUM1" s="102"/>
      <c r="OUN1" s="102"/>
      <c r="OUO1" s="102"/>
      <c r="OUP1" s="102"/>
      <c r="OUQ1" s="102"/>
      <c r="OUR1" s="102"/>
      <c r="OUS1" s="102"/>
      <c r="OUT1" s="102"/>
      <c r="OUU1" s="102"/>
      <c r="OUV1" s="102"/>
      <c r="OUW1" s="102"/>
      <c r="OUX1" s="102"/>
      <c r="OUY1" s="102"/>
      <c r="OUZ1" s="102"/>
      <c r="OVA1" s="102"/>
      <c r="OVB1" s="102"/>
      <c r="OVC1" s="102"/>
      <c r="OVD1" s="102"/>
      <c r="OVE1" s="102"/>
      <c r="OVF1" s="102"/>
      <c r="OVG1" s="102"/>
      <c r="OVH1" s="102"/>
      <c r="OVI1" s="102"/>
      <c r="OVJ1" s="102"/>
      <c r="OVK1" s="102"/>
      <c r="OVL1" s="102"/>
      <c r="OVM1" s="102"/>
      <c r="OVN1" s="102"/>
      <c r="OVO1" s="102"/>
      <c r="OVP1" s="102"/>
      <c r="OVQ1" s="102"/>
      <c r="OVR1" s="102"/>
      <c r="OVS1" s="102"/>
      <c r="OVT1" s="102"/>
      <c r="OVU1" s="102"/>
      <c r="OVV1" s="102"/>
      <c r="OVW1" s="102"/>
      <c r="OVX1" s="102"/>
      <c r="OVY1" s="102"/>
      <c r="OVZ1" s="102"/>
      <c r="OWA1" s="102"/>
      <c r="OWB1" s="102"/>
      <c r="OWC1" s="102"/>
      <c r="OWD1" s="102"/>
      <c r="OWE1" s="102"/>
      <c r="OWF1" s="102"/>
      <c r="OWG1" s="102"/>
      <c r="OWH1" s="102"/>
      <c r="OWI1" s="102"/>
      <c r="OWJ1" s="102"/>
      <c r="OWK1" s="102"/>
      <c r="OWL1" s="102"/>
      <c r="OWM1" s="102"/>
      <c r="OWN1" s="102"/>
      <c r="OWO1" s="102"/>
      <c r="OWP1" s="102"/>
      <c r="OWQ1" s="102"/>
      <c r="OWR1" s="102"/>
      <c r="OWS1" s="102"/>
      <c r="OWT1" s="102"/>
      <c r="OWU1" s="102"/>
      <c r="OWV1" s="102"/>
      <c r="OWW1" s="102"/>
      <c r="OWX1" s="102"/>
      <c r="OWY1" s="102"/>
      <c r="OWZ1" s="102"/>
      <c r="OXA1" s="102"/>
      <c r="OXB1" s="102"/>
      <c r="OXC1" s="102"/>
      <c r="OXD1" s="102"/>
      <c r="OXE1" s="102"/>
      <c r="OXF1" s="102"/>
      <c r="OXG1" s="102"/>
      <c r="OXH1" s="102"/>
      <c r="OXI1" s="102"/>
      <c r="OXJ1" s="102"/>
      <c r="OXK1" s="102"/>
      <c r="OXL1" s="102"/>
      <c r="OXM1" s="102"/>
      <c r="OXN1" s="102"/>
      <c r="OXO1" s="102"/>
      <c r="OXP1" s="102"/>
      <c r="OXQ1" s="102"/>
      <c r="OXR1" s="102"/>
      <c r="OXS1" s="102"/>
      <c r="OXT1" s="102"/>
      <c r="OXU1" s="102"/>
      <c r="OXV1" s="102"/>
      <c r="OXW1" s="102"/>
      <c r="OXX1" s="102"/>
      <c r="OXY1" s="102"/>
      <c r="OXZ1" s="102"/>
      <c r="OYA1" s="102"/>
      <c r="OYB1" s="102"/>
      <c r="OYC1" s="102"/>
      <c r="OYD1" s="102"/>
      <c r="OYE1" s="102"/>
      <c r="OYF1" s="102"/>
      <c r="OYG1" s="102"/>
      <c r="OYH1" s="102"/>
      <c r="OYI1" s="102"/>
      <c r="OYJ1" s="102"/>
      <c r="OYK1" s="102"/>
      <c r="OYL1" s="102"/>
      <c r="OYM1" s="102"/>
      <c r="OYN1" s="102"/>
      <c r="OYO1" s="102"/>
      <c r="OYP1" s="102"/>
      <c r="OYQ1" s="102"/>
      <c r="OYR1" s="102"/>
      <c r="OYS1" s="102"/>
      <c r="OYT1" s="102"/>
      <c r="OYU1" s="102"/>
      <c r="OYV1" s="102"/>
      <c r="OYW1" s="102"/>
      <c r="OYX1" s="102"/>
      <c r="OYY1" s="102"/>
      <c r="OYZ1" s="102"/>
      <c r="OZA1" s="102"/>
      <c r="OZB1" s="102"/>
      <c r="OZC1" s="102"/>
      <c r="OZD1" s="102"/>
      <c r="OZE1" s="102"/>
      <c r="OZF1" s="102"/>
      <c r="OZG1" s="102"/>
      <c r="OZH1" s="102"/>
      <c r="OZI1" s="102"/>
      <c r="OZJ1" s="102"/>
      <c r="OZK1" s="102"/>
      <c r="OZL1" s="102"/>
      <c r="OZM1" s="102"/>
      <c r="OZN1" s="102"/>
      <c r="OZO1" s="102"/>
      <c r="OZP1" s="102"/>
      <c r="OZQ1" s="102"/>
      <c r="OZR1" s="102"/>
      <c r="OZS1" s="102"/>
      <c r="OZT1" s="102"/>
      <c r="OZU1" s="102"/>
      <c r="OZV1" s="102"/>
      <c r="OZW1" s="102"/>
      <c r="OZX1" s="102"/>
      <c r="OZY1" s="102"/>
      <c r="OZZ1" s="102"/>
      <c r="PAA1" s="102"/>
      <c r="PAB1" s="102"/>
      <c r="PAC1" s="102"/>
      <c r="PAD1" s="102"/>
      <c r="PAE1" s="102"/>
      <c r="PAF1" s="102"/>
      <c r="PAG1" s="102"/>
      <c r="PAH1" s="102"/>
      <c r="PAI1" s="102"/>
      <c r="PAJ1" s="102"/>
      <c r="PAK1" s="102"/>
      <c r="PAL1" s="102"/>
      <c r="PAM1" s="102"/>
      <c r="PAN1" s="102"/>
      <c r="PAO1" s="102"/>
      <c r="PAP1" s="102"/>
      <c r="PAQ1" s="102"/>
      <c r="PAR1" s="102"/>
      <c r="PAS1" s="102"/>
      <c r="PAT1" s="102"/>
      <c r="PAU1" s="102"/>
      <c r="PAV1" s="102"/>
      <c r="PAW1" s="102"/>
      <c r="PAX1" s="102"/>
      <c r="PAY1" s="102"/>
      <c r="PAZ1" s="102"/>
      <c r="PBA1" s="102"/>
      <c r="PBB1" s="102"/>
      <c r="PBC1" s="102"/>
      <c r="PBD1" s="102"/>
      <c r="PBE1" s="102"/>
      <c r="PBF1" s="102"/>
      <c r="PBG1" s="102"/>
      <c r="PBH1" s="102"/>
      <c r="PBI1" s="102"/>
      <c r="PBJ1" s="102"/>
      <c r="PBK1" s="102"/>
      <c r="PBL1" s="102"/>
      <c r="PBM1" s="102"/>
      <c r="PBN1" s="102"/>
      <c r="PBO1" s="102"/>
      <c r="PBP1" s="102"/>
      <c r="PBQ1" s="102"/>
      <c r="PBR1" s="102"/>
      <c r="PBS1" s="102"/>
      <c r="PBT1" s="102"/>
      <c r="PBU1" s="102"/>
      <c r="PBV1" s="102"/>
      <c r="PBW1" s="102"/>
      <c r="PBX1" s="102"/>
      <c r="PBY1" s="102"/>
      <c r="PBZ1" s="102"/>
      <c r="PCA1" s="102"/>
      <c r="PCB1" s="102"/>
      <c r="PCC1" s="102"/>
      <c r="PCD1" s="102"/>
      <c r="PCE1" s="102"/>
      <c r="PCF1" s="102"/>
      <c r="PCG1" s="102"/>
      <c r="PCH1" s="102"/>
      <c r="PCI1" s="102"/>
      <c r="PCJ1" s="102"/>
      <c r="PCK1" s="102"/>
      <c r="PCL1" s="102"/>
      <c r="PCM1" s="102"/>
      <c r="PCN1" s="102"/>
      <c r="PCO1" s="102"/>
      <c r="PCP1" s="102"/>
      <c r="PCQ1" s="102"/>
      <c r="PCR1" s="102"/>
      <c r="PCS1" s="102"/>
      <c r="PCT1" s="102"/>
      <c r="PCU1" s="102"/>
      <c r="PCV1" s="102"/>
      <c r="PCW1" s="102"/>
      <c r="PCX1" s="102"/>
      <c r="PCY1" s="102"/>
      <c r="PCZ1" s="102"/>
      <c r="PDA1" s="102"/>
      <c r="PDB1" s="102"/>
      <c r="PDC1" s="102"/>
      <c r="PDD1" s="102"/>
      <c r="PDE1" s="102"/>
      <c r="PDF1" s="102"/>
      <c r="PDG1" s="102"/>
      <c r="PDH1" s="102"/>
      <c r="PDI1" s="102"/>
      <c r="PDJ1" s="102"/>
      <c r="PDK1" s="102"/>
      <c r="PDL1" s="102"/>
      <c r="PDM1" s="102"/>
      <c r="PDN1" s="102"/>
      <c r="PDO1" s="102"/>
      <c r="PDP1" s="102"/>
      <c r="PDQ1" s="102"/>
      <c r="PDR1" s="102"/>
      <c r="PDS1" s="102"/>
      <c r="PDT1" s="102"/>
      <c r="PDU1" s="102"/>
      <c r="PDV1" s="102"/>
      <c r="PDW1" s="102"/>
      <c r="PDX1" s="102"/>
      <c r="PDY1" s="102"/>
      <c r="PDZ1" s="102"/>
      <c r="PEA1" s="102"/>
      <c r="PEB1" s="102"/>
      <c r="PEC1" s="102"/>
      <c r="PED1" s="102"/>
      <c r="PEE1" s="102"/>
      <c r="PEF1" s="102"/>
      <c r="PEG1" s="102"/>
      <c r="PEH1" s="102"/>
      <c r="PEI1" s="102"/>
      <c r="PEJ1" s="102"/>
      <c r="PEK1" s="102"/>
      <c r="PEL1" s="102"/>
      <c r="PEM1" s="102"/>
      <c r="PEN1" s="102"/>
      <c r="PEO1" s="102"/>
      <c r="PEP1" s="102"/>
      <c r="PEQ1" s="102"/>
      <c r="PER1" s="102"/>
      <c r="PES1" s="102"/>
      <c r="PET1" s="102"/>
      <c r="PEU1" s="102"/>
      <c r="PEV1" s="102"/>
      <c r="PEW1" s="102"/>
      <c r="PEX1" s="102"/>
      <c r="PEY1" s="102"/>
      <c r="PEZ1" s="102"/>
      <c r="PFA1" s="102"/>
      <c r="PFB1" s="102"/>
      <c r="PFC1" s="102"/>
      <c r="PFD1" s="102"/>
      <c r="PFE1" s="102"/>
      <c r="PFF1" s="102"/>
      <c r="PFG1" s="102"/>
      <c r="PFH1" s="102"/>
      <c r="PFI1" s="102"/>
      <c r="PFJ1" s="102"/>
      <c r="PFK1" s="102"/>
      <c r="PFL1" s="102"/>
      <c r="PFM1" s="102"/>
      <c r="PFN1" s="102"/>
      <c r="PFO1" s="102"/>
      <c r="PFP1" s="102"/>
      <c r="PFQ1" s="102"/>
      <c r="PFR1" s="102"/>
      <c r="PFS1" s="102"/>
      <c r="PFT1" s="102"/>
      <c r="PFU1" s="102"/>
      <c r="PFV1" s="102"/>
      <c r="PFW1" s="102"/>
      <c r="PFX1" s="102"/>
      <c r="PFY1" s="102"/>
      <c r="PFZ1" s="102"/>
      <c r="PGA1" s="102"/>
      <c r="PGB1" s="102"/>
      <c r="PGC1" s="102"/>
      <c r="PGD1" s="102"/>
      <c r="PGE1" s="102"/>
      <c r="PGF1" s="102"/>
      <c r="PGG1" s="102"/>
      <c r="PGH1" s="102"/>
      <c r="PGI1" s="102"/>
      <c r="PGJ1" s="102"/>
      <c r="PGK1" s="102"/>
      <c r="PGL1" s="102"/>
      <c r="PGM1" s="102"/>
      <c r="PGN1" s="102"/>
      <c r="PGO1" s="102"/>
      <c r="PGP1" s="102"/>
      <c r="PGQ1" s="102"/>
      <c r="PGR1" s="102"/>
      <c r="PGS1" s="102"/>
      <c r="PGT1" s="102"/>
      <c r="PGU1" s="102"/>
      <c r="PGV1" s="102"/>
      <c r="PGW1" s="102"/>
      <c r="PGX1" s="102"/>
      <c r="PGY1" s="102"/>
      <c r="PGZ1" s="102"/>
      <c r="PHA1" s="102"/>
      <c r="PHB1" s="102"/>
      <c r="PHC1" s="102"/>
      <c r="PHD1" s="102"/>
      <c r="PHE1" s="102"/>
      <c r="PHF1" s="102"/>
      <c r="PHG1" s="102"/>
      <c r="PHH1" s="102"/>
      <c r="PHI1" s="102"/>
      <c r="PHJ1" s="102"/>
      <c r="PHK1" s="102"/>
      <c r="PHL1" s="102"/>
      <c r="PHM1" s="102"/>
      <c r="PHN1" s="102"/>
      <c r="PHO1" s="102"/>
      <c r="PHP1" s="102"/>
      <c r="PHQ1" s="102"/>
      <c r="PHR1" s="102"/>
      <c r="PHS1" s="102"/>
      <c r="PHT1" s="102"/>
      <c r="PHU1" s="102"/>
      <c r="PHV1" s="102"/>
      <c r="PHW1" s="102"/>
      <c r="PHX1" s="102"/>
      <c r="PHY1" s="102"/>
      <c r="PHZ1" s="102"/>
      <c r="PIA1" s="102"/>
      <c r="PIB1" s="102"/>
      <c r="PIC1" s="102"/>
      <c r="PID1" s="102"/>
      <c r="PIE1" s="102"/>
      <c r="PIF1" s="102"/>
      <c r="PIG1" s="102"/>
      <c r="PIH1" s="102"/>
      <c r="PII1" s="102"/>
      <c r="PIJ1" s="102"/>
      <c r="PIK1" s="102"/>
      <c r="PIL1" s="102"/>
      <c r="PIM1" s="102"/>
      <c r="PIN1" s="102"/>
      <c r="PIO1" s="102"/>
      <c r="PIP1" s="102"/>
      <c r="PIQ1" s="102"/>
      <c r="PIR1" s="102"/>
      <c r="PIS1" s="102"/>
      <c r="PIT1" s="102"/>
      <c r="PIU1" s="102"/>
      <c r="PIV1" s="102"/>
      <c r="PIW1" s="102"/>
      <c r="PIX1" s="102"/>
      <c r="PIY1" s="102"/>
      <c r="PIZ1" s="102"/>
      <c r="PJA1" s="102"/>
      <c r="PJB1" s="102"/>
      <c r="PJC1" s="102"/>
      <c r="PJD1" s="102"/>
      <c r="PJE1" s="102"/>
      <c r="PJF1" s="102"/>
      <c r="PJG1" s="102"/>
      <c r="PJH1" s="102"/>
      <c r="PJI1" s="102"/>
      <c r="PJJ1" s="102"/>
      <c r="PJK1" s="102"/>
      <c r="PJL1" s="102"/>
      <c r="PJM1" s="102"/>
      <c r="PJN1" s="102"/>
      <c r="PJO1" s="102"/>
      <c r="PJP1" s="102"/>
      <c r="PJQ1" s="102"/>
      <c r="PJR1" s="102"/>
      <c r="PJS1" s="102"/>
      <c r="PJT1" s="102"/>
      <c r="PJU1" s="102"/>
      <c r="PJV1" s="102"/>
      <c r="PJW1" s="102"/>
      <c r="PJX1" s="102"/>
      <c r="PJY1" s="102"/>
      <c r="PJZ1" s="102"/>
      <c r="PKA1" s="102"/>
      <c r="PKB1" s="102"/>
      <c r="PKC1" s="102"/>
      <c r="PKD1" s="102"/>
      <c r="PKE1" s="102"/>
      <c r="PKF1" s="102"/>
      <c r="PKG1" s="102"/>
      <c r="PKH1" s="102"/>
      <c r="PKI1" s="102"/>
      <c r="PKJ1" s="102"/>
      <c r="PKK1" s="102"/>
      <c r="PKL1" s="102"/>
      <c r="PKM1" s="102"/>
      <c r="PKN1" s="102"/>
      <c r="PKO1" s="102"/>
      <c r="PKP1" s="102"/>
      <c r="PKQ1" s="102"/>
      <c r="PKR1" s="102"/>
      <c r="PKS1" s="102"/>
      <c r="PKT1" s="102"/>
      <c r="PKU1" s="102"/>
      <c r="PKV1" s="102"/>
      <c r="PKW1" s="102"/>
      <c r="PKX1" s="102"/>
      <c r="PKY1" s="102"/>
      <c r="PKZ1" s="102"/>
      <c r="PLA1" s="102"/>
      <c r="PLB1" s="102"/>
      <c r="PLC1" s="102"/>
      <c r="PLD1" s="102"/>
      <c r="PLE1" s="102"/>
      <c r="PLF1" s="102"/>
      <c r="PLG1" s="102"/>
      <c r="PLH1" s="102"/>
      <c r="PLI1" s="102"/>
      <c r="PLJ1" s="102"/>
      <c r="PLK1" s="102"/>
      <c r="PLL1" s="102"/>
      <c r="PLM1" s="102"/>
      <c r="PLN1" s="102"/>
      <c r="PLO1" s="102"/>
      <c r="PLP1" s="102"/>
      <c r="PLQ1" s="102"/>
      <c r="PLR1" s="102"/>
      <c r="PLS1" s="102"/>
      <c r="PLT1" s="102"/>
      <c r="PLU1" s="102"/>
      <c r="PLV1" s="102"/>
      <c r="PLW1" s="102"/>
      <c r="PLX1" s="102"/>
      <c r="PLY1" s="102"/>
      <c r="PLZ1" s="102"/>
      <c r="PMA1" s="102"/>
      <c r="PMB1" s="102"/>
      <c r="PMC1" s="102"/>
      <c r="PMD1" s="102"/>
      <c r="PME1" s="102"/>
      <c r="PMF1" s="102"/>
      <c r="PMG1" s="102"/>
      <c r="PMH1" s="102"/>
      <c r="PMI1" s="102"/>
      <c r="PMJ1" s="102"/>
      <c r="PMK1" s="102"/>
      <c r="PML1" s="102"/>
      <c r="PMM1" s="102"/>
      <c r="PMN1" s="102"/>
      <c r="PMO1" s="102"/>
      <c r="PMP1" s="102"/>
      <c r="PMQ1" s="102"/>
      <c r="PMR1" s="102"/>
      <c r="PMS1" s="102"/>
      <c r="PMT1" s="102"/>
      <c r="PMU1" s="102"/>
      <c r="PMV1" s="102"/>
      <c r="PMW1" s="102"/>
      <c r="PMX1" s="102"/>
      <c r="PMY1" s="102"/>
      <c r="PMZ1" s="102"/>
      <c r="PNA1" s="102"/>
      <c r="PNB1" s="102"/>
      <c r="PNC1" s="102"/>
      <c r="PND1" s="102"/>
      <c r="PNE1" s="102"/>
      <c r="PNF1" s="102"/>
      <c r="PNG1" s="102"/>
      <c r="PNH1" s="102"/>
      <c r="PNI1" s="102"/>
      <c r="PNJ1" s="102"/>
      <c r="PNK1" s="102"/>
      <c r="PNL1" s="102"/>
      <c r="PNM1" s="102"/>
      <c r="PNN1" s="102"/>
      <c r="PNO1" s="102"/>
      <c r="PNP1" s="102"/>
      <c r="PNQ1" s="102"/>
      <c r="PNR1" s="102"/>
      <c r="PNS1" s="102"/>
      <c r="PNT1" s="102"/>
      <c r="PNU1" s="102"/>
      <c r="PNV1" s="102"/>
      <c r="PNW1" s="102"/>
      <c r="PNX1" s="102"/>
      <c r="PNY1" s="102"/>
      <c r="PNZ1" s="102"/>
      <c r="POA1" s="102"/>
      <c r="POB1" s="102"/>
      <c r="POC1" s="102"/>
      <c r="POD1" s="102"/>
      <c r="POE1" s="102"/>
      <c r="POF1" s="102"/>
      <c r="POG1" s="102"/>
      <c r="POH1" s="102"/>
      <c r="POI1" s="102"/>
      <c r="POJ1" s="102"/>
      <c r="POK1" s="102"/>
      <c r="POL1" s="102"/>
      <c r="POM1" s="102"/>
      <c r="PON1" s="102"/>
      <c r="POO1" s="102"/>
      <c r="POP1" s="102"/>
      <c r="POQ1" s="102"/>
      <c r="POR1" s="102"/>
      <c r="POS1" s="102"/>
      <c r="POT1" s="102"/>
      <c r="POU1" s="102"/>
      <c r="POV1" s="102"/>
      <c r="POW1" s="102"/>
      <c r="POX1" s="102"/>
      <c r="POY1" s="102"/>
      <c r="POZ1" s="102"/>
      <c r="PPA1" s="102"/>
      <c r="PPB1" s="102"/>
      <c r="PPC1" s="102"/>
      <c r="PPD1" s="102"/>
      <c r="PPE1" s="102"/>
      <c r="PPF1" s="102"/>
      <c r="PPG1" s="102"/>
      <c r="PPH1" s="102"/>
      <c r="PPI1" s="102"/>
      <c r="PPJ1" s="102"/>
      <c r="PPK1" s="102"/>
      <c r="PPL1" s="102"/>
      <c r="PPM1" s="102"/>
      <c r="PPN1" s="102"/>
      <c r="PPO1" s="102"/>
      <c r="PPP1" s="102"/>
      <c r="PPQ1" s="102"/>
      <c r="PPR1" s="102"/>
      <c r="PPS1" s="102"/>
      <c r="PPT1" s="102"/>
      <c r="PPU1" s="102"/>
      <c r="PPV1" s="102"/>
      <c r="PPW1" s="102"/>
      <c r="PPX1" s="102"/>
      <c r="PPY1" s="102"/>
      <c r="PPZ1" s="102"/>
      <c r="PQA1" s="102"/>
      <c r="PQB1" s="102"/>
      <c r="PQC1" s="102"/>
      <c r="PQD1" s="102"/>
      <c r="PQE1" s="102"/>
      <c r="PQF1" s="102"/>
      <c r="PQG1" s="102"/>
      <c r="PQH1" s="102"/>
      <c r="PQI1" s="102"/>
      <c r="PQJ1" s="102"/>
      <c r="PQK1" s="102"/>
      <c r="PQL1" s="102"/>
      <c r="PQM1" s="102"/>
      <c r="PQN1" s="102"/>
      <c r="PQO1" s="102"/>
      <c r="PQP1" s="102"/>
      <c r="PQQ1" s="102"/>
      <c r="PQR1" s="102"/>
      <c r="PQS1" s="102"/>
      <c r="PQT1" s="102"/>
      <c r="PQU1" s="102"/>
      <c r="PQV1" s="102"/>
      <c r="PQW1" s="102"/>
      <c r="PQX1" s="102"/>
      <c r="PQY1" s="102"/>
      <c r="PQZ1" s="102"/>
      <c r="PRA1" s="102"/>
      <c r="PRB1" s="102"/>
      <c r="PRC1" s="102"/>
      <c r="PRD1" s="102"/>
      <c r="PRE1" s="102"/>
      <c r="PRF1" s="102"/>
      <c r="PRG1" s="102"/>
      <c r="PRH1" s="102"/>
      <c r="PRI1" s="102"/>
      <c r="PRJ1" s="102"/>
      <c r="PRK1" s="102"/>
      <c r="PRL1" s="102"/>
      <c r="PRM1" s="102"/>
      <c r="PRN1" s="102"/>
      <c r="PRO1" s="102"/>
      <c r="PRP1" s="102"/>
      <c r="PRQ1" s="102"/>
      <c r="PRR1" s="102"/>
      <c r="PRS1" s="102"/>
      <c r="PRT1" s="102"/>
      <c r="PRU1" s="102"/>
      <c r="PRV1" s="102"/>
      <c r="PRW1" s="102"/>
      <c r="PRX1" s="102"/>
      <c r="PRY1" s="102"/>
      <c r="PRZ1" s="102"/>
      <c r="PSA1" s="102"/>
      <c r="PSB1" s="102"/>
      <c r="PSC1" s="102"/>
      <c r="PSD1" s="102"/>
      <c r="PSE1" s="102"/>
      <c r="PSF1" s="102"/>
      <c r="PSG1" s="102"/>
      <c r="PSH1" s="102"/>
      <c r="PSI1" s="102"/>
      <c r="PSJ1" s="102"/>
      <c r="PSK1" s="102"/>
      <c r="PSL1" s="102"/>
      <c r="PSM1" s="102"/>
      <c r="PSN1" s="102"/>
      <c r="PSO1" s="102"/>
      <c r="PSP1" s="102"/>
      <c r="PSQ1" s="102"/>
      <c r="PSR1" s="102"/>
      <c r="PSS1" s="102"/>
      <c r="PST1" s="102"/>
      <c r="PSU1" s="102"/>
      <c r="PSV1" s="102"/>
      <c r="PSW1" s="102"/>
      <c r="PSX1" s="102"/>
      <c r="PSY1" s="102"/>
      <c r="PSZ1" s="102"/>
      <c r="PTA1" s="102"/>
      <c r="PTB1" s="102"/>
      <c r="PTC1" s="102"/>
      <c r="PTD1" s="102"/>
      <c r="PTE1" s="102"/>
      <c r="PTF1" s="102"/>
      <c r="PTG1" s="102"/>
      <c r="PTH1" s="102"/>
      <c r="PTI1" s="102"/>
      <c r="PTJ1" s="102"/>
      <c r="PTK1" s="102"/>
      <c r="PTL1" s="102"/>
      <c r="PTM1" s="102"/>
      <c r="PTN1" s="102"/>
      <c r="PTO1" s="102"/>
      <c r="PTP1" s="102"/>
      <c r="PTQ1" s="102"/>
      <c r="PTR1" s="102"/>
      <c r="PTS1" s="102"/>
      <c r="PTT1" s="102"/>
      <c r="PTU1" s="102"/>
      <c r="PTV1" s="102"/>
      <c r="PTW1" s="102"/>
      <c r="PTX1" s="102"/>
      <c r="PTY1" s="102"/>
      <c r="PTZ1" s="102"/>
      <c r="PUA1" s="102"/>
      <c r="PUB1" s="102"/>
      <c r="PUC1" s="102"/>
      <c r="PUD1" s="102"/>
      <c r="PUE1" s="102"/>
      <c r="PUF1" s="102"/>
      <c r="PUG1" s="102"/>
      <c r="PUH1" s="102"/>
      <c r="PUI1" s="102"/>
      <c r="PUJ1" s="102"/>
      <c r="PUK1" s="102"/>
      <c r="PUL1" s="102"/>
      <c r="PUM1" s="102"/>
      <c r="PUN1" s="102"/>
      <c r="PUO1" s="102"/>
      <c r="PUP1" s="102"/>
      <c r="PUQ1" s="102"/>
      <c r="PUR1" s="102"/>
      <c r="PUS1" s="102"/>
      <c r="PUT1" s="102"/>
      <c r="PUU1" s="102"/>
      <c r="PUV1" s="102"/>
      <c r="PUW1" s="102"/>
      <c r="PUX1" s="102"/>
      <c r="PUY1" s="102"/>
      <c r="PUZ1" s="102"/>
      <c r="PVA1" s="102"/>
      <c r="PVB1" s="102"/>
      <c r="PVC1" s="102"/>
      <c r="PVD1" s="102"/>
      <c r="PVE1" s="102"/>
      <c r="PVF1" s="102"/>
      <c r="PVG1" s="102"/>
      <c r="PVH1" s="102"/>
      <c r="PVI1" s="102"/>
      <c r="PVJ1" s="102"/>
      <c r="PVK1" s="102"/>
      <c r="PVL1" s="102"/>
      <c r="PVM1" s="102"/>
      <c r="PVN1" s="102"/>
      <c r="PVO1" s="102"/>
      <c r="PVP1" s="102"/>
      <c r="PVQ1" s="102"/>
      <c r="PVR1" s="102"/>
      <c r="PVS1" s="102"/>
      <c r="PVT1" s="102"/>
      <c r="PVU1" s="102"/>
      <c r="PVV1" s="102"/>
      <c r="PVW1" s="102"/>
      <c r="PVX1" s="102"/>
      <c r="PVY1" s="102"/>
      <c r="PVZ1" s="102"/>
      <c r="PWA1" s="102"/>
      <c r="PWB1" s="102"/>
      <c r="PWC1" s="102"/>
      <c r="PWD1" s="102"/>
      <c r="PWE1" s="102"/>
      <c r="PWF1" s="102"/>
      <c r="PWG1" s="102"/>
      <c r="PWH1" s="102"/>
      <c r="PWI1" s="102"/>
      <c r="PWJ1" s="102"/>
      <c r="PWK1" s="102"/>
      <c r="PWL1" s="102"/>
      <c r="PWM1" s="102"/>
      <c r="PWN1" s="102"/>
      <c r="PWO1" s="102"/>
      <c r="PWP1" s="102"/>
      <c r="PWQ1" s="102"/>
      <c r="PWR1" s="102"/>
      <c r="PWS1" s="102"/>
      <c r="PWT1" s="102"/>
      <c r="PWU1" s="102"/>
      <c r="PWV1" s="102"/>
      <c r="PWW1" s="102"/>
      <c r="PWX1" s="102"/>
      <c r="PWY1" s="102"/>
      <c r="PWZ1" s="102"/>
      <c r="PXA1" s="102"/>
      <c r="PXB1" s="102"/>
      <c r="PXC1" s="102"/>
      <c r="PXD1" s="102"/>
      <c r="PXE1" s="102"/>
      <c r="PXF1" s="102"/>
      <c r="PXG1" s="102"/>
      <c r="PXH1" s="102"/>
      <c r="PXI1" s="102"/>
      <c r="PXJ1" s="102"/>
      <c r="PXK1" s="102"/>
      <c r="PXL1" s="102"/>
      <c r="PXM1" s="102"/>
      <c r="PXN1" s="102"/>
      <c r="PXO1" s="102"/>
      <c r="PXP1" s="102"/>
      <c r="PXQ1" s="102"/>
      <c r="PXR1" s="102"/>
      <c r="PXS1" s="102"/>
      <c r="PXT1" s="102"/>
      <c r="PXU1" s="102"/>
      <c r="PXV1" s="102"/>
      <c r="PXW1" s="102"/>
      <c r="PXX1" s="102"/>
      <c r="PXY1" s="102"/>
      <c r="PXZ1" s="102"/>
      <c r="PYA1" s="102"/>
      <c r="PYB1" s="102"/>
      <c r="PYC1" s="102"/>
      <c r="PYD1" s="102"/>
      <c r="PYE1" s="102"/>
      <c r="PYF1" s="102"/>
      <c r="PYG1" s="102"/>
      <c r="PYH1" s="102"/>
      <c r="PYI1" s="102"/>
      <c r="PYJ1" s="102"/>
      <c r="PYK1" s="102"/>
      <c r="PYL1" s="102"/>
      <c r="PYM1" s="102"/>
      <c r="PYN1" s="102"/>
      <c r="PYO1" s="102"/>
      <c r="PYP1" s="102"/>
      <c r="PYQ1" s="102"/>
      <c r="PYR1" s="102"/>
      <c r="PYS1" s="102"/>
      <c r="PYT1" s="102"/>
      <c r="PYU1" s="102"/>
      <c r="PYV1" s="102"/>
      <c r="PYW1" s="102"/>
      <c r="PYX1" s="102"/>
      <c r="PYY1" s="102"/>
      <c r="PYZ1" s="102"/>
      <c r="PZA1" s="102"/>
      <c r="PZB1" s="102"/>
      <c r="PZC1" s="102"/>
      <c r="PZD1" s="102"/>
      <c r="PZE1" s="102"/>
      <c r="PZF1" s="102"/>
      <c r="PZG1" s="102"/>
      <c r="PZH1" s="102"/>
      <c r="PZI1" s="102"/>
      <c r="PZJ1" s="102"/>
      <c r="PZK1" s="102"/>
      <c r="PZL1" s="102"/>
      <c r="PZM1" s="102"/>
      <c r="PZN1" s="102"/>
      <c r="PZO1" s="102"/>
      <c r="PZP1" s="102"/>
      <c r="PZQ1" s="102"/>
      <c r="PZR1" s="102"/>
      <c r="PZS1" s="102"/>
      <c r="PZT1" s="102"/>
      <c r="PZU1" s="102"/>
      <c r="PZV1" s="102"/>
      <c r="PZW1" s="102"/>
      <c r="PZX1" s="102"/>
      <c r="PZY1" s="102"/>
      <c r="PZZ1" s="102"/>
      <c r="QAA1" s="102"/>
      <c r="QAB1" s="102"/>
      <c r="QAC1" s="102"/>
      <c r="QAD1" s="102"/>
      <c r="QAE1" s="102"/>
      <c r="QAF1" s="102"/>
      <c r="QAG1" s="102"/>
      <c r="QAH1" s="102"/>
      <c r="QAI1" s="102"/>
      <c r="QAJ1" s="102"/>
      <c r="QAK1" s="102"/>
      <c r="QAL1" s="102"/>
      <c r="QAM1" s="102"/>
      <c r="QAN1" s="102"/>
      <c r="QAO1" s="102"/>
      <c r="QAP1" s="102"/>
      <c r="QAQ1" s="102"/>
      <c r="QAR1" s="102"/>
      <c r="QAS1" s="102"/>
      <c r="QAT1" s="102"/>
      <c r="QAU1" s="102"/>
      <c r="QAV1" s="102"/>
      <c r="QAW1" s="102"/>
      <c r="QAX1" s="102"/>
      <c r="QAY1" s="102"/>
      <c r="QAZ1" s="102"/>
      <c r="QBA1" s="102"/>
      <c r="QBB1" s="102"/>
      <c r="QBC1" s="102"/>
      <c r="QBD1" s="102"/>
      <c r="QBE1" s="102"/>
      <c r="QBF1" s="102"/>
      <c r="QBG1" s="102"/>
      <c r="QBH1" s="102"/>
      <c r="QBI1" s="102"/>
      <c r="QBJ1" s="102"/>
      <c r="QBK1" s="102"/>
      <c r="QBL1" s="102"/>
      <c r="QBM1" s="102"/>
      <c r="QBN1" s="102"/>
      <c r="QBO1" s="102"/>
      <c r="QBP1" s="102"/>
      <c r="QBQ1" s="102"/>
      <c r="QBR1" s="102"/>
      <c r="QBS1" s="102"/>
      <c r="QBT1" s="102"/>
      <c r="QBU1" s="102"/>
      <c r="QBV1" s="102"/>
      <c r="QBW1" s="102"/>
      <c r="QBX1" s="102"/>
      <c r="QBY1" s="102"/>
      <c r="QBZ1" s="102"/>
      <c r="QCA1" s="102"/>
      <c r="QCB1" s="102"/>
      <c r="QCC1" s="102"/>
      <c r="QCD1" s="102"/>
      <c r="QCE1" s="102"/>
      <c r="QCF1" s="102"/>
      <c r="QCG1" s="102"/>
      <c r="QCH1" s="102"/>
      <c r="QCI1" s="102"/>
      <c r="QCJ1" s="102"/>
      <c r="QCK1" s="102"/>
      <c r="QCL1" s="102"/>
      <c r="QCM1" s="102"/>
      <c r="QCN1" s="102"/>
      <c r="QCO1" s="102"/>
      <c r="QCP1" s="102"/>
      <c r="QCQ1" s="102"/>
      <c r="QCR1" s="102"/>
      <c r="QCS1" s="102"/>
      <c r="QCT1" s="102"/>
      <c r="QCU1" s="102"/>
      <c r="QCV1" s="102"/>
      <c r="QCW1" s="102"/>
      <c r="QCX1" s="102"/>
      <c r="QCY1" s="102"/>
      <c r="QCZ1" s="102"/>
      <c r="QDA1" s="102"/>
      <c r="QDB1" s="102"/>
      <c r="QDC1" s="102"/>
      <c r="QDD1" s="102"/>
      <c r="QDE1" s="102"/>
      <c r="QDF1" s="102"/>
      <c r="QDG1" s="102"/>
      <c r="QDH1" s="102"/>
      <c r="QDI1" s="102"/>
      <c r="QDJ1" s="102"/>
      <c r="QDK1" s="102"/>
      <c r="QDL1" s="102"/>
      <c r="QDM1" s="102"/>
      <c r="QDN1" s="102"/>
      <c r="QDO1" s="102"/>
      <c r="QDP1" s="102"/>
      <c r="QDQ1" s="102"/>
      <c r="QDR1" s="102"/>
      <c r="QDS1" s="102"/>
      <c r="QDT1" s="102"/>
      <c r="QDU1" s="102"/>
      <c r="QDV1" s="102"/>
      <c r="QDW1" s="102"/>
      <c r="QDX1" s="102"/>
      <c r="QDY1" s="102"/>
      <c r="QDZ1" s="102"/>
      <c r="QEA1" s="102"/>
      <c r="QEB1" s="102"/>
      <c r="QEC1" s="102"/>
      <c r="QED1" s="102"/>
      <c r="QEE1" s="102"/>
      <c r="QEF1" s="102"/>
      <c r="QEG1" s="102"/>
      <c r="QEH1" s="102"/>
      <c r="QEI1" s="102"/>
      <c r="QEJ1" s="102"/>
      <c r="QEK1" s="102"/>
      <c r="QEL1" s="102"/>
      <c r="QEM1" s="102"/>
      <c r="QEN1" s="102"/>
      <c r="QEO1" s="102"/>
      <c r="QEP1" s="102"/>
      <c r="QEQ1" s="102"/>
      <c r="QER1" s="102"/>
      <c r="QES1" s="102"/>
      <c r="QET1" s="102"/>
      <c r="QEU1" s="102"/>
      <c r="QEV1" s="102"/>
      <c r="QEW1" s="102"/>
      <c r="QEX1" s="102"/>
      <c r="QEY1" s="102"/>
      <c r="QEZ1" s="102"/>
      <c r="QFA1" s="102"/>
      <c r="QFB1" s="102"/>
      <c r="QFC1" s="102"/>
      <c r="QFD1" s="102"/>
      <c r="QFE1" s="102"/>
      <c r="QFF1" s="102"/>
      <c r="QFG1" s="102"/>
      <c r="QFH1" s="102"/>
      <c r="QFI1" s="102"/>
      <c r="QFJ1" s="102"/>
      <c r="QFK1" s="102"/>
      <c r="QFL1" s="102"/>
      <c r="QFM1" s="102"/>
      <c r="QFN1" s="102"/>
      <c r="QFO1" s="102"/>
      <c r="QFP1" s="102"/>
      <c r="QFQ1" s="102"/>
      <c r="QFR1" s="102"/>
      <c r="QFS1" s="102"/>
      <c r="QFT1" s="102"/>
      <c r="QFU1" s="102"/>
      <c r="QFV1" s="102"/>
      <c r="QFW1" s="102"/>
      <c r="QFX1" s="102"/>
      <c r="QFY1" s="102"/>
      <c r="QFZ1" s="102"/>
      <c r="QGA1" s="102"/>
      <c r="QGB1" s="102"/>
      <c r="QGC1" s="102"/>
      <c r="QGD1" s="102"/>
      <c r="QGE1" s="102"/>
      <c r="QGF1" s="102"/>
      <c r="QGG1" s="102"/>
      <c r="QGH1" s="102"/>
      <c r="QGI1" s="102"/>
      <c r="QGJ1" s="102"/>
      <c r="QGK1" s="102"/>
      <c r="QGL1" s="102"/>
      <c r="QGM1" s="102"/>
      <c r="QGN1" s="102"/>
      <c r="QGO1" s="102"/>
      <c r="QGP1" s="102"/>
      <c r="QGQ1" s="102"/>
      <c r="QGR1" s="102"/>
      <c r="QGS1" s="102"/>
      <c r="QGT1" s="102"/>
      <c r="QGU1" s="102"/>
      <c r="QGV1" s="102"/>
      <c r="QGW1" s="102"/>
      <c r="QGX1" s="102"/>
      <c r="QGY1" s="102"/>
      <c r="QGZ1" s="102"/>
      <c r="QHA1" s="102"/>
      <c r="QHB1" s="102"/>
      <c r="QHC1" s="102"/>
      <c r="QHD1" s="102"/>
      <c r="QHE1" s="102"/>
      <c r="QHF1" s="102"/>
      <c r="QHG1" s="102"/>
      <c r="QHH1" s="102"/>
      <c r="QHI1" s="102"/>
      <c r="QHJ1" s="102"/>
      <c r="QHK1" s="102"/>
      <c r="QHL1" s="102"/>
      <c r="QHM1" s="102"/>
      <c r="QHN1" s="102"/>
      <c r="QHO1" s="102"/>
      <c r="QHP1" s="102"/>
      <c r="QHQ1" s="102"/>
      <c r="QHR1" s="102"/>
      <c r="QHS1" s="102"/>
      <c r="QHT1" s="102"/>
      <c r="QHU1" s="102"/>
      <c r="QHV1" s="102"/>
      <c r="QHW1" s="102"/>
      <c r="QHX1" s="102"/>
      <c r="QHY1" s="102"/>
      <c r="QHZ1" s="102"/>
      <c r="QIA1" s="102"/>
      <c r="QIB1" s="102"/>
      <c r="QIC1" s="102"/>
      <c r="QID1" s="102"/>
      <c r="QIE1" s="102"/>
      <c r="QIF1" s="102"/>
      <c r="QIG1" s="102"/>
      <c r="QIH1" s="102"/>
      <c r="QII1" s="102"/>
      <c r="QIJ1" s="102"/>
      <c r="QIK1" s="102"/>
      <c r="QIL1" s="102"/>
      <c r="QIM1" s="102"/>
      <c r="QIN1" s="102"/>
      <c r="QIO1" s="102"/>
      <c r="QIP1" s="102"/>
      <c r="QIQ1" s="102"/>
      <c r="QIR1" s="102"/>
      <c r="QIS1" s="102"/>
      <c r="QIT1" s="102"/>
      <c r="QIU1" s="102"/>
      <c r="QIV1" s="102"/>
      <c r="QIW1" s="102"/>
      <c r="QIX1" s="102"/>
      <c r="QIY1" s="102"/>
      <c r="QIZ1" s="102"/>
      <c r="QJA1" s="102"/>
      <c r="QJB1" s="102"/>
      <c r="QJC1" s="102"/>
      <c r="QJD1" s="102"/>
      <c r="QJE1" s="102"/>
      <c r="QJF1" s="102"/>
      <c r="QJG1" s="102"/>
      <c r="QJH1" s="102"/>
      <c r="QJI1" s="102"/>
      <c r="QJJ1" s="102"/>
      <c r="QJK1" s="102"/>
      <c r="QJL1" s="102"/>
      <c r="QJM1" s="102"/>
      <c r="QJN1" s="102"/>
      <c r="QJO1" s="102"/>
      <c r="QJP1" s="102"/>
      <c r="QJQ1" s="102"/>
      <c r="QJR1" s="102"/>
      <c r="QJS1" s="102"/>
      <c r="QJT1" s="102"/>
      <c r="QJU1" s="102"/>
      <c r="QJV1" s="102"/>
      <c r="QJW1" s="102"/>
      <c r="QJX1" s="102"/>
      <c r="QJY1" s="102"/>
      <c r="QJZ1" s="102"/>
      <c r="QKA1" s="102"/>
      <c r="QKB1" s="102"/>
      <c r="QKC1" s="102"/>
      <c r="QKD1" s="102"/>
      <c r="QKE1" s="102"/>
      <c r="QKF1" s="102"/>
      <c r="QKG1" s="102"/>
      <c r="QKH1" s="102"/>
      <c r="QKI1" s="102"/>
      <c r="QKJ1" s="102"/>
      <c r="QKK1" s="102"/>
      <c r="QKL1" s="102"/>
      <c r="QKM1" s="102"/>
      <c r="QKN1" s="102"/>
      <c r="QKO1" s="102"/>
      <c r="QKP1" s="102"/>
      <c r="QKQ1" s="102"/>
      <c r="QKR1" s="102"/>
      <c r="QKS1" s="102"/>
      <c r="QKT1" s="102"/>
      <c r="QKU1" s="102"/>
      <c r="QKV1" s="102"/>
      <c r="QKW1" s="102"/>
      <c r="QKX1" s="102"/>
      <c r="QKY1" s="102"/>
      <c r="QKZ1" s="102"/>
      <c r="QLA1" s="102"/>
      <c r="QLB1" s="102"/>
      <c r="QLC1" s="102"/>
      <c r="QLD1" s="102"/>
      <c r="QLE1" s="102"/>
      <c r="QLF1" s="102"/>
      <c r="QLG1" s="102"/>
      <c r="QLH1" s="102"/>
      <c r="QLI1" s="102"/>
      <c r="QLJ1" s="102"/>
      <c r="QLK1" s="102"/>
      <c r="QLL1" s="102"/>
      <c r="QLM1" s="102"/>
      <c r="QLN1" s="102"/>
      <c r="QLO1" s="102"/>
      <c r="QLP1" s="102"/>
      <c r="QLQ1" s="102"/>
      <c r="QLR1" s="102"/>
      <c r="QLS1" s="102"/>
      <c r="QLT1" s="102"/>
      <c r="QLU1" s="102"/>
      <c r="QLV1" s="102"/>
      <c r="QLW1" s="102"/>
      <c r="QLX1" s="102"/>
      <c r="QLY1" s="102"/>
      <c r="QLZ1" s="102"/>
      <c r="QMA1" s="102"/>
      <c r="QMB1" s="102"/>
      <c r="QMC1" s="102"/>
      <c r="QMD1" s="102"/>
      <c r="QME1" s="102"/>
      <c r="QMF1" s="102"/>
      <c r="QMG1" s="102"/>
      <c r="QMH1" s="102"/>
      <c r="QMI1" s="102"/>
      <c r="QMJ1" s="102"/>
      <c r="QMK1" s="102"/>
      <c r="QML1" s="102"/>
      <c r="QMM1" s="102"/>
      <c r="QMN1" s="102"/>
      <c r="QMO1" s="102"/>
      <c r="QMP1" s="102"/>
      <c r="QMQ1" s="102"/>
      <c r="QMR1" s="102"/>
      <c r="QMS1" s="102"/>
      <c r="QMT1" s="102"/>
      <c r="QMU1" s="102"/>
      <c r="QMV1" s="102"/>
      <c r="QMW1" s="102"/>
      <c r="QMX1" s="102"/>
      <c r="QMY1" s="102"/>
      <c r="QMZ1" s="102"/>
      <c r="QNA1" s="102"/>
      <c r="QNB1" s="102"/>
      <c r="QNC1" s="102"/>
      <c r="QND1" s="102"/>
      <c r="QNE1" s="102"/>
      <c r="QNF1" s="102"/>
      <c r="QNG1" s="102"/>
      <c r="QNH1" s="102"/>
      <c r="QNI1" s="102"/>
      <c r="QNJ1" s="102"/>
      <c r="QNK1" s="102"/>
      <c r="QNL1" s="102"/>
      <c r="QNM1" s="102"/>
      <c r="QNN1" s="102"/>
      <c r="QNO1" s="102"/>
      <c r="QNP1" s="102"/>
      <c r="QNQ1" s="102"/>
      <c r="QNR1" s="102"/>
      <c r="QNS1" s="102"/>
      <c r="QNT1" s="102"/>
      <c r="QNU1" s="102"/>
      <c r="QNV1" s="102"/>
      <c r="QNW1" s="102"/>
      <c r="QNX1" s="102"/>
      <c r="QNY1" s="102"/>
      <c r="QNZ1" s="102"/>
      <c r="QOA1" s="102"/>
      <c r="QOB1" s="102"/>
      <c r="QOC1" s="102"/>
      <c r="QOD1" s="102"/>
      <c r="QOE1" s="102"/>
      <c r="QOF1" s="102"/>
      <c r="QOG1" s="102"/>
      <c r="QOH1" s="102"/>
      <c r="QOI1" s="102"/>
      <c r="QOJ1" s="102"/>
      <c r="QOK1" s="102"/>
      <c r="QOL1" s="102"/>
      <c r="QOM1" s="102"/>
      <c r="QON1" s="102"/>
      <c r="QOO1" s="102"/>
      <c r="QOP1" s="102"/>
      <c r="QOQ1" s="102"/>
      <c r="QOR1" s="102"/>
      <c r="QOS1" s="102"/>
      <c r="QOT1" s="102"/>
      <c r="QOU1" s="102"/>
      <c r="QOV1" s="102"/>
      <c r="QOW1" s="102"/>
      <c r="QOX1" s="102"/>
      <c r="QOY1" s="102"/>
      <c r="QOZ1" s="102"/>
      <c r="QPA1" s="102"/>
      <c r="QPB1" s="102"/>
      <c r="QPC1" s="102"/>
      <c r="QPD1" s="102"/>
      <c r="QPE1" s="102"/>
      <c r="QPF1" s="102"/>
      <c r="QPG1" s="102"/>
      <c r="QPH1" s="102"/>
      <c r="QPI1" s="102"/>
      <c r="QPJ1" s="102"/>
      <c r="QPK1" s="102"/>
      <c r="QPL1" s="102"/>
      <c r="QPM1" s="102"/>
      <c r="QPN1" s="102"/>
      <c r="QPO1" s="102"/>
      <c r="QPP1" s="102"/>
      <c r="QPQ1" s="102"/>
      <c r="QPR1" s="102"/>
      <c r="QPS1" s="102"/>
      <c r="QPT1" s="102"/>
      <c r="QPU1" s="102"/>
      <c r="QPV1" s="102"/>
      <c r="QPW1" s="102"/>
      <c r="QPX1" s="102"/>
      <c r="QPY1" s="102"/>
      <c r="QPZ1" s="102"/>
      <c r="QQA1" s="102"/>
      <c r="QQB1" s="102"/>
      <c r="QQC1" s="102"/>
      <c r="QQD1" s="102"/>
      <c r="QQE1" s="102"/>
      <c r="QQF1" s="102"/>
      <c r="QQG1" s="102"/>
      <c r="QQH1" s="102"/>
      <c r="QQI1" s="102"/>
      <c r="QQJ1" s="102"/>
      <c r="QQK1" s="102"/>
      <c r="QQL1" s="102"/>
      <c r="QQM1" s="102"/>
      <c r="QQN1" s="102"/>
      <c r="QQO1" s="102"/>
      <c r="QQP1" s="102"/>
      <c r="QQQ1" s="102"/>
      <c r="QQR1" s="102"/>
      <c r="QQS1" s="102"/>
      <c r="QQT1" s="102"/>
      <c r="QQU1" s="102"/>
      <c r="QQV1" s="102"/>
      <c r="QQW1" s="102"/>
      <c r="QQX1" s="102"/>
      <c r="QQY1" s="102"/>
      <c r="QQZ1" s="102"/>
      <c r="QRA1" s="102"/>
      <c r="QRB1" s="102"/>
      <c r="QRC1" s="102"/>
      <c r="QRD1" s="102"/>
      <c r="QRE1" s="102"/>
      <c r="QRF1" s="102"/>
      <c r="QRG1" s="102"/>
      <c r="QRH1" s="102"/>
      <c r="QRI1" s="102"/>
      <c r="QRJ1" s="102"/>
      <c r="QRK1" s="102"/>
      <c r="QRL1" s="102"/>
      <c r="QRM1" s="102"/>
      <c r="QRN1" s="102"/>
      <c r="QRO1" s="102"/>
      <c r="QRP1" s="102"/>
      <c r="QRQ1" s="102"/>
      <c r="QRR1" s="102"/>
      <c r="QRS1" s="102"/>
      <c r="QRT1" s="102"/>
      <c r="QRU1" s="102"/>
      <c r="QRV1" s="102"/>
      <c r="QRW1" s="102"/>
      <c r="QRX1" s="102"/>
      <c r="QRY1" s="102"/>
      <c r="QRZ1" s="102"/>
      <c r="QSA1" s="102"/>
      <c r="QSB1" s="102"/>
      <c r="QSC1" s="102"/>
      <c r="QSD1" s="102"/>
      <c r="QSE1" s="102"/>
      <c r="QSF1" s="102"/>
      <c r="QSG1" s="102"/>
      <c r="QSH1" s="102"/>
      <c r="QSI1" s="102"/>
      <c r="QSJ1" s="102"/>
      <c r="QSK1" s="102"/>
      <c r="QSL1" s="102"/>
      <c r="QSM1" s="102"/>
      <c r="QSN1" s="102"/>
      <c r="QSO1" s="102"/>
      <c r="QSP1" s="102"/>
      <c r="QSQ1" s="102"/>
      <c r="QSR1" s="102"/>
      <c r="QSS1" s="102"/>
      <c r="QST1" s="102"/>
      <c r="QSU1" s="102"/>
      <c r="QSV1" s="102"/>
      <c r="QSW1" s="102"/>
      <c r="QSX1" s="102"/>
      <c r="QSY1" s="102"/>
      <c r="QSZ1" s="102"/>
      <c r="QTA1" s="102"/>
      <c r="QTB1" s="102"/>
      <c r="QTC1" s="102"/>
      <c r="QTD1" s="102"/>
      <c r="QTE1" s="102"/>
      <c r="QTF1" s="102"/>
      <c r="QTG1" s="102"/>
      <c r="QTH1" s="102"/>
      <c r="QTI1" s="102"/>
      <c r="QTJ1" s="102"/>
      <c r="QTK1" s="102"/>
      <c r="QTL1" s="102"/>
      <c r="QTM1" s="102"/>
      <c r="QTN1" s="102"/>
      <c r="QTO1" s="102"/>
      <c r="QTP1" s="102"/>
      <c r="QTQ1" s="102"/>
      <c r="QTR1" s="102"/>
      <c r="QTS1" s="102"/>
      <c r="QTT1" s="102"/>
      <c r="QTU1" s="102"/>
      <c r="QTV1" s="102"/>
      <c r="QTW1" s="102"/>
      <c r="QTX1" s="102"/>
      <c r="QTY1" s="102"/>
      <c r="QTZ1" s="102"/>
      <c r="QUA1" s="102"/>
      <c r="QUB1" s="102"/>
      <c r="QUC1" s="102"/>
      <c r="QUD1" s="102"/>
      <c r="QUE1" s="102"/>
      <c r="QUF1" s="102"/>
      <c r="QUG1" s="102"/>
      <c r="QUH1" s="102"/>
      <c r="QUI1" s="102"/>
      <c r="QUJ1" s="102"/>
      <c r="QUK1" s="102"/>
      <c r="QUL1" s="102"/>
      <c r="QUM1" s="102"/>
      <c r="QUN1" s="102"/>
      <c r="QUO1" s="102"/>
      <c r="QUP1" s="102"/>
      <c r="QUQ1" s="102"/>
      <c r="QUR1" s="102"/>
      <c r="QUS1" s="102"/>
      <c r="QUT1" s="102"/>
      <c r="QUU1" s="102"/>
      <c r="QUV1" s="102"/>
      <c r="QUW1" s="102"/>
      <c r="QUX1" s="102"/>
      <c r="QUY1" s="102"/>
      <c r="QUZ1" s="102"/>
      <c r="QVA1" s="102"/>
      <c r="QVB1" s="102"/>
      <c r="QVC1" s="102"/>
      <c r="QVD1" s="102"/>
      <c r="QVE1" s="102"/>
      <c r="QVF1" s="102"/>
      <c r="QVG1" s="102"/>
      <c r="QVH1" s="102"/>
      <c r="QVI1" s="102"/>
      <c r="QVJ1" s="102"/>
      <c r="QVK1" s="102"/>
      <c r="QVL1" s="102"/>
      <c r="QVM1" s="102"/>
      <c r="QVN1" s="102"/>
      <c r="QVO1" s="102"/>
      <c r="QVP1" s="102"/>
      <c r="QVQ1" s="102"/>
      <c r="QVR1" s="102"/>
      <c r="QVS1" s="102"/>
      <c r="QVT1" s="102"/>
      <c r="QVU1" s="102"/>
      <c r="QVV1" s="102"/>
      <c r="QVW1" s="102"/>
      <c r="QVX1" s="102"/>
      <c r="QVY1" s="102"/>
      <c r="QVZ1" s="102"/>
      <c r="QWA1" s="102"/>
      <c r="QWB1" s="102"/>
      <c r="QWC1" s="102"/>
      <c r="QWD1" s="102"/>
      <c r="QWE1" s="102"/>
      <c r="QWF1" s="102"/>
      <c r="QWG1" s="102"/>
      <c r="QWH1" s="102"/>
      <c r="QWI1" s="102"/>
      <c r="QWJ1" s="102"/>
      <c r="QWK1" s="102"/>
      <c r="QWL1" s="102"/>
      <c r="QWM1" s="102"/>
      <c r="QWN1" s="102"/>
      <c r="QWO1" s="102"/>
      <c r="QWP1" s="102"/>
      <c r="QWQ1" s="102"/>
      <c r="QWR1" s="102"/>
      <c r="QWS1" s="102"/>
      <c r="QWT1" s="102"/>
      <c r="QWU1" s="102"/>
      <c r="QWV1" s="102"/>
      <c r="QWW1" s="102"/>
      <c r="QWX1" s="102"/>
      <c r="QWY1" s="102"/>
      <c r="QWZ1" s="102"/>
      <c r="QXA1" s="102"/>
      <c r="QXB1" s="102"/>
      <c r="QXC1" s="102"/>
      <c r="QXD1" s="102"/>
      <c r="QXE1" s="102"/>
      <c r="QXF1" s="102"/>
      <c r="QXG1" s="102"/>
      <c r="QXH1" s="102"/>
      <c r="QXI1" s="102"/>
      <c r="QXJ1" s="102"/>
      <c r="QXK1" s="102"/>
      <c r="QXL1" s="102"/>
      <c r="QXM1" s="102"/>
      <c r="QXN1" s="102"/>
      <c r="QXO1" s="102"/>
      <c r="QXP1" s="102"/>
      <c r="QXQ1" s="102"/>
      <c r="QXR1" s="102"/>
      <c r="QXS1" s="102"/>
      <c r="QXT1" s="102"/>
      <c r="QXU1" s="102"/>
      <c r="QXV1" s="102"/>
      <c r="QXW1" s="102"/>
      <c r="QXX1" s="102"/>
      <c r="QXY1" s="102"/>
      <c r="QXZ1" s="102"/>
      <c r="QYA1" s="102"/>
      <c r="QYB1" s="102"/>
      <c r="QYC1" s="102"/>
      <c r="QYD1" s="102"/>
      <c r="QYE1" s="102"/>
      <c r="QYF1" s="102"/>
      <c r="QYG1" s="102"/>
      <c r="QYH1" s="102"/>
      <c r="QYI1" s="102"/>
      <c r="QYJ1" s="102"/>
      <c r="QYK1" s="102"/>
      <c r="QYL1" s="102"/>
      <c r="QYM1" s="102"/>
      <c r="QYN1" s="102"/>
      <c r="QYO1" s="102"/>
      <c r="QYP1" s="102"/>
      <c r="QYQ1" s="102"/>
      <c r="QYR1" s="102"/>
      <c r="QYS1" s="102"/>
      <c r="QYT1" s="102"/>
      <c r="QYU1" s="102"/>
      <c r="QYV1" s="102"/>
      <c r="QYW1" s="102"/>
      <c r="QYX1" s="102"/>
      <c r="QYY1" s="102"/>
      <c r="QYZ1" s="102"/>
      <c r="QZA1" s="102"/>
      <c r="QZB1" s="102"/>
      <c r="QZC1" s="102"/>
      <c r="QZD1" s="102"/>
      <c r="QZE1" s="102"/>
      <c r="QZF1" s="102"/>
      <c r="QZG1" s="102"/>
      <c r="QZH1" s="102"/>
      <c r="QZI1" s="102"/>
      <c r="QZJ1" s="102"/>
      <c r="QZK1" s="102"/>
      <c r="QZL1" s="102"/>
      <c r="QZM1" s="102"/>
      <c r="QZN1" s="102"/>
      <c r="QZO1" s="102"/>
      <c r="QZP1" s="102"/>
      <c r="QZQ1" s="102"/>
      <c r="QZR1" s="102"/>
      <c r="QZS1" s="102"/>
      <c r="QZT1" s="102"/>
      <c r="QZU1" s="102"/>
      <c r="QZV1" s="102"/>
      <c r="QZW1" s="102"/>
      <c r="QZX1" s="102"/>
      <c r="QZY1" s="102"/>
      <c r="QZZ1" s="102"/>
      <c r="RAA1" s="102"/>
      <c r="RAB1" s="102"/>
      <c r="RAC1" s="102"/>
      <c r="RAD1" s="102"/>
      <c r="RAE1" s="102"/>
      <c r="RAF1" s="102"/>
      <c r="RAG1" s="102"/>
      <c r="RAH1" s="102"/>
      <c r="RAI1" s="102"/>
      <c r="RAJ1" s="102"/>
      <c r="RAK1" s="102"/>
      <c r="RAL1" s="102"/>
      <c r="RAM1" s="102"/>
      <c r="RAN1" s="102"/>
      <c r="RAO1" s="102"/>
      <c r="RAP1" s="102"/>
      <c r="RAQ1" s="102"/>
      <c r="RAR1" s="102"/>
      <c r="RAS1" s="102"/>
      <c r="RAT1" s="102"/>
      <c r="RAU1" s="102"/>
      <c r="RAV1" s="102"/>
      <c r="RAW1" s="102"/>
      <c r="RAX1" s="102"/>
      <c r="RAY1" s="102"/>
      <c r="RAZ1" s="102"/>
      <c r="RBA1" s="102"/>
      <c r="RBB1" s="102"/>
      <c r="RBC1" s="102"/>
      <c r="RBD1" s="102"/>
      <c r="RBE1" s="102"/>
      <c r="RBF1" s="102"/>
      <c r="RBG1" s="102"/>
      <c r="RBH1" s="102"/>
      <c r="RBI1" s="102"/>
      <c r="RBJ1" s="102"/>
      <c r="RBK1" s="102"/>
      <c r="RBL1" s="102"/>
      <c r="RBM1" s="102"/>
      <c r="RBN1" s="102"/>
      <c r="RBO1" s="102"/>
      <c r="RBP1" s="102"/>
      <c r="RBQ1" s="102"/>
      <c r="RBR1" s="102"/>
      <c r="RBS1" s="102"/>
      <c r="RBT1" s="102"/>
      <c r="RBU1" s="102"/>
      <c r="RBV1" s="102"/>
      <c r="RBW1" s="102"/>
      <c r="RBX1" s="102"/>
      <c r="RBY1" s="102"/>
      <c r="RBZ1" s="102"/>
      <c r="RCA1" s="102"/>
      <c r="RCB1" s="102"/>
      <c r="RCC1" s="102"/>
      <c r="RCD1" s="102"/>
      <c r="RCE1" s="102"/>
      <c r="RCF1" s="102"/>
      <c r="RCG1" s="102"/>
      <c r="RCH1" s="102"/>
      <c r="RCI1" s="102"/>
      <c r="RCJ1" s="102"/>
      <c r="RCK1" s="102"/>
      <c r="RCL1" s="102"/>
      <c r="RCM1" s="102"/>
      <c r="RCN1" s="102"/>
      <c r="RCO1" s="102"/>
      <c r="RCP1" s="102"/>
      <c r="RCQ1" s="102"/>
      <c r="RCR1" s="102"/>
      <c r="RCS1" s="102"/>
      <c r="RCT1" s="102"/>
      <c r="RCU1" s="102"/>
      <c r="RCV1" s="102"/>
      <c r="RCW1" s="102"/>
      <c r="RCX1" s="102"/>
      <c r="RCY1" s="102"/>
      <c r="RCZ1" s="102"/>
      <c r="RDA1" s="102"/>
      <c r="RDB1" s="102"/>
      <c r="RDC1" s="102"/>
      <c r="RDD1" s="102"/>
      <c r="RDE1" s="102"/>
      <c r="RDF1" s="102"/>
      <c r="RDG1" s="102"/>
      <c r="RDH1" s="102"/>
      <c r="RDI1" s="102"/>
      <c r="RDJ1" s="102"/>
      <c r="RDK1" s="102"/>
      <c r="RDL1" s="102"/>
      <c r="RDM1" s="102"/>
      <c r="RDN1" s="102"/>
      <c r="RDO1" s="102"/>
      <c r="RDP1" s="102"/>
      <c r="RDQ1" s="102"/>
      <c r="RDR1" s="102"/>
      <c r="RDS1" s="102"/>
      <c r="RDT1" s="102"/>
      <c r="RDU1" s="102"/>
      <c r="RDV1" s="102"/>
      <c r="RDW1" s="102"/>
      <c r="RDX1" s="102"/>
      <c r="RDY1" s="102"/>
      <c r="RDZ1" s="102"/>
      <c r="REA1" s="102"/>
      <c r="REB1" s="102"/>
      <c r="REC1" s="102"/>
      <c r="RED1" s="102"/>
      <c r="REE1" s="102"/>
      <c r="REF1" s="102"/>
      <c r="REG1" s="102"/>
      <c r="REH1" s="102"/>
      <c r="REI1" s="102"/>
      <c r="REJ1" s="102"/>
      <c r="REK1" s="102"/>
      <c r="REL1" s="102"/>
      <c r="REM1" s="102"/>
      <c r="REN1" s="102"/>
      <c r="REO1" s="102"/>
      <c r="REP1" s="102"/>
      <c r="REQ1" s="102"/>
      <c r="RER1" s="102"/>
      <c r="RES1" s="102"/>
      <c r="RET1" s="102"/>
      <c r="REU1" s="102"/>
      <c r="REV1" s="102"/>
      <c r="REW1" s="102"/>
      <c r="REX1" s="102"/>
      <c r="REY1" s="102"/>
      <c r="REZ1" s="102"/>
      <c r="RFA1" s="102"/>
      <c r="RFB1" s="102"/>
      <c r="RFC1" s="102"/>
      <c r="RFD1" s="102"/>
      <c r="RFE1" s="102"/>
      <c r="RFF1" s="102"/>
      <c r="RFG1" s="102"/>
      <c r="RFH1" s="102"/>
      <c r="RFI1" s="102"/>
      <c r="RFJ1" s="102"/>
      <c r="RFK1" s="102"/>
      <c r="RFL1" s="102"/>
      <c r="RFM1" s="102"/>
      <c r="RFN1" s="102"/>
      <c r="RFO1" s="102"/>
      <c r="RFP1" s="102"/>
      <c r="RFQ1" s="102"/>
      <c r="RFR1" s="102"/>
      <c r="RFS1" s="102"/>
      <c r="RFT1" s="102"/>
      <c r="RFU1" s="102"/>
      <c r="RFV1" s="102"/>
      <c r="RFW1" s="102"/>
      <c r="RFX1" s="102"/>
      <c r="RFY1" s="102"/>
      <c r="RFZ1" s="102"/>
      <c r="RGA1" s="102"/>
      <c r="RGB1" s="102"/>
      <c r="RGC1" s="102"/>
      <c r="RGD1" s="102"/>
      <c r="RGE1" s="102"/>
      <c r="RGF1" s="102"/>
      <c r="RGG1" s="102"/>
      <c r="RGH1" s="102"/>
      <c r="RGI1" s="102"/>
      <c r="RGJ1" s="102"/>
      <c r="RGK1" s="102"/>
      <c r="RGL1" s="102"/>
      <c r="RGM1" s="102"/>
      <c r="RGN1" s="102"/>
      <c r="RGO1" s="102"/>
      <c r="RGP1" s="102"/>
      <c r="RGQ1" s="102"/>
      <c r="RGR1" s="102"/>
      <c r="RGS1" s="102"/>
      <c r="RGT1" s="102"/>
      <c r="RGU1" s="102"/>
      <c r="RGV1" s="102"/>
      <c r="RGW1" s="102"/>
      <c r="RGX1" s="102"/>
      <c r="RGY1" s="102"/>
      <c r="RGZ1" s="102"/>
      <c r="RHA1" s="102"/>
      <c r="RHB1" s="102"/>
      <c r="RHC1" s="102"/>
      <c r="RHD1" s="102"/>
      <c r="RHE1" s="102"/>
      <c r="RHF1" s="102"/>
      <c r="RHG1" s="102"/>
      <c r="RHH1" s="102"/>
      <c r="RHI1" s="102"/>
      <c r="RHJ1" s="102"/>
      <c r="RHK1" s="102"/>
      <c r="RHL1" s="102"/>
      <c r="RHM1" s="102"/>
      <c r="RHN1" s="102"/>
      <c r="RHO1" s="102"/>
      <c r="RHP1" s="102"/>
      <c r="RHQ1" s="102"/>
      <c r="RHR1" s="102"/>
      <c r="RHS1" s="102"/>
      <c r="RHT1" s="102"/>
      <c r="RHU1" s="102"/>
      <c r="RHV1" s="102"/>
      <c r="RHW1" s="102"/>
      <c r="RHX1" s="102"/>
      <c r="RHY1" s="102"/>
      <c r="RHZ1" s="102"/>
      <c r="RIA1" s="102"/>
      <c r="RIB1" s="102"/>
      <c r="RIC1" s="102"/>
      <c r="RID1" s="102"/>
      <c r="RIE1" s="102"/>
      <c r="RIF1" s="102"/>
      <c r="RIG1" s="102"/>
      <c r="RIH1" s="102"/>
      <c r="RII1" s="102"/>
      <c r="RIJ1" s="102"/>
      <c r="RIK1" s="102"/>
      <c r="RIL1" s="102"/>
      <c r="RIM1" s="102"/>
      <c r="RIN1" s="102"/>
      <c r="RIO1" s="102"/>
      <c r="RIP1" s="102"/>
      <c r="RIQ1" s="102"/>
      <c r="RIR1" s="102"/>
      <c r="RIS1" s="102"/>
      <c r="RIT1" s="102"/>
      <c r="RIU1" s="102"/>
      <c r="RIV1" s="102"/>
      <c r="RIW1" s="102"/>
      <c r="RIX1" s="102"/>
      <c r="RIY1" s="102"/>
      <c r="RIZ1" s="102"/>
      <c r="RJA1" s="102"/>
      <c r="RJB1" s="102"/>
      <c r="RJC1" s="102"/>
      <c r="RJD1" s="102"/>
      <c r="RJE1" s="102"/>
      <c r="RJF1" s="102"/>
      <c r="RJG1" s="102"/>
      <c r="RJH1" s="102"/>
      <c r="RJI1" s="102"/>
      <c r="RJJ1" s="102"/>
      <c r="RJK1" s="102"/>
      <c r="RJL1" s="102"/>
      <c r="RJM1" s="102"/>
      <c r="RJN1" s="102"/>
      <c r="RJO1" s="102"/>
      <c r="RJP1" s="102"/>
      <c r="RJQ1" s="102"/>
      <c r="RJR1" s="102"/>
      <c r="RJS1" s="102"/>
      <c r="RJT1" s="102"/>
      <c r="RJU1" s="102"/>
      <c r="RJV1" s="102"/>
      <c r="RJW1" s="102"/>
      <c r="RJX1" s="102"/>
      <c r="RJY1" s="102"/>
      <c r="RJZ1" s="102"/>
      <c r="RKA1" s="102"/>
      <c r="RKB1" s="102"/>
      <c r="RKC1" s="102"/>
      <c r="RKD1" s="102"/>
      <c r="RKE1" s="102"/>
      <c r="RKF1" s="102"/>
      <c r="RKG1" s="102"/>
      <c r="RKH1" s="102"/>
      <c r="RKI1" s="102"/>
      <c r="RKJ1" s="102"/>
      <c r="RKK1" s="102"/>
      <c r="RKL1" s="102"/>
      <c r="RKM1" s="102"/>
      <c r="RKN1" s="102"/>
      <c r="RKO1" s="102"/>
      <c r="RKP1" s="102"/>
      <c r="RKQ1" s="102"/>
      <c r="RKR1" s="102"/>
      <c r="RKS1" s="102"/>
      <c r="RKT1" s="102"/>
      <c r="RKU1" s="102"/>
      <c r="RKV1" s="102"/>
      <c r="RKW1" s="102"/>
      <c r="RKX1" s="102"/>
      <c r="RKY1" s="102"/>
      <c r="RKZ1" s="102"/>
      <c r="RLA1" s="102"/>
      <c r="RLB1" s="102"/>
      <c r="RLC1" s="102"/>
      <c r="RLD1" s="102"/>
      <c r="RLE1" s="102"/>
      <c r="RLF1" s="102"/>
      <c r="RLG1" s="102"/>
      <c r="RLH1" s="102"/>
      <c r="RLI1" s="102"/>
      <c r="RLJ1" s="102"/>
      <c r="RLK1" s="102"/>
      <c r="RLL1" s="102"/>
      <c r="RLM1" s="102"/>
      <c r="RLN1" s="102"/>
      <c r="RLO1" s="102"/>
      <c r="RLP1" s="102"/>
      <c r="RLQ1" s="102"/>
      <c r="RLR1" s="102"/>
      <c r="RLS1" s="102"/>
      <c r="RLT1" s="102"/>
      <c r="RLU1" s="102"/>
      <c r="RLV1" s="102"/>
      <c r="RLW1" s="102"/>
      <c r="RLX1" s="102"/>
      <c r="RLY1" s="102"/>
      <c r="RLZ1" s="102"/>
      <c r="RMA1" s="102"/>
      <c r="RMB1" s="102"/>
      <c r="RMC1" s="102"/>
      <c r="RMD1" s="102"/>
      <c r="RME1" s="102"/>
      <c r="RMF1" s="102"/>
      <c r="RMG1" s="102"/>
      <c r="RMH1" s="102"/>
      <c r="RMI1" s="102"/>
      <c r="RMJ1" s="102"/>
      <c r="RMK1" s="102"/>
      <c r="RML1" s="102"/>
      <c r="RMM1" s="102"/>
      <c r="RMN1" s="102"/>
      <c r="RMO1" s="102"/>
      <c r="RMP1" s="102"/>
      <c r="RMQ1" s="102"/>
      <c r="RMR1" s="102"/>
      <c r="RMS1" s="102"/>
      <c r="RMT1" s="102"/>
      <c r="RMU1" s="102"/>
      <c r="RMV1" s="102"/>
      <c r="RMW1" s="102"/>
      <c r="RMX1" s="102"/>
      <c r="RMY1" s="102"/>
      <c r="RMZ1" s="102"/>
      <c r="RNA1" s="102"/>
      <c r="RNB1" s="102"/>
      <c r="RNC1" s="102"/>
      <c r="RND1" s="102"/>
      <c r="RNE1" s="102"/>
      <c r="RNF1" s="102"/>
      <c r="RNG1" s="102"/>
      <c r="RNH1" s="102"/>
      <c r="RNI1" s="102"/>
      <c r="RNJ1" s="102"/>
      <c r="RNK1" s="102"/>
      <c r="RNL1" s="102"/>
      <c r="RNM1" s="102"/>
      <c r="RNN1" s="102"/>
      <c r="RNO1" s="102"/>
      <c r="RNP1" s="102"/>
      <c r="RNQ1" s="102"/>
      <c r="RNR1" s="102"/>
      <c r="RNS1" s="102"/>
      <c r="RNT1" s="102"/>
      <c r="RNU1" s="102"/>
      <c r="RNV1" s="102"/>
      <c r="RNW1" s="102"/>
      <c r="RNX1" s="102"/>
      <c r="RNY1" s="102"/>
      <c r="RNZ1" s="102"/>
      <c r="ROA1" s="102"/>
      <c r="ROB1" s="102"/>
      <c r="ROC1" s="102"/>
      <c r="ROD1" s="102"/>
      <c r="ROE1" s="102"/>
      <c r="ROF1" s="102"/>
      <c r="ROG1" s="102"/>
      <c r="ROH1" s="102"/>
      <c r="ROI1" s="102"/>
      <c r="ROJ1" s="102"/>
      <c r="ROK1" s="102"/>
      <c r="ROL1" s="102"/>
      <c r="ROM1" s="102"/>
      <c r="RON1" s="102"/>
      <c r="ROO1" s="102"/>
      <c r="ROP1" s="102"/>
      <c r="ROQ1" s="102"/>
      <c r="ROR1" s="102"/>
      <c r="ROS1" s="102"/>
      <c r="ROT1" s="102"/>
      <c r="ROU1" s="102"/>
      <c r="ROV1" s="102"/>
      <c r="ROW1" s="102"/>
      <c r="ROX1" s="102"/>
      <c r="ROY1" s="102"/>
      <c r="ROZ1" s="102"/>
      <c r="RPA1" s="102"/>
      <c r="RPB1" s="102"/>
      <c r="RPC1" s="102"/>
      <c r="RPD1" s="102"/>
      <c r="RPE1" s="102"/>
      <c r="RPF1" s="102"/>
      <c r="RPG1" s="102"/>
      <c r="RPH1" s="102"/>
      <c r="RPI1" s="102"/>
      <c r="RPJ1" s="102"/>
      <c r="RPK1" s="102"/>
      <c r="RPL1" s="102"/>
      <c r="RPM1" s="102"/>
      <c r="RPN1" s="102"/>
      <c r="RPO1" s="102"/>
      <c r="RPP1" s="102"/>
      <c r="RPQ1" s="102"/>
      <c r="RPR1" s="102"/>
      <c r="RPS1" s="102"/>
      <c r="RPT1" s="102"/>
      <c r="RPU1" s="102"/>
      <c r="RPV1" s="102"/>
      <c r="RPW1" s="102"/>
      <c r="RPX1" s="102"/>
      <c r="RPY1" s="102"/>
      <c r="RPZ1" s="102"/>
      <c r="RQA1" s="102"/>
      <c r="RQB1" s="102"/>
      <c r="RQC1" s="102"/>
      <c r="RQD1" s="102"/>
      <c r="RQE1" s="102"/>
      <c r="RQF1" s="102"/>
      <c r="RQG1" s="102"/>
      <c r="RQH1" s="102"/>
      <c r="RQI1" s="102"/>
      <c r="RQJ1" s="102"/>
      <c r="RQK1" s="102"/>
      <c r="RQL1" s="102"/>
      <c r="RQM1" s="102"/>
      <c r="RQN1" s="102"/>
      <c r="RQO1" s="102"/>
      <c r="RQP1" s="102"/>
      <c r="RQQ1" s="102"/>
      <c r="RQR1" s="102"/>
      <c r="RQS1" s="102"/>
      <c r="RQT1" s="102"/>
      <c r="RQU1" s="102"/>
      <c r="RQV1" s="102"/>
      <c r="RQW1" s="102"/>
      <c r="RQX1" s="102"/>
      <c r="RQY1" s="102"/>
      <c r="RQZ1" s="102"/>
      <c r="RRA1" s="102"/>
      <c r="RRB1" s="102"/>
      <c r="RRC1" s="102"/>
      <c r="RRD1" s="102"/>
      <c r="RRE1" s="102"/>
      <c r="RRF1" s="102"/>
      <c r="RRG1" s="102"/>
      <c r="RRH1" s="102"/>
      <c r="RRI1" s="102"/>
      <c r="RRJ1" s="102"/>
      <c r="RRK1" s="102"/>
      <c r="RRL1" s="102"/>
      <c r="RRM1" s="102"/>
      <c r="RRN1" s="102"/>
      <c r="RRO1" s="102"/>
      <c r="RRP1" s="102"/>
      <c r="RRQ1" s="102"/>
      <c r="RRR1" s="102"/>
      <c r="RRS1" s="102"/>
      <c r="RRT1" s="102"/>
      <c r="RRU1" s="102"/>
      <c r="RRV1" s="102"/>
      <c r="RRW1" s="102"/>
      <c r="RRX1" s="102"/>
      <c r="RRY1" s="102"/>
      <c r="RRZ1" s="102"/>
      <c r="RSA1" s="102"/>
      <c r="RSB1" s="102"/>
      <c r="RSC1" s="102"/>
      <c r="RSD1" s="102"/>
      <c r="RSE1" s="102"/>
      <c r="RSF1" s="102"/>
      <c r="RSG1" s="102"/>
      <c r="RSH1" s="102"/>
      <c r="RSI1" s="102"/>
      <c r="RSJ1" s="102"/>
      <c r="RSK1" s="102"/>
      <c r="RSL1" s="102"/>
      <c r="RSM1" s="102"/>
      <c r="RSN1" s="102"/>
      <c r="RSO1" s="102"/>
      <c r="RSP1" s="102"/>
      <c r="RSQ1" s="102"/>
      <c r="RSR1" s="102"/>
      <c r="RSS1" s="102"/>
      <c r="RST1" s="102"/>
      <c r="RSU1" s="102"/>
      <c r="RSV1" s="102"/>
      <c r="RSW1" s="102"/>
      <c r="RSX1" s="102"/>
      <c r="RSY1" s="102"/>
      <c r="RSZ1" s="102"/>
      <c r="RTA1" s="102"/>
      <c r="RTB1" s="102"/>
      <c r="RTC1" s="102"/>
      <c r="RTD1" s="102"/>
      <c r="RTE1" s="102"/>
      <c r="RTF1" s="102"/>
      <c r="RTG1" s="102"/>
      <c r="RTH1" s="102"/>
      <c r="RTI1" s="102"/>
      <c r="RTJ1" s="102"/>
      <c r="RTK1" s="102"/>
      <c r="RTL1" s="102"/>
      <c r="RTM1" s="102"/>
      <c r="RTN1" s="102"/>
      <c r="RTO1" s="102"/>
      <c r="RTP1" s="102"/>
      <c r="RTQ1" s="102"/>
      <c r="RTR1" s="102"/>
      <c r="RTS1" s="102"/>
      <c r="RTT1" s="102"/>
      <c r="RTU1" s="102"/>
      <c r="RTV1" s="102"/>
      <c r="RTW1" s="102"/>
      <c r="RTX1" s="102"/>
      <c r="RTY1" s="102"/>
      <c r="RTZ1" s="102"/>
      <c r="RUA1" s="102"/>
      <c r="RUB1" s="102"/>
      <c r="RUC1" s="102"/>
      <c r="RUD1" s="102"/>
      <c r="RUE1" s="102"/>
      <c r="RUF1" s="102"/>
      <c r="RUG1" s="102"/>
      <c r="RUH1" s="102"/>
      <c r="RUI1" s="102"/>
      <c r="RUJ1" s="102"/>
      <c r="RUK1" s="102"/>
      <c r="RUL1" s="102"/>
      <c r="RUM1" s="102"/>
      <c r="RUN1" s="102"/>
      <c r="RUO1" s="102"/>
      <c r="RUP1" s="102"/>
      <c r="RUQ1" s="102"/>
      <c r="RUR1" s="102"/>
      <c r="RUS1" s="102"/>
      <c r="RUT1" s="102"/>
      <c r="RUU1" s="102"/>
      <c r="RUV1" s="102"/>
      <c r="RUW1" s="102"/>
      <c r="RUX1" s="102"/>
      <c r="RUY1" s="102"/>
      <c r="RUZ1" s="102"/>
      <c r="RVA1" s="102"/>
      <c r="RVB1" s="102"/>
      <c r="RVC1" s="102"/>
      <c r="RVD1" s="102"/>
      <c r="RVE1" s="102"/>
      <c r="RVF1" s="102"/>
      <c r="RVG1" s="102"/>
      <c r="RVH1" s="102"/>
      <c r="RVI1" s="102"/>
      <c r="RVJ1" s="102"/>
      <c r="RVK1" s="102"/>
      <c r="RVL1" s="102"/>
      <c r="RVM1" s="102"/>
      <c r="RVN1" s="102"/>
      <c r="RVO1" s="102"/>
      <c r="RVP1" s="102"/>
      <c r="RVQ1" s="102"/>
      <c r="RVR1" s="102"/>
      <c r="RVS1" s="102"/>
      <c r="RVT1" s="102"/>
      <c r="RVU1" s="102"/>
      <c r="RVV1" s="102"/>
      <c r="RVW1" s="102"/>
      <c r="RVX1" s="102"/>
      <c r="RVY1" s="102"/>
      <c r="RVZ1" s="102"/>
      <c r="RWA1" s="102"/>
      <c r="RWB1" s="102"/>
      <c r="RWC1" s="102"/>
      <c r="RWD1" s="102"/>
      <c r="RWE1" s="102"/>
      <c r="RWF1" s="102"/>
      <c r="RWG1" s="102"/>
      <c r="RWH1" s="102"/>
      <c r="RWI1" s="102"/>
      <c r="RWJ1" s="102"/>
      <c r="RWK1" s="102"/>
      <c r="RWL1" s="102"/>
      <c r="RWM1" s="102"/>
      <c r="RWN1" s="102"/>
      <c r="RWO1" s="102"/>
      <c r="RWP1" s="102"/>
      <c r="RWQ1" s="102"/>
      <c r="RWR1" s="102"/>
      <c r="RWS1" s="102"/>
      <c r="RWT1" s="102"/>
      <c r="RWU1" s="102"/>
      <c r="RWV1" s="102"/>
      <c r="RWW1" s="102"/>
      <c r="RWX1" s="102"/>
      <c r="RWY1" s="102"/>
      <c r="RWZ1" s="102"/>
      <c r="RXA1" s="102"/>
      <c r="RXB1" s="102"/>
      <c r="RXC1" s="102"/>
      <c r="RXD1" s="102"/>
      <c r="RXE1" s="102"/>
      <c r="RXF1" s="102"/>
      <c r="RXG1" s="102"/>
      <c r="RXH1" s="102"/>
      <c r="RXI1" s="102"/>
      <c r="RXJ1" s="102"/>
      <c r="RXK1" s="102"/>
      <c r="RXL1" s="102"/>
      <c r="RXM1" s="102"/>
      <c r="RXN1" s="102"/>
      <c r="RXO1" s="102"/>
      <c r="RXP1" s="102"/>
      <c r="RXQ1" s="102"/>
      <c r="RXR1" s="102"/>
      <c r="RXS1" s="102"/>
      <c r="RXT1" s="102"/>
      <c r="RXU1" s="102"/>
      <c r="RXV1" s="102"/>
      <c r="RXW1" s="102"/>
      <c r="RXX1" s="102"/>
      <c r="RXY1" s="102"/>
      <c r="RXZ1" s="102"/>
      <c r="RYA1" s="102"/>
      <c r="RYB1" s="102"/>
      <c r="RYC1" s="102"/>
      <c r="RYD1" s="102"/>
      <c r="RYE1" s="102"/>
      <c r="RYF1" s="102"/>
      <c r="RYG1" s="102"/>
      <c r="RYH1" s="102"/>
      <c r="RYI1" s="102"/>
      <c r="RYJ1" s="102"/>
      <c r="RYK1" s="102"/>
      <c r="RYL1" s="102"/>
      <c r="RYM1" s="102"/>
      <c r="RYN1" s="102"/>
      <c r="RYO1" s="102"/>
      <c r="RYP1" s="102"/>
      <c r="RYQ1" s="102"/>
      <c r="RYR1" s="102"/>
      <c r="RYS1" s="102"/>
      <c r="RYT1" s="102"/>
      <c r="RYU1" s="102"/>
      <c r="RYV1" s="102"/>
      <c r="RYW1" s="102"/>
      <c r="RYX1" s="102"/>
      <c r="RYY1" s="102"/>
      <c r="RYZ1" s="102"/>
      <c r="RZA1" s="102"/>
      <c r="RZB1" s="102"/>
      <c r="RZC1" s="102"/>
      <c r="RZD1" s="102"/>
      <c r="RZE1" s="102"/>
      <c r="RZF1" s="102"/>
      <c r="RZG1" s="102"/>
      <c r="RZH1" s="102"/>
      <c r="RZI1" s="102"/>
      <c r="RZJ1" s="102"/>
      <c r="RZK1" s="102"/>
      <c r="RZL1" s="102"/>
      <c r="RZM1" s="102"/>
      <c r="RZN1" s="102"/>
      <c r="RZO1" s="102"/>
      <c r="RZP1" s="102"/>
      <c r="RZQ1" s="102"/>
      <c r="RZR1" s="102"/>
      <c r="RZS1" s="102"/>
      <c r="RZT1" s="102"/>
      <c r="RZU1" s="102"/>
      <c r="RZV1" s="102"/>
      <c r="RZW1" s="102"/>
      <c r="RZX1" s="102"/>
      <c r="RZY1" s="102"/>
      <c r="RZZ1" s="102"/>
      <c r="SAA1" s="102"/>
      <c r="SAB1" s="102"/>
      <c r="SAC1" s="102"/>
      <c r="SAD1" s="102"/>
      <c r="SAE1" s="102"/>
      <c r="SAF1" s="102"/>
      <c r="SAG1" s="102"/>
      <c r="SAH1" s="102"/>
      <c r="SAI1" s="102"/>
      <c r="SAJ1" s="102"/>
      <c r="SAK1" s="102"/>
      <c r="SAL1" s="102"/>
      <c r="SAM1" s="102"/>
      <c r="SAN1" s="102"/>
      <c r="SAO1" s="102"/>
      <c r="SAP1" s="102"/>
      <c r="SAQ1" s="102"/>
      <c r="SAR1" s="102"/>
      <c r="SAS1" s="102"/>
      <c r="SAT1" s="102"/>
      <c r="SAU1" s="102"/>
      <c r="SAV1" s="102"/>
      <c r="SAW1" s="102"/>
      <c r="SAX1" s="102"/>
      <c r="SAY1" s="102"/>
      <c r="SAZ1" s="102"/>
      <c r="SBA1" s="102"/>
      <c r="SBB1" s="102"/>
      <c r="SBC1" s="102"/>
      <c r="SBD1" s="102"/>
      <c r="SBE1" s="102"/>
      <c r="SBF1" s="102"/>
      <c r="SBG1" s="102"/>
      <c r="SBH1" s="102"/>
      <c r="SBI1" s="102"/>
      <c r="SBJ1" s="102"/>
      <c r="SBK1" s="102"/>
      <c r="SBL1" s="102"/>
      <c r="SBM1" s="102"/>
      <c r="SBN1" s="102"/>
      <c r="SBO1" s="102"/>
      <c r="SBP1" s="102"/>
      <c r="SBQ1" s="102"/>
      <c r="SBR1" s="102"/>
      <c r="SBS1" s="102"/>
      <c r="SBT1" s="102"/>
      <c r="SBU1" s="102"/>
      <c r="SBV1" s="102"/>
      <c r="SBW1" s="102"/>
      <c r="SBX1" s="102"/>
      <c r="SBY1" s="102"/>
      <c r="SBZ1" s="102"/>
      <c r="SCA1" s="102"/>
      <c r="SCB1" s="102"/>
      <c r="SCC1" s="102"/>
      <c r="SCD1" s="102"/>
      <c r="SCE1" s="102"/>
      <c r="SCF1" s="102"/>
      <c r="SCG1" s="102"/>
      <c r="SCH1" s="102"/>
      <c r="SCI1" s="102"/>
      <c r="SCJ1" s="102"/>
      <c r="SCK1" s="102"/>
      <c r="SCL1" s="102"/>
      <c r="SCM1" s="102"/>
      <c r="SCN1" s="102"/>
      <c r="SCO1" s="102"/>
      <c r="SCP1" s="102"/>
      <c r="SCQ1" s="102"/>
      <c r="SCR1" s="102"/>
      <c r="SCS1" s="102"/>
      <c r="SCT1" s="102"/>
      <c r="SCU1" s="102"/>
      <c r="SCV1" s="102"/>
      <c r="SCW1" s="102"/>
      <c r="SCX1" s="102"/>
      <c r="SCY1" s="102"/>
      <c r="SCZ1" s="102"/>
      <c r="SDA1" s="102"/>
      <c r="SDB1" s="102"/>
      <c r="SDC1" s="102"/>
      <c r="SDD1" s="102"/>
      <c r="SDE1" s="102"/>
      <c r="SDF1" s="102"/>
      <c r="SDG1" s="102"/>
      <c r="SDH1" s="102"/>
      <c r="SDI1" s="102"/>
      <c r="SDJ1" s="102"/>
      <c r="SDK1" s="102"/>
      <c r="SDL1" s="102"/>
      <c r="SDM1" s="102"/>
      <c r="SDN1" s="102"/>
      <c r="SDO1" s="102"/>
      <c r="SDP1" s="102"/>
      <c r="SDQ1" s="102"/>
      <c r="SDR1" s="102"/>
      <c r="SDS1" s="102"/>
      <c r="SDT1" s="102"/>
      <c r="SDU1" s="102"/>
      <c r="SDV1" s="102"/>
      <c r="SDW1" s="102"/>
      <c r="SDX1" s="102"/>
      <c r="SDY1" s="102"/>
      <c r="SDZ1" s="102"/>
      <c r="SEA1" s="102"/>
      <c r="SEB1" s="102"/>
      <c r="SEC1" s="102"/>
      <c r="SED1" s="102"/>
      <c r="SEE1" s="102"/>
      <c r="SEF1" s="102"/>
      <c r="SEG1" s="102"/>
      <c r="SEH1" s="102"/>
      <c r="SEI1" s="102"/>
      <c r="SEJ1" s="102"/>
      <c r="SEK1" s="102"/>
      <c r="SEL1" s="102"/>
      <c r="SEM1" s="102"/>
      <c r="SEN1" s="102"/>
      <c r="SEO1" s="102"/>
      <c r="SEP1" s="102"/>
      <c r="SEQ1" s="102"/>
      <c r="SER1" s="102"/>
      <c r="SES1" s="102"/>
      <c r="SET1" s="102"/>
      <c r="SEU1" s="102"/>
      <c r="SEV1" s="102"/>
      <c r="SEW1" s="102"/>
      <c r="SEX1" s="102"/>
      <c r="SEY1" s="102"/>
      <c r="SEZ1" s="102"/>
      <c r="SFA1" s="102"/>
      <c r="SFB1" s="102"/>
      <c r="SFC1" s="102"/>
      <c r="SFD1" s="102"/>
      <c r="SFE1" s="102"/>
      <c r="SFF1" s="102"/>
      <c r="SFG1" s="102"/>
      <c r="SFH1" s="102"/>
      <c r="SFI1" s="102"/>
      <c r="SFJ1" s="102"/>
      <c r="SFK1" s="102"/>
      <c r="SFL1" s="102"/>
      <c r="SFM1" s="102"/>
      <c r="SFN1" s="102"/>
      <c r="SFO1" s="102"/>
      <c r="SFP1" s="102"/>
      <c r="SFQ1" s="102"/>
      <c r="SFR1" s="102"/>
      <c r="SFS1" s="102"/>
      <c r="SFT1" s="102"/>
      <c r="SFU1" s="102"/>
      <c r="SFV1" s="102"/>
      <c r="SFW1" s="102"/>
      <c r="SFX1" s="102"/>
      <c r="SFY1" s="102"/>
      <c r="SFZ1" s="102"/>
      <c r="SGA1" s="102"/>
      <c r="SGB1" s="102"/>
      <c r="SGC1" s="102"/>
      <c r="SGD1" s="102"/>
      <c r="SGE1" s="102"/>
      <c r="SGF1" s="102"/>
      <c r="SGG1" s="102"/>
      <c r="SGH1" s="102"/>
      <c r="SGI1" s="102"/>
      <c r="SGJ1" s="102"/>
      <c r="SGK1" s="102"/>
      <c r="SGL1" s="102"/>
      <c r="SGM1" s="102"/>
      <c r="SGN1" s="102"/>
      <c r="SGO1" s="102"/>
      <c r="SGP1" s="102"/>
      <c r="SGQ1" s="102"/>
      <c r="SGR1" s="102"/>
      <c r="SGS1" s="102"/>
      <c r="SGT1" s="102"/>
      <c r="SGU1" s="102"/>
      <c r="SGV1" s="102"/>
      <c r="SGW1" s="102"/>
      <c r="SGX1" s="102"/>
      <c r="SGY1" s="102"/>
      <c r="SGZ1" s="102"/>
      <c r="SHA1" s="102"/>
      <c r="SHB1" s="102"/>
      <c r="SHC1" s="102"/>
      <c r="SHD1" s="102"/>
      <c r="SHE1" s="102"/>
      <c r="SHF1" s="102"/>
      <c r="SHG1" s="102"/>
      <c r="SHH1" s="102"/>
      <c r="SHI1" s="102"/>
      <c r="SHJ1" s="102"/>
      <c r="SHK1" s="102"/>
      <c r="SHL1" s="102"/>
      <c r="SHM1" s="102"/>
      <c r="SHN1" s="102"/>
      <c r="SHO1" s="102"/>
      <c r="SHP1" s="102"/>
      <c r="SHQ1" s="102"/>
      <c r="SHR1" s="102"/>
      <c r="SHS1" s="102"/>
      <c r="SHT1" s="102"/>
      <c r="SHU1" s="102"/>
      <c r="SHV1" s="102"/>
      <c r="SHW1" s="102"/>
      <c r="SHX1" s="102"/>
      <c r="SHY1" s="102"/>
      <c r="SHZ1" s="102"/>
      <c r="SIA1" s="102"/>
      <c r="SIB1" s="102"/>
      <c r="SIC1" s="102"/>
      <c r="SID1" s="102"/>
      <c r="SIE1" s="102"/>
      <c r="SIF1" s="102"/>
      <c r="SIG1" s="102"/>
      <c r="SIH1" s="102"/>
      <c r="SII1" s="102"/>
      <c r="SIJ1" s="102"/>
      <c r="SIK1" s="102"/>
      <c r="SIL1" s="102"/>
      <c r="SIM1" s="102"/>
      <c r="SIN1" s="102"/>
      <c r="SIO1" s="102"/>
      <c r="SIP1" s="102"/>
      <c r="SIQ1" s="102"/>
      <c r="SIR1" s="102"/>
      <c r="SIS1" s="102"/>
      <c r="SIT1" s="102"/>
      <c r="SIU1" s="102"/>
      <c r="SIV1" s="102"/>
      <c r="SIW1" s="102"/>
      <c r="SIX1" s="102"/>
      <c r="SIY1" s="102"/>
      <c r="SIZ1" s="102"/>
      <c r="SJA1" s="102"/>
      <c r="SJB1" s="102"/>
      <c r="SJC1" s="102"/>
      <c r="SJD1" s="102"/>
      <c r="SJE1" s="102"/>
      <c r="SJF1" s="102"/>
      <c r="SJG1" s="102"/>
      <c r="SJH1" s="102"/>
      <c r="SJI1" s="102"/>
      <c r="SJJ1" s="102"/>
      <c r="SJK1" s="102"/>
      <c r="SJL1" s="102"/>
      <c r="SJM1" s="102"/>
      <c r="SJN1" s="102"/>
      <c r="SJO1" s="102"/>
      <c r="SJP1" s="102"/>
      <c r="SJQ1" s="102"/>
      <c r="SJR1" s="102"/>
      <c r="SJS1" s="102"/>
      <c r="SJT1" s="102"/>
      <c r="SJU1" s="102"/>
      <c r="SJV1" s="102"/>
      <c r="SJW1" s="102"/>
      <c r="SJX1" s="102"/>
      <c r="SJY1" s="102"/>
      <c r="SJZ1" s="102"/>
      <c r="SKA1" s="102"/>
      <c r="SKB1" s="102"/>
      <c r="SKC1" s="102"/>
      <c r="SKD1" s="102"/>
      <c r="SKE1" s="102"/>
      <c r="SKF1" s="102"/>
      <c r="SKG1" s="102"/>
      <c r="SKH1" s="102"/>
      <c r="SKI1" s="102"/>
      <c r="SKJ1" s="102"/>
      <c r="SKK1" s="102"/>
      <c r="SKL1" s="102"/>
      <c r="SKM1" s="102"/>
      <c r="SKN1" s="102"/>
      <c r="SKO1" s="102"/>
      <c r="SKP1" s="102"/>
      <c r="SKQ1" s="102"/>
      <c r="SKR1" s="102"/>
      <c r="SKS1" s="102"/>
      <c r="SKT1" s="102"/>
      <c r="SKU1" s="102"/>
      <c r="SKV1" s="102"/>
      <c r="SKW1" s="102"/>
      <c r="SKX1" s="102"/>
      <c r="SKY1" s="102"/>
      <c r="SKZ1" s="102"/>
      <c r="SLA1" s="102"/>
      <c r="SLB1" s="102"/>
      <c r="SLC1" s="102"/>
      <c r="SLD1" s="102"/>
      <c r="SLE1" s="102"/>
      <c r="SLF1" s="102"/>
      <c r="SLG1" s="102"/>
      <c r="SLH1" s="102"/>
      <c r="SLI1" s="102"/>
      <c r="SLJ1" s="102"/>
      <c r="SLK1" s="102"/>
      <c r="SLL1" s="102"/>
      <c r="SLM1" s="102"/>
      <c r="SLN1" s="102"/>
      <c r="SLO1" s="102"/>
      <c r="SLP1" s="102"/>
      <c r="SLQ1" s="102"/>
      <c r="SLR1" s="102"/>
      <c r="SLS1" s="102"/>
      <c r="SLT1" s="102"/>
      <c r="SLU1" s="102"/>
      <c r="SLV1" s="102"/>
      <c r="SLW1" s="102"/>
      <c r="SLX1" s="102"/>
      <c r="SLY1" s="102"/>
      <c r="SLZ1" s="102"/>
      <c r="SMA1" s="102"/>
      <c r="SMB1" s="102"/>
      <c r="SMC1" s="102"/>
      <c r="SMD1" s="102"/>
      <c r="SME1" s="102"/>
      <c r="SMF1" s="102"/>
      <c r="SMG1" s="102"/>
      <c r="SMH1" s="102"/>
      <c r="SMI1" s="102"/>
      <c r="SMJ1" s="102"/>
      <c r="SMK1" s="102"/>
      <c r="SML1" s="102"/>
      <c r="SMM1" s="102"/>
      <c r="SMN1" s="102"/>
      <c r="SMO1" s="102"/>
      <c r="SMP1" s="102"/>
      <c r="SMQ1" s="102"/>
      <c r="SMR1" s="102"/>
      <c r="SMS1" s="102"/>
      <c r="SMT1" s="102"/>
      <c r="SMU1" s="102"/>
      <c r="SMV1" s="102"/>
      <c r="SMW1" s="102"/>
      <c r="SMX1" s="102"/>
      <c r="SMY1" s="102"/>
      <c r="SMZ1" s="102"/>
      <c r="SNA1" s="102"/>
      <c r="SNB1" s="102"/>
      <c r="SNC1" s="102"/>
      <c r="SND1" s="102"/>
      <c r="SNE1" s="102"/>
      <c r="SNF1" s="102"/>
      <c r="SNG1" s="102"/>
      <c r="SNH1" s="102"/>
      <c r="SNI1" s="102"/>
      <c r="SNJ1" s="102"/>
      <c r="SNK1" s="102"/>
      <c r="SNL1" s="102"/>
      <c r="SNM1" s="102"/>
      <c r="SNN1" s="102"/>
      <c r="SNO1" s="102"/>
      <c r="SNP1" s="102"/>
      <c r="SNQ1" s="102"/>
      <c r="SNR1" s="102"/>
      <c r="SNS1" s="102"/>
      <c r="SNT1" s="102"/>
      <c r="SNU1" s="102"/>
      <c r="SNV1" s="102"/>
      <c r="SNW1" s="102"/>
      <c r="SNX1" s="102"/>
      <c r="SNY1" s="102"/>
      <c r="SNZ1" s="102"/>
      <c r="SOA1" s="102"/>
      <c r="SOB1" s="102"/>
      <c r="SOC1" s="102"/>
      <c r="SOD1" s="102"/>
      <c r="SOE1" s="102"/>
      <c r="SOF1" s="102"/>
      <c r="SOG1" s="102"/>
      <c r="SOH1" s="102"/>
      <c r="SOI1" s="102"/>
      <c r="SOJ1" s="102"/>
      <c r="SOK1" s="102"/>
      <c r="SOL1" s="102"/>
      <c r="SOM1" s="102"/>
      <c r="SON1" s="102"/>
      <c r="SOO1" s="102"/>
      <c r="SOP1" s="102"/>
      <c r="SOQ1" s="102"/>
      <c r="SOR1" s="102"/>
      <c r="SOS1" s="102"/>
      <c r="SOT1" s="102"/>
      <c r="SOU1" s="102"/>
      <c r="SOV1" s="102"/>
      <c r="SOW1" s="102"/>
      <c r="SOX1" s="102"/>
      <c r="SOY1" s="102"/>
      <c r="SOZ1" s="102"/>
      <c r="SPA1" s="102"/>
      <c r="SPB1" s="102"/>
      <c r="SPC1" s="102"/>
      <c r="SPD1" s="102"/>
      <c r="SPE1" s="102"/>
      <c r="SPF1" s="102"/>
      <c r="SPG1" s="102"/>
      <c r="SPH1" s="102"/>
      <c r="SPI1" s="102"/>
      <c r="SPJ1" s="102"/>
      <c r="SPK1" s="102"/>
      <c r="SPL1" s="102"/>
      <c r="SPM1" s="102"/>
      <c r="SPN1" s="102"/>
      <c r="SPO1" s="102"/>
      <c r="SPP1" s="102"/>
      <c r="SPQ1" s="102"/>
      <c r="SPR1" s="102"/>
      <c r="SPS1" s="102"/>
      <c r="SPT1" s="102"/>
      <c r="SPU1" s="102"/>
      <c r="SPV1" s="102"/>
      <c r="SPW1" s="102"/>
      <c r="SPX1" s="102"/>
      <c r="SPY1" s="102"/>
      <c r="SPZ1" s="102"/>
      <c r="SQA1" s="102"/>
      <c r="SQB1" s="102"/>
      <c r="SQC1" s="102"/>
      <c r="SQD1" s="102"/>
      <c r="SQE1" s="102"/>
      <c r="SQF1" s="102"/>
      <c r="SQG1" s="102"/>
      <c r="SQH1" s="102"/>
      <c r="SQI1" s="102"/>
      <c r="SQJ1" s="102"/>
      <c r="SQK1" s="102"/>
      <c r="SQL1" s="102"/>
      <c r="SQM1" s="102"/>
      <c r="SQN1" s="102"/>
      <c r="SQO1" s="102"/>
      <c r="SQP1" s="102"/>
      <c r="SQQ1" s="102"/>
      <c r="SQR1" s="102"/>
      <c r="SQS1" s="102"/>
      <c r="SQT1" s="102"/>
      <c r="SQU1" s="102"/>
      <c r="SQV1" s="102"/>
      <c r="SQW1" s="102"/>
      <c r="SQX1" s="102"/>
      <c r="SQY1" s="102"/>
      <c r="SQZ1" s="102"/>
      <c r="SRA1" s="102"/>
      <c r="SRB1" s="102"/>
      <c r="SRC1" s="102"/>
      <c r="SRD1" s="102"/>
      <c r="SRE1" s="102"/>
      <c r="SRF1" s="102"/>
      <c r="SRG1" s="102"/>
      <c r="SRH1" s="102"/>
      <c r="SRI1" s="102"/>
      <c r="SRJ1" s="102"/>
      <c r="SRK1" s="102"/>
      <c r="SRL1" s="102"/>
      <c r="SRM1" s="102"/>
      <c r="SRN1" s="102"/>
      <c r="SRO1" s="102"/>
      <c r="SRP1" s="102"/>
      <c r="SRQ1" s="102"/>
      <c r="SRR1" s="102"/>
      <c r="SRS1" s="102"/>
      <c r="SRT1" s="102"/>
      <c r="SRU1" s="102"/>
      <c r="SRV1" s="102"/>
      <c r="SRW1" s="102"/>
      <c r="SRX1" s="102"/>
      <c r="SRY1" s="102"/>
      <c r="SRZ1" s="102"/>
      <c r="SSA1" s="102"/>
      <c r="SSB1" s="102"/>
      <c r="SSC1" s="102"/>
      <c r="SSD1" s="102"/>
      <c r="SSE1" s="102"/>
      <c r="SSF1" s="102"/>
      <c r="SSG1" s="102"/>
      <c r="SSH1" s="102"/>
      <c r="SSI1" s="102"/>
      <c r="SSJ1" s="102"/>
      <c r="SSK1" s="102"/>
      <c r="SSL1" s="102"/>
      <c r="SSM1" s="102"/>
      <c r="SSN1" s="102"/>
      <c r="SSO1" s="102"/>
      <c r="SSP1" s="102"/>
      <c r="SSQ1" s="102"/>
      <c r="SSR1" s="102"/>
      <c r="SSS1" s="102"/>
      <c r="SST1" s="102"/>
      <c r="SSU1" s="102"/>
      <c r="SSV1" s="102"/>
      <c r="SSW1" s="102"/>
      <c r="SSX1" s="102"/>
      <c r="SSY1" s="102"/>
      <c r="SSZ1" s="102"/>
      <c r="STA1" s="102"/>
      <c r="STB1" s="102"/>
      <c r="STC1" s="102"/>
      <c r="STD1" s="102"/>
      <c r="STE1" s="102"/>
      <c r="STF1" s="102"/>
      <c r="STG1" s="102"/>
      <c r="STH1" s="102"/>
      <c r="STI1" s="102"/>
      <c r="STJ1" s="102"/>
      <c r="STK1" s="102"/>
      <c r="STL1" s="102"/>
      <c r="STM1" s="102"/>
      <c r="STN1" s="102"/>
      <c r="STO1" s="102"/>
      <c r="STP1" s="102"/>
      <c r="STQ1" s="102"/>
      <c r="STR1" s="102"/>
      <c r="STS1" s="102"/>
      <c r="STT1" s="102"/>
      <c r="STU1" s="102"/>
      <c r="STV1" s="102"/>
      <c r="STW1" s="102"/>
      <c r="STX1" s="102"/>
      <c r="STY1" s="102"/>
      <c r="STZ1" s="102"/>
      <c r="SUA1" s="102"/>
      <c r="SUB1" s="102"/>
      <c r="SUC1" s="102"/>
      <c r="SUD1" s="102"/>
      <c r="SUE1" s="102"/>
      <c r="SUF1" s="102"/>
      <c r="SUG1" s="102"/>
      <c r="SUH1" s="102"/>
      <c r="SUI1" s="102"/>
      <c r="SUJ1" s="102"/>
      <c r="SUK1" s="102"/>
      <c r="SUL1" s="102"/>
      <c r="SUM1" s="102"/>
      <c r="SUN1" s="102"/>
      <c r="SUO1" s="102"/>
      <c r="SUP1" s="102"/>
      <c r="SUQ1" s="102"/>
      <c r="SUR1" s="102"/>
      <c r="SUS1" s="102"/>
      <c r="SUT1" s="102"/>
      <c r="SUU1" s="102"/>
      <c r="SUV1" s="102"/>
      <c r="SUW1" s="102"/>
      <c r="SUX1" s="102"/>
      <c r="SUY1" s="102"/>
      <c r="SUZ1" s="102"/>
      <c r="SVA1" s="102"/>
      <c r="SVB1" s="102"/>
      <c r="SVC1" s="102"/>
      <c r="SVD1" s="102"/>
      <c r="SVE1" s="102"/>
      <c r="SVF1" s="102"/>
      <c r="SVG1" s="102"/>
      <c r="SVH1" s="102"/>
      <c r="SVI1" s="102"/>
      <c r="SVJ1" s="102"/>
      <c r="SVK1" s="102"/>
      <c r="SVL1" s="102"/>
      <c r="SVM1" s="102"/>
      <c r="SVN1" s="102"/>
      <c r="SVO1" s="102"/>
      <c r="SVP1" s="102"/>
      <c r="SVQ1" s="102"/>
      <c r="SVR1" s="102"/>
      <c r="SVS1" s="102"/>
      <c r="SVT1" s="102"/>
      <c r="SVU1" s="102"/>
      <c r="SVV1" s="102"/>
      <c r="SVW1" s="102"/>
      <c r="SVX1" s="102"/>
      <c r="SVY1" s="102"/>
      <c r="SVZ1" s="102"/>
      <c r="SWA1" s="102"/>
      <c r="SWB1" s="102"/>
      <c r="SWC1" s="102"/>
      <c r="SWD1" s="102"/>
      <c r="SWE1" s="102"/>
      <c r="SWF1" s="102"/>
      <c r="SWG1" s="102"/>
      <c r="SWH1" s="102"/>
      <c r="SWI1" s="102"/>
      <c r="SWJ1" s="102"/>
      <c r="SWK1" s="102"/>
      <c r="SWL1" s="102"/>
      <c r="SWM1" s="102"/>
      <c r="SWN1" s="102"/>
      <c r="SWO1" s="102"/>
      <c r="SWP1" s="102"/>
      <c r="SWQ1" s="102"/>
      <c r="SWR1" s="102"/>
      <c r="SWS1" s="102"/>
      <c r="SWT1" s="102"/>
      <c r="SWU1" s="102"/>
      <c r="SWV1" s="102"/>
      <c r="SWW1" s="102"/>
      <c r="SWX1" s="102"/>
      <c r="SWY1" s="102"/>
      <c r="SWZ1" s="102"/>
      <c r="SXA1" s="102"/>
      <c r="SXB1" s="102"/>
      <c r="SXC1" s="102"/>
      <c r="SXD1" s="102"/>
      <c r="SXE1" s="102"/>
      <c r="SXF1" s="102"/>
      <c r="SXG1" s="102"/>
      <c r="SXH1" s="102"/>
      <c r="SXI1" s="102"/>
      <c r="SXJ1" s="102"/>
      <c r="SXK1" s="102"/>
      <c r="SXL1" s="102"/>
      <c r="SXM1" s="102"/>
      <c r="SXN1" s="102"/>
      <c r="SXO1" s="102"/>
      <c r="SXP1" s="102"/>
      <c r="SXQ1" s="102"/>
      <c r="SXR1" s="102"/>
      <c r="SXS1" s="102"/>
      <c r="SXT1" s="102"/>
      <c r="SXU1" s="102"/>
      <c r="SXV1" s="102"/>
      <c r="SXW1" s="102"/>
      <c r="SXX1" s="102"/>
      <c r="SXY1" s="102"/>
      <c r="SXZ1" s="102"/>
      <c r="SYA1" s="102"/>
      <c r="SYB1" s="102"/>
      <c r="SYC1" s="102"/>
      <c r="SYD1" s="102"/>
      <c r="SYE1" s="102"/>
      <c r="SYF1" s="102"/>
      <c r="SYG1" s="102"/>
      <c r="SYH1" s="102"/>
      <c r="SYI1" s="102"/>
      <c r="SYJ1" s="102"/>
      <c r="SYK1" s="102"/>
      <c r="SYL1" s="102"/>
      <c r="SYM1" s="102"/>
      <c r="SYN1" s="102"/>
      <c r="SYO1" s="102"/>
      <c r="SYP1" s="102"/>
      <c r="SYQ1" s="102"/>
      <c r="SYR1" s="102"/>
      <c r="SYS1" s="102"/>
      <c r="SYT1" s="102"/>
      <c r="SYU1" s="102"/>
      <c r="SYV1" s="102"/>
      <c r="SYW1" s="102"/>
      <c r="SYX1" s="102"/>
      <c r="SYY1" s="102"/>
      <c r="SYZ1" s="102"/>
      <c r="SZA1" s="102"/>
      <c r="SZB1" s="102"/>
      <c r="SZC1" s="102"/>
      <c r="SZD1" s="102"/>
      <c r="SZE1" s="102"/>
      <c r="SZF1" s="102"/>
      <c r="SZG1" s="102"/>
      <c r="SZH1" s="102"/>
      <c r="SZI1" s="102"/>
      <c r="SZJ1" s="102"/>
      <c r="SZK1" s="102"/>
      <c r="SZL1" s="102"/>
      <c r="SZM1" s="102"/>
      <c r="SZN1" s="102"/>
      <c r="SZO1" s="102"/>
      <c r="SZP1" s="102"/>
      <c r="SZQ1" s="102"/>
      <c r="SZR1" s="102"/>
      <c r="SZS1" s="102"/>
      <c r="SZT1" s="102"/>
      <c r="SZU1" s="102"/>
      <c r="SZV1" s="102"/>
      <c r="SZW1" s="102"/>
      <c r="SZX1" s="102"/>
      <c r="SZY1" s="102"/>
      <c r="SZZ1" s="102"/>
      <c r="TAA1" s="102"/>
      <c r="TAB1" s="102"/>
      <c r="TAC1" s="102"/>
      <c r="TAD1" s="102"/>
      <c r="TAE1" s="102"/>
      <c r="TAF1" s="102"/>
      <c r="TAG1" s="102"/>
      <c r="TAH1" s="102"/>
      <c r="TAI1" s="102"/>
      <c r="TAJ1" s="102"/>
      <c r="TAK1" s="102"/>
      <c r="TAL1" s="102"/>
      <c r="TAM1" s="102"/>
      <c r="TAN1" s="102"/>
      <c r="TAO1" s="102"/>
      <c r="TAP1" s="102"/>
      <c r="TAQ1" s="102"/>
      <c r="TAR1" s="102"/>
      <c r="TAS1" s="102"/>
      <c r="TAT1" s="102"/>
      <c r="TAU1" s="102"/>
      <c r="TAV1" s="102"/>
      <c r="TAW1" s="102"/>
      <c r="TAX1" s="102"/>
      <c r="TAY1" s="102"/>
      <c r="TAZ1" s="102"/>
      <c r="TBA1" s="102"/>
      <c r="TBB1" s="102"/>
      <c r="TBC1" s="102"/>
      <c r="TBD1" s="102"/>
      <c r="TBE1" s="102"/>
      <c r="TBF1" s="102"/>
      <c r="TBG1" s="102"/>
      <c r="TBH1" s="102"/>
      <c r="TBI1" s="102"/>
      <c r="TBJ1" s="102"/>
      <c r="TBK1" s="102"/>
      <c r="TBL1" s="102"/>
      <c r="TBM1" s="102"/>
      <c r="TBN1" s="102"/>
      <c r="TBO1" s="102"/>
      <c r="TBP1" s="102"/>
      <c r="TBQ1" s="102"/>
      <c r="TBR1" s="102"/>
      <c r="TBS1" s="102"/>
      <c r="TBT1" s="102"/>
      <c r="TBU1" s="102"/>
      <c r="TBV1" s="102"/>
      <c r="TBW1" s="102"/>
      <c r="TBX1" s="102"/>
      <c r="TBY1" s="102"/>
      <c r="TBZ1" s="102"/>
      <c r="TCA1" s="102"/>
      <c r="TCB1" s="102"/>
      <c r="TCC1" s="102"/>
      <c r="TCD1" s="102"/>
      <c r="TCE1" s="102"/>
      <c r="TCF1" s="102"/>
      <c r="TCG1" s="102"/>
      <c r="TCH1" s="102"/>
      <c r="TCI1" s="102"/>
      <c r="TCJ1" s="102"/>
      <c r="TCK1" s="102"/>
      <c r="TCL1" s="102"/>
      <c r="TCM1" s="102"/>
      <c r="TCN1" s="102"/>
      <c r="TCO1" s="102"/>
      <c r="TCP1" s="102"/>
      <c r="TCQ1" s="102"/>
      <c r="TCR1" s="102"/>
      <c r="TCS1" s="102"/>
      <c r="TCT1" s="102"/>
      <c r="TCU1" s="102"/>
      <c r="TCV1" s="102"/>
      <c r="TCW1" s="102"/>
      <c r="TCX1" s="102"/>
      <c r="TCY1" s="102"/>
      <c r="TCZ1" s="102"/>
      <c r="TDA1" s="102"/>
      <c r="TDB1" s="102"/>
      <c r="TDC1" s="102"/>
      <c r="TDD1" s="102"/>
      <c r="TDE1" s="102"/>
      <c r="TDF1" s="102"/>
      <c r="TDG1" s="102"/>
      <c r="TDH1" s="102"/>
      <c r="TDI1" s="102"/>
      <c r="TDJ1" s="102"/>
      <c r="TDK1" s="102"/>
      <c r="TDL1" s="102"/>
      <c r="TDM1" s="102"/>
      <c r="TDN1" s="102"/>
      <c r="TDO1" s="102"/>
      <c r="TDP1" s="102"/>
      <c r="TDQ1" s="102"/>
      <c r="TDR1" s="102"/>
      <c r="TDS1" s="102"/>
      <c r="TDT1" s="102"/>
      <c r="TDU1" s="102"/>
      <c r="TDV1" s="102"/>
      <c r="TDW1" s="102"/>
      <c r="TDX1" s="102"/>
      <c r="TDY1" s="102"/>
      <c r="TDZ1" s="102"/>
      <c r="TEA1" s="102"/>
      <c r="TEB1" s="102"/>
      <c r="TEC1" s="102"/>
      <c r="TED1" s="102"/>
      <c r="TEE1" s="102"/>
      <c r="TEF1" s="102"/>
      <c r="TEG1" s="102"/>
      <c r="TEH1" s="102"/>
      <c r="TEI1" s="102"/>
      <c r="TEJ1" s="102"/>
      <c r="TEK1" s="102"/>
      <c r="TEL1" s="102"/>
      <c r="TEM1" s="102"/>
      <c r="TEN1" s="102"/>
      <c r="TEO1" s="102"/>
      <c r="TEP1" s="102"/>
      <c r="TEQ1" s="102"/>
      <c r="TER1" s="102"/>
      <c r="TES1" s="102"/>
      <c r="TET1" s="102"/>
      <c r="TEU1" s="102"/>
      <c r="TEV1" s="102"/>
      <c r="TEW1" s="102"/>
      <c r="TEX1" s="102"/>
      <c r="TEY1" s="102"/>
      <c r="TEZ1" s="102"/>
      <c r="TFA1" s="102"/>
      <c r="TFB1" s="102"/>
      <c r="TFC1" s="102"/>
      <c r="TFD1" s="102"/>
      <c r="TFE1" s="102"/>
      <c r="TFF1" s="102"/>
      <c r="TFG1" s="102"/>
      <c r="TFH1" s="102"/>
      <c r="TFI1" s="102"/>
      <c r="TFJ1" s="102"/>
      <c r="TFK1" s="102"/>
      <c r="TFL1" s="102"/>
      <c r="TFM1" s="102"/>
      <c r="TFN1" s="102"/>
      <c r="TFO1" s="102"/>
      <c r="TFP1" s="102"/>
      <c r="TFQ1" s="102"/>
      <c r="TFR1" s="102"/>
      <c r="TFS1" s="102"/>
      <c r="TFT1" s="102"/>
      <c r="TFU1" s="102"/>
      <c r="TFV1" s="102"/>
      <c r="TFW1" s="102"/>
      <c r="TFX1" s="102"/>
      <c r="TFY1" s="102"/>
      <c r="TFZ1" s="102"/>
      <c r="TGA1" s="102"/>
      <c r="TGB1" s="102"/>
      <c r="TGC1" s="102"/>
      <c r="TGD1" s="102"/>
      <c r="TGE1" s="102"/>
      <c r="TGF1" s="102"/>
      <c r="TGG1" s="102"/>
      <c r="TGH1" s="102"/>
      <c r="TGI1" s="102"/>
      <c r="TGJ1" s="102"/>
      <c r="TGK1" s="102"/>
      <c r="TGL1" s="102"/>
      <c r="TGM1" s="102"/>
      <c r="TGN1" s="102"/>
      <c r="TGO1" s="102"/>
      <c r="TGP1" s="102"/>
      <c r="TGQ1" s="102"/>
      <c r="TGR1" s="102"/>
      <c r="TGS1" s="102"/>
      <c r="TGT1" s="102"/>
      <c r="TGU1" s="102"/>
      <c r="TGV1" s="102"/>
      <c r="TGW1" s="102"/>
      <c r="TGX1" s="102"/>
      <c r="TGY1" s="102"/>
      <c r="TGZ1" s="102"/>
      <c r="THA1" s="102"/>
      <c r="THB1" s="102"/>
      <c r="THC1" s="102"/>
      <c r="THD1" s="102"/>
      <c r="THE1" s="102"/>
      <c r="THF1" s="102"/>
      <c r="THG1" s="102"/>
      <c r="THH1" s="102"/>
      <c r="THI1" s="102"/>
      <c r="THJ1" s="102"/>
      <c r="THK1" s="102"/>
      <c r="THL1" s="102"/>
      <c r="THM1" s="102"/>
      <c r="THN1" s="102"/>
      <c r="THO1" s="102"/>
      <c r="THP1" s="102"/>
      <c r="THQ1" s="102"/>
      <c r="THR1" s="102"/>
      <c r="THS1" s="102"/>
      <c r="THT1" s="102"/>
      <c r="THU1" s="102"/>
      <c r="THV1" s="102"/>
      <c r="THW1" s="102"/>
      <c r="THX1" s="102"/>
      <c r="THY1" s="102"/>
      <c r="THZ1" s="102"/>
      <c r="TIA1" s="102"/>
      <c r="TIB1" s="102"/>
      <c r="TIC1" s="102"/>
      <c r="TID1" s="102"/>
      <c r="TIE1" s="102"/>
      <c r="TIF1" s="102"/>
      <c r="TIG1" s="102"/>
      <c r="TIH1" s="102"/>
      <c r="TII1" s="102"/>
      <c r="TIJ1" s="102"/>
      <c r="TIK1" s="102"/>
      <c r="TIL1" s="102"/>
      <c r="TIM1" s="102"/>
      <c r="TIN1" s="102"/>
      <c r="TIO1" s="102"/>
      <c r="TIP1" s="102"/>
      <c r="TIQ1" s="102"/>
      <c r="TIR1" s="102"/>
      <c r="TIS1" s="102"/>
      <c r="TIT1" s="102"/>
      <c r="TIU1" s="102"/>
      <c r="TIV1" s="102"/>
      <c r="TIW1" s="102"/>
      <c r="TIX1" s="102"/>
      <c r="TIY1" s="102"/>
      <c r="TIZ1" s="102"/>
      <c r="TJA1" s="102"/>
      <c r="TJB1" s="102"/>
      <c r="TJC1" s="102"/>
      <c r="TJD1" s="102"/>
      <c r="TJE1" s="102"/>
      <c r="TJF1" s="102"/>
      <c r="TJG1" s="102"/>
      <c r="TJH1" s="102"/>
      <c r="TJI1" s="102"/>
      <c r="TJJ1" s="102"/>
      <c r="TJK1" s="102"/>
      <c r="TJL1" s="102"/>
      <c r="TJM1" s="102"/>
      <c r="TJN1" s="102"/>
      <c r="TJO1" s="102"/>
      <c r="TJP1" s="102"/>
      <c r="TJQ1" s="102"/>
      <c r="TJR1" s="102"/>
      <c r="TJS1" s="102"/>
      <c r="TJT1" s="102"/>
      <c r="TJU1" s="102"/>
      <c r="TJV1" s="102"/>
      <c r="TJW1" s="102"/>
      <c r="TJX1" s="102"/>
      <c r="TJY1" s="102"/>
      <c r="TJZ1" s="102"/>
      <c r="TKA1" s="102"/>
      <c r="TKB1" s="102"/>
      <c r="TKC1" s="102"/>
      <c r="TKD1" s="102"/>
      <c r="TKE1" s="102"/>
      <c r="TKF1" s="102"/>
      <c r="TKG1" s="102"/>
      <c r="TKH1" s="102"/>
      <c r="TKI1" s="102"/>
      <c r="TKJ1" s="102"/>
      <c r="TKK1" s="102"/>
      <c r="TKL1" s="102"/>
      <c r="TKM1" s="102"/>
      <c r="TKN1" s="102"/>
      <c r="TKO1" s="102"/>
      <c r="TKP1" s="102"/>
      <c r="TKQ1" s="102"/>
      <c r="TKR1" s="102"/>
      <c r="TKS1" s="102"/>
      <c r="TKT1" s="102"/>
      <c r="TKU1" s="102"/>
      <c r="TKV1" s="102"/>
      <c r="TKW1" s="102"/>
      <c r="TKX1" s="102"/>
      <c r="TKY1" s="102"/>
      <c r="TKZ1" s="102"/>
      <c r="TLA1" s="102"/>
      <c r="TLB1" s="102"/>
      <c r="TLC1" s="102"/>
      <c r="TLD1" s="102"/>
      <c r="TLE1" s="102"/>
      <c r="TLF1" s="102"/>
      <c r="TLG1" s="102"/>
      <c r="TLH1" s="102"/>
      <c r="TLI1" s="102"/>
      <c r="TLJ1" s="102"/>
      <c r="TLK1" s="102"/>
      <c r="TLL1" s="102"/>
      <c r="TLM1" s="102"/>
      <c r="TLN1" s="102"/>
      <c r="TLO1" s="102"/>
      <c r="TLP1" s="102"/>
      <c r="TLQ1" s="102"/>
      <c r="TLR1" s="102"/>
      <c r="TLS1" s="102"/>
      <c r="TLT1" s="102"/>
      <c r="TLU1" s="102"/>
      <c r="TLV1" s="102"/>
      <c r="TLW1" s="102"/>
      <c r="TLX1" s="102"/>
      <c r="TLY1" s="102"/>
      <c r="TLZ1" s="102"/>
      <c r="TMA1" s="102"/>
      <c r="TMB1" s="102"/>
      <c r="TMC1" s="102"/>
      <c r="TMD1" s="102"/>
      <c r="TME1" s="102"/>
      <c r="TMF1" s="102"/>
      <c r="TMG1" s="102"/>
      <c r="TMH1" s="102"/>
      <c r="TMI1" s="102"/>
      <c r="TMJ1" s="102"/>
      <c r="TMK1" s="102"/>
      <c r="TML1" s="102"/>
      <c r="TMM1" s="102"/>
      <c r="TMN1" s="102"/>
      <c r="TMO1" s="102"/>
      <c r="TMP1" s="102"/>
      <c r="TMQ1" s="102"/>
      <c r="TMR1" s="102"/>
      <c r="TMS1" s="102"/>
      <c r="TMT1" s="102"/>
      <c r="TMU1" s="102"/>
      <c r="TMV1" s="102"/>
      <c r="TMW1" s="102"/>
      <c r="TMX1" s="102"/>
      <c r="TMY1" s="102"/>
      <c r="TMZ1" s="102"/>
      <c r="TNA1" s="102"/>
      <c r="TNB1" s="102"/>
      <c r="TNC1" s="102"/>
      <c r="TND1" s="102"/>
      <c r="TNE1" s="102"/>
      <c r="TNF1" s="102"/>
      <c r="TNG1" s="102"/>
      <c r="TNH1" s="102"/>
      <c r="TNI1" s="102"/>
      <c r="TNJ1" s="102"/>
      <c r="TNK1" s="102"/>
      <c r="TNL1" s="102"/>
      <c r="TNM1" s="102"/>
      <c r="TNN1" s="102"/>
      <c r="TNO1" s="102"/>
      <c r="TNP1" s="102"/>
      <c r="TNQ1" s="102"/>
      <c r="TNR1" s="102"/>
      <c r="TNS1" s="102"/>
      <c r="TNT1" s="102"/>
      <c r="TNU1" s="102"/>
      <c r="TNV1" s="102"/>
      <c r="TNW1" s="102"/>
      <c r="TNX1" s="102"/>
      <c r="TNY1" s="102"/>
      <c r="TNZ1" s="102"/>
      <c r="TOA1" s="102"/>
      <c r="TOB1" s="102"/>
      <c r="TOC1" s="102"/>
      <c r="TOD1" s="102"/>
      <c r="TOE1" s="102"/>
      <c r="TOF1" s="102"/>
      <c r="TOG1" s="102"/>
      <c r="TOH1" s="102"/>
      <c r="TOI1" s="102"/>
      <c r="TOJ1" s="102"/>
      <c r="TOK1" s="102"/>
      <c r="TOL1" s="102"/>
      <c r="TOM1" s="102"/>
      <c r="TON1" s="102"/>
      <c r="TOO1" s="102"/>
      <c r="TOP1" s="102"/>
      <c r="TOQ1" s="102"/>
      <c r="TOR1" s="102"/>
      <c r="TOS1" s="102"/>
      <c r="TOT1" s="102"/>
      <c r="TOU1" s="102"/>
      <c r="TOV1" s="102"/>
      <c r="TOW1" s="102"/>
      <c r="TOX1" s="102"/>
      <c r="TOY1" s="102"/>
      <c r="TOZ1" s="102"/>
      <c r="TPA1" s="102"/>
      <c r="TPB1" s="102"/>
      <c r="TPC1" s="102"/>
      <c r="TPD1" s="102"/>
      <c r="TPE1" s="102"/>
      <c r="TPF1" s="102"/>
      <c r="TPG1" s="102"/>
      <c r="TPH1" s="102"/>
      <c r="TPI1" s="102"/>
      <c r="TPJ1" s="102"/>
      <c r="TPK1" s="102"/>
      <c r="TPL1" s="102"/>
      <c r="TPM1" s="102"/>
      <c r="TPN1" s="102"/>
      <c r="TPO1" s="102"/>
      <c r="TPP1" s="102"/>
      <c r="TPQ1" s="102"/>
      <c r="TPR1" s="102"/>
      <c r="TPS1" s="102"/>
      <c r="TPT1" s="102"/>
      <c r="TPU1" s="102"/>
      <c r="TPV1" s="102"/>
      <c r="TPW1" s="102"/>
      <c r="TPX1" s="102"/>
      <c r="TPY1" s="102"/>
      <c r="TPZ1" s="102"/>
      <c r="TQA1" s="102"/>
      <c r="TQB1" s="102"/>
      <c r="TQC1" s="102"/>
      <c r="TQD1" s="102"/>
      <c r="TQE1" s="102"/>
      <c r="TQF1" s="102"/>
      <c r="TQG1" s="102"/>
      <c r="TQH1" s="102"/>
      <c r="TQI1" s="102"/>
      <c r="TQJ1" s="102"/>
      <c r="TQK1" s="102"/>
      <c r="TQL1" s="102"/>
      <c r="TQM1" s="102"/>
      <c r="TQN1" s="102"/>
      <c r="TQO1" s="102"/>
      <c r="TQP1" s="102"/>
      <c r="TQQ1" s="102"/>
      <c r="TQR1" s="102"/>
      <c r="TQS1" s="102"/>
      <c r="TQT1" s="102"/>
      <c r="TQU1" s="102"/>
      <c r="TQV1" s="102"/>
      <c r="TQW1" s="102"/>
      <c r="TQX1" s="102"/>
      <c r="TQY1" s="102"/>
      <c r="TQZ1" s="102"/>
      <c r="TRA1" s="102"/>
      <c r="TRB1" s="102"/>
      <c r="TRC1" s="102"/>
      <c r="TRD1" s="102"/>
      <c r="TRE1" s="102"/>
      <c r="TRF1" s="102"/>
      <c r="TRG1" s="102"/>
      <c r="TRH1" s="102"/>
      <c r="TRI1" s="102"/>
      <c r="TRJ1" s="102"/>
      <c r="TRK1" s="102"/>
      <c r="TRL1" s="102"/>
      <c r="TRM1" s="102"/>
      <c r="TRN1" s="102"/>
      <c r="TRO1" s="102"/>
      <c r="TRP1" s="102"/>
      <c r="TRQ1" s="102"/>
      <c r="TRR1" s="102"/>
      <c r="TRS1" s="102"/>
      <c r="TRT1" s="102"/>
      <c r="TRU1" s="102"/>
      <c r="TRV1" s="102"/>
      <c r="TRW1" s="102"/>
      <c r="TRX1" s="102"/>
      <c r="TRY1" s="102"/>
      <c r="TRZ1" s="102"/>
      <c r="TSA1" s="102"/>
      <c r="TSB1" s="102"/>
      <c r="TSC1" s="102"/>
      <c r="TSD1" s="102"/>
      <c r="TSE1" s="102"/>
      <c r="TSF1" s="102"/>
      <c r="TSG1" s="102"/>
      <c r="TSH1" s="102"/>
      <c r="TSI1" s="102"/>
      <c r="TSJ1" s="102"/>
      <c r="TSK1" s="102"/>
      <c r="TSL1" s="102"/>
      <c r="TSM1" s="102"/>
      <c r="TSN1" s="102"/>
      <c r="TSO1" s="102"/>
      <c r="TSP1" s="102"/>
      <c r="TSQ1" s="102"/>
      <c r="TSR1" s="102"/>
      <c r="TSS1" s="102"/>
      <c r="TST1" s="102"/>
      <c r="TSU1" s="102"/>
      <c r="TSV1" s="102"/>
      <c r="TSW1" s="102"/>
      <c r="TSX1" s="102"/>
      <c r="TSY1" s="102"/>
      <c r="TSZ1" s="102"/>
      <c r="TTA1" s="102"/>
      <c r="TTB1" s="102"/>
      <c r="TTC1" s="102"/>
      <c r="TTD1" s="102"/>
      <c r="TTE1" s="102"/>
      <c r="TTF1" s="102"/>
      <c r="TTG1" s="102"/>
      <c r="TTH1" s="102"/>
      <c r="TTI1" s="102"/>
      <c r="TTJ1" s="102"/>
      <c r="TTK1" s="102"/>
      <c r="TTL1" s="102"/>
      <c r="TTM1" s="102"/>
      <c r="TTN1" s="102"/>
      <c r="TTO1" s="102"/>
      <c r="TTP1" s="102"/>
      <c r="TTQ1" s="102"/>
      <c r="TTR1" s="102"/>
      <c r="TTS1" s="102"/>
      <c r="TTT1" s="102"/>
      <c r="TTU1" s="102"/>
      <c r="TTV1" s="102"/>
      <c r="TTW1" s="102"/>
      <c r="TTX1" s="102"/>
      <c r="TTY1" s="102"/>
      <c r="TTZ1" s="102"/>
      <c r="TUA1" s="102"/>
      <c r="TUB1" s="102"/>
      <c r="TUC1" s="102"/>
      <c r="TUD1" s="102"/>
      <c r="TUE1" s="102"/>
      <c r="TUF1" s="102"/>
      <c r="TUG1" s="102"/>
      <c r="TUH1" s="102"/>
      <c r="TUI1" s="102"/>
      <c r="TUJ1" s="102"/>
      <c r="TUK1" s="102"/>
      <c r="TUL1" s="102"/>
      <c r="TUM1" s="102"/>
      <c r="TUN1" s="102"/>
      <c r="TUO1" s="102"/>
      <c r="TUP1" s="102"/>
      <c r="TUQ1" s="102"/>
      <c r="TUR1" s="102"/>
      <c r="TUS1" s="102"/>
      <c r="TUT1" s="102"/>
      <c r="TUU1" s="102"/>
      <c r="TUV1" s="102"/>
      <c r="TUW1" s="102"/>
      <c r="TUX1" s="102"/>
      <c r="TUY1" s="102"/>
      <c r="TUZ1" s="102"/>
      <c r="TVA1" s="102"/>
      <c r="TVB1" s="102"/>
      <c r="TVC1" s="102"/>
      <c r="TVD1" s="102"/>
      <c r="TVE1" s="102"/>
      <c r="TVF1" s="102"/>
      <c r="TVG1" s="102"/>
      <c r="TVH1" s="102"/>
      <c r="TVI1" s="102"/>
      <c r="TVJ1" s="102"/>
      <c r="TVK1" s="102"/>
      <c r="TVL1" s="102"/>
      <c r="TVM1" s="102"/>
      <c r="TVN1" s="102"/>
      <c r="TVO1" s="102"/>
      <c r="TVP1" s="102"/>
      <c r="TVQ1" s="102"/>
      <c r="TVR1" s="102"/>
      <c r="TVS1" s="102"/>
      <c r="TVT1" s="102"/>
      <c r="TVU1" s="102"/>
      <c r="TVV1" s="102"/>
      <c r="TVW1" s="102"/>
      <c r="TVX1" s="102"/>
      <c r="TVY1" s="102"/>
      <c r="TVZ1" s="102"/>
      <c r="TWA1" s="102"/>
      <c r="TWB1" s="102"/>
      <c r="TWC1" s="102"/>
      <c r="TWD1" s="102"/>
      <c r="TWE1" s="102"/>
      <c r="TWF1" s="102"/>
      <c r="TWG1" s="102"/>
      <c r="TWH1" s="102"/>
      <c r="TWI1" s="102"/>
      <c r="TWJ1" s="102"/>
      <c r="TWK1" s="102"/>
      <c r="TWL1" s="102"/>
      <c r="TWM1" s="102"/>
      <c r="TWN1" s="102"/>
      <c r="TWO1" s="102"/>
      <c r="TWP1" s="102"/>
      <c r="TWQ1" s="102"/>
      <c r="TWR1" s="102"/>
      <c r="TWS1" s="102"/>
      <c r="TWT1" s="102"/>
      <c r="TWU1" s="102"/>
      <c r="TWV1" s="102"/>
      <c r="TWW1" s="102"/>
      <c r="TWX1" s="102"/>
      <c r="TWY1" s="102"/>
      <c r="TWZ1" s="102"/>
      <c r="TXA1" s="102"/>
      <c r="TXB1" s="102"/>
      <c r="TXC1" s="102"/>
      <c r="TXD1" s="102"/>
      <c r="TXE1" s="102"/>
      <c r="TXF1" s="102"/>
      <c r="TXG1" s="102"/>
      <c r="TXH1" s="102"/>
      <c r="TXI1" s="102"/>
      <c r="TXJ1" s="102"/>
      <c r="TXK1" s="102"/>
      <c r="TXL1" s="102"/>
      <c r="TXM1" s="102"/>
      <c r="TXN1" s="102"/>
      <c r="TXO1" s="102"/>
      <c r="TXP1" s="102"/>
      <c r="TXQ1" s="102"/>
      <c r="TXR1" s="102"/>
      <c r="TXS1" s="102"/>
      <c r="TXT1" s="102"/>
      <c r="TXU1" s="102"/>
      <c r="TXV1" s="102"/>
      <c r="TXW1" s="102"/>
      <c r="TXX1" s="102"/>
      <c r="TXY1" s="102"/>
      <c r="TXZ1" s="102"/>
      <c r="TYA1" s="102"/>
      <c r="TYB1" s="102"/>
      <c r="TYC1" s="102"/>
      <c r="TYD1" s="102"/>
      <c r="TYE1" s="102"/>
      <c r="TYF1" s="102"/>
      <c r="TYG1" s="102"/>
      <c r="TYH1" s="102"/>
      <c r="TYI1" s="102"/>
      <c r="TYJ1" s="102"/>
      <c r="TYK1" s="102"/>
      <c r="TYL1" s="102"/>
      <c r="TYM1" s="102"/>
      <c r="TYN1" s="102"/>
      <c r="TYO1" s="102"/>
      <c r="TYP1" s="102"/>
      <c r="TYQ1" s="102"/>
      <c r="TYR1" s="102"/>
      <c r="TYS1" s="102"/>
      <c r="TYT1" s="102"/>
      <c r="TYU1" s="102"/>
      <c r="TYV1" s="102"/>
      <c r="TYW1" s="102"/>
      <c r="TYX1" s="102"/>
      <c r="TYY1" s="102"/>
      <c r="TYZ1" s="102"/>
      <c r="TZA1" s="102"/>
      <c r="TZB1" s="102"/>
      <c r="TZC1" s="102"/>
      <c r="TZD1" s="102"/>
      <c r="TZE1" s="102"/>
      <c r="TZF1" s="102"/>
      <c r="TZG1" s="102"/>
      <c r="TZH1" s="102"/>
      <c r="TZI1" s="102"/>
      <c r="TZJ1" s="102"/>
      <c r="TZK1" s="102"/>
      <c r="TZL1" s="102"/>
      <c r="TZM1" s="102"/>
      <c r="TZN1" s="102"/>
      <c r="TZO1" s="102"/>
      <c r="TZP1" s="102"/>
      <c r="TZQ1" s="102"/>
      <c r="TZR1" s="102"/>
      <c r="TZS1" s="102"/>
      <c r="TZT1" s="102"/>
      <c r="TZU1" s="102"/>
      <c r="TZV1" s="102"/>
      <c r="TZW1" s="102"/>
      <c r="TZX1" s="102"/>
      <c r="TZY1" s="102"/>
      <c r="TZZ1" s="102"/>
      <c r="UAA1" s="102"/>
      <c r="UAB1" s="102"/>
      <c r="UAC1" s="102"/>
      <c r="UAD1" s="102"/>
      <c r="UAE1" s="102"/>
      <c r="UAF1" s="102"/>
      <c r="UAG1" s="102"/>
      <c r="UAH1" s="102"/>
      <c r="UAI1" s="102"/>
      <c r="UAJ1" s="102"/>
      <c r="UAK1" s="102"/>
      <c r="UAL1" s="102"/>
      <c r="UAM1" s="102"/>
      <c r="UAN1" s="102"/>
      <c r="UAO1" s="102"/>
      <c r="UAP1" s="102"/>
      <c r="UAQ1" s="102"/>
      <c r="UAR1" s="102"/>
      <c r="UAS1" s="102"/>
      <c r="UAT1" s="102"/>
      <c r="UAU1" s="102"/>
      <c r="UAV1" s="102"/>
      <c r="UAW1" s="102"/>
      <c r="UAX1" s="102"/>
      <c r="UAY1" s="102"/>
      <c r="UAZ1" s="102"/>
      <c r="UBA1" s="102"/>
      <c r="UBB1" s="102"/>
      <c r="UBC1" s="102"/>
      <c r="UBD1" s="102"/>
      <c r="UBE1" s="102"/>
      <c r="UBF1" s="102"/>
      <c r="UBG1" s="102"/>
      <c r="UBH1" s="102"/>
      <c r="UBI1" s="102"/>
      <c r="UBJ1" s="102"/>
      <c r="UBK1" s="102"/>
      <c r="UBL1" s="102"/>
      <c r="UBM1" s="102"/>
      <c r="UBN1" s="102"/>
      <c r="UBO1" s="102"/>
      <c r="UBP1" s="102"/>
      <c r="UBQ1" s="102"/>
      <c r="UBR1" s="102"/>
      <c r="UBS1" s="102"/>
      <c r="UBT1" s="102"/>
      <c r="UBU1" s="102"/>
      <c r="UBV1" s="102"/>
      <c r="UBW1" s="102"/>
      <c r="UBX1" s="102"/>
      <c r="UBY1" s="102"/>
      <c r="UBZ1" s="102"/>
      <c r="UCA1" s="102"/>
      <c r="UCB1" s="102"/>
      <c r="UCC1" s="102"/>
      <c r="UCD1" s="102"/>
      <c r="UCE1" s="102"/>
      <c r="UCF1" s="102"/>
      <c r="UCG1" s="102"/>
      <c r="UCH1" s="102"/>
      <c r="UCI1" s="102"/>
      <c r="UCJ1" s="102"/>
      <c r="UCK1" s="102"/>
      <c r="UCL1" s="102"/>
      <c r="UCM1" s="102"/>
      <c r="UCN1" s="102"/>
      <c r="UCO1" s="102"/>
      <c r="UCP1" s="102"/>
      <c r="UCQ1" s="102"/>
      <c r="UCR1" s="102"/>
      <c r="UCS1" s="102"/>
      <c r="UCT1" s="102"/>
      <c r="UCU1" s="102"/>
      <c r="UCV1" s="102"/>
      <c r="UCW1" s="102"/>
      <c r="UCX1" s="102"/>
      <c r="UCY1" s="102"/>
      <c r="UCZ1" s="102"/>
      <c r="UDA1" s="102"/>
      <c r="UDB1" s="102"/>
      <c r="UDC1" s="102"/>
      <c r="UDD1" s="102"/>
      <c r="UDE1" s="102"/>
      <c r="UDF1" s="102"/>
      <c r="UDG1" s="102"/>
      <c r="UDH1" s="102"/>
      <c r="UDI1" s="102"/>
      <c r="UDJ1" s="102"/>
      <c r="UDK1" s="102"/>
      <c r="UDL1" s="102"/>
      <c r="UDM1" s="102"/>
      <c r="UDN1" s="102"/>
      <c r="UDO1" s="102"/>
      <c r="UDP1" s="102"/>
      <c r="UDQ1" s="102"/>
      <c r="UDR1" s="102"/>
      <c r="UDS1" s="102"/>
      <c r="UDT1" s="102"/>
      <c r="UDU1" s="102"/>
      <c r="UDV1" s="102"/>
      <c r="UDW1" s="102"/>
      <c r="UDX1" s="102"/>
      <c r="UDY1" s="102"/>
      <c r="UDZ1" s="102"/>
      <c r="UEA1" s="102"/>
      <c r="UEB1" s="102"/>
      <c r="UEC1" s="102"/>
      <c r="UED1" s="102"/>
      <c r="UEE1" s="102"/>
      <c r="UEF1" s="102"/>
      <c r="UEG1" s="102"/>
      <c r="UEH1" s="102"/>
      <c r="UEI1" s="102"/>
      <c r="UEJ1" s="102"/>
      <c r="UEK1" s="102"/>
      <c r="UEL1" s="102"/>
      <c r="UEM1" s="102"/>
      <c r="UEN1" s="102"/>
      <c r="UEO1" s="102"/>
      <c r="UEP1" s="102"/>
      <c r="UEQ1" s="102"/>
      <c r="UER1" s="102"/>
      <c r="UES1" s="102"/>
      <c r="UET1" s="102"/>
      <c r="UEU1" s="102"/>
      <c r="UEV1" s="102"/>
      <c r="UEW1" s="102"/>
      <c r="UEX1" s="102"/>
      <c r="UEY1" s="102"/>
      <c r="UEZ1" s="102"/>
      <c r="UFA1" s="102"/>
      <c r="UFB1" s="102"/>
      <c r="UFC1" s="102"/>
      <c r="UFD1" s="102"/>
      <c r="UFE1" s="102"/>
      <c r="UFF1" s="102"/>
      <c r="UFG1" s="102"/>
      <c r="UFH1" s="102"/>
      <c r="UFI1" s="102"/>
      <c r="UFJ1" s="102"/>
      <c r="UFK1" s="102"/>
      <c r="UFL1" s="102"/>
      <c r="UFM1" s="102"/>
      <c r="UFN1" s="102"/>
      <c r="UFO1" s="102"/>
      <c r="UFP1" s="102"/>
      <c r="UFQ1" s="102"/>
      <c r="UFR1" s="102"/>
      <c r="UFS1" s="102"/>
      <c r="UFT1" s="102"/>
      <c r="UFU1" s="102"/>
      <c r="UFV1" s="102"/>
      <c r="UFW1" s="102"/>
      <c r="UFX1" s="102"/>
      <c r="UFY1" s="102"/>
      <c r="UFZ1" s="102"/>
      <c r="UGA1" s="102"/>
      <c r="UGB1" s="102"/>
      <c r="UGC1" s="102"/>
      <c r="UGD1" s="102"/>
      <c r="UGE1" s="102"/>
      <c r="UGF1" s="102"/>
      <c r="UGG1" s="102"/>
      <c r="UGH1" s="102"/>
      <c r="UGI1" s="102"/>
      <c r="UGJ1" s="102"/>
      <c r="UGK1" s="102"/>
      <c r="UGL1" s="102"/>
      <c r="UGM1" s="102"/>
      <c r="UGN1" s="102"/>
      <c r="UGO1" s="102"/>
      <c r="UGP1" s="102"/>
      <c r="UGQ1" s="102"/>
      <c r="UGR1" s="102"/>
      <c r="UGS1" s="102"/>
      <c r="UGT1" s="102"/>
      <c r="UGU1" s="102"/>
      <c r="UGV1" s="102"/>
      <c r="UGW1" s="102"/>
      <c r="UGX1" s="102"/>
      <c r="UGY1" s="102"/>
      <c r="UGZ1" s="102"/>
      <c r="UHA1" s="102"/>
      <c r="UHB1" s="102"/>
      <c r="UHC1" s="102"/>
      <c r="UHD1" s="102"/>
      <c r="UHE1" s="102"/>
      <c r="UHF1" s="102"/>
      <c r="UHG1" s="102"/>
      <c r="UHH1" s="102"/>
      <c r="UHI1" s="102"/>
      <c r="UHJ1" s="102"/>
      <c r="UHK1" s="102"/>
      <c r="UHL1" s="102"/>
      <c r="UHM1" s="102"/>
      <c r="UHN1" s="102"/>
      <c r="UHO1" s="102"/>
      <c r="UHP1" s="102"/>
      <c r="UHQ1" s="102"/>
      <c r="UHR1" s="102"/>
      <c r="UHS1" s="102"/>
      <c r="UHT1" s="102"/>
      <c r="UHU1" s="102"/>
      <c r="UHV1" s="102"/>
      <c r="UHW1" s="102"/>
      <c r="UHX1" s="102"/>
      <c r="UHY1" s="102"/>
      <c r="UHZ1" s="102"/>
      <c r="UIA1" s="102"/>
      <c r="UIB1" s="102"/>
      <c r="UIC1" s="102"/>
      <c r="UID1" s="102"/>
      <c r="UIE1" s="102"/>
      <c r="UIF1" s="102"/>
      <c r="UIG1" s="102"/>
      <c r="UIH1" s="102"/>
      <c r="UII1" s="102"/>
      <c r="UIJ1" s="102"/>
      <c r="UIK1" s="102"/>
      <c r="UIL1" s="102"/>
      <c r="UIM1" s="102"/>
      <c r="UIN1" s="102"/>
      <c r="UIO1" s="102"/>
      <c r="UIP1" s="102"/>
      <c r="UIQ1" s="102"/>
      <c r="UIR1" s="102"/>
      <c r="UIS1" s="102"/>
      <c r="UIT1" s="102"/>
      <c r="UIU1" s="102"/>
      <c r="UIV1" s="102"/>
      <c r="UIW1" s="102"/>
      <c r="UIX1" s="102"/>
      <c r="UIY1" s="102"/>
      <c r="UIZ1" s="102"/>
      <c r="UJA1" s="102"/>
      <c r="UJB1" s="102"/>
      <c r="UJC1" s="102"/>
      <c r="UJD1" s="102"/>
      <c r="UJE1" s="102"/>
      <c r="UJF1" s="102"/>
      <c r="UJG1" s="102"/>
      <c r="UJH1" s="102"/>
      <c r="UJI1" s="102"/>
      <c r="UJJ1" s="102"/>
      <c r="UJK1" s="102"/>
      <c r="UJL1" s="102"/>
      <c r="UJM1" s="102"/>
      <c r="UJN1" s="102"/>
      <c r="UJO1" s="102"/>
      <c r="UJP1" s="102"/>
      <c r="UJQ1" s="102"/>
      <c r="UJR1" s="102"/>
      <c r="UJS1" s="102"/>
      <c r="UJT1" s="102"/>
      <c r="UJU1" s="102"/>
      <c r="UJV1" s="102"/>
      <c r="UJW1" s="102"/>
      <c r="UJX1" s="102"/>
      <c r="UJY1" s="102"/>
      <c r="UJZ1" s="102"/>
      <c r="UKA1" s="102"/>
      <c r="UKB1" s="102"/>
      <c r="UKC1" s="102"/>
      <c r="UKD1" s="102"/>
      <c r="UKE1" s="102"/>
      <c r="UKF1" s="102"/>
      <c r="UKG1" s="102"/>
      <c r="UKH1" s="102"/>
      <c r="UKI1" s="102"/>
      <c r="UKJ1" s="102"/>
      <c r="UKK1" s="102"/>
      <c r="UKL1" s="102"/>
      <c r="UKM1" s="102"/>
      <c r="UKN1" s="102"/>
      <c r="UKO1" s="102"/>
      <c r="UKP1" s="102"/>
      <c r="UKQ1" s="102"/>
      <c r="UKR1" s="102"/>
      <c r="UKS1" s="102"/>
      <c r="UKT1" s="102"/>
      <c r="UKU1" s="102"/>
      <c r="UKV1" s="102"/>
      <c r="UKW1" s="102"/>
      <c r="UKX1" s="102"/>
      <c r="UKY1" s="102"/>
      <c r="UKZ1" s="102"/>
      <c r="ULA1" s="102"/>
      <c r="ULB1" s="102"/>
      <c r="ULC1" s="102"/>
      <c r="ULD1" s="102"/>
      <c r="ULE1" s="102"/>
      <c r="ULF1" s="102"/>
      <c r="ULG1" s="102"/>
      <c r="ULH1" s="102"/>
      <c r="ULI1" s="102"/>
      <c r="ULJ1" s="102"/>
      <c r="ULK1" s="102"/>
      <c r="ULL1" s="102"/>
      <c r="ULM1" s="102"/>
      <c r="ULN1" s="102"/>
      <c r="ULO1" s="102"/>
      <c r="ULP1" s="102"/>
      <c r="ULQ1" s="102"/>
      <c r="ULR1" s="102"/>
      <c r="ULS1" s="102"/>
      <c r="ULT1" s="102"/>
      <c r="ULU1" s="102"/>
      <c r="ULV1" s="102"/>
      <c r="ULW1" s="102"/>
      <c r="ULX1" s="102"/>
      <c r="ULY1" s="102"/>
      <c r="ULZ1" s="102"/>
      <c r="UMA1" s="102"/>
      <c r="UMB1" s="102"/>
      <c r="UMC1" s="102"/>
      <c r="UMD1" s="102"/>
      <c r="UME1" s="102"/>
      <c r="UMF1" s="102"/>
      <c r="UMG1" s="102"/>
      <c r="UMH1" s="102"/>
      <c r="UMI1" s="102"/>
      <c r="UMJ1" s="102"/>
      <c r="UMK1" s="102"/>
      <c r="UML1" s="102"/>
      <c r="UMM1" s="102"/>
      <c r="UMN1" s="102"/>
      <c r="UMO1" s="102"/>
      <c r="UMP1" s="102"/>
      <c r="UMQ1" s="102"/>
      <c r="UMR1" s="102"/>
      <c r="UMS1" s="102"/>
      <c r="UMT1" s="102"/>
      <c r="UMU1" s="102"/>
      <c r="UMV1" s="102"/>
      <c r="UMW1" s="102"/>
      <c r="UMX1" s="102"/>
      <c r="UMY1" s="102"/>
      <c r="UMZ1" s="102"/>
      <c r="UNA1" s="102"/>
      <c r="UNB1" s="102"/>
      <c r="UNC1" s="102"/>
      <c r="UND1" s="102"/>
      <c r="UNE1" s="102"/>
      <c r="UNF1" s="102"/>
      <c r="UNG1" s="102"/>
      <c r="UNH1" s="102"/>
      <c r="UNI1" s="102"/>
      <c r="UNJ1" s="102"/>
      <c r="UNK1" s="102"/>
      <c r="UNL1" s="102"/>
      <c r="UNM1" s="102"/>
      <c r="UNN1" s="102"/>
      <c r="UNO1" s="102"/>
      <c r="UNP1" s="102"/>
      <c r="UNQ1" s="102"/>
      <c r="UNR1" s="102"/>
      <c r="UNS1" s="102"/>
      <c r="UNT1" s="102"/>
      <c r="UNU1" s="102"/>
      <c r="UNV1" s="102"/>
      <c r="UNW1" s="102"/>
      <c r="UNX1" s="102"/>
      <c r="UNY1" s="102"/>
      <c r="UNZ1" s="102"/>
      <c r="UOA1" s="102"/>
      <c r="UOB1" s="102"/>
      <c r="UOC1" s="102"/>
      <c r="UOD1" s="102"/>
      <c r="UOE1" s="102"/>
      <c r="UOF1" s="102"/>
      <c r="UOG1" s="102"/>
      <c r="UOH1" s="102"/>
      <c r="UOI1" s="102"/>
      <c r="UOJ1" s="102"/>
      <c r="UOK1" s="102"/>
      <c r="UOL1" s="102"/>
      <c r="UOM1" s="102"/>
      <c r="UON1" s="102"/>
      <c r="UOO1" s="102"/>
      <c r="UOP1" s="102"/>
      <c r="UOQ1" s="102"/>
      <c r="UOR1" s="102"/>
      <c r="UOS1" s="102"/>
      <c r="UOT1" s="102"/>
      <c r="UOU1" s="102"/>
      <c r="UOV1" s="102"/>
      <c r="UOW1" s="102"/>
      <c r="UOX1" s="102"/>
      <c r="UOY1" s="102"/>
      <c r="UOZ1" s="102"/>
      <c r="UPA1" s="102"/>
      <c r="UPB1" s="102"/>
      <c r="UPC1" s="102"/>
      <c r="UPD1" s="102"/>
      <c r="UPE1" s="102"/>
      <c r="UPF1" s="102"/>
      <c r="UPG1" s="102"/>
      <c r="UPH1" s="102"/>
      <c r="UPI1" s="102"/>
      <c r="UPJ1" s="102"/>
      <c r="UPK1" s="102"/>
      <c r="UPL1" s="102"/>
      <c r="UPM1" s="102"/>
      <c r="UPN1" s="102"/>
      <c r="UPO1" s="102"/>
      <c r="UPP1" s="102"/>
      <c r="UPQ1" s="102"/>
      <c r="UPR1" s="102"/>
      <c r="UPS1" s="102"/>
      <c r="UPT1" s="102"/>
      <c r="UPU1" s="102"/>
      <c r="UPV1" s="102"/>
      <c r="UPW1" s="102"/>
      <c r="UPX1" s="102"/>
      <c r="UPY1" s="102"/>
      <c r="UPZ1" s="102"/>
      <c r="UQA1" s="102"/>
      <c r="UQB1" s="102"/>
      <c r="UQC1" s="102"/>
      <c r="UQD1" s="102"/>
      <c r="UQE1" s="102"/>
      <c r="UQF1" s="102"/>
      <c r="UQG1" s="102"/>
      <c r="UQH1" s="102"/>
      <c r="UQI1" s="102"/>
      <c r="UQJ1" s="102"/>
      <c r="UQK1" s="102"/>
      <c r="UQL1" s="102"/>
      <c r="UQM1" s="102"/>
      <c r="UQN1" s="102"/>
      <c r="UQO1" s="102"/>
      <c r="UQP1" s="102"/>
      <c r="UQQ1" s="102"/>
      <c r="UQR1" s="102"/>
      <c r="UQS1" s="102"/>
      <c r="UQT1" s="102"/>
      <c r="UQU1" s="102"/>
      <c r="UQV1" s="102"/>
      <c r="UQW1" s="102"/>
      <c r="UQX1" s="102"/>
      <c r="UQY1" s="102"/>
      <c r="UQZ1" s="102"/>
      <c r="URA1" s="102"/>
      <c r="URB1" s="102"/>
      <c r="URC1" s="102"/>
      <c r="URD1" s="102"/>
      <c r="URE1" s="102"/>
      <c r="URF1" s="102"/>
      <c r="URG1" s="102"/>
      <c r="URH1" s="102"/>
      <c r="URI1" s="102"/>
      <c r="URJ1" s="102"/>
      <c r="URK1" s="102"/>
      <c r="URL1" s="102"/>
      <c r="URM1" s="102"/>
      <c r="URN1" s="102"/>
      <c r="URO1" s="102"/>
      <c r="URP1" s="102"/>
      <c r="URQ1" s="102"/>
      <c r="URR1" s="102"/>
      <c r="URS1" s="102"/>
      <c r="URT1" s="102"/>
      <c r="URU1" s="102"/>
      <c r="URV1" s="102"/>
      <c r="URW1" s="102"/>
      <c r="URX1" s="102"/>
      <c r="URY1" s="102"/>
      <c r="URZ1" s="102"/>
      <c r="USA1" s="102"/>
      <c r="USB1" s="102"/>
      <c r="USC1" s="102"/>
      <c r="USD1" s="102"/>
      <c r="USE1" s="102"/>
      <c r="USF1" s="102"/>
      <c r="USG1" s="102"/>
      <c r="USH1" s="102"/>
      <c r="USI1" s="102"/>
      <c r="USJ1" s="102"/>
      <c r="USK1" s="102"/>
      <c r="USL1" s="102"/>
      <c r="USM1" s="102"/>
      <c r="USN1" s="102"/>
      <c r="USO1" s="102"/>
      <c r="USP1" s="102"/>
      <c r="USQ1" s="102"/>
      <c r="USR1" s="102"/>
      <c r="USS1" s="102"/>
      <c r="UST1" s="102"/>
      <c r="USU1" s="102"/>
      <c r="USV1" s="102"/>
      <c r="USW1" s="102"/>
      <c r="USX1" s="102"/>
      <c r="USY1" s="102"/>
      <c r="USZ1" s="102"/>
      <c r="UTA1" s="102"/>
      <c r="UTB1" s="102"/>
      <c r="UTC1" s="102"/>
      <c r="UTD1" s="102"/>
      <c r="UTE1" s="102"/>
      <c r="UTF1" s="102"/>
      <c r="UTG1" s="102"/>
      <c r="UTH1" s="102"/>
      <c r="UTI1" s="102"/>
      <c r="UTJ1" s="102"/>
      <c r="UTK1" s="102"/>
      <c r="UTL1" s="102"/>
      <c r="UTM1" s="102"/>
      <c r="UTN1" s="102"/>
      <c r="UTO1" s="102"/>
      <c r="UTP1" s="102"/>
      <c r="UTQ1" s="102"/>
      <c r="UTR1" s="102"/>
      <c r="UTS1" s="102"/>
      <c r="UTT1" s="102"/>
      <c r="UTU1" s="102"/>
      <c r="UTV1" s="102"/>
      <c r="UTW1" s="102"/>
      <c r="UTX1" s="102"/>
      <c r="UTY1" s="102"/>
      <c r="UTZ1" s="102"/>
      <c r="UUA1" s="102"/>
      <c r="UUB1" s="102"/>
      <c r="UUC1" s="102"/>
      <c r="UUD1" s="102"/>
      <c r="UUE1" s="102"/>
      <c r="UUF1" s="102"/>
      <c r="UUG1" s="102"/>
      <c r="UUH1" s="102"/>
      <c r="UUI1" s="102"/>
      <c r="UUJ1" s="102"/>
      <c r="UUK1" s="102"/>
      <c r="UUL1" s="102"/>
      <c r="UUM1" s="102"/>
      <c r="UUN1" s="102"/>
      <c r="UUO1" s="102"/>
      <c r="UUP1" s="102"/>
      <c r="UUQ1" s="102"/>
      <c r="UUR1" s="102"/>
      <c r="UUS1" s="102"/>
      <c r="UUT1" s="102"/>
      <c r="UUU1" s="102"/>
      <c r="UUV1" s="102"/>
      <c r="UUW1" s="102"/>
      <c r="UUX1" s="102"/>
      <c r="UUY1" s="102"/>
      <c r="UUZ1" s="102"/>
      <c r="UVA1" s="102"/>
      <c r="UVB1" s="102"/>
      <c r="UVC1" s="102"/>
      <c r="UVD1" s="102"/>
      <c r="UVE1" s="102"/>
      <c r="UVF1" s="102"/>
      <c r="UVG1" s="102"/>
      <c r="UVH1" s="102"/>
      <c r="UVI1" s="102"/>
      <c r="UVJ1" s="102"/>
      <c r="UVK1" s="102"/>
      <c r="UVL1" s="102"/>
      <c r="UVM1" s="102"/>
      <c r="UVN1" s="102"/>
      <c r="UVO1" s="102"/>
      <c r="UVP1" s="102"/>
      <c r="UVQ1" s="102"/>
      <c r="UVR1" s="102"/>
      <c r="UVS1" s="102"/>
      <c r="UVT1" s="102"/>
      <c r="UVU1" s="102"/>
      <c r="UVV1" s="102"/>
      <c r="UVW1" s="102"/>
      <c r="UVX1" s="102"/>
      <c r="UVY1" s="102"/>
      <c r="UVZ1" s="102"/>
      <c r="UWA1" s="102"/>
      <c r="UWB1" s="102"/>
      <c r="UWC1" s="102"/>
      <c r="UWD1" s="102"/>
      <c r="UWE1" s="102"/>
      <c r="UWF1" s="102"/>
      <c r="UWG1" s="102"/>
      <c r="UWH1" s="102"/>
      <c r="UWI1" s="102"/>
      <c r="UWJ1" s="102"/>
      <c r="UWK1" s="102"/>
      <c r="UWL1" s="102"/>
      <c r="UWM1" s="102"/>
      <c r="UWN1" s="102"/>
      <c r="UWO1" s="102"/>
      <c r="UWP1" s="102"/>
      <c r="UWQ1" s="102"/>
      <c r="UWR1" s="102"/>
      <c r="UWS1" s="102"/>
      <c r="UWT1" s="102"/>
      <c r="UWU1" s="102"/>
      <c r="UWV1" s="102"/>
      <c r="UWW1" s="102"/>
      <c r="UWX1" s="102"/>
      <c r="UWY1" s="102"/>
      <c r="UWZ1" s="102"/>
      <c r="UXA1" s="102"/>
      <c r="UXB1" s="102"/>
      <c r="UXC1" s="102"/>
      <c r="UXD1" s="102"/>
      <c r="UXE1" s="102"/>
      <c r="UXF1" s="102"/>
      <c r="UXG1" s="102"/>
      <c r="UXH1" s="102"/>
      <c r="UXI1" s="102"/>
      <c r="UXJ1" s="102"/>
      <c r="UXK1" s="102"/>
      <c r="UXL1" s="102"/>
      <c r="UXM1" s="102"/>
      <c r="UXN1" s="102"/>
      <c r="UXO1" s="102"/>
      <c r="UXP1" s="102"/>
      <c r="UXQ1" s="102"/>
      <c r="UXR1" s="102"/>
      <c r="UXS1" s="102"/>
      <c r="UXT1" s="102"/>
      <c r="UXU1" s="102"/>
      <c r="UXV1" s="102"/>
      <c r="UXW1" s="102"/>
      <c r="UXX1" s="102"/>
      <c r="UXY1" s="102"/>
      <c r="UXZ1" s="102"/>
      <c r="UYA1" s="102"/>
      <c r="UYB1" s="102"/>
      <c r="UYC1" s="102"/>
      <c r="UYD1" s="102"/>
      <c r="UYE1" s="102"/>
      <c r="UYF1" s="102"/>
      <c r="UYG1" s="102"/>
      <c r="UYH1" s="102"/>
      <c r="UYI1" s="102"/>
      <c r="UYJ1" s="102"/>
      <c r="UYK1" s="102"/>
      <c r="UYL1" s="102"/>
      <c r="UYM1" s="102"/>
      <c r="UYN1" s="102"/>
      <c r="UYO1" s="102"/>
      <c r="UYP1" s="102"/>
      <c r="UYQ1" s="102"/>
      <c r="UYR1" s="102"/>
      <c r="UYS1" s="102"/>
      <c r="UYT1" s="102"/>
      <c r="UYU1" s="102"/>
      <c r="UYV1" s="102"/>
      <c r="UYW1" s="102"/>
      <c r="UYX1" s="102"/>
      <c r="UYY1" s="102"/>
      <c r="UYZ1" s="102"/>
      <c r="UZA1" s="102"/>
      <c r="UZB1" s="102"/>
      <c r="UZC1" s="102"/>
      <c r="UZD1" s="102"/>
      <c r="UZE1" s="102"/>
      <c r="UZF1" s="102"/>
      <c r="UZG1" s="102"/>
      <c r="UZH1" s="102"/>
      <c r="UZI1" s="102"/>
      <c r="UZJ1" s="102"/>
      <c r="UZK1" s="102"/>
      <c r="UZL1" s="102"/>
      <c r="UZM1" s="102"/>
      <c r="UZN1" s="102"/>
      <c r="UZO1" s="102"/>
      <c r="UZP1" s="102"/>
      <c r="UZQ1" s="102"/>
      <c r="UZR1" s="102"/>
      <c r="UZS1" s="102"/>
      <c r="UZT1" s="102"/>
      <c r="UZU1" s="102"/>
      <c r="UZV1" s="102"/>
      <c r="UZW1" s="102"/>
      <c r="UZX1" s="102"/>
      <c r="UZY1" s="102"/>
      <c r="UZZ1" s="102"/>
      <c r="VAA1" s="102"/>
      <c r="VAB1" s="102"/>
      <c r="VAC1" s="102"/>
      <c r="VAD1" s="102"/>
      <c r="VAE1" s="102"/>
      <c r="VAF1" s="102"/>
      <c r="VAG1" s="102"/>
      <c r="VAH1" s="102"/>
      <c r="VAI1" s="102"/>
      <c r="VAJ1" s="102"/>
      <c r="VAK1" s="102"/>
      <c r="VAL1" s="102"/>
      <c r="VAM1" s="102"/>
      <c r="VAN1" s="102"/>
      <c r="VAO1" s="102"/>
      <c r="VAP1" s="102"/>
      <c r="VAQ1" s="102"/>
      <c r="VAR1" s="102"/>
      <c r="VAS1" s="102"/>
      <c r="VAT1" s="102"/>
      <c r="VAU1" s="102"/>
      <c r="VAV1" s="102"/>
      <c r="VAW1" s="102"/>
      <c r="VAX1" s="102"/>
      <c r="VAY1" s="102"/>
      <c r="VAZ1" s="102"/>
      <c r="VBA1" s="102"/>
      <c r="VBB1" s="102"/>
      <c r="VBC1" s="102"/>
      <c r="VBD1" s="102"/>
      <c r="VBE1" s="102"/>
      <c r="VBF1" s="102"/>
      <c r="VBG1" s="102"/>
      <c r="VBH1" s="102"/>
      <c r="VBI1" s="102"/>
      <c r="VBJ1" s="102"/>
      <c r="VBK1" s="102"/>
      <c r="VBL1" s="102"/>
      <c r="VBM1" s="102"/>
      <c r="VBN1" s="102"/>
      <c r="VBO1" s="102"/>
      <c r="VBP1" s="102"/>
      <c r="VBQ1" s="102"/>
      <c r="VBR1" s="102"/>
      <c r="VBS1" s="102"/>
      <c r="VBT1" s="102"/>
      <c r="VBU1" s="102"/>
      <c r="VBV1" s="102"/>
      <c r="VBW1" s="102"/>
      <c r="VBX1" s="102"/>
      <c r="VBY1" s="102"/>
      <c r="VBZ1" s="102"/>
      <c r="VCA1" s="102"/>
      <c r="VCB1" s="102"/>
      <c r="VCC1" s="102"/>
      <c r="VCD1" s="102"/>
      <c r="VCE1" s="102"/>
      <c r="VCF1" s="102"/>
      <c r="VCG1" s="102"/>
      <c r="VCH1" s="102"/>
      <c r="VCI1" s="102"/>
      <c r="VCJ1" s="102"/>
      <c r="VCK1" s="102"/>
      <c r="VCL1" s="102"/>
      <c r="VCM1" s="102"/>
      <c r="VCN1" s="102"/>
      <c r="VCO1" s="102"/>
      <c r="VCP1" s="102"/>
      <c r="VCQ1" s="102"/>
      <c r="VCR1" s="102"/>
      <c r="VCS1" s="102"/>
      <c r="VCT1" s="102"/>
      <c r="VCU1" s="102"/>
      <c r="VCV1" s="102"/>
      <c r="VCW1" s="102"/>
      <c r="VCX1" s="102"/>
      <c r="VCY1" s="102"/>
      <c r="VCZ1" s="102"/>
      <c r="VDA1" s="102"/>
      <c r="VDB1" s="102"/>
      <c r="VDC1" s="102"/>
      <c r="VDD1" s="102"/>
      <c r="VDE1" s="102"/>
      <c r="VDF1" s="102"/>
      <c r="VDG1" s="102"/>
      <c r="VDH1" s="102"/>
      <c r="VDI1" s="102"/>
      <c r="VDJ1" s="102"/>
      <c r="VDK1" s="102"/>
      <c r="VDL1" s="102"/>
      <c r="VDM1" s="102"/>
      <c r="VDN1" s="102"/>
      <c r="VDO1" s="102"/>
      <c r="VDP1" s="102"/>
      <c r="VDQ1" s="102"/>
      <c r="VDR1" s="102"/>
      <c r="VDS1" s="102"/>
      <c r="VDT1" s="102"/>
      <c r="VDU1" s="102"/>
      <c r="VDV1" s="102"/>
      <c r="VDW1" s="102"/>
      <c r="VDX1" s="102"/>
      <c r="VDY1" s="102"/>
      <c r="VDZ1" s="102"/>
      <c r="VEA1" s="102"/>
      <c r="VEB1" s="102"/>
      <c r="VEC1" s="102"/>
      <c r="VED1" s="102"/>
      <c r="VEE1" s="102"/>
      <c r="VEF1" s="102"/>
      <c r="VEG1" s="102"/>
      <c r="VEH1" s="102"/>
      <c r="VEI1" s="102"/>
      <c r="VEJ1" s="102"/>
      <c r="VEK1" s="102"/>
      <c r="VEL1" s="102"/>
      <c r="VEM1" s="102"/>
      <c r="VEN1" s="102"/>
      <c r="VEO1" s="102"/>
      <c r="VEP1" s="102"/>
      <c r="VEQ1" s="102"/>
      <c r="VER1" s="102"/>
      <c r="VES1" s="102"/>
      <c r="VET1" s="102"/>
      <c r="VEU1" s="102"/>
      <c r="VEV1" s="102"/>
      <c r="VEW1" s="102"/>
      <c r="VEX1" s="102"/>
      <c r="VEY1" s="102"/>
      <c r="VEZ1" s="102"/>
      <c r="VFA1" s="102"/>
      <c r="VFB1" s="102"/>
      <c r="VFC1" s="102"/>
      <c r="VFD1" s="102"/>
      <c r="VFE1" s="102"/>
      <c r="VFF1" s="102"/>
      <c r="VFG1" s="102"/>
      <c r="VFH1" s="102"/>
      <c r="VFI1" s="102"/>
      <c r="VFJ1" s="102"/>
      <c r="VFK1" s="102"/>
      <c r="VFL1" s="102"/>
      <c r="VFM1" s="102"/>
      <c r="VFN1" s="102"/>
      <c r="VFO1" s="102"/>
      <c r="VFP1" s="102"/>
      <c r="VFQ1" s="102"/>
      <c r="VFR1" s="102"/>
      <c r="VFS1" s="102"/>
      <c r="VFT1" s="102"/>
      <c r="VFU1" s="102"/>
      <c r="VFV1" s="102"/>
      <c r="VFW1" s="102"/>
      <c r="VFX1" s="102"/>
      <c r="VFY1" s="102"/>
      <c r="VFZ1" s="102"/>
      <c r="VGA1" s="102"/>
      <c r="VGB1" s="102"/>
      <c r="VGC1" s="102"/>
      <c r="VGD1" s="102"/>
      <c r="VGE1" s="102"/>
      <c r="VGF1" s="102"/>
      <c r="VGG1" s="102"/>
      <c r="VGH1" s="102"/>
      <c r="VGI1" s="102"/>
      <c r="VGJ1" s="102"/>
      <c r="VGK1" s="102"/>
      <c r="VGL1" s="102"/>
      <c r="VGM1" s="102"/>
      <c r="VGN1" s="102"/>
      <c r="VGO1" s="102"/>
      <c r="VGP1" s="102"/>
      <c r="VGQ1" s="102"/>
      <c r="VGR1" s="102"/>
      <c r="VGS1" s="102"/>
      <c r="VGT1" s="102"/>
      <c r="VGU1" s="102"/>
      <c r="VGV1" s="102"/>
      <c r="VGW1" s="102"/>
      <c r="VGX1" s="102"/>
      <c r="VGY1" s="102"/>
      <c r="VGZ1" s="102"/>
      <c r="VHA1" s="102"/>
      <c r="VHB1" s="102"/>
      <c r="VHC1" s="102"/>
      <c r="VHD1" s="102"/>
      <c r="VHE1" s="102"/>
      <c r="VHF1" s="102"/>
      <c r="VHG1" s="102"/>
      <c r="VHH1" s="102"/>
      <c r="VHI1" s="102"/>
      <c r="VHJ1" s="102"/>
      <c r="VHK1" s="102"/>
      <c r="VHL1" s="102"/>
      <c r="VHM1" s="102"/>
      <c r="VHN1" s="102"/>
      <c r="VHO1" s="102"/>
      <c r="VHP1" s="102"/>
      <c r="VHQ1" s="102"/>
      <c r="VHR1" s="102"/>
      <c r="VHS1" s="102"/>
      <c r="VHT1" s="102"/>
      <c r="VHU1" s="102"/>
      <c r="VHV1" s="102"/>
      <c r="VHW1" s="102"/>
      <c r="VHX1" s="102"/>
      <c r="VHY1" s="102"/>
      <c r="VHZ1" s="102"/>
      <c r="VIA1" s="102"/>
      <c r="VIB1" s="102"/>
      <c r="VIC1" s="102"/>
      <c r="VID1" s="102"/>
      <c r="VIE1" s="102"/>
      <c r="VIF1" s="102"/>
      <c r="VIG1" s="102"/>
      <c r="VIH1" s="102"/>
      <c r="VII1" s="102"/>
      <c r="VIJ1" s="102"/>
      <c r="VIK1" s="102"/>
      <c r="VIL1" s="102"/>
      <c r="VIM1" s="102"/>
      <c r="VIN1" s="102"/>
      <c r="VIO1" s="102"/>
      <c r="VIP1" s="102"/>
      <c r="VIQ1" s="102"/>
      <c r="VIR1" s="102"/>
      <c r="VIS1" s="102"/>
      <c r="VIT1" s="102"/>
      <c r="VIU1" s="102"/>
      <c r="VIV1" s="102"/>
      <c r="VIW1" s="102"/>
      <c r="VIX1" s="102"/>
      <c r="VIY1" s="102"/>
      <c r="VIZ1" s="102"/>
      <c r="VJA1" s="102"/>
      <c r="VJB1" s="102"/>
      <c r="VJC1" s="102"/>
      <c r="VJD1" s="102"/>
      <c r="VJE1" s="102"/>
      <c r="VJF1" s="102"/>
      <c r="VJG1" s="102"/>
      <c r="VJH1" s="102"/>
      <c r="VJI1" s="102"/>
      <c r="VJJ1" s="102"/>
      <c r="VJK1" s="102"/>
      <c r="VJL1" s="102"/>
      <c r="VJM1" s="102"/>
      <c r="VJN1" s="102"/>
      <c r="VJO1" s="102"/>
      <c r="VJP1" s="102"/>
      <c r="VJQ1" s="102"/>
      <c r="VJR1" s="102"/>
      <c r="VJS1" s="102"/>
      <c r="VJT1" s="102"/>
      <c r="VJU1" s="102"/>
      <c r="VJV1" s="102"/>
      <c r="VJW1" s="102"/>
      <c r="VJX1" s="102"/>
      <c r="VJY1" s="102"/>
      <c r="VJZ1" s="102"/>
      <c r="VKA1" s="102"/>
      <c r="VKB1" s="102"/>
      <c r="VKC1" s="102"/>
      <c r="VKD1" s="102"/>
      <c r="VKE1" s="102"/>
      <c r="VKF1" s="102"/>
      <c r="VKG1" s="102"/>
      <c r="VKH1" s="102"/>
      <c r="VKI1" s="102"/>
      <c r="VKJ1" s="102"/>
      <c r="VKK1" s="102"/>
      <c r="VKL1" s="102"/>
      <c r="VKM1" s="102"/>
      <c r="VKN1" s="102"/>
      <c r="VKO1" s="102"/>
      <c r="VKP1" s="102"/>
      <c r="VKQ1" s="102"/>
      <c r="VKR1" s="102"/>
      <c r="VKS1" s="102"/>
      <c r="VKT1" s="102"/>
      <c r="VKU1" s="102"/>
      <c r="VKV1" s="102"/>
      <c r="VKW1" s="102"/>
      <c r="VKX1" s="102"/>
      <c r="VKY1" s="102"/>
      <c r="VKZ1" s="102"/>
      <c r="VLA1" s="102"/>
      <c r="VLB1" s="102"/>
      <c r="VLC1" s="102"/>
      <c r="VLD1" s="102"/>
      <c r="VLE1" s="102"/>
      <c r="VLF1" s="102"/>
      <c r="VLG1" s="102"/>
      <c r="VLH1" s="102"/>
      <c r="VLI1" s="102"/>
      <c r="VLJ1" s="102"/>
      <c r="VLK1" s="102"/>
      <c r="VLL1" s="102"/>
      <c r="VLM1" s="102"/>
      <c r="VLN1" s="102"/>
      <c r="VLO1" s="102"/>
      <c r="VLP1" s="102"/>
      <c r="VLQ1" s="102"/>
      <c r="VLR1" s="102"/>
      <c r="VLS1" s="102"/>
      <c r="VLT1" s="102"/>
      <c r="VLU1" s="102"/>
      <c r="VLV1" s="102"/>
      <c r="VLW1" s="102"/>
      <c r="VLX1" s="102"/>
      <c r="VLY1" s="102"/>
      <c r="VLZ1" s="102"/>
      <c r="VMA1" s="102"/>
      <c r="VMB1" s="102"/>
      <c r="VMC1" s="102"/>
      <c r="VMD1" s="102"/>
      <c r="VME1" s="102"/>
      <c r="VMF1" s="102"/>
      <c r="VMG1" s="102"/>
      <c r="VMH1" s="102"/>
      <c r="VMI1" s="102"/>
      <c r="VMJ1" s="102"/>
      <c r="VMK1" s="102"/>
      <c r="VML1" s="102"/>
      <c r="VMM1" s="102"/>
      <c r="VMN1" s="102"/>
      <c r="VMO1" s="102"/>
      <c r="VMP1" s="102"/>
      <c r="VMQ1" s="102"/>
      <c r="VMR1" s="102"/>
      <c r="VMS1" s="102"/>
      <c r="VMT1" s="102"/>
      <c r="VMU1" s="102"/>
      <c r="VMV1" s="102"/>
      <c r="VMW1" s="102"/>
      <c r="VMX1" s="102"/>
      <c r="VMY1" s="102"/>
      <c r="VMZ1" s="102"/>
      <c r="VNA1" s="102"/>
      <c r="VNB1" s="102"/>
      <c r="VNC1" s="102"/>
      <c r="VND1" s="102"/>
      <c r="VNE1" s="102"/>
      <c r="VNF1" s="102"/>
      <c r="VNG1" s="102"/>
      <c r="VNH1" s="102"/>
      <c r="VNI1" s="102"/>
      <c r="VNJ1" s="102"/>
      <c r="VNK1" s="102"/>
      <c r="VNL1" s="102"/>
      <c r="VNM1" s="102"/>
      <c r="VNN1" s="102"/>
      <c r="VNO1" s="102"/>
      <c r="VNP1" s="102"/>
      <c r="VNQ1" s="102"/>
      <c r="VNR1" s="102"/>
      <c r="VNS1" s="102"/>
      <c r="VNT1" s="102"/>
      <c r="VNU1" s="102"/>
      <c r="VNV1" s="102"/>
      <c r="VNW1" s="102"/>
      <c r="VNX1" s="102"/>
      <c r="VNY1" s="102"/>
      <c r="VNZ1" s="102"/>
      <c r="VOA1" s="102"/>
      <c r="VOB1" s="102"/>
      <c r="VOC1" s="102"/>
      <c r="VOD1" s="102"/>
      <c r="VOE1" s="102"/>
      <c r="VOF1" s="102"/>
      <c r="VOG1" s="102"/>
      <c r="VOH1" s="102"/>
      <c r="VOI1" s="102"/>
      <c r="VOJ1" s="102"/>
      <c r="VOK1" s="102"/>
      <c r="VOL1" s="102"/>
      <c r="VOM1" s="102"/>
      <c r="VON1" s="102"/>
      <c r="VOO1" s="102"/>
      <c r="VOP1" s="102"/>
      <c r="VOQ1" s="102"/>
      <c r="VOR1" s="102"/>
      <c r="VOS1" s="102"/>
      <c r="VOT1" s="102"/>
      <c r="VOU1" s="102"/>
      <c r="VOV1" s="102"/>
      <c r="VOW1" s="102"/>
      <c r="VOX1" s="102"/>
      <c r="VOY1" s="102"/>
      <c r="VOZ1" s="102"/>
      <c r="VPA1" s="102"/>
      <c r="VPB1" s="102"/>
      <c r="VPC1" s="102"/>
      <c r="VPD1" s="102"/>
      <c r="VPE1" s="102"/>
      <c r="VPF1" s="102"/>
      <c r="VPG1" s="102"/>
      <c r="VPH1" s="102"/>
      <c r="VPI1" s="102"/>
      <c r="VPJ1" s="102"/>
      <c r="VPK1" s="102"/>
      <c r="VPL1" s="102"/>
      <c r="VPM1" s="102"/>
      <c r="VPN1" s="102"/>
      <c r="VPO1" s="102"/>
      <c r="VPP1" s="102"/>
      <c r="VPQ1" s="102"/>
      <c r="VPR1" s="102"/>
      <c r="VPS1" s="102"/>
      <c r="VPT1" s="102"/>
      <c r="VPU1" s="102"/>
      <c r="VPV1" s="102"/>
      <c r="VPW1" s="102"/>
      <c r="VPX1" s="102"/>
      <c r="VPY1" s="102"/>
      <c r="VPZ1" s="102"/>
      <c r="VQA1" s="102"/>
      <c r="VQB1" s="102"/>
      <c r="VQC1" s="102"/>
      <c r="VQD1" s="102"/>
      <c r="VQE1" s="102"/>
      <c r="VQF1" s="102"/>
      <c r="VQG1" s="102"/>
      <c r="VQH1" s="102"/>
      <c r="VQI1" s="102"/>
      <c r="VQJ1" s="102"/>
      <c r="VQK1" s="102"/>
      <c r="VQL1" s="102"/>
      <c r="VQM1" s="102"/>
      <c r="VQN1" s="102"/>
      <c r="VQO1" s="102"/>
      <c r="VQP1" s="102"/>
      <c r="VQQ1" s="102"/>
      <c r="VQR1" s="102"/>
      <c r="VQS1" s="102"/>
      <c r="VQT1" s="102"/>
      <c r="VQU1" s="102"/>
      <c r="VQV1" s="102"/>
      <c r="VQW1" s="102"/>
      <c r="VQX1" s="102"/>
      <c r="VQY1" s="102"/>
      <c r="VQZ1" s="102"/>
      <c r="VRA1" s="102"/>
      <c r="VRB1" s="102"/>
      <c r="VRC1" s="102"/>
      <c r="VRD1" s="102"/>
      <c r="VRE1" s="102"/>
      <c r="VRF1" s="102"/>
      <c r="VRG1" s="102"/>
      <c r="VRH1" s="102"/>
      <c r="VRI1" s="102"/>
      <c r="VRJ1" s="102"/>
      <c r="VRK1" s="102"/>
      <c r="VRL1" s="102"/>
      <c r="VRM1" s="102"/>
      <c r="VRN1" s="102"/>
      <c r="VRO1" s="102"/>
      <c r="VRP1" s="102"/>
      <c r="VRQ1" s="102"/>
      <c r="VRR1" s="102"/>
      <c r="VRS1" s="102"/>
      <c r="VRT1" s="102"/>
      <c r="VRU1" s="102"/>
      <c r="VRV1" s="102"/>
      <c r="VRW1" s="102"/>
      <c r="VRX1" s="102"/>
      <c r="VRY1" s="102"/>
      <c r="VRZ1" s="102"/>
      <c r="VSA1" s="102"/>
      <c r="VSB1" s="102"/>
      <c r="VSC1" s="102"/>
      <c r="VSD1" s="102"/>
      <c r="VSE1" s="102"/>
      <c r="VSF1" s="102"/>
      <c r="VSG1" s="102"/>
      <c r="VSH1" s="102"/>
      <c r="VSI1" s="102"/>
      <c r="VSJ1" s="102"/>
      <c r="VSK1" s="102"/>
      <c r="VSL1" s="102"/>
      <c r="VSM1" s="102"/>
      <c r="VSN1" s="102"/>
      <c r="VSO1" s="102"/>
      <c r="VSP1" s="102"/>
      <c r="VSQ1" s="102"/>
      <c r="VSR1" s="102"/>
      <c r="VSS1" s="102"/>
      <c r="VST1" s="102"/>
      <c r="VSU1" s="102"/>
      <c r="VSV1" s="102"/>
      <c r="VSW1" s="102"/>
      <c r="VSX1" s="102"/>
      <c r="VSY1" s="102"/>
      <c r="VSZ1" s="102"/>
      <c r="VTA1" s="102"/>
      <c r="VTB1" s="102"/>
      <c r="VTC1" s="102"/>
      <c r="VTD1" s="102"/>
      <c r="VTE1" s="102"/>
      <c r="VTF1" s="102"/>
      <c r="VTG1" s="102"/>
      <c r="VTH1" s="102"/>
      <c r="VTI1" s="102"/>
      <c r="VTJ1" s="102"/>
      <c r="VTK1" s="102"/>
      <c r="VTL1" s="102"/>
      <c r="VTM1" s="102"/>
      <c r="VTN1" s="102"/>
      <c r="VTO1" s="102"/>
      <c r="VTP1" s="102"/>
      <c r="VTQ1" s="102"/>
      <c r="VTR1" s="102"/>
      <c r="VTS1" s="102"/>
      <c r="VTT1" s="102"/>
      <c r="VTU1" s="102"/>
      <c r="VTV1" s="102"/>
      <c r="VTW1" s="102"/>
      <c r="VTX1" s="102"/>
      <c r="VTY1" s="102"/>
      <c r="VTZ1" s="102"/>
      <c r="VUA1" s="102"/>
      <c r="VUB1" s="102"/>
      <c r="VUC1" s="102"/>
      <c r="VUD1" s="102"/>
      <c r="VUE1" s="102"/>
      <c r="VUF1" s="102"/>
      <c r="VUG1" s="102"/>
      <c r="VUH1" s="102"/>
      <c r="VUI1" s="102"/>
      <c r="VUJ1" s="102"/>
      <c r="VUK1" s="102"/>
      <c r="VUL1" s="102"/>
      <c r="VUM1" s="102"/>
      <c r="VUN1" s="102"/>
      <c r="VUO1" s="102"/>
      <c r="VUP1" s="102"/>
      <c r="VUQ1" s="102"/>
      <c r="VUR1" s="102"/>
      <c r="VUS1" s="102"/>
      <c r="VUT1" s="102"/>
      <c r="VUU1" s="102"/>
      <c r="VUV1" s="102"/>
      <c r="VUW1" s="102"/>
      <c r="VUX1" s="102"/>
      <c r="VUY1" s="102"/>
      <c r="VUZ1" s="102"/>
      <c r="VVA1" s="102"/>
      <c r="VVB1" s="102"/>
      <c r="VVC1" s="102"/>
      <c r="VVD1" s="102"/>
      <c r="VVE1" s="102"/>
      <c r="VVF1" s="102"/>
      <c r="VVG1" s="102"/>
      <c r="VVH1" s="102"/>
      <c r="VVI1" s="102"/>
      <c r="VVJ1" s="102"/>
      <c r="VVK1" s="102"/>
      <c r="VVL1" s="102"/>
      <c r="VVM1" s="102"/>
      <c r="VVN1" s="102"/>
      <c r="VVO1" s="102"/>
      <c r="VVP1" s="102"/>
      <c r="VVQ1" s="102"/>
      <c r="VVR1" s="102"/>
      <c r="VVS1" s="102"/>
      <c r="VVT1" s="102"/>
      <c r="VVU1" s="102"/>
      <c r="VVV1" s="102"/>
      <c r="VVW1" s="102"/>
      <c r="VVX1" s="102"/>
      <c r="VVY1" s="102"/>
      <c r="VVZ1" s="102"/>
      <c r="VWA1" s="102"/>
      <c r="VWB1" s="102"/>
      <c r="VWC1" s="102"/>
      <c r="VWD1" s="102"/>
      <c r="VWE1" s="102"/>
      <c r="VWF1" s="102"/>
      <c r="VWG1" s="102"/>
      <c r="VWH1" s="102"/>
      <c r="VWI1" s="102"/>
      <c r="VWJ1" s="102"/>
      <c r="VWK1" s="102"/>
      <c r="VWL1" s="102"/>
      <c r="VWM1" s="102"/>
      <c r="VWN1" s="102"/>
      <c r="VWO1" s="102"/>
      <c r="VWP1" s="102"/>
      <c r="VWQ1" s="102"/>
      <c r="VWR1" s="102"/>
      <c r="VWS1" s="102"/>
      <c r="VWT1" s="102"/>
      <c r="VWU1" s="102"/>
      <c r="VWV1" s="102"/>
      <c r="VWW1" s="102"/>
      <c r="VWX1" s="102"/>
      <c r="VWY1" s="102"/>
      <c r="VWZ1" s="102"/>
      <c r="VXA1" s="102"/>
      <c r="VXB1" s="102"/>
      <c r="VXC1" s="102"/>
      <c r="VXD1" s="102"/>
      <c r="VXE1" s="102"/>
      <c r="VXF1" s="102"/>
      <c r="VXG1" s="102"/>
      <c r="VXH1" s="102"/>
      <c r="VXI1" s="102"/>
      <c r="VXJ1" s="102"/>
      <c r="VXK1" s="102"/>
      <c r="VXL1" s="102"/>
      <c r="VXM1" s="102"/>
      <c r="VXN1" s="102"/>
      <c r="VXO1" s="102"/>
      <c r="VXP1" s="102"/>
      <c r="VXQ1" s="102"/>
      <c r="VXR1" s="102"/>
      <c r="VXS1" s="102"/>
      <c r="VXT1" s="102"/>
      <c r="VXU1" s="102"/>
      <c r="VXV1" s="102"/>
      <c r="VXW1" s="102"/>
      <c r="VXX1" s="102"/>
      <c r="VXY1" s="102"/>
      <c r="VXZ1" s="102"/>
      <c r="VYA1" s="102"/>
      <c r="VYB1" s="102"/>
      <c r="VYC1" s="102"/>
      <c r="VYD1" s="102"/>
      <c r="VYE1" s="102"/>
      <c r="VYF1" s="102"/>
      <c r="VYG1" s="102"/>
      <c r="VYH1" s="102"/>
      <c r="VYI1" s="102"/>
      <c r="VYJ1" s="102"/>
      <c r="VYK1" s="102"/>
      <c r="VYL1" s="102"/>
      <c r="VYM1" s="102"/>
      <c r="VYN1" s="102"/>
      <c r="VYO1" s="102"/>
      <c r="VYP1" s="102"/>
      <c r="VYQ1" s="102"/>
      <c r="VYR1" s="102"/>
      <c r="VYS1" s="102"/>
      <c r="VYT1" s="102"/>
      <c r="VYU1" s="102"/>
      <c r="VYV1" s="102"/>
      <c r="VYW1" s="102"/>
      <c r="VYX1" s="102"/>
      <c r="VYY1" s="102"/>
      <c r="VYZ1" s="102"/>
      <c r="VZA1" s="102"/>
      <c r="VZB1" s="102"/>
      <c r="VZC1" s="102"/>
      <c r="VZD1" s="102"/>
      <c r="VZE1" s="102"/>
      <c r="VZF1" s="102"/>
      <c r="VZG1" s="102"/>
      <c r="VZH1" s="102"/>
      <c r="VZI1" s="102"/>
      <c r="VZJ1" s="102"/>
      <c r="VZK1" s="102"/>
      <c r="VZL1" s="102"/>
      <c r="VZM1" s="102"/>
      <c r="VZN1" s="102"/>
      <c r="VZO1" s="102"/>
      <c r="VZP1" s="102"/>
      <c r="VZQ1" s="102"/>
      <c r="VZR1" s="102"/>
      <c r="VZS1" s="102"/>
      <c r="VZT1" s="102"/>
      <c r="VZU1" s="102"/>
      <c r="VZV1" s="102"/>
      <c r="VZW1" s="102"/>
      <c r="VZX1" s="102"/>
      <c r="VZY1" s="102"/>
      <c r="VZZ1" s="102"/>
      <c r="WAA1" s="102"/>
      <c r="WAB1" s="102"/>
      <c r="WAC1" s="102"/>
      <c r="WAD1" s="102"/>
      <c r="WAE1" s="102"/>
      <c r="WAF1" s="102"/>
      <c r="WAG1" s="102"/>
      <c r="WAH1" s="102"/>
      <c r="WAI1" s="102"/>
      <c r="WAJ1" s="102"/>
      <c r="WAK1" s="102"/>
      <c r="WAL1" s="102"/>
      <c r="WAM1" s="102"/>
      <c r="WAN1" s="102"/>
      <c r="WAO1" s="102"/>
      <c r="WAP1" s="102"/>
      <c r="WAQ1" s="102"/>
      <c r="WAR1" s="102"/>
      <c r="WAS1" s="102"/>
      <c r="WAT1" s="102"/>
      <c r="WAU1" s="102"/>
      <c r="WAV1" s="102"/>
      <c r="WAW1" s="102"/>
      <c r="WAX1" s="102"/>
      <c r="WAY1" s="102"/>
      <c r="WAZ1" s="102"/>
      <c r="WBA1" s="102"/>
      <c r="WBB1" s="102"/>
      <c r="WBC1" s="102"/>
      <c r="WBD1" s="102"/>
      <c r="WBE1" s="102"/>
      <c r="WBF1" s="102"/>
      <c r="WBG1" s="102"/>
      <c r="WBH1" s="102"/>
      <c r="WBI1" s="102"/>
      <c r="WBJ1" s="102"/>
      <c r="WBK1" s="102"/>
      <c r="WBL1" s="102"/>
      <c r="WBM1" s="102"/>
      <c r="WBN1" s="102"/>
      <c r="WBO1" s="102"/>
      <c r="WBP1" s="102"/>
      <c r="WBQ1" s="102"/>
      <c r="WBR1" s="102"/>
      <c r="WBS1" s="102"/>
      <c r="WBT1" s="102"/>
      <c r="WBU1" s="102"/>
      <c r="WBV1" s="102"/>
      <c r="WBW1" s="102"/>
      <c r="WBX1" s="102"/>
      <c r="WBY1" s="102"/>
      <c r="WBZ1" s="102"/>
      <c r="WCA1" s="102"/>
      <c r="WCB1" s="102"/>
      <c r="WCC1" s="102"/>
      <c r="WCD1" s="102"/>
      <c r="WCE1" s="102"/>
      <c r="WCF1" s="102"/>
      <c r="WCG1" s="102"/>
      <c r="WCH1" s="102"/>
      <c r="WCI1" s="102"/>
      <c r="WCJ1" s="102"/>
      <c r="WCK1" s="102"/>
      <c r="WCL1" s="102"/>
      <c r="WCM1" s="102"/>
      <c r="WCN1" s="102"/>
      <c r="WCO1" s="102"/>
      <c r="WCP1" s="102"/>
      <c r="WCQ1" s="102"/>
      <c r="WCR1" s="102"/>
      <c r="WCS1" s="102"/>
      <c r="WCT1" s="102"/>
      <c r="WCU1" s="102"/>
      <c r="WCV1" s="102"/>
      <c r="WCW1" s="102"/>
      <c r="WCX1" s="102"/>
      <c r="WCY1" s="102"/>
      <c r="WCZ1" s="102"/>
      <c r="WDA1" s="102"/>
      <c r="WDB1" s="102"/>
      <c r="WDC1" s="102"/>
      <c r="WDD1" s="102"/>
      <c r="WDE1" s="102"/>
      <c r="WDF1" s="102"/>
      <c r="WDG1" s="102"/>
      <c r="WDH1" s="102"/>
      <c r="WDI1" s="102"/>
      <c r="WDJ1" s="102"/>
      <c r="WDK1" s="102"/>
      <c r="WDL1" s="102"/>
      <c r="WDM1" s="102"/>
      <c r="WDN1" s="102"/>
      <c r="WDO1" s="102"/>
      <c r="WDP1" s="102"/>
      <c r="WDQ1" s="102"/>
      <c r="WDR1" s="102"/>
      <c r="WDS1" s="102"/>
      <c r="WDT1" s="102"/>
      <c r="WDU1" s="102"/>
      <c r="WDV1" s="102"/>
      <c r="WDW1" s="102"/>
      <c r="WDX1" s="102"/>
      <c r="WDY1" s="102"/>
      <c r="WDZ1" s="102"/>
      <c r="WEA1" s="102"/>
      <c r="WEB1" s="102"/>
      <c r="WEC1" s="102"/>
      <c r="WED1" s="102"/>
      <c r="WEE1" s="102"/>
      <c r="WEF1" s="102"/>
      <c r="WEG1" s="102"/>
      <c r="WEH1" s="102"/>
      <c r="WEI1" s="102"/>
      <c r="WEJ1" s="102"/>
      <c r="WEK1" s="102"/>
      <c r="WEL1" s="102"/>
      <c r="WEM1" s="102"/>
      <c r="WEN1" s="102"/>
      <c r="WEO1" s="102"/>
      <c r="WEP1" s="102"/>
      <c r="WEQ1" s="102"/>
      <c r="WER1" s="102"/>
      <c r="WES1" s="102"/>
      <c r="WET1" s="102"/>
      <c r="WEU1" s="102"/>
      <c r="WEV1" s="102"/>
      <c r="WEW1" s="102"/>
      <c r="WEX1" s="102"/>
      <c r="WEY1" s="102"/>
      <c r="WEZ1" s="102"/>
      <c r="WFA1" s="102"/>
      <c r="WFB1" s="102"/>
      <c r="WFC1" s="102"/>
      <c r="WFD1" s="102"/>
      <c r="WFE1" s="102"/>
      <c r="WFF1" s="102"/>
      <c r="WFG1" s="102"/>
      <c r="WFH1" s="102"/>
      <c r="WFI1" s="102"/>
      <c r="WFJ1" s="102"/>
      <c r="WFK1" s="102"/>
      <c r="WFL1" s="102"/>
      <c r="WFM1" s="102"/>
      <c r="WFN1" s="102"/>
      <c r="WFO1" s="102"/>
      <c r="WFP1" s="102"/>
      <c r="WFQ1" s="102"/>
      <c r="WFR1" s="102"/>
      <c r="WFS1" s="102"/>
      <c r="WFT1" s="102"/>
      <c r="WFU1" s="102"/>
      <c r="WFV1" s="102"/>
      <c r="WFW1" s="102"/>
      <c r="WFX1" s="102"/>
      <c r="WFY1" s="102"/>
      <c r="WFZ1" s="102"/>
      <c r="WGA1" s="102"/>
      <c r="WGB1" s="102"/>
      <c r="WGC1" s="102"/>
      <c r="WGD1" s="102"/>
      <c r="WGE1" s="102"/>
      <c r="WGF1" s="102"/>
      <c r="WGG1" s="102"/>
      <c r="WGH1" s="102"/>
      <c r="WGI1" s="102"/>
      <c r="WGJ1" s="102"/>
      <c r="WGK1" s="102"/>
      <c r="WGL1" s="102"/>
      <c r="WGM1" s="102"/>
      <c r="WGN1" s="102"/>
      <c r="WGO1" s="102"/>
      <c r="WGP1" s="102"/>
      <c r="WGQ1" s="102"/>
      <c r="WGR1" s="102"/>
      <c r="WGS1" s="102"/>
      <c r="WGT1" s="102"/>
      <c r="WGU1" s="102"/>
      <c r="WGV1" s="102"/>
      <c r="WGW1" s="102"/>
      <c r="WGX1" s="102"/>
      <c r="WGY1" s="102"/>
      <c r="WGZ1" s="102"/>
      <c r="WHA1" s="102"/>
      <c r="WHB1" s="102"/>
      <c r="WHC1" s="102"/>
      <c r="WHD1" s="102"/>
      <c r="WHE1" s="102"/>
      <c r="WHF1" s="102"/>
      <c r="WHG1" s="102"/>
      <c r="WHH1" s="102"/>
      <c r="WHI1" s="102"/>
      <c r="WHJ1" s="102"/>
      <c r="WHK1" s="102"/>
      <c r="WHL1" s="102"/>
      <c r="WHM1" s="102"/>
      <c r="WHN1" s="102"/>
      <c r="WHO1" s="102"/>
      <c r="WHP1" s="102"/>
      <c r="WHQ1" s="102"/>
      <c r="WHR1" s="102"/>
      <c r="WHS1" s="102"/>
      <c r="WHT1" s="102"/>
      <c r="WHU1" s="102"/>
      <c r="WHV1" s="102"/>
      <c r="WHW1" s="102"/>
      <c r="WHX1" s="102"/>
      <c r="WHY1" s="102"/>
      <c r="WHZ1" s="102"/>
      <c r="WIA1" s="102"/>
      <c r="WIB1" s="102"/>
      <c r="WIC1" s="102"/>
      <c r="WID1" s="102"/>
      <c r="WIE1" s="102"/>
      <c r="WIF1" s="102"/>
      <c r="WIG1" s="102"/>
      <c r="WIH1" s="102"/>
      <c r="WII1" s="102"/>
      <c r="WIJ1" s="102"/>
      <c r="WIK1" s="102"/>
      <c r="WIL1" s="102"/>
      <c r="WIM1" s="102"/>
      <c r="WIN1" s="102"/>
      <c r="WIO1" s="102"/>
      <c r="WIP1" s="102"/>
      <c r="WIQ1" s="102"/>
      <c r="WIR1" s="102"/>
      <c r="WIS1" s="102"/>
      <c r="WIT1" s="102"/>
      <c r="WIU1" s="102"/>
      <c r="WIV1" s="102"/>
      <c r="WIW1" s="102"/>
      <c r="WIX1" s="102"/>
      <c r="WIY1" s="102"/>
      <c r="WIZ1" s="102"/>
      <c r="WJA1" s="102"/>
      <c r="WJB1" s="102"/>
      <c r="WJC1" s="102"/>
      <c r="WJD1" s="102"/>
      <c r="WJE1" s="102"/>
      <c r="WJF1" s="102"/>
      <c r="WJG1" s="102"/>
      <c r="WJH1" s="102"/>
      <c r="WJI1" s="102"/>
      <c r="WJJ1" s="102"/>
      <c r="WJK1" s="102"/>
      <c r="WJL1" s="102"/>
      <c r="WJM1" s="102"/>
      <c r="WJN1" s="102"/>
      <c r="WJO1" s="102"/>
      <c r="WJP1" s="102"/>
      <c r="WJQ1" s="102"/>
      <c r="WJR1" s="102"/>
      <c r="WJS1" s="102"/>
      <c r="WJT1" s="102"/>
      <c r="WJU1" s="102"/>
      <c r="WJV1" s="102"/>
      <c r="WJW1" s="102"/>
      <c r="WJX1" s="102"/>
      <c r="WJY1" s="102"/>
      <c r="WJZ1" s="102"/>
      <c r="WKA1" s="102"/>
      <c r="WKB1" s="102"/>
      <c r="WKC1" s="102"/>
      <c r="WKD1" s="102"/>
      <c r="WKE1" s="102"/>
      <c r="WKF1" s="102"/>
      <c r="WKG1" s="102"/>
      <c r="WKH1" s="102"/>
      <c r="WKI1" s="102"/>
      <c r="WKJ1" s="102"/>
      <c r="WKK1" s="102"/>
      <c r="WKL1" s="102"/>
      <c r="WKM1" s="102"/>
      <c r="WKN1" s="102"/>
      <c r="WKO1" s="102"/>
      <c r="WKP1" s="102"/>
      <c r="WKQ1" s="102"/>
      <c r="WKR1" s="102"/>
      <c r="WKS1" s="102"/>
      <c r="WKT1" s="102"/>
      <c r="WKU1" s="102"/>
      <c r="WKV1" s="102"/>
      <c r="WKW1" s="102"/>
      <c r="WKX1" s="102"/>
      <c r="WKY1" s="102"/>
      <c r="WKZ1" s="102"/>
      <c r="WLA1" s="102"/>
      <c r="WLB1" s="102"/>
      <c r="WLC1" s="102"/>
      <c r="WLD1" s="102"/>
      <c r="WLE1" s="102"/>
      <c r="WLF1" s="102"/>
      <c r="WLG1" s="102"/>
      <c r="WLH1" s="102"/>
      <c r="WLI1" s="102"/>
      <c r="WLJ1" s="102"/>
      <c r="WLK1" s="102"/>
      <c r="WLL1" s="102"/>
      <c r="WLM1" s="102"/>
      <c r="WLN1" s="102"/>
      <c r="WLO1" s="102"/>
      <c r="WLP1" s="102"/>
      <c r="WLQ1" s="102"/>
      <c r="WLR1" s="102"/>
      <c r="WLS1" s="102"/>
      <c r="WLT1" s="102"/>
      <c r="WLU1" s="102"/>
      <c r="WLV1" s="102"/>
      <c r="WLW1" s="102"/>
      <c r="WLX1" s="102"/>
      <c r="WLY1" s="102"/>
      <c r="WLZ1" s="102"/>
      <c r="WMA1" s="102"/>
      <c r="WMB1" s="102"/>
      <c r="WMC1" s="102"/>
      <c r="WMD1" s="102"/>
      <c r="WME1" s="102"/>
      <c r="WMF1" s="102"/>
      <c r="WMG1" s="102"/>
      <c r="WMH1" s="102"/>
      <c r="WMI1" s="102"/>
      <c r="WMJ1" s="102"/>
      <c r="WMK1" s="102"/>
      <c r="WML1" s="102"/>
      <c r="WMM1" s="102"/>
      <c r="WMN1" s="102"/>
      <c r="WMO1" s="102"/>
      <c r="WMP1" s="102"/>
      <c r="WMQ1" s="102"/>
      <c r="WMR1" s="102"/>
      <c r="WMS1" s="102"/>
      <c r="WMT1" s="102"/>
      <c r="WMU1" s="102"/>
      <c r="WMV1" s="102"/>
      <c r="WMW1" s="102"/>
      <c r="WMX1" s="102"/>
      <c r="WMY1" s="102"/>
      <c r="WMZ1" s="102"/>
      <c r="WNA1" s="102"/>
      <c r="WNB1" s="102"/>
      <c r="WNC1" s="102"/>
      <c r="WND1" s="102"/>
      <c r="WNE1" s="102"/>
      <c r="WNF1" s="102"/>
      <c r="WNG1" s="102"/>
      <c r="WNH1" s="102"/>
      <c r="WNI1" s="102"/>
      <c r="WNJ1" s="102"/>
      <c r="WNK1" s="102"/>
      <c r="WNL1" s="102"/>
      <c r="WNM1" s="102"/>
      <c r="WNN1" s="102"/>
      <c r="WNO1" s="102"/>
      <c r="WNP1" s="102"/>
      <c r="WNQ1" s="102"/>
      <c r="WNR1" s="102"/>
      <c r="WNS1" s="102"/>
      <c r="WNT1" s="102"/>
      <c r="WNU1" s="102"/>
      <c r="WNV1" s="102"/>
      <c r="WNW1" s="102"/>
      <c r="WNX1" s="102"/>
      <c r="WNY1" s="102"/>
      <c r="WNZ1" s="102"/>
      <c r="WOA1" s="102"/>
      <c r="WOB1" s="102"/>
      <c r="WOC1" s="102"/>
      <c r="WOD1" s="102"/>
      <c r="WOE1" s="102"/>
      <c r="WOF1" s="102"/>
      <c r="WOG1" s="102"/>
      <c r="WOH1" s="102"/>
      <c r="WOI1" s="102"/>
      <c r="WOJ1" s="102"/>
      <c r="WOK1" s="102"/>
      <c r="WOL1" s="102"/>
      <c r="WOM1" s="102"/>
      <c r="WON1" s="102"/>
      <c r="WOO1" s="102"/>
      <c r="WOP1" s="102"/>
      <c r="WOQ1" s="102"/>
      <c r="WOR1" s="102"/>
      <c r="WOS1" s="102"/>
      <c r="WOT1" s="102"/>
      <c r="WOU1" s="102"/>
      <c r="WOV1" s="102"/>
      <c r="WOW1" s="102"/>
      <c r="WOX1" s="102"/>
      <c r="WOY1" s="102"/>
      <c r="WOZ1" s="102"/>
      <c r="WPA1" s="102"/>
      <c r="WPB1" s="102"/>
      <c r="WPC1" s="102"/>
      <c r="WPD1" s="102"/>
      <c r="WPE1" s="102"/>
      <c r="WPF1" s="102"/>
      <c r="WPG1" s="102"/>
      <c r="WPH1" s="102"/>
      <c r="WPI1" s="102"/>
      <c r="WPJ1" s="102"/>
      <c r="WPK1" s="102"/>
      <c r="WPL1" s="102"/>
      <c r="WPM1" s="102"/>
      <c r="WPN1" s="102"/>
      <c r="WPO1" s="102"/>
      <c r="WPP1" s="102"/>
      <c r="WPQ1" s="102"/>
      <c r="WPR1" s="102"/>
      <c r="WPS1" s="102"/>
      <c r="WPT1" s="102"/>
      <c r="WPU1" s="102"/>
      <c r="WPV1" s="102"/>
      <c r="WPW1" s="102"/>
      <c r="WPX1" s="102"/>
      <c r="WPY1" s="102"/>
      <c r="WPZ1" s="102"/>
      <c r="WQA1" s="102"/>
      <c r="WQB1" s="102"/>
      <c r="WQC1" s="102"/>
      <c r="WQD1" s="102"/>
      <c r="WQE1" s="102"/>
      <c r="WQF1" s="102"/>
      <c r="WQG1" s="102"/>
      <c r="WQH1" s="102"/>
      <c r="WQI1" s="102"/>
      <c r="WQJ1" s="102"/>
      <c r="WQK1" s="102"/>
      <c r="WQL1" s="102"/>
      <c r="WQM1" s="102"/>
      <c r="WQN1" s="102"/>
      <c r="WQO1" s="102"/>
      <c r="WQP1" s="102"/>
      <c r="WQQ1" s="102"/>
      <c r="WQR1" s="102"/>
      <c r="WQS1" s="102"/>
      <c r="WQT1" s="102"/>
      <c r="WQU1" s="102"/>
      <c r="WQV1" s="102"/>
      <c r="WQW1" s="102"/>
      <c r="WQX1" s="102"/>
      <c r="WQY1" s="102"/>
      <c r="WQZ1" s="102"/>
      <c r="WRA1" s="102"/>
      <c r="WRB1" s="102"/>
      <c r="WRC1" s="102"/>
      <c r="WRD1" s="102"/>
      <c r="WRE1" s="102"/>
      <c r="WRF1" s="102"/>
      <c r="WRG1" s="102"/>
      <c r="WRH1" s="102"/>
      <c r="WRI1" s="102"/>
      <c r="WRJ1" s="102"/>
      <c r="WRK1" s="102"/>
      <c r="WRL1" s="102"/>
      <c r="WRM1" s="102"/>
      <c r="WRN1" s="102"/>
      <c r="WRO1" s="102"/>
      <c r="WRP1" s="102"/>
      <c r="WRQ1" s="102"/>
      <c r="WRR1" s="102"/>
      <c r="WRS1" s="102"/>
      <c r="WRT1" s="102"/>
      <c r="WRU1" s="102"/>
      <c r="WRV1" s="102"/>
      <c r="WRW1" s="102"/>
      <c r="WRX1" s="102"/>
      <c r="WRY1" s="102"/>
      <c r="WRZ1" s="102"/>
      <c r="WSA1" s="102"/>
      <c r="WSB1" s="102"/>
      <c r="WSC1" s="102"/>
      <c r="WSD1" s="102"/>
      <c r="WSE1" s="102"/>
      <c r="WSF1" s="102"/>
      <c r="WSG1" s="102"/>
      <c r="WSH1" s="102"/>
      <c r="WSI1" s="102"/>
      <c r="WSJ1" s="102"/>
      <c r="WSK1" s="102"/>
      <c r="WSL1" s="102"/>
      <c r="WSM1" s="102"/>
      <c r="WSN1" s="102"/>
      <c r="WSO1" s="102"/>
      <c r="WSP1" s="102"/>
      <c r="WSQ1" s="102"/>
      <c r="WSR1" s="102"/>
      <c r="WSS1" s="102"/>
      <c r="WST1" s="102"/>
      <c r="WSU1" s="102"/>
      <c r="WSV1" s="102"/>
      <c r="WSW1" s="102"/>
      <c r="WSX1" s="102"/>
      <c r="WSY1" s="102"/>
      <c r="WSZ1" s="102"/>
      <c r="WTA1" s="102"/>
      <c r="WTB1" s="102"/>
      <c r="WTC1" s="102"/>
      <c r="WTD1" s="102"/>
      <c r="WTE1" s="102"/>
      <c r="WTF1" s="102"/>
      <c r="WTG1" s="102"/>
      <c r="WTH1" s="102"/>
      <c r="WTI1" s="102"/>
      <c r="WTJ1" s="102"/>
      <c r="WTK1" s="102"/>
      <c r="WTL1" s="102"/>
      <c r="WTM1" s="102"/>
      <c r="WTN1" s="102"/>
      <c r="WTO1" s="102"/>
      <c r="WTP1" s="102"/>
      <c r="WTQ1" s="102"/>
      <c r="WTR1" s="102"/>
      <c r="WTS1" s="102"/>
      <c r="WTT1" s="102"/>
      <c r="WTU1" s="102"/>
      <c r="WTV1" s="102"/>
      <c r="WTW1" s="102"/>
      <c r="WTX1" s="102"/>
      <c r="WTY1" s="102"/>
      <c r="WTZ1" s="102"/>
      <c r="WUA1" s="102"/>
      <c r="WUB1" s="102"/>
      <c r="WUC1" s="102"/>
      <c r="WUD1" s="102"/>
      <c r="WUE1" s="102"/>
      <c r="WUF1" s="102"/>
      <c r="WUG1" s="102"/>
      <c r="WUH1" s="102"/>
      <c r="WUI1" s="102"/>
      <c r="WUJ1" s="102"/>
      <c r="WUK1" s="102"/>
      <c r="WUL1" s="102"/>
      <c r="WUM1" s="102"/>
      <c r="WUN1" s="102"/>
      <c r="WUO1" s="102"/>
      <c r="WUP1" s="102"/>
      <c r="WUQ1" s="102"/>
      <c r="WUR1" s="102"/>
      <c r="WUS1" s="102"/>
      <c r="WUT1" s="102"/>
      <c r="WUU1" s="102"/>
      <c r="WUV1" s="102"/>
      <c r="WUW1" s="102"/>
      <c r="WUX1" s="102"/>
      <c r="WUY1" s="102"/>
      <c r="WUZ1" s="102"/>
      <c r="WVA1" s="102"/>
      <c r="WVB1" s="102"/>
      <c r="WVC1" s="102"/>
      <c r="WVD1" s="102"/>
      <c r="WVE1" s="102"/>
      <c r="WVF1" s="102"/>
      <c r="WVG1" s="102"/>
      <c r="WVH1" s="102"/>
      <c r="WVI1" s="102"/>
      <c r="WVJ1" s="102"/>
      <c r="WVK1" s="102"/>
      <c r="WVL1" s="102"/>
      <c r="WVM1" s="102"/>
      <c r="WVN1" s="102"/>
      <c r="WVO1" s="102"/>
      <c r="WVP1" s="102"/>
      <c r="WVQ1" s="102"/>
      <c r="WVR1" s="102"/>
      <c r="WVS1" s="102"/>
      <c r="WVT1" s="102"/>
      <c r="WVU1" s="102"/>
      <c r="WVV1" s="102"/>
      <c r="WVW1" s="102"/>
      <c r="WVX1" s="102"/>
      <c r="WVY1" s="102"/>
      <c r="WVZ1" s="102"/>
      <c r="WWA1" s="102"/>
      <c r="WWB1" s="102"/>
      <c r="WWC1" s="102"/>
      <c r="WWD1" s="102"/>
      <c r="WWE1" s="102"/>
      <c r="WWF1" s="102"/>
      <c r="WWG1" s="102"/>
      <c r="WWH1" s="102"/>
      <c r="WWI1" s="102"/>
      <c r="WWJ1" s="102"/>
      <c r="WWK1" s="102"/>
      <c r="WWL1" s="102"/>
      <c r="WWM1" s="102"/>
      <c r="WWN1" s="102"/>
      <c r="WWO1" s="102"/>
      <c r="WWP1" s="102"/>
      <c r="WWQ1" s="102"/>
      <c r="WWR1" s="102"/>
      <c r="WWS1" s="102"/>
      <c r="WWT1" s="102"/>
      <c r="WWU1" s="102"/>
      <c r="WWV1" s="102"/>
      <c r="WWW1" s="102"/>
      <c r="WWX1" s="102"/>
      <c r="WWY1" s="102"/>
      <c r="WWZ1" s="102"/>
      <c r="WXA1" s="102"/>
      <c r="WXB1" s="102"/>
      <c r="WXC1" s="102"/>
      <c r="WXD1" s="102"/>
      <c r="WXE1" s="102"/>
      <c r="WXF1" s="102"/>
      <c r="WXG1" s="102"/>
      <c r="WXH1" s="102"/>
      <c r="WXI1" s="102"/>
      <c r="WXJ1" s="102"/>
      <c r="WXK1" s="102"/>
      <c r="WXL1" s="102"/>
      <c r="WXM1" s="102"/>
      <c r="WXN1" s="102"/>
      <c r="WXO1" s="102"/>
      <c r="WXP1" s="102"/>
      <c r="WXQ1" s="102"/>
      <c r="WXR1" s="102"/>
      <c r="WXS1" s="102"/>
      <c r="WXT1" s="102"/>
      <c r="WXU1" s="102"/>
      <c r="WXV1" s="102"/>
      <c r="WXW1" s="102"/>
      <c r="WXX1" s="102"/>
      <c r="WXY1" s="102"/>
      <c r="WXZ1" s="102"/>
      <c r="WYA1" s="102"/>
      <c r="WYB1" s="102"/>
      <c r="WYC1" s="102"/>
      <c r="WYD1" s="102"/>
      <c r="WYE1" s="102"/>
      <c r="WYF1" s="102"/>
      <c r="WYG1" s="102"/>
      <c r="WYH1" s="102"/>
      <c r="WYI1" s="102"/>
      <c r="WYJ1" s="102"/>
      <c r="WYK1" s="102"/>
      <c r="WYL1" s="102"/>
      <c r="WYM1" s="102"/>
      <c r="WYN1" s="102"/>
      <c r="WYO1" s="102"/>
      <c r="WYP1" s="102"/>
      <c r="WYQ1" s="102"/>
      <c r="WYR1" s="102"/>
      <c r="WYS1" s="102"/>
      <c r="WYT1" s="102"/>
      <c r="WYU1" s="102"/>
      <c r="WYV1" s="102"/>
      <c r="WYW1" s="102"/>
      <c r="WYX1" s="102"/>
      <c r="WYY1" s="102"/>
      <c r="WYZ1" s="102"/>
      <c r="WZA1" s="102"/>
      <c r="WZB1" s="102"/>
      <c r="WZC1" s="102"/>
      <c r="WZD1" s="102"/>
      <c r="WZE1" s="102"/>
      <c r="WZF1" s="102"/>
      <c r="WZG1" s="102"/>
      <c r="WZH1" s="102"/>
      <c r="WZI1" s="102"/>
      <c r="WZJ1" s="102"/>
      <c r="WZK1" s="102"/>
      <c r="WZL1" s="102"/>
      <c r="WZM1" s="102"/>
      <c r="WZN1" s="102"/>
      <c r="WZO1" s="102"/>
      <c r="WZP1" s="102"/>
      <c r="WZQ1" s="102"/>
      <c r="WZR1" s="102"/>
      <c r="WZS1" s="102"/>
      <c r="WZT1" s="102"/>
      <c r="WZU1" s="102"/>
      <c r="WZV1" s="102"/>
      <c r="WZW1" s="102"/>
      <c r="WZX1" s="102"/>
      <c r="WZY1" s="102"/>
      <c r="WZZ1" s="102"/>
      <c r="XAA1" s="102"/>
      <c r="XAB1" s="102"/>
      <c r="XAC1" s="102"/>
      <c r="XAD1" s="102"/>
      <c r="XAE1" s="102"/>
      <c r="XAF1" s="102"/>
      <c r="XAG1" s="102"/>
      <c r="XAH1" s="102"/>
      <c r="XAI1" s="102"/>
      <c r="XAJ1" s="102"/>
      <c r="XAK1" s="102"/>
      <c r="XAL1" s="102"/>
      <c r="XAM1" s="102"/>
      <c r="XAN1" s="102"/>
      <c r="XAO1" s="102"/>
      <c r="XAP1" s="102"/>
      <c r="XAQ1" s="102"/>
      <c r="XAR1" s="102"/>
      <c r="XAS1" s="102"/>
      <c r="XAT1" s="102"/>
      <c r="XAU1" s="102"/>
      <c r="XAV1" s="102"/>
      <c r="XAW1" s="102"/>
      <c r="XAX1" s="102"/>
      <c r="XAY1" s="102"/>
      <c r="XAZ1" s="102"/>
      <c r="XBA1" s="102"/>
      <c r="XBB1" s="102"/>
      <c r="XBC1" s="102"/>
      <c r="XBD1" s="102"/>
      <c r="XBE1" s="102"/>
      <c r="XBF1" s="102"/>
      <c r="XBG1" s="102"/>
      <c r="XBH1" s="102"/>
      <c r="XBI1" s="102"/>
      <c r="XBJ1" s="102"/>
      <c r="XBK1" s="102"/>
      <c r="XBL1" s="102"/>
      <c r="XBM1" s="102"/>
      <c r="XBN1" s="102"/>
      <c r="XBO1" s="102"/>
      <c r="XBP1" s="102"/>
      <c r="XBQ1" s="102"/>
      <c r="XBR1" s="102"/>
      <c r="XBS1" s="102"/>
      <c r="XBT1" s="102"/>
      <c r="XBU1" s="102"/>
      <c r="XBV1" s="102"/>
      <c r="XBW1" s="102"/>
      <c r="XBX1" s="102"/>
      <c r="XBY1" s="102"/>
      <c r="XBZ1" s="102"/>
      <c r="XCA1" s="102"/>
      <c r="XCB1" s="102"/>
      <c r="XCC1" s="102"/>
      <c r="XCD1" s="102"/>
      <c r="XCE1" s="102"/>
      <c r="XCF1" s="102"/>
      <c r="XCG1" s="102"/>
      <c r="XCH1" s="102"/>
      <c r="XCI1" s="102"/>
      <c r="XCJ1" s="102"/>
      <c r="XCK1" s="102"/>
      <c r="XCL1" s="102"/>
      <c r="XCM1" s="102"/>
      <c r="XCN1" s="102"/>
      <c r="XCO1" s="102"/>
      <c r="XCP1" s="102"/>
      <c r="XCQ1" s="102"/>
      <c r="XCR1" s="102"/>
      <c r="XCS1" s="102"/>
      <c r="XCT1" s="102"/>
      <c r="XCU1" s="102"/>
      <c r="XCV1" s="102"/>
      <c r="XCW1" s="102"/>
      <c r="XCX1" s="102"/>
      <c r="XCY1" s="102"/>
      <c r="XCZ1" s="102"/>
      <c r="XDA1" s="102"/>
      <c r="XDB1" s="102"/>
      <c r="XDC1" s="102"/>
      <c r="XDD1" s="102"/>
      <c r="XDE1" s="102"/>
      <c r="XDF1" s="102"/>
      <c r="XDG1" s="102"/>
      <c r="XDH1" s="102"/>
      <c r="XDI1" s="102"/>
      <c r="XDJ1" s="102"/>
      <c r="XDK1" s="102"/>
      <c r="XDL1" s="102"/>
      <c r="XDM1" s="102"/>
      <c r="XDN1" s="102"/>
      <c r="XDO1" s="102"/>
      <c r="XDP1" s="102"/>
      <c r="XDQ1" s="102"/>
      <c r="XDR1" s="102"/>
      <c r="XDS1" s="102"/>
      <c r="XDT1" s="102"/>
      <c r="XDU1" s="102"/>
      <c r="XDV1" s="102"/>
      <c r="XDW1" s="102"/>
      <c r="XDX1" s="102"/>
      <c r="XDY1" s="102"/>
      <c r="XDZ1" s="102"/>
      <c r="XEA1" s="102"/>
      <c r="XEB1" s="102"/>
      <c r="XEC1" s="102"/>
      <c r="XED1" s="102"/>
      <c r="XEE1" s="102"/>
      <c r="XEF1" s="102"/>
      <c r="XEG1" s="102"/>
      <c r="XEH1" s="102"/>
      <c r="XEI1" s="102"/>
      <c r="XEJ1" s="102"/>
      <c r="XEK1" s="102"/>
      <c r="XEL1" s="102"/>
      <c r="XEM1" s="102"/>
      <c r="XEN1" s="102"/>
      <c r="XEO1" s="102"/>
      <c r="XEP1" s="102"/>
      <c r="XEQ1" s="102"/>
      <c r="XER1" s="102"/>
      <c r="XES1" s="102"/>
      <c r="XET1" s="102"/>
      <c r="XEU1" s="102"/>
      <c r="XEV1" s="102"/>
      <c r="XEW1" s="102"/>
      <c r="XEX1" s="102"/>
      <c r="XEY1" s="102"/>
      <c r="XEZ1" s="102"/>
      <c r="XFA1" s="102"/>
      <c r="XFB1" s="102"/>
      <c r="XFC1" s="102"/>
      <c r="XFD1" s="102"/>
    </row>
    <row r="2" spans="1:16384" s="55" customFormat="1" ht="20.25" x14ac:dyDescent="0.3">
      <c r="A2" s="85">
        <v>1</v>
      </c>
      <c r="B2" s="86" t="s">
        <v>9</v>
      </c>
      <c r="C2" s="87" t="s">
        <v>33</v>
      </c>
      <c r="D2" s="101">
        <v>100</v>
      </c>
      <c r="E2" s="4">
        <v>1207.0999999999999</v>
      </c>
      <c r="F2" s="100">
        <v>6</v>
      </c>
      <c r="G2" s="100">
        <v>1.2170000000000001</v>
      </c>
      <c r="H2" s="100">
        <v>261.30473429340645</v>
      </c>
      <c r="I2" s="100">
        <v>735.91250596225757</v>
      </c>
      <c r="J2" s="100">
        <v>4.6337003100219203</v>
      </c>
      <c r="K2" s="60"/>
      <c r="L2" s="54" t="str">
        <f>$C2</f>
        <v>2mL 1.19deg</v>
      </c>
      <c r="M2" s="101">
        <v>100</v>
      </c>
      <c r="N2" s="4">
        <v>1207.0999999999999</v>
      </c>
      <c r="O2" s="71">
        <f>$F2</f>
        <v>6</v>
      </c>
      <c r="P2" s="71">
        <f>O2</f>
        <v>6</v>
      </c>
      <c r="Q2" s="19">
        <f>((3*2000)/(4*PI()))^(1/3)</f>
        <v>7.815926417967721</v>
      </c>
      <c r="R2" s="19"/>
      <c r="S2" s="19"/>
      <c r="T2" s="71"/>
      <c r="U2" s="71"/>
      <c r="V2" s="54"/>
      <c r="W2" s="54"/>
      <c r="X2" s="62"/>
      <c r="Y2" s="54" t="str">
        <f>$C3</f>
        <v>3mL 1.19deg</v>
      </c>
      <c r="Z2" s="101">
        <v>100</v>
      </c>
      <c r="AA2" s="4">
        <v>1069.0999999999999</v>
      </c>
      <c r="AB2" s="71">
        <f>$F3</f>
        <v>7</v>
      </c>
      <c r="AC2" s="71">
        <f>AB2</f>
        <v>7</v>
      </c>
      <c r="AD2" s="19">
        <f>((3*3000)/(4*PI()))^(1/3)</f>
        <v>8.9470022893964956</v>
      </c>
      <c r="AE2" s="19"/>
      <c r="AF2" s="19"/>
      <c r="AG2" s="71"/>
      <c r="AH2" s="71"/>
      <c r="AI2" s="54"/>
      <c r="AJ2" s="54"/>
      <c r="AK2" s="62"/>
      <c r="AL2" s="54" t="str">
        <f>$C4</f>
        <v>4mL 1.19deg</v>
      </c>
      <c r="AM2" s="101">
        <v>100</v>
      </c>
      <c r="AN2" s="4">
        <v>1214.4000000000001</v>
      </c>
      <c r="AO2" s="71">
        <f>$F4</f>
        <v>17</v>
      </c>
      <c r="AP2" s="71">
        <f>AO2</f>
        <v>17</v>
      </c>
      <c r="AQ2" s="19">
        <f>((3*4000)/(4*PI()))^(1/3)</f>
        <v>9.8474502184269639</v>
      </c>
      <c r="AR2" s="19"/>
      <c r="AS2" s="19"/>
      <c r="AT2" s="71"/>
      <c r="AU2" s="71"/>
      <c r="AV2" s="54"/>
      <c r="AW2" s="54"/>
      <c r="AX2" s="62"/>
      <c r="AY2" s="54" t="str">
        <f>$C5</f>
        <v>2mL 7.66deg</v>
      </c>
      <c r="AZ2" s="101">
        <v>100</v>
      </c>
      <c r="BA2" s="4">
        <v>1046</v>
      </c>
      <c r="BB2" s="71">
        <f>$F5</f>
        <v>9</v>
      </c>
      <c r="BC2" s="71">
        <f>BB2</f>
        <v>9</v>
      </c>
      <c r="BD2" s="19">
        <f>((3*2000)/(4*PI()))^(1/3)</f>
        <v>7.815926417967721</v>
      </c>
      <c r="BE2" s="19"/>
      <c r="BF2" s="19"/>
      <c r="BG2" s="71"/>
      <c r="BH2" s="71"/>
      <c r="BI2" s="54"/>
      <c r="BJ2" s="54"/>
      <c r="BK2" s="62"/>
      <c r="BL2" s="54" t="str">
        <f>$C6</f>
        <v>3mL 7.66deg</v>
      </c>
      <c r="BM2" s="101">
        <v>100</v>
      </c>
      <c r="BN2" s="101">
        <v>1029.3</v>
      </c>
      <c r="BO2" s="71">
        <f>$F6</f>
        <v>9</v>
      </c>
      <c r="BP2" s="71">
        <f>BO2</f>
        <v>9</v>
      </c>
      <c r="BQ2" s="19">
        <f>((3*3000)/(4*PI()))^(1/3)</f>
        <v>8.9470022893964956</v>
      </c>
      <c r="BR2" s="19"/>
      <c r="BS2" s="19"/>
      <c r="BT2" s="71"/>
      <c r="BU2" s="71"/>
      <c r="BV2" s="54"/>
      <c r="BW2" s="54"/>
      <c r="BX2" s="62"/>
      <c r="BY2" s="54" t="str">
        <f>$C7</f>
        <v>4mL 7.66deg</v>
      </c>
      <c r="BZ2" s="101">
        <v>100</v>
      </c>
      <c r="CA2" s="101">
        <v>1051.3</v>
      </c>
      <c r="CB2" s="71">
        <f>$F7</f>
        <v>13</v>
      </c>
      <c r="CC2" s="71">
        <f>CB2</f>
        <v>13</v>
      </c>
      <c r="CD2" s="19">
        <f>((3*4000)/(4*PI()))^(1/3)</f>
        <v>9.8474502184269639</v>
      </c>
      <c r="CE2" s="19"/>
      <c r="CF2" s="19"/>
      <c r="CG2" s="71"/>
      <c r="CH2" s="71"/>
      <c r="CI2" s="54"/>
      <c r="CJ2" s="54"/>
      <c r="CK2" s="62"/>
      <c r="CL2" s="54" t="str">
        <f>$C8</f>
        <v>2mL 3.99deg</v>
      </c>
      <c r="CM2" s="101">
        <v>100</v>
      </c>
      <c r="CN2" s="101">
        <v>1049</v>
      </c>
      <c r="CO2" s="71">
        <f>$F8</f>
        <v>6</v>
      </c>
      <c r="CP2" s="71">
        <f>CO2</f>
        <v>6</v>
      </c>
      <c r="CQ2" s="19">
        <f>((3*2000)/(4*PI()))^(1/3)</f>
        <v>7.815926417967721</v>
      </c>
      <c r="CR2" s="19"/>
      <c r="CS2" s="19"/>
      <c r="CT2" s="71"/>
      <c r="CU2" s="71"/>
      <c r="CV2" s="54"/>
      <c r="CW2" s="54"/>
      <c r="CX2" s="62"/>
      <c r="CY2" s="54" t="str">
        <f>$C9</f>
        <v>3mL 3.99deg</v>
      </c>
      <c r="CZ2" s="101">
        <v>100</v>
      </c>
      <c r="DA2" s="4">
        <v>1146</v>
      </c>
      <c r="DB2" s="71">
        <f>$F9</f>
        <v>6</v>
      </c>
      <c r="DC2" s="71">
        <f>DB2</f>
        <v>6</v>
      </c>
      <c r="DD2" s="19">
        <f>((3*3000)/(4*PI()))^(1/3)</f>
        <v>8.9470022893964956</v>
      </c>
      <c r="DE2" s="19"/>
      <c r="DF2" s="19"/>
      <c r="DG2" s="71"/>
      <c r="DH2" s="71"/>
      <c r="DI2" s="54"/>
      <c r="DJ2" s="54"/>
      <c r="DK2" s="62"/>
      <c r="DL2" s="54" t="str">
        <f>$C10</f>
        <v>4mL 3.99deg</v>
      </c>
      <c r="DM2" s="101">
        <v>100</v>
      </c>
      <c r="DN2" s="4">
        <v>1123.0999999999999</v>
      </c>
      <c r="DO2" s="71">
        <f>$F10</f>
        <v>6</v>
      </c>
      <c r="DP2" s="71">
        <f>DO2</f>
        <v>6</v>
      </c>
      <c r="DQ2" s="19">
        <f>((3*4000)/(4*PI()))^(1/3)</f>
        <v>9.8474502184269639</v>
      </c>
      <c r="DR2" s="19"/>
      <c r="DS2" s="19"/>
      <c r="DT2" s="71"/>
      <c r="DU2" s="71"/>
      <c r="DV2" s="54"/>
      <c r="DW2" s="54"/>
      <c r="DX2" s="62"/>
      <c r="DY2" s="54" t="str">
        <f>$C11</f>
        <v>2mL 4.00deg</v>
      </c>
      <c r="DZ2" s="101">
        <v>100</v>
      </c>
      <c r="EA2" s="4">
        <v>801.4</v>
      </c>
      <c r="EB2" s="71">
        <f>$F11</f>
        <v>5</v>
      </c>
      <c r="EC2" s="71">
        <f>EB2</f>
        <v>5</v>
      </c>
      <c r="ED2" s="19">
        <f>((3*2000)/(4*PI()))^(1/3)</f>
        <v>7.815926417967721</v>
      </c>
      <c r="EE2" s="19"/>
      <c r="EF2" s="19"/>
      <c r="EG2" s="71"/>
      <c r="EH2" s="71"/>
      <c r="EI2" s="54"/>
      <c r="EJ2" s="54"/>
      <c r="EK2" s="62"/>
      <c r="EL2" s="54" t="str">
        <f>$C12</f>
        <v>2mL 4.00deg</v>
      </c>
      <c r="EM2" s="101">
        <v>100</v>
      </c>
      <c r="EN2" s="4">
        <v>804.39</v>
      </c>
      <c r="EO2" s="71">
        <f>$F12</f>
        <v>7</v>
      </c>
      <c r="EP2" s="71">
        <f>EO2</f>
        <v>7</v>
      </c>
      <c r="EQ2" s="19">
        <f>((3*2000)/(4*PI()))^(1/3)</f>
        <v>7.815926417967721</v>
      </c>
      <c r="ER2" s="19"/>
      <c r="ES2" s="19"/>
      <c r="ET2" s="71"/>
      <c r="EU2" s="71"/>
      <c r="EV2" s="54"/>
      <c r="EW2" s="54"/>
      <c r="EX2" s="62"/>
      <c r="EY2" s="54" t="str">
        <f>$C13</f>
        <v>2mL 4.00deg</v>
      </c>
      <c r="EZ2" s="101">
        <v>100</v>
      </c>
      <c r="FA2" s="4">
        <v>802.48</v>
      </c>
      <c r="FB2" s="71">
        <f>$F13</f>
        <v>6</v>
      </c>
      <c r="FC2" s="71">
        <f>FB2</f>
        <v>6</v>
      </c>
      <c r="FD2" s="19">
        <f>((3*2000)/(4*PI()))^(1/3)</f>
        <v>7.815926417967721</v>
      </c>
      <c r="FE2" s="19"/>
      <c r="FF2" s="19"/>
      <c r="FG2" s="71"/>
      <c r="FH2" s="71"/>
      <c r="FI2" s="54"/>
      <c r="FJ2" s="54"/>
      <c r="FK2" s="62"/>
      <c r="FL2" s="54" t="str">
        <f>$C14</f>
        <v>6mL 7.66deg</v>
      </c>
      <c r="FM2" s="100">
        <v>110</v>
      </c>
      <c r="FN2" s="100">
        <v>1163.7</v>
      </c>
      <c r="FO2" s="71">
        <f>$F14</f>
        <v>7</v>
      </c>
      <c r="FP2" s="71">
        <f>FO2</f>
        <v>7</v>
      </c>
      <c r="FQ2" s="19">
        <f>((3*6000)/(4*PI()))^(1/3)</f>
        <v>11.272516517868263</v>
      </c>
      <c r="FR2" s="19"/>
      <c r="FS2" s="19"/>
      <c r="FT2" s="71"/>
      <c r="FU2" s="71"/>
      <c r="FV2" s="54"/>
      <c r="FW2" s="54"/>
      <c r="FX2" s="62"/>
      <c r="FY2" s="54" t="str">
        <f>$C15</f>
        <v>6mL 3.99deg</v>
      </c>
      <c r="FZ2" s="100">
        <v>110</v>
      </c>
      <c r="GA2" s="100">
        <v>1274.0999999999999</v>
      </c>
      <c r="GB2" s="71">
        <f>$F15</f>
        <v>4</v>
      </c>
      <c r="GC2" s="71">
        <f>GB2</f>
        <v>4</v>
      </c>
      <c r="GD2" s="19">
        <f>((3*6000)/(4*PI()))^(1/3)</f>
        <v>11.272516517868263</v>
      </c>
      <c r="GE2" s="19"/>
      <c r="GF2" s="19"/>
      <c r="GG2" s="71"/>
      <c r="GH2" s="54"/>
      <c r="GI2" s="54"/>
      <c r="GJ2" s="62"/>
      <c r="GK2" s="54" t="str">
        <f>$C16</f>
        <v>2mL 3.14deg</v>
      </c>
      <c r="GL2" s="100">
        <v>110</v>
      </c>
      <c r="GM2" s="100">
        <v>1145.3</v>
      </c>
      <c r="GN2" s="71">
        <f>$F16</f>
        <v>4</v>
      </c>
      <c r="GO2" s="71">
        <f>GN2</f>
        <v>4</v>
      </c>
      <c r="GP2" s="19">
        <f>((3*2000)/(4*PI()))^(1/3)</f>
        <v>7.815926417967721</v>
      </c>
      <c r="GQ2" s="19"/>
      <c r="GR2" s="19"/>
      <c r="GS2" s="54"/>
      <c r="GT2" s="54"/>
      <c r="GU2" s="62"/>
      <c r="GV2" s="54" t="str">
        <f>$C17</f>
        <v>3mL 3.14deg</v>
      </c>
      <c r="GW2" s="100">
        <v>110</v>
      </c>
      <c r="GX2" s="100">
        <v>1252.8</v>
      </c>
      <c r="GY2" s="71">
        <f>$F17</f>
        <v>4</v>
      </c>
      <c r="GZ2" s="71">
        <f>GY2</f>
        <v>4</v>
      </c>
      <c r="HA2" s="19">
        <f>((3*3000)/(4*PI()))^(1/3)</f>
        <v>8.9470022893964956</v>
      </c>
      <c r="HB2" s="19"/>
      <c r="HC2" s="19"/>
      <c r="HD2" s="54"/>
      <c r="HE2" s="54"/>
      <c r="HF2" s="62"/>
      <c r="HG2" s="54" t="str">
        <f>$C18</f>
        <v>4mL 3.14deg</v>
      </c>
      <c r="HH2" s="100">
        <v>110</v>
      </c>
      <c r="HI2" s="100">
        <v>1124.7</v>
      </c>
      <c r="HJ2" s="71">
        <f>$F18</f>
        <v>4</v>
      </c>
      <c r="HK2" s="71">
        <f>HJ2</f>
        <v>4</v>
      </c>
      <c r="HL2" s="19">
        <f>((3*4000)/(4*PI()))^(1/3)</f>
        <v>9.8474502184269639</v>
      </c>
      <c r="HM2" s="19"/>
      <c r="HN2" s="19"/>
      <c r="HO2" s="54"/>
      <c r="HP2" s="54"/>
      <c r="HQ2" s="62"/>
      <c r="HR2" s="54" t="str">
        <f>$C19</f>
        <v>6mL 3.14deg</v>
      </c>
      <c r="HS2" s="100">
        <v>110</v>
      </c>
      <c r="HT2" s="100">
        <v>1298.8</v>
      </c>
      <c r="HU2" s="71">
        <f>$F19</f>
        <v>4</v>
      </c>
      <c r="HV2" s="71">
        <f>HU2</f>
        <v>4</v>
      </c>
      <c r="HW2" s="19">
        <f>((3*6000)/(4*PI()))^(1/3)</f>
        <v>11.272516517868263</v>
      </c>
      <c r="HX2" s="19"/>
      <c r="HY2" s="19"/>
      <c r="HZ2" s="54"/>
      <c r="IA2" s="54"/>
      <c r="IB2" s="62"/>
    </row>
    <row r="3" spans="1:16384" x14ac:dyDescent="0.25">
      <c r="A3" s="87">
        <v>2</v>
      </c>
      <c r="B3" s="87" t="s">
        <v>10</v>
      </c>
      <c r="C3" s="87" t="s">
        <v>34</v>
      </c>
      <c r="D3" s="101">
        <v>100</v>
      </c>
      <c r="E3" s="4">
        <v>1069.0999999999999</v>
      </c>
      <c r="F3" s="100">
        <v>7</v>
      </c>
      <c r="G3" s="100">
        <v>1.2050000000000001</v>
      </c>
      <c r="H3" s="100">
        <v>284.63035975243389</v>
      </c>
      <c r="I3" s="100">
        <v>850.79929510251407</v>
      </c>
      <c r="J3" s="100">
        <v>5.5634466244107452</v>
      </c>
      <c r="L3" s="31" t="s">
        <v>110</v>
      </c>
      <c r="M3" s="82" t="s">
        <v>111</v>
      </c>
      <c r="N3" s="31" t="s">
        <v>109</v>
      </c>
      <c r="O3" s="31" t="s">
        <v>72</v>
      </c>
      <c r="P3" s="31" t="s">
        <v>74</v>
      </c>
      <c r="Q3" s="31"/>
      <c r="R3" s="31"/>
      <c r="S3" s="31"/>
      <c r="T3" s="31"/>
      <c r="U3" s="31"/>
      <c r="V3" s="31"/>
      <c r="W3" s="31"/>
      <c r="X3" s="63"/>
      <c r="Y3" s="31" t="s">
        <v>110</v>
      </c>
      <c r="Z3" s="82" t="s">
        <v>111</v>
      </c>
      <c r="AA3" s="31" t="s">
        <v>109</v>
      </c>
      <c r="AB3" s="31" t="s">
        <v>72</v>
      </c>
      <c r="AC3" s="31" t="s">
        <v>74</v>
      </c>
      <c r="AD3" s="31"/>
      <c r="AE3" s="31"/>
      <c r="AF3" s="31"/>
      <c r="AG3" s="31"/>
      <c r="AH3" s="31"/>
      <c r="AI3" s="31"/>
      <c r="AJ3" s="31"/>
      <c r="AK3" s="63"/>
      <c r="AL3" s="31" t="s">
        <v>110</v>
      </c>
      <c r="AM3" s="82" t="s">
        <v>111</v>
      </c>
      <c r="AN3" s="31" t="s">
        <v>109</v>
      </c>
      <c r="AO3" s="31" t="s">
        <v>72</v>
      </c>
      <c r="AP3" s="31" t="s">
        <v>74</v>
      </c>
      <c r="AQ3" s="31"/>
      <c r="AR3" s="31"/>
      <c r="AS3" s="31"/>
      <c r="AT3" s="31"/>
      <c r="AU3" s="31"/>
      <c r="AV3" s="31"/>
      <c r="AW3" s="31"/>
      <c r="AX3" s="63"/>
      <c r="AY3" s="31" t="s">
        <v>110</v>
      </c>
      <c r="AZ3" s="82" t="s">
        <v>111</v>
      </c>
      <c r="BA3" s="31" t="s">
        <v>109</v>
      </c>
      <c r="BB3" s="31" t="s">
        <v>72</v>
      </c>
      <c r="BC3" s="31" t="s">
        <v>74</v>
      </c>
      <c r="BD3" s="31"/>
      <c r="BE3" s="31"/>
      <c r="BF3" s="31"/>
      <c r="BG3" s="31"/>
      <c r="BH3" s="31"/>
      <c r="BI3" s="31"/>
      <c r="BJ3" s="31"/>
      <c r="BK3" s="63"/>
      <c r="BL3" s="31" t="s">
        <v>110</v>
      </c>
      <c r="BM3" s="82" t="s">
        <v>111</v>
      </c>
      <c r="BN3" s="31" t="s">
        <v>109</v>
      </c>
      <c r="BO3" s="31" t="s">
        <v>72</v>
      </c>
      <c r="BP3" s="31" t="s">
        <v>74</v>
      </c>
      <c r="BQ3" s="31"/>
      <c r="BR3" s="31"/>
      <c r="BS3" s="31"/>
      <c r="BT3" s="31"/>
      <c r="BU3" s="31"/>
      <c r="BV3" s="31"/>
      <c r="BW3" s="31"/>
      <c r="BX3" s="63"/>
      <c r="BY3" s="31" t="s">
        <v>110</v>
      </c>
      <c r="BZ3" s="82" t="s">
        <v>111</v>
      </c>
      <c r="CA3" s="31" t="s">
        <v>109</v>
      </c>
      <c r="CB3" s="31" t="s">
        <v>72</v>
      </c>
      <c r="CC3" s="31" t="s">
        <v>74</v>
      </c>
      <c r="CD3" s="31"/>
      <c r="CE3" s="31"/>
      <c r="CF3" s="31"/>
      <c r="CG3" s="31"/>
      <c r="CH3" s="31"/>
      <c r="CI3" s="31"/>
      <c r="CJ3" s="31"/>
      <c r="CK3" s="63"/>
      <c r="CL3" s="31" t="s">
        <v>110</v>
      </c>
      <c r="CM3" s="82" t="s">
        <v>111</v>
      </c>
      <c r="CN3" s="31" t="s">
        <v>109</v>
      </c>
      <c r="CO3" s="31" t="s">
        <v>72</v>
      </c>
      <c r="CP3" s="31" t="s">
        <v>74</v>
      </c>
      <c r="CQ3" s="31"/>
      <c r="CR3" s="31"/>
      <c r="CS3" s="31"/>
      <c r="CT3" s="31"/>
      <c r="CU3" s="31"/>
      <c r="CV3" s="31"/>
      <c r="CW3" s="31"/>
      <c r="CX3" s="63"/>
      <c r="CY3" s="31" t="s">
        <v>110</v>
      </c>
      <c r="CZ3" s="82" t="s">
        <v>111</v>
      </c>
      <c r="DA3" s="31" t="s">
        <v>109</v>
      </c>
      <c r="DB3" s="31" t="s">
        <v>72</v>
      </c>
      <c r="DC3" s="31" t="s">
        <v>74</v>
      </c>
      <c r="DD3" s="31"/>
      <c r="DE3" s="31"/>
      <c r="DF3" s="31"/>
      <c r="DG3" s="31"/>
      <c r="DH3" s="31"/>
      <c r="DI3" s="31"/>
      <c r="DJ3" s="31"/>
      <c r="DK3" s="63"/>
      <c r="DL3" s="31" t="s">
        <v>110</v>
      </c>
      <c r="DM3" s="82" t="s">
        <v>111</v>
      </c>
      <c r="DN3" s="31" t="s">
        <v>109</v>
      </c>
      <c r="DO3" s="31" t="s">
        <v>72</v>
      </c>
      <c r="DP3" s="31" t="s">
        <v>74</v>
      </c>
      <c r="DQ3" s="31"/>
      <c r="DR3" s="31"/>
      <c r="DS3" s="31"/>
      <c r="DT3" s="31"/>
      <c r="DU3" s="31"/>
      <c r="DV3" s="31"/>
      <c r="DW3" s="31"/>
      <c r="DX3" s="63"/>
      <c r="DY3" s="31" t="s">
        <v>110</v>
      </c>
      <c r="DZ3" s="82" t="s">
        <v>111</v>
      </c>
      <c r="EA3" s="31" t="s">
        <v>109</v>
      </c>
      <c r="EB3" s="31" t="s">
        <v>72</v>
      </c>
      <c r="EC3" s="31" t="s">
        <v>74</v>
      </c>
      <c r="ED3" s="31"/>
      <c r="EE3" s="31"/>
      <c r="EF3" s="31"/>
      <c r="EG3" s="31"/>
      <c r="EH3" s="31"/>
      <c r="EI3" s="31"/>
      <c r="EJ3" s="31"/>
      <c r="EK3" s="63"/>
      <c r="EL3" s="31" t="s">
        <v>110</v>
      </c>
      <c r="EM3" s="82" t="s">
        <v>111</v>
      </c>
      <c r="EN3" s="31" t="s">
        <v>109</v>
      </c>
      <c r="EO3" s="31" t="s">
        <v>72</v>
      </c>
      <c r="EP3" s="31" t="s">
        <v>74</v>
      </c>
      <c r="EQ3" s="31"/>
      <c r="ER3" s="31"/>
      <c r="ES3" s="31"/>
      <c r="ET3" s="31"/>
      <c r="EU3" s="31"/>
      <c r="EV3" s="31"/>
      <c r="EW3" s="31"/>
      <c r="EX3" s="63"/>
      <c r="EY3" s="31" t="s">
        <v>110</v>
      </c>
      <c r="EZ3" s="82" t="s">
        <v>111</v>
      </c>
      <c r="FA3" s="31" t="s">
        <v>109</v>
      </c>
      <c r="FB3" s="31" t="s">
        <v>72</v>
      </c>
      <c r="FC3" s="31" t="s">
        <v>74</v>
      </c>
      <c r="FD3" s="31"/>
      <c r="FE3" s="31"/>
      <c r="FF3" s="31"/>
      <c r="FG3" s="31"/>
      <c r="FH3" s="31"/>
      <c r="FI3" s="31"/>
      <c r="FJ3" s="31"/>
      <c r="FK3" s="63"/>
      <c r="FL3" s="31" t="s">
        <v>110</v>
      </c>
      <c r="FM3" s="82" t="s">
        <v>111</v>
      </c>
      <c r="FN3" s="31" t="s">
        <v>109</v>
      </c>
      <c r="FO3" s="31" t="s">
        <v>72</v>
      </c>
      <c r="FP3" s="31" t="s">
        <v>74</v>
      </c>
      <c r="FQ3" s="31"/>
      <c r="FR3" s="31"/>
      <c r="FS3" s="31"/>
      <c r="FT3" s="31"/>
      <c r="FU3" s="31"/>
      <c r="FV3" s="31"/>
      <c r="FW3" s="31"/>
      <c r="FX3" s="63"/>
      <c r="FY3" s="31" t="s">
        <v>110</v>
      </c>
      <c r="FZ3" s="82" t="s">
        <v>111</v>
      </c>
      <c r="GA3" s="31" t="s">
        <v>109</v>
      </c>
      <c r="GB3" s="31" t="s">
        <v>72</v>
      </c>
      <c r="GC3" s="31" t="s">
        <v>74</v>
      </c>
      <c r="GD3" s="31"/>
      <c r="GE3" s="31"/>
      <c r="GF3" s="31"/>
      <c r="GG3" s="31"/>
      <c r="GH3" s="31"/>
      <c r="GI3" s="31"/>
      <c r="GJ3" s="63"/>
      <c r="GK3" s="31" t="s">
        <v>110</v>
      </c>
      <c r="GL3" s="82" t="s">
        <v>111</v>
      </c>
      <c r="GM3" s="31" t="s">
        <v>109</v>
      </c>
      <c r="GN3" s="31" t="s">
        <v>72</v>
      </c>
      <c r="GO3" s="31" t="s">
        <v>74</v>
      </c>
      <c r="GP3" s="31"/>
      <c r="GQ3" s="31"/>
      <c r="GR3" s="31"/>
      <c r="GS3" s="31"/>
      <c r="GT3" s="31"/>
      <c r="GU3" s="63"/>
      <c r="GV3" s="31" t="s">
        <v>110</v>
      </c>
      <c r="GW3" s="82" t="s">
        <v>111</v>
      </c>
      <c r="GX3" s="31" t="s">
        <v>109</v>
      </c>
      <c r="GY3" s="31" t="s">
        <v>72</v>
      </c>
      <c r="GZ3" s="31" t="s">
        <v>74</v>
      </c>
      <c r="HA3" s="31"/>
      <c r="HB3" s="31"/>
      <c r="HC3" s="31"/>
      <c r="HD3" s="31"/>
      <c r="HE3" s="31"/>
      <c r="HF3" s="63"/>
      <c r="HG3" s="31" t="s">
        <v>110</v>
      </c>
      <c r="HH3" s="82" t="s">
        <v>111</v>
      </c>
      <c r="HI3" s="31" t="s">
        <v>109</v>
      </c>
      <c r="HJ3" s="31" t="s">
        <v>72</v>
      </c>
      <c r="HK3" s="31" t="s">
        <v>74</v>
      </c>
      <c r="HL3" s="31"/>
      <c r="HM3" s="31"/>
      <c r="HN3" s="31"/>
      <c r="HO3" s="31"/>
      <c r="HP3" s="31"/>
      <c r="HQ3" s="63"/>
      <c r="HR3" s="31" t="s">
        <v>110</v>
      </c>
      <c r="HS3" s="82" t="s">
        <v>111</v>
      </c>
      <c r="HT3" s="31" t="s">
        <v>109</v>
      </c>
      <c r="HU3" s="31" t="s">
        <v>72</v>
      </c>
      <c r="HV3" s="31" t="s">
        <v>74</v>
      </c>
      <c r="HW3" s="31"/>
      <c r="HX3" s="31"/>
      <c r="HY3" s="31"/>
      <c r="HZ3" s="31"/>
      <c r="IA3" s="101"/>
      <c r="IB3" s="61"/>
    </row>
    <row r="4" spans="1:16384" x14ac:dyDescent="0.25">
      <c r="A4" s="87">
        <v>3</v>
      </c>
      <c r="B4" s="87" t="s">
        <v>11</v>
      </c>
      <c r="C4" s="87" t="s">
        <v>35</v>
      </c>
      <c r="D4" s="101">
        <v>100</v>
      </c>
      <c r="E4" s="4">
        <v>1214.4000000000001</v>
      </c>
      <c r="F4" s="100">
        <v>17</v>
      </c>
      <c r="G4" s="100">
        <v>1.149</v>
      </c>
      <c r="H4" s="100">
        <v>283.31879176404539</v>
      </c>
      <c r="I4" s="100">
        <v>982.06862964014203</v>
      </c>
      <c r="J4" s="100">
        <v>6.2563564861887011</v>
      </c>
      <c r="L4" s="32">
        <f>$H2</f>
        <v>261.30473429340645</v>
      </c>
      <c r="M4" s="32">
        <f>I2</f>
        <v>735.91250596225757</v>
      </c>
      <c r="N4" s="17">
        <f>$J2</f>
        <v>4.6337003100219203</v>
      </c>
      <c r="O4" s="17">
        <f>N4</f>
        <v>4.6337003100219203</v>
      </c>
      <c r="P4" s="17">
        <f>M$4</f>
        <v>735.91250596225757</v>
      </c>
      <c r="Q4" s="17"/>
      <c r="R4" s="17"/>
      <c r="S4" s="17"/>
      <c r="T4" s="17"/>
      <c r="U4" s="17"/>
      <c r="V4" s="17"/>
      <c r="W4" s="17"/>
      <c r="X4" s="64"/>
      <c r="Y4" s="32">
        <f>$H3</f>
        <v>284.63035975243389</v>
      </c>
      <c r="Z4" s="32">
        <f>$I3</f>
        <v>850.79929510251407</v>
      </c>
      <c r="AA4" s="17">
        <f>$J3</f>
        <v>5.5634466244107452</v>
      </c>
      <c r="AB4" s="17">
        <f>AA4</f>
        <v>5.5634466244107452</v>
      </c>
      <c r="AC4" s="17">
        <f>Z$4</f>
        <v>850.79929510251407</v>
      </c>
      <c r="AD4" s="17"/>
      <c r="AE4" s="17"/>
      <c r="AF4" s="17"/>
      <c r="AG4" s="17"/>
      <c r="AH4" s="17"/>
      <c r="AI4" s="17"/>
      <c r="AJ4" s="17"/>
      <c r="AK4" s="64"/>
      <c r="AL4" s="101">
        <f>$H4</f>
        <v>283.31879176404539</v>
      </c>
      <c r="AM4" s="32">
        <f>$I4</f>
        <v>982.06862964014203</v>
      </c>
      <c r="AN4" s="17">
        <f>$J4</f>
        <v>6.2563564861887011</v>
      </c>
      <c r="AO4" s="17">
        <f>AN4</f>
        <v>6.2563564861887011</v>
      </c>
      <c r="AP4" s="17">
        <f>AM$4</f>
        <v>982.06862964014203</v>
      </c>
      <c r="AQ4" s="17"/>
      <c r="AR4" s="17"/>
      <c r="AS4" s="17"/>
      <c r="AT4" s="17"/>
      <c r="AU4" s="17"/>
      <c r="AV4" s="17"/>
      <c r="AW4" s="17"/>
      <c r="AX4" s="64"/>
      <c r="AY4" s="101">
        <f>$H5</f>
        <v>49.708516565394042</v>
      </c>
      <c r="AZ4" s="32">
        <f>$I5</f>
        <v>116.11141165178174</v>
      </c>
      <c r="BA4" s="17">
        <f>$J5</f>
        <v>0.80277541737068703</v>
      </c>
      <c r="BB4" s="17">
        <f>BA4</f>
        <v>0.80277541737068703</v>
      </c>
      <c r="BC4" s="17">
        <f>AZ$4</f>
        <v>116.11141165178174</v>
      </c>
      <c r="BD4" s="17"/>
      <c r="BE4" s="17"/>
      <c r="BF4" s="17"/>
      <c r="BG4" s="17"/>
      <c r="BH4" s="17"/>
      <c r="BI4" s="17"/>
      <c r="BJ4" s="17"/>
      <c r="BK4" s="64"/>
      <c r="BL4" s="101">
        <f>$H6</f>
        <v>56.461338061569982</v>
      </c>
      <c r="BM4" s="32">
        <f>$I6</f>
        <v>134.77472802529923</v>
      </c>
      <c r="BN4" s="17">
        <f>$J6</f>
        <v>0.98621038029080488</v>
      </c>
      <c r="BO4" s="17">
        <f>BN4</f>
        <v>0.98621038029080488</v>
      </c>
      <c r="BP4" s="17">
        <f>BM$4</f>
        <v>134.77472802529923</v>
      </c>
      <c r="BQ4" s="17"/>
      <c r="BR4" s="17"/>
      <c r="BS4" s="17"/>
      <c r="BT4" s="17"/>
      <c r="BU4" s="17"/>
      <c r="BV4" s="17"/>
      <c r="BW4" s="17"/>
      <c r="BX4" s="64"/>
      <c r="BY4" s="101">
        <f>$H7</f>
        <v>57.490129649614907</v>
      </c>
      <c r="BZ4" s="32">
        <f>$I7</f>
        <v>146.55841413715282</v>
      </c>
      <c r="CA4" s="17">
        <f>$J7</f>
        <v>1.0887167371797735</v>
      </c>
      <c r="CB4" s="17">
        <f>CA4</f>
        <v>1.0887167371797735</v>
      </c>
      <c r="CC4" s="17">
        <f>BZ$4</f>
        <v>146.55841413715282</v>
      </c>
      <c r="CD4" s="17"/>
      <c r="CE4" s="17"/>
      <c r="CF4" s="17"/>
      <c r="CG4" s="17"/>
      <c r="CH4" s="17"/>
      <c r="CI4" s="17"/>
      <c r="CJ4" s="17"/>
      <c r="CK4" s="64"/>
      <c r="CL4" s="101">
        <f>$H8</f>
        <v>87.824490343048879</v>
      </c>
      <c r="CM4" s="32">
        <f>$I8</f>
        <v>214.94472005176397</v>
      </c>
      <c r="CN4" s="17">
        <f>$J8</f>
        <v>1.4518188166932855</v>
      </c>
      <c r="CO4" s="17">
        <f>CN4</f>
        <v>1.4518188166932855</v>
      </c>
      <c r="CP4" s="17">
        <f>CM$4</f>
        <v>214.94472005176397</v>
      </c>
      <c r="CQ4" s="17"/>
      <c r="CR4" s="17"/>
      <c r="CS4" s="17"/>
      <c r="CT4" s="17"/>
      <c r="CU4" s="17"/>
      <c r="CV4" s="17"/>
      <c r="CW4" s="17"/>
      <c r="CX4" s="64"/>
      <c r="CY4" s="101">
        <f>$H9</f>
        <v>87.969391071988582</v>
      </c>
      <c r="CZ4" s="32">
        <f>$I9</f>
        <v>261.44157838907552</v>
      </c>
      <c r="DA4" s="17">
        <f>$J9</f>
        <v>1.7145212631587188</v>
      </c>
      <c r="DB4" s="17">
        <f>DA4</f>
        <v>1.7145212631587188</v>
      </c>
      <c r="DC4" s="17">
        <f>CZ$4</f>
        <v>261.44157838907552</v>
      </c>
      <c r="DD4" s="17"/>
      <c r="DE4" s="17"/>
      <c r="DF4" s="17"/>
      <c r="DG4" s="17"/>
      <c r="DH4" s="17"/>
      <c r="DI4" s="17"/>
      <c r="DJ4" s="17"/>
      <c r="DK4" s="64"/>
      <c r="DL4" s="101">
        <f>$H10</f>
        <v>88.174238468984015</v>
      </c>
      <c r="DM4" s="32">
        <f>$I10</f>
        <v>291.09793974613473</v>
      </c>
      <c r="DN4" s="17">
        <f>$J10</f>
        <v>1.9002174484143879</v>
      </c>
      <c r="DO4" s="17">
        <f>DN4</f>
        <v>1.9002174484143879</v>
      </c>
      <c r="DP4" s="17">
        <f>DM$4</f>
        <v>291.09793974613473</v>
      </c>
      <c r="DQ4" s="17"/>
      <c r="DR4" s="17"/>
      <c r="DS4" s="17"/>
      <c r="DT4" s="17"/>
      <c r="DU4" s="17"/>
      <c r="DV4" s="17"/>
      <c r="DW4" s="17"/>
      <c r="DX4" s="64"/>
      <c r="DY4" s="101">
        <f>$H11</f>
        <v>57.844084650441616</v>
      </c>
      <c r="DZ4" s="32">
        <f>$I11</f>
        <v>226.02435098385385</v>
      </c>
      <c r="EA4" s="17">
        <f>$J11</f>
        <v>1.208226350101868</v>
      </c>
      <c r="EB4" s="17">
        <f>EA4</f>
        <v>1.208226350101868</v>
      </c>
      <c r="EC4" s="17">
        <f>DZ$4</f>
        <v>226.02435098385385</v>
      </c>
      <c r="ED4" s="17"/>
      <c r="EE4" s="17"/>
      <c r="EF4" s="17"/>
      <c r="EG4" s="17"/>
      <c r="EH4" s="17"/>
      <c r="EI4" s="17"/>
      <c r="EJ4" s="17"/>
      <c r="EK4" s="64"/>
      <c r="EL4" s="101">
        <f>$H12</f>
        <v>69.285054344716343</v>
      </c>
      <c r="EM4" s="32">
        <f>$I12</f>
        <v>234.06706734596133</v>
      </c>
      <c r="EN4" s="17">
        <f>$J12</f>
        <v>1.3456470044495368</v>
      </c>
      <c r="EO4" s="17">
        <f>EN4</f>
        <v>1.3456470044495368</v>
      </c>
      <c r="EP4" s="17">
        <f>EM$4</f>
        <v>234.06706734596133</v>
      </c>
      <c r="EQ4" s="17"/>
      <c r="ER4" s="17"/>
      <c r="ES4" s="17"/>
      <c r="ET4" s="17"/>
      <c r="EU4" s="17"/>
      <c r="EV4" s="17"/>
      <c r="EW4" s="17"/>
      <c r="EX4" s="64"/>
      <c r="EY4" s="101">
        <f>$H13</f>
        <v>66.229855810660922</v>
      </c>
      <c r="EZ4" s="32">
        <f>$I13</f>
        <v>211.93974999827464</v>
      </c>
      <c r="FA4" s="17">
        <f>$J13</f>
        <v>1.2519135058006092</v>
      </c>
      <c r="FB4" s="17">
        <f>FA4</f>
        <v>1.2519135058006092</v>
      </c>
      <c r="FC4" s="17">
        <f>EZ$4</f>
        <v>211.93974999827464</v>
      </c>
      <c r="FD4" s="17"/>
      <c r="FE4" s="17"/>
      <c r="FF4" s="17"/>
      <c r="FG4" s="17"/>
      <c r="FH4" s="17"/>
      <c r="FI4" s="17"/>
      <c r="FJ4" s="17"/>
      <c r="FK4" s="64"/>
      <c r="FL4" s="101">
        <f>$H14</f>
        <v>65.754960739075159</v>
      </c>
      <c r="FM4" s="32">
        <f>$I14</f>
        <v>168.47083084659377</v>
      </c>
      <c r="FN4" s="17">
        <f>$J14</f>
        <v>1.335635766677755</v>
      </c>
      <c r="FO4" s="17">
        <f>FN4</f>
        <v>1.335635766677755</v>
      </c>
      <c r="FP4" s="17">
        <f>FM4</f>
        <v>168.47083084659377</v>
      </c>
      <c r="FQ4" s="17"/>
      <c r="FR4" s="17"/>
      <c r="FS4" s="17"/>
      <c r="FT4" s="17"/>
      <c r="FU4" s="17"/>
      <c r="FV4" s="17"/>
      <c r="FW4" s="17"/>
      <c r="FX4" s="64"/>
      <c r="FY4" s="101">
        <f>$H15</f>
        <v>97.470963753001797</v>
      </c>
      <c r="FZ4" s="32">
        <f>$I15</f>
        <v>225.96725746696515</v>
      </c>
      <c r="GA4" s="17">
        <f>$J15</f>
        <v>1.5682005379343862</v>
      </c>
      <c r="GB4" s="17">
        <f>GA4</f>
        <v>1.5682005379343862</v>
      </c>
      <c r="GC4" s="17">
        <f>FZ4</f>
        <v>225.96725746696515</v>
      </c>
      <c r="GD4" s="17"/>
      <c r="GE4" s="17"/>
      <c r="GF4" s="17"/>
      <c r="GG4" s="17"/>
      <c r="GH4" s="17"/>
      <c r="GI4" s="17"/>
      <c r="GJ4" s="64"/>
      <c r="GK4" s="101">
        <f>$H16</f>
        <v>144.79622364683689</v>
      </c>
      <c r="GL4" s="32">
        <f>$I16</f>
        <v>385.21858243995871</v>
      </c>
      <c r="GM4" s="17">
        <f>$J16</f>
        <v>2.6700659367262509</v>
      </c>
      <c r="GN4" s="17">
        <f>GM4</f>
        <v>2.6700659367262509</v>
      </c>
      <c r="GO4" s="17">
        <f>GL4</f>
        <v>385.21858243995871</v>
      </c>
      <c r="GP4" s="17"/>
      <c r="GQ4" s="17"/>
      <c r="GR4" s="17"/>
      <c r="GS4" s="17"/>
      <c r="GT4" s="17"/>
      <c r="GU4" s="64"/>
      <c r="GV4" s="101">
        <f>$H17</f>
        <v>129.86191878727954</v>
      </c>
      <c r="GW4" s="32">
        <f>$I17</f>
        <v>368.44091719623788</v>
      </c>
      <c r="GX4" s="17">
        <f>$J17</f>
        <v>2.5944046386021431</v>
      </c>
      <c r="GY4" s="17">
        <f>GX4</f>
        <v>2.5944046386021431</v>
      </c>
      <c r="GZ4" s="17">
        <f>GW4</f>
        <v>368.44091719623788</v>
      </c>
      <c r="HA4" s="17"/>
      <c r="HB4" s="17"/>
      <c r="HC4" s="17"/>
      <c r="HD4" s="17"/>
      <c r="HE4" s="17"/>
      <c r="HF4" s="64"/>
      <c r="HG4" s="101">
        <f>$H18</f>
        <v>123.5339966281623</v>
      </c>
      <c r="HH4" s="32">
        <f>$I18</f>
        <v>444.87044154823656</v>
      </c>
      <c r="HI4" s="17">
        <f>$J18</f>
        <v>2.9748936297730157</v>
      </c>
      <c r="HJ4" s="17">
        <f>HI4</f>
        <v>2.9748936297730157</v>
      </c>
      <c r="HK4" s="17">
        <f>HH4</f>
        <v>444.87044154823656</v>
      </c>
      <c r="HL4" s="17"/>
      <c r="HM4" s="17"/>
      <c r="HN4" s="17"/>
      <c r="HO4" s="17"/>
      <c r="HP4" s="17"/>
      <c r="HQ4" s="64"/>
      <c r="HR4" s="101">
        <f>$H19</f>
        <v>127.54118575521079</v>
      </c>
      <c r="HS4" s="32">
        <f>$I19</f>
        <v>286.90090455537239</v>
      </c>
      <c r="HT4" s="17">
        <f>$J19</f>
        <v>2.0213075350670455</v>
      </c>
      <c r="HU4" s="17">
        <f>HT4</f>
        <v>2.0213075350670455</v>
      </c>
      <c r="HV4" s="17">
        <f>HS4</f>
        <v>286.90090455537239</v>
      </c>
      <c r="HW4" s="17"/>
      <c r="HX4" s="17"/>
      <c r="HY4" s="17"/>
      <c r="HZ4" s="17"/>
      <c r="IA4" s="101"/>
      <c r="IB4" s="61"/>
    </row>
    <row r="5" spans="1:16384" ht="16.5" thickBot="1" x14ac:dyDescent="0.3">
      <c r="A5" s="87">
        <v>4</v>
      </c>
      <c r="B5" s="87" t="s">
        <v>12</v>
      </c>
      <c r="C5" s="87" t="s">
        <v>112</v>
      </c>
      <c r="D5" s="101">
        <v>100</v>
      </c>
      <c r="E5" s="4">
        <v>1046</v>
      </c>
      <c r="F5" s="100">
        <v>9</v>
      </c>
      <c r="G5" s="100">
        <v>7.7019999999999964</v>
      </c>
      <c r="H5" s="100">
        <v>49.708516565394042</v>
      </c>
      <c r="I5" s="100">
        <v>116.11141165178174</v>
      </c>
      <c r="J5" s="100">
        <v>0.80277541737068703</v>
      </c>
      <c r="L5" s="9" t="s">
        <v>71</v>
      </c>
      <c r="M5" s="9" t="s">
        <v>66</v>
      </c>
      <c r="N5" s="25" t="s">
        <v>27</v>
      </c>
      <c r="O5" s="25" t="s">
        <v>27</v>
      </c>
      <c r="P5" s="93" t="s">
        <v>122</v>
      </c>
      <c r="Q5" s="25" t="s">
        <v>27</v>
      </c>
      <c r="R5" s="93" t="s">
        <v>119</v>
      </c>
      <c r="S5" s="93" t="s">
        <v>118</v>
      </c>
      <c r="T5" s="25" t="s">
        <v>27</v>
      </c>
      <c r="U5" s="93" t="s">
        <v>120</v>
      </c>
      <c r="V5" s="9" t="s">
        <v>28</v>
      </c>
      <c r="W5" s="9" t="s">
        <v>114</v>
      </c>
      <c r="X5" s="61"/>
      <c r="Y5" s="9" t="s">
        <v>71</v>
      </c>
      <c r="Z5" s="9" t="s">
        <v>66</v>
      </c>
      <c r="AA5" s="9" t="s">
        <v>31</v>
      </c>
      <c r="AB5" s="9" t="s">
        <v>31</v>
      </c>
      <c r="AC5" s="93" t="s">
        <v>122</v>
      </c>
      <c r="AD5" s="9" t="s">
        <v>31</v>
      </c>
      <c r="AE5" s="93" t="s">
        <v>119</v>
      </c>
      <c r="AF5" s="93" t="s">
        <v>118</v>
      </c>
      <c r="AG5" s="9" t="s">
        <v>31</v>
      </c>
      <c r="AH5" s="93" t="s">
        <v>121</v>
      </c>
      <c r="AI5" s="9" t="s">
        <v>28</v>
      </c>
      <c r="AJ5" s="9" t="s">
        <v>29</v>
      </c>
      <c r="AK5" s="61"/>
      <c r="AL5" s="9" t="s">
        <v>71</v>
      </c>
      <c r="AM5" s="9" t="s">
        <v>66</v>
      </c>
      <c r="AN5" s="9" t="s">
        <v>31</v>
      </c>
      <c r="AO5" s="9" t="s">
        <v>31</v>
      </c>
      <c r="AP5" s="93" t="s">
        <v>122</v>
      </c>
      <c r="AQ5" s="9" t="s">
        <v>31</v>
      </c>
      <c r="AR5" s="93" t="s">
        <v>119</v>
      </c>
      <c r="AS5" s="93" t="s">
        <v>118</v>
      </c>
      <c r="AT5" s="9" t="s">
        <v>31</v>
      </c>
      <c r="AU5" s="93" t="s">
        <v>121</v>
      </c>
      <c r="AV5" s="9" t="s">
        <v>28</v>
      </c>
      <c r="AW5" s="9" t="s">
        <v>29</v>
      </c>
      <c r="AX5" s="61"/>
      <c r="AY5" s="9" t="s">
        <v>71</v>
      </c>
      <c r="AZ5" s="9" t="s">
        <v>66</v>
      </c>
      <c r="BA5" s="9" t="s">
        <v>31</v>
      </c>
      <c r="BB5" s="9" t="s">
        <v>31</v>
      </c>
      <c r="BC5" s="93" t="s">
        <v>122</v>
      </c>
      <c r="BD5" s="9" t="s">
        <v>31</v>
      </c>
      <c r="BE5" s="93" t="s">
        <v>119</v>
      </c>
      <c r="BF5" s="93" t="s">
        <v>118</v>
      </c>
      <c r="BG5" s="9" t="s">
        <v>31</v>
      </c>
      <c r="BH5" s="93" t="s">
        <v>121</v>
      </c>
      <c r="BI5" s="9" t="s">
        <v>28</v>
      </c>
      <c r="BJ5" s="9" t="s">
        <v>29</v>
      </c>
      <c r="BK5" s="61"/>
      <c r="BL5" s="9" t="s">
        <v>71</v>
      </c>
      <c r="BM5" s="9" t="s">
        <v>66</v>
      </c>
      <c r="BN5" s="9" t="s">
        <v>31</v>
      </c>
      <c r="BO5" s="9" t="s">
        <v>31</v>
      </c>
      <c r="BP5" s="93" t="s">
        <v>122</v>
      </c>
      <c r="BQ5" s="9" t="s">
        <v>31</v>
      </c>
      <c r="BR5" s="93" t="s">
        <v>119</v>
      </c>
      <c r="BS5" s="93" t="s">
        <v>118</v>
      </c>
      <c r="BT5" s="9" t="s">
        <v>31</v>
      </c>
      <c r="BU5" s="93" t="s">
        <v>121</v>
      </c>
      <c r="BV5" s="9" t="s">
        <v>28</v>
      </c>
      <c r="BW5" s="9" t="s">
        <v>29</v>
      </c>
      <c r="BX5" s="61"/>
      <c r="BY5" s="9" t="s">
        <v>71</v>
      </c>
      <c r="BZ5" s="9" t="s">
        <v>66</v>
      </c>
      <c r="CA5" s="9" t="s">
        <v>31</v>
      </c>
      <c r="CB5" s="9" t="s">
        <v>31</v>
      </c>
      <c r="CC5" s="93" t="s">
        <v>122</v>
      </c>
      <c r="CD5" s="9" t="s">
        <v>31</v>
      </c>
      <c r="CE5" s="93" t="s">
        <v>119</v>
      </c>
      <c r="CF5" s="93" t="s">
        <v>118</v>
      </c>
      <c r="CG5" s="9" t="s">
        <v>31</v>
      </c>
      <c r="CH5" s="93" t="s">
        <v>121</v>
      </c>
      <c r="CI5" s="9" t="s">
        <v>28</v>
      </c>
      <c r="CJ5" s="9" t="s">
        <v>29</v>
      </c>
      <c r="CK5" s="61"/>
      <c r="CL5" s="9" t="s">
        <v>71</v>
      </c>
      <c r="CM5" s="9" t="s">
        <v>66</v>
      </c>
      <c r="CN5" s="9" t="s">
        <v>31</v>
      </c>
      <c r="CO5" s="9" t="s">
        <v>31</v>
      </c>
      <c r="CP5" s="93" t="s">
        <v>122</v>
      </c>
      <c r="CQ5" s="9" t="s">
        <v>31</v>
      </c>
      <c r="CR5" s="93" t="s">
        <v>119</v>
      </c>
      <c r="CS5" s="93" t="s">
        <v>118</v>
      </c>
      <c r="CT5" s="9" t="s">
        <v>31</v>
      </c>
      <c r="CU5" s="93" t="s">
        <v>121</v>
      </c>
      <c r="CV5" s="9" t="s">
        <v>28</v>
      </c>
      <c r="CW5" s="9" t="s">
        <v>29</v>
      </c>
      <c r="CX5" s="61"/>
      <c r="CY5" s="9" t="s">
        <v>71</v>
      </c>
      <c r="CZ5" s="9" t="s">
        <v>66</v>
      </c>
      <c r="DA5" s="9" t="s">
        <v>31</v>
      </c>
      <c r="DB5" s="9" t="s">
        <v>31</v>
      </c>
      <c r="DC5" s="93" t="s">
        <v>122</v>
      </c>
      <c r="DD5" s="9" t="s">
        <v>31</v>
      </c>
      <c r="DE5" s="93" t="s">
        <v>119</v>
      </c>
      <c r="DF5" s="93" t="s">
        <v>118</v>
      </c>
      <c r="DG5" s="9" t="s">
        <v>31</v>
      </c>
      <c r="DH5" s="93" t="s">
        <v>121</v>
      </c>
      <c r="DI5" s="9" t="s">
        <v>28</v>
      </c>
      <c r="DJ5" s="9" t="s">
        <v>29</v>
      </c>
      <c r="DK5" s="67"/>
      <c r="DL5" s="9" t="s">
        <v>71</v>
      </c>
      <c r="DM5" s="9" t="s">
        <v>66</v>
      </c>
      <c r="DN5" s="9" t="s">
        <v>31</v>
      </c>
      <c r="DO5" s="9" t="s">
        <v>31</v>
      </c>
      <c r="DP5" s="93" t="s">
        <v>122</v>
      </c>
      <c r="DQ5" s="9" t="s">
        <v>31</v>
      </c>
      <c r="DR5" s="93" t="s">
        <v>119</v>
      </c>
      <c r="DS5" s="93" t="s">
        <v>118</v>
      </c>
      <c r="DT5" s="9" t="s">
        <v>31</v>
      </c>
      <c r="DU5" s="93" t="s">
        <v>121</v>
      </c>
      <c r="DV5" s="9" t="s">
        <v>28</v>
      </c>
      <c r="DW5" s="9" t="s">
        <v>29</v>
      </c>
      <c r="DX5" s="61"/>
      <c r="DY5" s="9" t="s">
        <v>71</v>
      </c>
      <c r="DZ5" s="9" t="s">
        <v>66</v>
      </c>
      <c r="EA5" s="9" t="s">
        <v>53</v>
      </c>
      <c r="EB5" s="9" t="s">
        <v>53</v>
      </c>
      <c r="EC5" s="93" t="s">
        <v>122</v>
      </c>
      <c r="ED5" s="9" t="s">
        <v>31</v>
      </c>
      <c r="EE5" s="93" t="s">
        <v>119</v>
      </c>
      <c r="EF5" s="93" t="s">
        <v>118</v>
      </c>
      <c r="EG5" s="9" t="s">
        <v>31</v>
      </c>
      <c r="EH5" s="93" t="s">
        <v>121</v>
      </c>
      <c r="EI5" s="9" t="s">
        <v>54</v>
      </c>
      <c r="EJ5" s="9" t="s">
        <v>55</v>
      </c>
      <c r="EK5" s="67"/>
      <c r="EL5" s="9" t="s">
        <v>71</v>
      </c>
      <c r="EM5" s="9" t="s">
        <v>66</v>
      </c>
      <c r="EN5" s="9" t="s">
        <v>53</v>
      </c>
      <c r="EP5" s="93" t="s">
        <v>122</v>
      </c>
      <c r="EQ5" s="9" t="s">
        <v>31</v>
      </c>
      <c r="ER5" s="93" t="s">
        <v>119</v>
      </c>
      <c r="ES5" s="93" t="s">
        <v>118</v>
      </c>
      <c r="ET5" s="9" t="s">
        <v>31</v>
      </c>
      <c r="EU5" s="93" t="s">
        <v>121</v>
      </c>
      <c r="EV5" s="9" t="s">
        <v>54</v>
      </c>
      <c r="EW5" s="9" t="s">
        <v>55</v>
      </c>
      <c r="EX5" s="67"/>
      <c r="EY5" s="9" t="s">
        <v>71</v>
      </c>
      <c r="EZ5" s="9" t="s">
        <v>66</v>
      </c>
      <c r="FA5" s="9" t="s">
        <v>53</v>
      </c>
      <c r="FB5" s="9" t="s">
        <v>53</v>
      </c>
      <c r="FC5" s="93" t="s">
        <v>122</v>
      </c>
      <c r="FD5" s="9" t="s">
        <v>31</v>
      </c>
      <c r="FE5" s="93" t="s">
        <v>119</v>
      </c>
      <c r="FF5" s="93" t="s">
        <v>118</v>
      </c>
      <c r="FG5" s="9" t="s">
        <v>31</v>
      </c>
      <c r="FH5" s="93" t="s">
        <v>121</v>
      </c>
      <c r="FI5" s="9" t="s">
        <v>54</v>
      </c>
      <c r="FJ5" s="9" t="s">
        <v>55</v>
      </c>
      <c r="FK5" s="61"/>
      <c r="FL5" s="9" t="s">
        <v>71</v>
      </c>
      <c r="FM5" s="9" t="s">
        <v>66</v>
      </c>
      <c r="FN5" s="9" t="s">
        <v>53</v>
      </c>
      <c r="FP5" s="93" t="s">
        <v>122</v>
      </c>
      <c r="FQ5" s="9" t="s">
        <v>31</v>
      </c>
      <c r="FR5" s="93" t="s">
        <v>119</v>
      </c>
      <c r="FS5" s="93" t="s">
        <v>118</v>
      </c>
      <c r="FT5" s="9" t="s">
        <v>31</v>
      </c>
      <c r="FU5" s="93" t="s">
        <v>121</v>
      </c>
      <c r="FV5" s="9" t="s">
        <v>54</v>
      </c>
      <c r="FW5" s="9" t="s">
        <v>55</v>
      </c>
      <c r="FX5" s="67"/>
      <c r="FY5" s="9" t="s">
        <v>71</v>
      </c>
      <c r="FZ5" s="9" t="s">
        <v>66</v>
      </c>
      <c r="GA5" s="9" t="s">
        <v>53</v>
      </c>
      <c r="GB5" s="9" t="s">
        <v>53</v>
      </c>
      <c r="GC5" s="93" t="s">
        <v>122</v>
      </c>
      <c r="GD5" s="93" t="s">
        <v>119</v>
      </c>
      <c r="GE5" s="9" t="s">
        <v>53</v>
      </c>
      <c r="GF5" s="93" t="s">
        <v>118</v>
      </c>
      <c r="GG5" s="93" t="s">
        <v>121</v>
      </c>
      <c r="GH5" s="9" t="s">
        <v>54</v>
      </c>
      <c r="GI5" s="9" t="s">
        <v>55</v>
      </c>
      <c r="GJ5" s="61"/>
      <c r="GK5" s="9" t="s">
        <v>71</v>
      </c>
      <c r="GL5" s="9" t="s">
        <v>66</v>
      </c>
      <c r="GM5" s="9" t="s">
        <v>53</v>
      </c>
      <c r="GN5" s="9"/>
      <c r="GO5" s="93" t="s">
        <v>122</v>
      </c>
      <c r="GP5" s="93" t="s">
        <v>119</v>
      </c>
      <c r="GQ5" s="93" t="s">
        <v>121</v>
      </c>
      <c r="GR5" s="93" t="s">
        <v>118</v>
      </c>
      <c r="GS5" s="9" t="s">
        <v>54</v>
      </c>
      <c r="GT5" s="9" t="s">
        <v>55</v>
      </c>
      <c r="GU5" s="61"/>
      <c r="GV5" s="9" t="s">
        <v>71</v>
      </c>
      <c r="GW5" s="9" t="s">
        <v>66</v>
      </c>
      <c r="GX5" s="9" t="s">
        <v>53</v>
      </c>
      <c r="GY5" s="9"/>
      <c r="GZ5" s="93" t="s">
        <v>122</v>
      </c>
      <c r="HA5" s="93" t="s">
        <v>119</v>
      </c>
      <c r="HB5" s="93" t="s">
        <v>121</v>
      </c>
      <c r="HC5" s="93" t="s">
        <v>118</v>
      </c>
      <c r="HD5" s="9" t="s">
        <v>54</v>
      </c>
      <c r="HE5" s="9" t="s">
        <v>55</v>
      </c>
      <c r="HF5" s="61"/>
      <c r="HG5" s="9" t="s">
        <v>71</v>
      </c>
      <c r="HH5" s="9" t="s">
        <v>66</v>
      </c>
      <c r="HI5" s="9" t="s">
        <v>53</v>
      </c>
      <c r="HJ5" s="9"/>
      <c r="HK5" s="93" t="s">
        <v>122</v>
      </c>
      <c r="HL5" s="93" t="s">
        <v>119</v>
      </c>
      <c r="HM5" s="93" t="s">
        <v>121</v>
      </c>
      <c r="HN5" s="93" t="s">
        <v>118</v>
      </c>
      <c r="HO5" s="9" t="s">
        <v>54</v>
      </c>
      <c r="HP5" s="9" t="s">
        <v>55</v>
      </c>
      <c r="HQ5" s="61"/>
      <c r="HR5" s="9" t="s">
        <v>71</v>
      </c>
      <c r="HS5" s="9" t="s">
        <v>66</v>
      </c>
      <c r="HT5" s="9" t="s">
        <v>53</v>
      </c>
      <c r="HU5" s="9"/>
      <c r="HV5" s="93" t="s">
        <v>122</v>
      </c>
      <c r="HW5" s="93" t="s">
        <v>119</v>
      </c>
      <c r="HX5" s="93" t="s">
        <v>121</v>
      </c>
      <c r="HY5" s="93" t="s">
        <v>118</v>
      </c>
      <c r="HZ5" s="9" t="s">
        <v>54</v>
      </c>
      <c r="IA5" s="9" t="s">
        <v>55</v>
      </c>
      <c r="IB5" s="61"/>
    </row>
    <row r="6" spans="1:16384" x14ac:dyDescent="0.25">
      <c r="A6" s="87">
        <v>5</v>
      </c>
      <c r="B6" s="87" t="s">
        <v>13</v>
      </c>
      <c r="C6" s="87" t="s">
        <v>36</v>
      </c>
      <c r="D6" s="101">
        <v>100</v>
      </c>
      <c r="E6" s="4">
        <v>1029.3</v>
      </c>
      <c r="F6" s="100">
        <v>9</v>
      </c>
      <c r="G6" s="100">
        <v>7.5960000000000232</v>
      </c>
      <c r="H6" s="100">
        <v>56.461338061569982</v>
      </c>
      <c r="I6" s="100">
        <v>134.77472802529923</v>
      </c>
      <c r="J6" s="100">
        <v>0.98621038029080488</v>
      </c>
      <c r="L6" s="100">
        <v>0</v>
      </c>
      <c r="M6" s="100">
        <v>0</v>
      </c>
      <c r="N6" s="22">
        <f>(((M6*(1/60))+(P$2*(1/60)))/O$4)+$O$6</f>
        <v>2.9215810245180762</v>
      </c>
      <c r="O6" s="100">
        <v>2.9</v>
      </c>
      <c r="P6" s="100">
        <f t="shared" ref="P6:P37" si="0">(L6*($D$2/$E$2)+L$4)/$P$4</f>
        <v>0.35507581699774493</v>
      </c>
      <c r="Q6" s="100">
        <f>AVERAGE(N6:N11)</f>
        <v>2.9305731180672745</v>
      </c>
      <c r="R6" s="100">
        <f>(P11-P6)/(N11-N6)</f>
        <v>8.7297047893484345E-2</v>
      </c>
      <c r="S6" s="100">
        <f t="shared" ref="S6:S26" si="1">(R6*Q$2)/15.68</f>
        <v>4.3514496354673325E-2</v>
      </c>
      <c r="T6" s="100">
        <f t="shared" ref="T6:T25" si="2">Q7</f>
        <v>2.9485573051656715</v>
      </c>
      <c r="U6" s="100">
        <f t="shared" ref="U6:U24" si="3">(R8-R6)/(Q8-Q6)</f>
        <v>0.52763089720936041</v>
      </c>
      <c r="V6">
        <f t="shared" ref="V6:V37" si="4">LOG10(N6)</f>
        <v>0.46561793514847755</v>
      </c>
      <c r="W6">
        <f t="shared" ref="W6:W37" si="5">LOG10(P6)</f>
        <v>-0.44967890500639168</v>
      </c>
      <c r="X6" s="61"/>
      <c r="Y6" s="100">
        <v>0</v>
      </c>
      <c r="Z6" s="100">
        <v>0</v>
      </c>
      <c r="AA6" s="22">
        <f t="shared" ref="AA6:AA37" si="6">((Z6*(1/60))+(AC$2*(1/60)))/AB$4</f>
        <v>2.097021406743944E-2</v>
      </c>
      <c r="AB6" s="100"/>
      <c r="AC6" s="100">
        <f t="shared" ref="AC6:AC37" si="7">((Y6*($D$3/$E$3)+Y$4))/AC$4</f>
        <v>0.33454465864142302</v>
      </c>
      <c r="AD6" s="100">
        <f>AVERAGE(AA6:AA11)</f>
        <v>2.8459576234382094E-2</v>
      </c>
      <c r="AE6" s="100">
        <f>(AC11-AC6)/(AA11-AA6)</f>
        <v>0.11886047714147556</v>
      </c>
      <c r="AF6" s="100">
        <f t="shared" ref="AF6:AF26" si="8">(AE6*AD$2)/15.68</f>
        <v>6.7821744968338121E-2</v>
      </c>
      <c r="AG6" s="100">
        <f t="shared" ref="AG6:AG24" si="9">AD7</f>
        <v>4.3438300568267411E-2</v>
      </c>
      <c r="AH6" s="100">
        <f t="shared" ref="AH6:AH24" si="10">(AE8-AE6)/(AD8-AD6)</f>
        <v>0.65835448951939735</v>
      </c>
      <c r="AI6">
        <f t="shared" ref="AI6:AI37" si="11">LOG10(AA6)</f>
        <v>-1.6783971361615906</v>
      </c>
      <c r="AJ6">
        <f t="shared" ref="AJ6:AJ37" si="12">LOG10(AC6)</f>
        <v>-0.47554589969898509</v>
      </c>
      <c r="AK6" s="61"/>
      <c r="AL6" s="100">
        <v>0</v>
      </c>
      <c r="AM6" s="100">
        <v>0</v>
      </c>
      <c r="AN6" s="22">
        <f t="shared" ref="AN6:AN37" si="13">((AM6*(1/60))+(AP$2*(1/60)))/AO$4</f>
        <v>4.5287274463788857E-2</v>
      </c>
      <c r="AP6" s="100">
        <f t="shared" ref="AP6:AP37" si="14">((AL6*($D$4/$E$4)+AL$4))/AP$4</f>
        <v>0.28849184589865323</v>
      </c>
      <c r="AQ6" s="100">
        <f>AVERAGE(AN6:AN11)</f>
        <v>5.1947167767287215E-2</v>
      </c>
      <c r="AR6" s="100">
        <f>(AP11-AP6)/(AN11-AN6)</f>
        <v>9.8029098148565225E-2</v>
      </c>
      <c r="AS6" s="100">
        <f t="shared" ref="AS6:AS25" si="15">(AR6*AQ$2)/15.68</f>
        <v>6.1564838263730035E-2</v>
      </c>
      <c r="AT6" s="100">
        <f t="shared" ref="AT6:AT23" si="16">AQ7</f>
        <v>6.5266954374283939E-2</v>
      </c>
      <c r="AU6" s="100">
        <f t="shared" ref="AU6:AU23" si="17">(AR8-AR6)/(AQ8-AQ6)</f>
        <v>0.57918696245172452</v>
      </c>
      <c r="AV6">
        <f t="shared" ref="AV6:AV37" si="18">LOG10(AN6)</f>
        <v>-1.3440238157920934</v>
      </c>
      <c r="AW6">
        <f t="shared" ref="AW6:AW37" si="19">LOG10(AP6)</f>
        <v>-0.53986645748664053</v>
      </c>
      <c r="AX6" s="61"/>
      <c r="AY6" s="100">
        <v>0</v>
      </c>
      <c r="AZ6" s="100">
        <v>0</v>
      </c>
      <c r="BA6" s="22">
        <f t="shared" ref="BA6:BA37" si="20">((AZ6*(1/60))+(BC$2*(1/60)))/BB$4</f>
        <v>0.18685176047280042</v>
      </c>
      <c r="BB6" s="100"/>
      <c r="BC6" s="100">
        <f t="shared" ref="BC6:BC37" si="21">((AY6*(AZ$2/BA$2))+AY$4)/BC$4</f>
        <v>0.42811051780569115</v>
      </c>
      <c r="BD6" s="100">
        <f>AVERAGE(BA6:BA11)</f>
        <v>0.23875502727080056</v>
      </c>
      <c r="BE6" s="100">
        <f>(BC11-BC6)/(BA11-BA6)</f>
        <v>0.26201783255209415</v>
      </c>
      <c r="BF6" s="100">
        <f t="shared" ref="BF6:BF28" si="22">(BE6*BD$2)/15.68</f>
        <v>0.13060663899378541</v>
      </c>
      <c r="BG6" s="100">
        <f t="shared" ref="BG6:BG26" si="23">BD7</f>
        <v>0.34256156086680073</v>
      </c>
      <c r="BH6" s="100">
        <f t="shared" ref="BH6:BH26" si="24">(BE8-BE6)/(BD8-BD6)</f>
        <v>0.47854382832380382</v>
      </c>
      <c r="BI6">
        <f t="shared" ref="BI6:BI37" si="25">LOG10(BA6)</f>
        <v>-0.72850280597585826</v>
      </c>
      <c r="BJ6">
        <f t="shared" ref="BJ6:BJ37" si="26">LOG10(BC6)</f>
        <v>-0.36844410230149571</v>
      </c>
      <c r="BK6" s="61"/>
      <c r="BL6" s="100">
        <v>0</v>
      </c>
      <c r="BM6" s="100">
        <v>0</v>
      </c>
      <c r="BN6" s="22">
        <f t="shared" ref="BN6:BN37" si="27">((BM6*(1/60))+(BP$2*(1/60)))/BO$4</f>
        <v>0.15209736481963346</v>
      </c>
      <c r="BO6" s="100"/>
      <c r="BP6" s="100">
        <f t="shared" ref="BP6:BP37" si="28">((BL6*(BM$2/BN$2))+BL$4)/BP$4</f>
        <v>0.41893119644041388</v>
      </c>
      <c r="BQ6" s="100">
        <f>AVERAGE(BN6:BN11)</f>
        <v>0.19434663282508721</v>
      </c>
      <c r="BR6" s="100">
        <f>(BP11-BP6)/(BN11-BN6)</f>
        <v>0.26926787669119617</v>
      </c>
      <c r="BS6" s="100">
        <f t="shared" ref="BS6:BS27" si="29">(BR6*BQ$2)/15.68</f>
        <v>0.15364415237353735</v>
      </c>
      <c r="BT6" s="100">
        <f t="shared" ref="BT6:BT25" si="30">BQ7</f>
        <v>0.27884516883599464</v>
      </c>
      <c r="BU6" s="100">
        <f t="shared" ref="BU6:BU25" si="31">(BR8-BR6)/(BQ8-BQ6)</f>
        <v>0.3730031499269158</v>
      </c>
      <c r="BV6">
        <f t="shared" ref="BV6:BV37" si="32">LOG10(BN6)</f>
        <v>-0.81787831030075608</v>
      </c>
      <c r="BW6">
        <f t="shared" ref="BW6:BW37" si="33">LOG10(BP6)</f>
        <v>-0.3778572979403797</v>
      </c>
      <c r="BX6" s="61"/>
      <c r="BY6" s="100">
        <v>0</v>
      </c>
      <c r="BZ6" s="100">
        <v>0</v>
      </c>
      <c r="CA6" s="22">
        <f t="shared" ref="CA6:CA37" si="34">((BZ6*(1/60))+(CC$2*(1/60)))/CB$4</f>
        <v>0.19901105518770928</v>
      </c>
      <c r="CB6" s="100"/>
      <c r="CC6" s="100">
        <f t="shared" ref="CC6:CC37" si="35">((BY6*(BZ$2/CA$2))+BY$4)/CC$4</f>
        <v>0.39226768376337839</v>
      </c>
      <c r="CD6" s="100">
        <f>AVERAGE(CA6:CA11)</f>
        <v>0.23728241195457644</v>
      </c>
      <c r="CE6" s="100">
        <f>(CC11-CC6)/(CA11-CA6)</f>
        <v>0.38156737818497644</v>
      </c>
      <c r="CF6" s="100">
        <f t="shared" ref="CF6:CF21" si="36">(CE6*CD$2)/15.68</f>
        <v>0.23963429602374045</v>
      </c>
      <c r="CG6" s="100">
        <f t="shared" ref="CG6:CG18" si="37">CD7</f>
        <v>0.31382512548831082</v>
      </c>
      <c r="CH6" s="100">
        <f t="shared" ref="CH6:CH18" si="38">(CE8-CE6)/(CD8-CD6)</f>
        <v>0.52848910322408382</v>
      </c>
      <c r="CI6">
        <f t="shared" ref="CI6:CI37" si="39">LOG10(CA6)</f>
        <v>-0.70112279759199658</v>
      </c>
      <c r="CJ6">
        <f t="shared" ref="CJ6:CJ37" si="40">LOG10(CC6)</f>
        <v>-0.40641746893224989</v>
      </c>
      <c r="CK6" s="61"/>
      <c r="CL6" s="100">
        <v>0</v>
      </c>
      <c r="CM6" s="100">
        <v>0</v>
      </c>
      <c r="CN6" s="22">
        <f t="shared" ref="CN6:CN37" si="41">((CM6*(1/60))+(CP$2*(1/60)))/CO$4</f>
        <v>6.8879118282654292E-2</v>
      </c>
      <c r="CO6" s="100"/>
      <c r="CP6" s="100">
        <f t="shared" ref="CP6:CP37" si="42">((CL6*(CM$2/CN$2))+CL$4)/CP$4</f>
        <v>0.40859105690941644</v>
      </c>
      <c r="CQ6" s="100">
        <f>AVERAGE(CN6:CN11)</f>
        <v>9.7578750900426933E-2</v>
      </c>
      <c r="CR6" s="100">
        <f>(CP11-CP6)/(CN11-CN6)</f>
        <v>0.23057295165012542</v>
      </c>
      <c r="CS6" s="100">
        <f t="shared" ref="CS6:CS20" si="43">(CR6*CQ$2)/15.68</f>
        <v>0.11493247602493682</v>
      </c>
      <c r="CT6" s="100">
        <f t="shared" ref="CT6:CT18" si="44">CQ7</f>
        <v>0.15497801613597217</v>
      </c>
      <c r="CU6" s="100">
        <f t="shared" ref="CU6:CU18" si="45">(CR8-CR6)/(CQ8-CQ6)</f>
        <v>1.0231009523716383</v>
      </c>
      <c r="CV6">
        <f t="shared" ref="CV6:CV37" si="46">LOG10(CN6)</f>
        <v>-1.1619124208957015</v>
      </c>
      <c r="CW6">
        <f t="shared" ref="CW6:CW37" si="47">LOG10(CP6)</f>
        <v>-0.3887111432772285</v>
      </c>
      <c r="CX6" s="61"/>
      <c r="CY6" s="100">
        <v>0</v>
      </c>
      <c r="CZ6" s="100">
        <v>0</v>
      </c>
      <c r="DA6" s="22">
        <f t="shared" ref="DA6:DA37" si="48">((CZ6*(1/60))+(DC$2*(1/60)))/DB$4</f>
        <v>5.8325319229792887E-2</v>
      </c>
      <c r="DC6" s="100">
        <f t="shared" ref="DC6:DC37" si="49">((CY6*(CZ$2/DA$2))+CY$4)/DC$4</f>
        <v>0.33647819759209513</v>
      </c>
      <c r="DD6" s="100">
        <f>AVERAGE(DA6:DA11)</f>
        <v>8.2627535575539923E-2</v>
      </c>
      <c r="DE6" s="100">
        <f>(DC11-DC6)/(DA11-DA6)</f>
        <v>0.25924498983200561</v>
      </c>
      <c r="DF6" s="100">
        <f t="shared" ref="DF6:DF17" si="50">(DE6*DD$2)/15.68</f>
        <v>0.14792509678198504</v>
      </c>
      <c r="DG6" s="100">
        <f t="shared" ref="DG6:DG14" si="51">DD7</f>
        <v>0.13123196826703398</v>
      </c>
      <c r="DH6" s="100">
        <f t="shared" ref="DH6:DH14" si="52">(DE8-DE6)/(DD8-DD6)</f>
        <v>1.6105434854266045</v>
      </c>
      <c r="DI6">
        <f t="shared" ref="DI6:DI37" si="53">LOG10(DA6)</f>
        <v>-1.234142875519926</v>
      </c>
      <c r="DJ6">
        <f t="shared" ref="DJ6:DJ37" si="54">LOG10(DC6)</f>
        <v>-0.47304307103050663</v>
      </c>
      <c r="DK6" s="61"/>
      <c r="DL6" s="100">
        <v>0</v>
      </c>
      <c r="DM6" s="100">
        <v>0</v>
      </c>
      <c r="DN6" s="22">
        <f t="shared" ref="DN6:DN37" si="55">((DM6*(1/60))+(DP$2*(1/60)))/DO$4</f>
        <v>5.2625556134874837E-2</v>
      </c>
      <c r="DP6" s="100">
        <f t="shared" ref="DP6:DP37" si="56">((DL6*(DM$2/DN$2))+DL$4)/DP$4</f>
        <v>0.30290231028732251</v>
      </c>
      <c r="DQ6" s="100">
        <f>AVERAGE(DN6:DN11)</f>
        <v>7.4552871191072692E-2</v>
      </c>
      <c r="DR6" s="100">
        <f>(DP11-DP6)/(DN11-DN6)</f>
        <v>0.23806193066460096</v>
      </c>
      <c r="DS6" s="100">
        <f t="shared" ref="DS6:DS17" si="57">(DR6*DQ$2)/15.68</f>
        <v>0.14950912060728758</v>
      </c>
      <c r="DT6" s="100">
        <f t="shared" ref="DT6:DT15" si="58">DQ7</f>
        <v>0.11840750130346839</v>
      </c>
      <c r="DU6" s="100">
        <f t="shared" ref="DU6:DU15" si="59">(DR8-DR6)/(DQ8-DQ6)</f>
        <v>2.5305683302411568</v>
      </c>
      <c r="DV6">
        <f t="shared" ref="DV6:DV37" si="60">LOG10(DN6)</f>
        <v>-1.2788033016069902</v>
      </c>
      <c r="DW6">
        <f t="shared" ref="DW6:DW37" si="61">LOG10(DP6)</f>
        <v>-0.51869741421679949</v>
      </c>
      <c r="DX6" s="61"/>
      <c r="DY6" s="100">
        <v>0</v>
      </c>
      <c r="DZ6">
        <v>0</v>
      </c>
      <c r="EA6" s="22">
        <f t="shared" ref="EA6:EA37" si="62">((DZ6*(1/60))+(EC$2*(1/60)))/EB$4</f>
        <v>6.8971623840439603E-2</v>
      </c>
      <c r="EC6" s="100">
        <f t="shared" ref="EC6:EC37" si="63">((DY6*(DZ$2/EA$2))+DY$4)/EC$4</f>
        <v>0.25591970245088208</v>
      </c>
      <c r="ED6" s="100">
        <f>AVERAGE(EA6:EA11)</f>
        <v>0.10345743576065941</v>
      </c>
      <c r="EE6" s="100">
        <f>(EC11-EC6)/(EA11-EA6)</f>
        <v>0.2250128043465405</v>
      </c>
      <c r="EF6" s="100">
        <f t="shared" ref="EF6:EF26" si="64">(EE6*ED$2)/15.68</f>
        <v>0.11216093889496991</v>
      </c>
      <c r="EG6" s="100">
        <f t="shared" ref="EG6:EG24" si="65">ED7</f>
        <v>0.17242905960109903</v>
      </c>
      <c r="EH6" s="100">
        <f t="shared" ref="EH6:EH24" si="66">(EE8-EE6)/(ED8-ED6)</f>
        <v>0.1684949431184613</v>
      </c>
      <c r="EI6">
        <f>LOG10(EA6)</f>
        <v>-1.1613295490343936</v>
      </c>
      <c r="EJ6">
        <f t="shared" ref="EJ6:EJ37" si="67">LOG(EC6)</f>
        <v>-0.59189627786305188</v>
      </c>
      <c r="EK6" s="61"/>
      <c r="EL6">
        <v>0</v>
      </c>
      <c r="EM6">
        <v>0</v>
      </c>
      <c r="EN6" s="22">
        <f t="shared" ref="EN6:EN37" si="68">((EM6*(1/60))+(EP$2*(1/60)))/EO$4</f>
        <v>8.6699309908835606E-2</v>
      </c>
      <c r="EP6" s="100">
        <f t="shared" ref="EP6:EP37" si="69">((EL6*(EM$2/EN$2))+EL$4)/EP$4</f>
        <v>0.29600513703326753</v>
      </c>
      <c r="EQ6" s="100">
        <f>AVERAGE(EN6:EN11)</f>
        <v>0.11766334916199117</v>
      </c>
      <c r="ER6" s="100">
        <f>(EP11-EP6)/(EN11-EN6)</f>
        <v>0.30212823180294379</v>
      </c>
      <c r="ES6" s="100">
        <f t="shared" ref="ES6:ES23" si="70">(ER6*EQ$2)/15.68</f>
        <v>0.15060025692362908</v>
      </c>
      <c r="ET6" s="100">
        <f t="shared" ref="ET6:ET22" si="71">EQ7</f>
        <v>0.1795914276683023</v>
      </c>
      <c r="EU6" s="100">
        <f t="shared" ref="EU6:EU22" si="72">(ER8-ER6)/(EQ8-EQ6)</f>
        <v>1.1259213910806702</v>
      </c>
      <c r="EV6">
        <f>LOG10(EN6)</f>
        <v>-1.0619843593170706</v>
      </c>
      <c r="EW6">
        <f t="shared" ref="EW6:EW37" si="73">LOG(EP6)</f>
        <v>-0.52870075189429633</v>
      </c>
      <c r="EX6" s="61"/>
      <c r="EY6">
        <v>0</v>
      </c>
      <c r="EZ6">
        <v>0</v>
      </c>
      <c r="FA6" s="22">
        <f t="shared" ref="FA6:FA37" si="74">((EZ6*(1/60))+(FC$2*(1/60)))/FB$4</f>
        <v>7.9877722811248983E-2</v>
      </c>
      <c r="FC6" s="100">
        <f t="shared" ref="FC6:FC37" si="75">((EY6*(EZ$2/FA$2))+EY$4)/FC$4</f>
        <v>0.31249379038712694</v>
      </c>
      <c r="FD6" s="100">
        <f>AVERAGE(FA6:FA11)</f>
        <v>0.11316010731593606</v>
      </c>
      <c r="FE6" s="100">
        <f>(FC11-FC6)/(FA11-FA6)</f>
        <v>0.30965983429671839</v>
      </c>
      <c r="FF6" s="100">
        <f t="shared" ref="FF6:FF24" si="76">(FE6*FD$2)/15.68</f>
        <v>0.15435449486372629</v>
      </c>
      <c r="FG6" s="100">
        <f t="shared" ref="FG6:FG22" si="77">FD7</f>
        <v>0.1797248763253102</v>
      </c>
      <c r="FH6" s="100">
        <f t="shared" ref="FH6:FH22" si="78">(FE8-FE6)/(FD8-FD6)</f>
        <v>1.3311347268402152</v>
      </c>
      <c r="FI6">
        <f>LOG10(FA6)</f>
        <v>-1.0975743246802245</v>
      </c>
      <c r="FJ6">
        <f t="shared" ref="FJ6:FJ37" si="79">LOG(FC6)</f>
        <v>-0.50515860816758473</v>
      </c>
      <c r="FK6" s="61"/>
      <c r="FL6" s="100">
        <v>0</v>
      </c>
      <c r="FM6">
        <v>0</v>
      </c>
      <c r="FN6" s="22">
        <f t="shared" ref="FN6:FN37" si="80">((FM6*(1/60))+(FP$2*(1/60)))/FO$4</f>
        <v>8.7349163280391925E-2</v>
      </c>
      <c r="FP6" s="100">
        <f t="shared" ref="FP6:FP37" si="81">((FL6*(FM$2/FN$2))+FL$4)/FP$4</f>
        <v>0.39030472164614854</v>
      </c>
      <c r="FQ6" s="100">
        <f>AVERAGE(FN6:FN11)</f>
        <v>0.11854529302338902</v>
      </c>
      <c r="FR6" s="100">
        <f>(FP11-FP6)/(FN11-FN6)</f>
        <v>0.34695299364967058</v>
      </c>
      <c r="FS6" s="100">
        <f t="shared" ref="FS6:FS21" si="82">(FR6*FQ$2)/15.68</f>
        <v>0.24942814743875985</v>
      </c>
      <c r="FT6" s="100">
        <f t="shared" ref="FT6:FT19" si="83">FQ7</f>
        <v>0.18093755250938326</v>
      </c>
      <c r="FU6" s="100">
        <f t="shared" ref="FU6:FU19" si="84">(FR8-FR6)/(FQ8-FQ6)</f>
        <v>0.82219950848751289</v>
      </c>
      <c r="FV6">
        <f t="shared" ref="FV6:FV37" si="85">LOG(FN6)</f>
        <v>-1.0587412507777774</v>
      </c>
      <c r="FW6">
        <f t="shared" ref="FW6:FW37" si="86">LOG(FP6)</f>
        <v>-0.40859619488205018</v>
      </c>
      <c r="FX6" s="61"/>
      <c r="FY6">
        <v>0</v>
      </c>
      <c r="FZ6">
        <v>0</v>
      </c>
      <c r="GA6" s="22">
        <f t="shared" ref="GA6:GA22" si="87">((FZ6*(1/60))+(GC$2*(1/60)))/GB$4</f>
        <v>4.251156982414963E-2</v>
      </c>
      <c r="GC6" s="100">
        <f t="shared" ref="GC6:GC22" si="88">((FY6*(FZ$2/GA$2))+FY$4)/GC$4</f>
        <v>0.43134994355211564</v>
      </c>
      <c r="GD6" s="100">
        <f t="shared" ref="GD6:GD20" si="89">(GC8-GC6)/(GA8-GA6)</f>
        <v>0.21504247895207398</v>
      </c>
      <c r="GE6" s="100">
        <f t="shared" ref="GE6:GE18" si="90">GA8</f>
        <v>0.12753470947244888</v>
      </c>
      <c r="GF6" s="100">
        <f t="shared" ref="GF6:GF19" si="91">(GD6*GD$2)/15.68</f>
        <v>0.15459629438970615</v>
      </c>
      <c r="GG6" s="100">
        <f t="shared" ref="GG6:GG18" si="92">(GD8-GD6)/(GA9-GA7)</f>
        <v>2.1997984265915855</v>
      </c>
      <c r="GH6">
        <f t="shared" ref="GH6:GH22" si="93">LOG(GA6)</f>
        <v>-1.3714928575504541</v>
      </c>
      <c r="GI6">
        <f t="shared" ref="GI6:GI22" si="94">LOG(GC6)</f>
        <v>-0.36517025445931345</v>
      </c>
      <c r="GJ6" s="61"/>
      <c r="GK6">
        <v>0</v>
      </c>
      <c r="GL6">
        <v>0</v>
      </c>
      <c r="GM6" s="22">
        <f t="shared" ref="GM6:GM34" si="95">((GL6*(1/60))+(GO$2*(1/60)))/GN$4</f>
        <v>2.4968172414650627E-2</v>
      </c>
      <c r="GN6" s="22"/>
      <c r="GO6" s="100">
        <f t="shared" ref="GO6:GO34" si="96">((GK6*(GL$2/GM$2))+GK$4)/GO$4</f>
        <v>0.37588068241595085</v>
      </c>
      <c r="GP6" s="100">
        <f t="shared" ref="GP6:GP32" si="97">(GO8-GO6)/(GM8-GM6)</f>
        <v>0.10262727607035536</v>
      </c>
      <c r="GQ6" s="100">
        <f t="shared" ref="GQ6:GQ30" si="98">(GP8-GP6)/(GM9-GM7)</f>
        <v>1.2537771542530265</v>
      </c>
      <c r="GR6" s="100">
        <f t="shared" ref="GR6:GR32" si="99">(GP6*GP$2)/15.68</f>
        <v>5.1156073867497258E-2</v>
      </c>
      <c r="GS6">
        <f t="shared" ref="GS6:GS34" si="100">LOG(GM6)</f>
        <v>-1.6026132453651192</v>
      </c>
      <c r="GT6">
        <f t="shared" ref="GT6:GT34" si="101">LOG(GO6)</f>
        <v>-0.42494999334905875</v>
      </c>
      <c r="GU6" s="61"/>
      <c r="GV6">
        <v>0</v>
      </c>
      <c r="GW6">
        <v>0</v>
      </c>
      <c r="GX6" s="22">
        <f t="shared" ref="GX6:GX27" si="102">((GW6*(1/60))+(GZ$2*(1/60)))/GY$4</f>
        <v>2.5696325729122366E-2</v>
      </c>
      <c r="GY6" s="22"/>
      <c r="GZ6" s="100">
        <f t="shared" ref="GZ6:GZ27" si="103">((GV6*(GW$2/GX$2))+GV$4)/GZ$4</f>
        <v>0.35246334683862723</v>
      </c>
      <c r="HA6" s="100">
        <f t="shared" ref="HA6:HA25" si="104">(GZ8-GZ6)/(GX8-GX6)</f>
        <v>0.10985510366105854</v>
      </c>
      <c r="HB6" s="100">
        <f t="shared" ref="HB6:HB23" si="105">(HA8-HA6)/(GX9-GX7)</f>
        <v>2.9633790716548396</v>
      </c>
      <c r="HC6" s="100">
        <f t="shared" ref="HC6:HC25" si="106">(HA6*HA$2)/15.68</f>
        <v>6.2683282140139032E-2</v>
      </c>
      <c r="HD6">
        <f t="shared" ref="HD6:HD27" si="107">LOG(GX6)</f>
        <v>-1.5901289712074591</v>
      </c>
      <c r="HE6">
        <f t="shared" ref="HE6:HE27" si="108">LOG(GZ6)</f>
        <v>-0.45288603922118187</v>
      </c>
      <c r="HF6" s="61"/>
      <c r="HG6">
        <v>0</v>
      </c>
      <c r="HH6">
        <v>0</v>
      </c>
      <c r="HI6" s="22">
        <f t="shared" ref="HI6:HI26" si="109">((HH6*(1/60))+(HK$2*(1/60)))/HJ$4</f>
        <v>2.2409764839811542E-2</v>
      </c>
      <c r="HJ6" s="22"/>
      <c r="HK6" s="100">
        <f t="shared" ref="HK6:HK26" si="110">((HG6*(HH$2/HI$2))+HG$4)/HK$4</f>
        <v>0.27768533283137381</v>
      </c>
      <c r="HL6" s="100">
        <f t="shared" ref="HL6:HL24" si="111">(HK8-HK6)/(HI8-HI6)</f>
        <v>0.15744412359413892</v>
      </c>
      <c r="HM6" s="100">
        <f t="shared" ref="HM6:HM22" si="112">(HL8-HL6)/(HI9-HI7)</f>
        <v>2.3342403994404264</v>
      </c>
      <c r="HN6" s="100">
        <f t="shared" ref="HN6:HN24" si="113">(HL6*HL$2)/15.68</f>
        <v>9.8879028652879161E-2</v>
      </c>
      <c r="HO6">
        <f t="shared" ref="HO6:HO26" si="114">LOG(HI6)</f>
        <v>-1.6495627007745355</v>
      </c>
      <c r="HP6">
        <f t="shared" ref="HP6:HP26" si="115">LOG(HK6)</f>
        <v>-0.55644705881158196</v>
      </c>
      <c r="HQ6" s="61"/>
      <c r="HR6">
        <v>0</v>
      </c>
      <c r="HS6">
        <v>0</v>
      </c>
      <c r="HT6" s="22">
        <f t="shared" ref="HT6:HT25" si="116">((HS6*(1/60))+(HV$2*(1/60)))/HU$4</f>
        <v>3.2981951291472023E-2</v>
      </c>
      <c r="HU6" s="22"/>
      <c r="HV6" s="100">
        <f t="shared" ref="HV6:HV25" si="117">((HR6*(HS$2/HT$2))+HR$4)/HV$4</f>
        <v>0.44454786907301336</v>
      </c>
      <c r="HW6" s="100">
        <f t="shared" ref="HW6:HW23" si="118">(HV8-HV6)/(HT8-HT6)</f>
        <v>0.16582401057735979</v>
      </c>
      <c r="HX6" s="100">
        <f t="shared" ref="HX6:HX21" si="119">(HW8-HW6)/(HT9-HT7)</f>
        <v>1.4544940200767951</v>
      </c>
      <c r="HY6" s="100">
        <f t="shared" ref="HY6:HY23" si="120">(HW6*HW$2)/15.68</f>
        <v>0.11921262106456951</v>
      </c>
      <c r="HZ6">
        <f t="shared" ref="HZ6:HZ25" si="121">LOG(HT6)</f>
        <v>-1.4817236540265442</v>
      </c>
      <c r="IA6">
        <f>LOG(HV6)</f>
        <v>-0.35208146719112382</v>
      </c>
      <c r="IB6" s="61"/>
    </row>
    <row r="7" spans="1:16384" x14ac:dyDescent="0.25">
      <c r="A7" s="87">
        <v>6</v>
      </c>
      <c r="B7" s="87" t="s">
        <v>14</v>
      </c>
      <c r="C7" s="87" t="s">
        <v>37</v>
      </c>
      <c r="D7" s="101">
        <v>100</v>
      </c>
      <c r="E7" s="4">
        <v>1051.3</v>
      </c>
      <c r="F7" s="100">
        <v>13</v>
      </c>
      <c r="G7" s="100">
        <v>7.6880000000000264</v>
      </c>
      <c r="H7" s="100">
        <v>57.490129649614907</v>
      </c>
      <c r="I7" s="100">
        <v>146.55841413715282</v>
      </c>
      <c r="J7" s="100">
        <v>1.0887167371797735</v>
      </c>
      <c r="L7" s="100">
        <v>2.5</v>
      </c>
      <c r="M7" s="100">
        <v>1</v>
      </c>
      <c r="N7" s="22">
        <f t="shared" ref="N7:N70" si="122">(((M7*(1/60))+(P$2*(1/60)))/O$4)+$O$6</f>
        <v>2.9251778619377555</v>
      </c>
      <c r="O7" s="100"/>
      <c r="P7" s="100">
        <f t="shared" si="0"/>
        <v>0.35535724711747091</v>
      </c>
      <c r="Q7" s="100">
        <f>AVERAGE(N11:N16)</f>
        <v>2.9485573051656715</v>
      </c>
      <c r="R7" s="100">
        <f>(P16-P11)/(N16-N11)</f>
        <v>9.5197215639691912E-2</v>
      </c>
      <c r="S7" s="100">
        <f t="shared" si="1"/>
        <v>4.7452451060920789E-2</v>
      </c>
      <c r="T7" s="100">
        <f t="shared" si="2"/>
        <v>2.9665414922640676</v>
      </c>
      <c r="U7" s="100">
        <f t="shared" si="3"/>
        <v>0.81369357987591218</v>
      </c>
      <c r="V7">
        <f t="shared" si="4"/>
        <v>0.46615227797706482</v>
      </c>
      <c r="W7">
        <f t="shared" si="5"/>
        <v>-0.44933482317629292</v>
      </c>
      <c r="X7" s="61"/>
      <c r="Y7" s="100">
        <v>5.315072906367325</v>
      </c>
      <c r="Z7" s="100">
        <v>1</v>
      </c>
      <c r="AA7" s="22">
        <f t="shared" si="6"/>
        <v>2.3965958934216502E-2</v>
      </c>
      <c r="AB7" s="100"/>
      <c r="AC7" s="100">
        <f t="shared" si="7"/>
        <v>0.33512899616424363</v>
      </c>
      <c r="AD7" s="100">
        <f>AVERAGE(AA11:AA16)</f>
        <v>4.3438300568267411E-2</v>
      </c>
      <c r="AE7" s="100">
        <f>(AC16-AC11)/(AA16-AA11)</f>
        <v>0.14790592386933479</v>
      </c>
      <c r="AF7" s="100">
        <f t="shared" si="8"/>
        <v>8.4395066293000129E-2</v>
      </c>
      <c r="AG7" s="100">
        <f t="shared" si="9"/>
        <v>5.8417024902152725E-2</v>
      </c>
      <c r="AH7" s="100">
        <f t="shared" si="10"/>
        <v>0.78395532014332181</v>
      </c>
      <c r="AI7">
        <f t="shared" si="11"/>
        <v>-1.620405189183904</v>
      </c>
      <c r="AJ7">
        <f t="shared" si="12"/>
        <v>-0.47478799433921726</v>
      </c>
      <c r="AK7" s="61"/>
      <c r="AL7" s="100">
        <v>3.5</v>
      </c>
      <c r="AM7" s="100">
        <v>1</v>
      </c>
      <c r="AN7" s="22">
        <f t="shared" si="13"/>
        <v>4.7951231785188196E-2</v>
      </c>
      <c r="AP7" s="100">
        <f t="shared" si="14"/>
        <v>0.28878531639546418</v>
      </c>
      <c r="AQ7" s="100">
        <f>AVERAGE(AN11:AN16)</f>
        <v>6.5266954374283939E-2</v>
      </c>
      <c r="AR7" s="100">
        <f>(AP16-AP11)/(AN16-AN11)</f>
        <v>9.0822380892058283E-2</v>
      </c>
      <c r="AS7" s="100">
        <f t="shared" si="15"/>
        <v>5.7038831285303335E-2</v>
      </c>
      <c r="AT7" s="100">
        <f t="shared" si="16"/>
        <v>7.8586740981280656E-2</v>
      </c>
      <c r="AU7" s="100">
        <f t="shared" si="17"/>
        <v>1.3129859575441745</v>
      </c>
      <c r="AV7">
        <f t="shared" si="18"/>
        <v>-1.3192002320670613</v>
      </c>
      <c r="AW7">
        <f t="shared" si="19"/>
        <v>-0.53942489271785754</v>
      </c>
      <c r="AX7" s="61"/>
      <c r="AY7" s="100">
        <v>6.7082039324993694</v>
      </c>
      <c r="AZ7" s="100">
        <v>1</v>
      </c>
      <c r="BA7" s="22">
        <f t="shared" si="20"/>
        <v>0.20761306719200046</v>
      </c>
      <c r="BB7" s="100"/>
      <c r="BC7" s="100">
        <f t="shared" si="21"/>
        <v>0.43363383096239244</v>
      </c>
      <c r="BD7" s="100">
        <f>AVERAGE(BA11:BA16)</f>
        <v>0.34256156086680073</v>
      </c>
      <c r="BE7" s="100">
        <f>(BC16-BC11)/(BA16-BA11)</f>
        <v>0.3289503706954196</v>
      </c>
      <c r="BF7" s="100">
        <f t="shared" si="22"/>
        <v>0.16397014620654368</v>
      </c>
      <c r="BG7" s="100">
        <f t="shared" si="23"/>
        <v>0.44636809446280101</v>
      </c>
      <c r="BH7" s="100">
        <f t="shared" si="24"/>
        <v>0.28684077457914819</v>
      </c>
      <c r="BI7">
        <f t="shared" si="25"/>
        <v>-0.68274531541518324</v>
      </c>
      <c r="BJ7">
        <f t="shared" si="26"/>
        <v>-0.36287684264326098</v>
      </c>
      <c r="BK7" s="61"/>
      <c r="BL7" s="100">
        <v>4.1231056256176606</v>
      </c>
      <c r="BM7" s="100">
        <v>1</v>
      </c>
      <c r="BN7" s="22">
        <f t="shared" si="27"/>
        <v>0.16899707202181494</v>
      </c>
      <c r="BO7" s="100"/>
      <c r="BP7" s="100">
        <f t="shared" si="28"/>
        <v>0.42190336902430925</v>
      </c>
      <c r="BQ7" s="100">
        <f>AVERAGE(BN11:BN16)</f>
        <v>0.27884516883599464</v>
      </c>
      <c r="BR7" s="100">
        <f>(BP16-BP11)/(BN16-BN11)</f>
        <v>0.28263299634853578</v>
      </c>
      <c r="BS7" s="100">
        <f t="shared" si="29"/>
        <v>0.16127028478248348</v>
      </c>
      <c r="BT7" s="100">
        <f t="shared" si="30"/>
        <v>0.36334370484690215</v>
      </c>
      <c r="BU7" s="100">
        <f t="shared" si="31"/>
        <v>0.47667970535669385</v>
      </c>
      <c r="BV7">
        <f t="shared" si="32"/>
        <v>-0.77212081974008095</v>
      </c>
      <c r="BW7">
        <f t="shared" si="33"/>
        <v>-0.37478700663322911</v>
      </c>
      <c r="BX7" s="61"/>
      <c r="BY7" s="100">
        <v>8.0777472107017552</v>
      </c>
      <c r="BZ7" s="100">
        <v>1</v>
      </c>
      <c r="CA7" s="22">
        <f t="shared" si="34"/>
        <v>0.21431959789445615</v>
      </c>
      <c r="CB7" s="100"/>
      <c r="CC7" s="100">
        <f t="shared" si="35"/>
        <v>0.39751035756247038</v>
      </c>
      <c r="CD7" s="100">
        <f>AVERAGE(CA11:CA16)</f>
        <v>0.31382512548831082</v>
      </c>
      <c r="CE7" s="100">
        <f>(CC16-CC11)/(CA16-CA11)</f>
        <v>0.4112448409326977</v>
      </c>
      <c r="CF7" s="100">
        <f t="shared" si="36"/>
        <v>0.25827251904780968</v>
      </c>
      <c r="CG7" s="100">
        <f t="shared" si="37"/>
        <v>0.39036783902204508</v>
      </c>
      <c r="CH7" s="100">
        <f t="shared" si="38"/>
        <v>0.38760948799029094</v>
      </c>
      <c r="CI7">
        <f t="shared" si="39"/>
        <v>-0.66893811422059535</v>
      </c>
      <c r="CJ7">
        <f t="shared" si="40"/>
        <v>-0.40065155084745258</v>
      </c>
      <c r="CK7" s="61"/>
      <c r="CL7" s="100">
        <v>5.0990195135927845</v>
      </c>
      <c r="CM7" s="100">
        <v>1</v>
      </c>
      <c r="CN7" s="22">
        <f t="shared" si="41"/>
        <v>8.0358971329763343E-2</v>
      </c>
      <c r="CO7" s="100"/>
      <c r="CP7" s="100">
        <f t="shared" si="42"/>
        <v>0.4108524934449721</v>
      </c>
      <c r="CQ7" s="100">
        <f>AVERAGE(CN11:CN16)</f>
        <v>0.15497801613597217</v>
      </c>
      <c r="CR7" s="100">
        <f>(CP16-CP11)/(CN16-CN11)</f>
        <v>0.3034611836779888</v>
      </c>
      <c r="CS7" s="100">
        <f t="shared" si="43"/>
        <v>0.15126468637350432</v>
      </c>
      <c r="CT7" s="100">
        <f t="shared" si="44"/>
        <v>0.21237728137151743</v>
      </c>
      <c r="CU7" s="100">
        <f t="shared" si="45"/>
        <v>0.95532321356647154</v>
      </c>
      <c r="CV7">
        <f t="shared" si="46"/>
        <v>-1.0949656312650882</v>
      </c>
      <c r="CW7">
        <f t="shared" si="47"/>
        <v>-0.38631407296903253</v>
      </c>
      <c r="CX7" s="61"/>
      <c r="CY7" s="100">
        <v>9.013878188659973</v>
      </c>
      <c r="CZ7" s="100">
        <v>1</v>
      </c>
      <c r="DA7" s="22">
        <f t="shared" si="48"/>
        <v>6.80462057680917E-2</v>
      </c>
      <c r="DC7" s="100">
        <f t="shared" si="49"/>
        <v>0.33948671418004372</v>
      </c>
      <c r="DD7" s="100">
        <f>AVERAGE(DA11:DA16)</f>
        <v>0.13123196826703398</v>
      </c>
      <c r="DE7" s="100">
        <f>(DC16-DC11)/(DA16-DA11)</f>
        <v>0.34910185716107139</v>
      </c>
      <c r="DF7" s="100">
        <f t="shared" si="50"/>
        <v>0.19919739255437974</v>
      </c>
      <c r="DG7" s="100">
        <f t="shared" si="51"/>
        <v>0.17983640095852804</v>
      </c>
      <c r="DH7" s="100">
        <f t="shared" si="52"/>
        <v>1.496453865920742</v>
      </c>
      <c r="DI7">
        <f t="shared" si="53"/>
        <v>-1.1671960858893127</v>
      </c>
      <c r="DJ7">
        <f t="shared" si="54"/>
        <v>-0.46917721717492816</v>
      </c>
      <c r="DK7" s="61"/>
      <c r="DL7" s="100">
        <v>6.5764732189829527</v>
      </c>
      <c r="DM7" s="100">
        <v>1</v>
      </c>
      <c r="DN7" s="22">
        <f t="shared" si="55"/>
        <v>6.1396482157353979E-2</v>
      </c>
      <c r="DP7" s="100">
        <f t="shared" si="56"/>
        <v>0.30491388189404245</v>
      </c>
      <c r="DQ7" s="100">
        <f>AVERAGE(DN11:DN16)</f>
        <v>0.11840750130346839</v>
      </c>
      <c r="DR7" s="100">
        <f>(DP16-DP11)/(DN16-DN11)</f>
        <v>0.36625871013809597</v>
      </c>
      <c r="DS7" s="100">
        <f t="shared" si="57"/>
        <v>0.23002005198661807</v>
      </c>
      <c r="DT7" s="100">
        <f t="shared" si="58"/>
        <v>0.1622621314158641</v>
      </c>
      <c r="DU7" s="100">
        <f t="shared" si="59"/>
        <v>1.7518055373908119</v>
      </c>
      <c r="DV7">
        <f t="shared" si="60"/>
        <v>-1.2118565119763769</v>
      </c>
      <c r="DW7">
        <f t="shared" si="61"/>
        <v>-0.51582280294606286</v>
      </c>
      <c r="DX7" s="61"/>
      <c r="DY7" s="100">
        <v>5</v>
      </c>
      <c r="DZ7">
        <v>1</v>
      </c>
      <c r="EA7" s="22">
        <f t="shared" si="62"/>
        <v>8.2765948608527526E-2</v>
      </c>
      <c r="EC7" s="100">
        <f t="shared" si="63"/>
        <v>0.2586800606069965</v>
      </c>
      <c r="ED7" s="100">
        <f>AVERAGE(EA11:EA16)</f>
        <v>0.17242905960109903</v>
      </c>
      <c r="EE7" s="100">
        <f>(EC16-EC11)/(EA16-EA11)</f>
        <v>0.25166503503125404</v>
      </c>
      <c r="EF7" s="100">
        <f t="shared" si="64"/>
        <v>0.12544613493492029</v>
      </c>
      <c r="EG7" s="100">
        <f t="shared" si="65"/>
        <v>0.24140068344153864</v>
      </c>
      <c r="EH7" s="100">
        <f t="shared" si="66"/>
        <v>0.46727134364332618</v>
      </c>
      <c r="EI7">
        <f t="shared" ref="EI7:EI70" si="123">LOG10(EA7)</f>
        <v>-1.0821483029867687</v>
      </c>
      <c r="EJ7">
        <f t="shared" si="67"/>
        <v>-0.58723704597263593</v>
      </c>
      <c r="EK7" s="61"/>
      <c r="EL7">
        <v>5.8523499553598128</v>
      </c>
      <c r="EM7">
        <v>1</v>
      </c>
      <c r="EN7" s="22">
        <f t="shared" si="68"/>
        <v>9.9084925610097824E-2</v>
      </c>
      <c r="EP7" s="100">
        <f t="shared" si="69"/>
        <v>0.29911343977262522</v>
      </c>
      <c r="EQ7" s="100">
        <f>AVERAGE(EN11:EN16)</f>
        <v>0.1795914276683023</v>
      </c>
      <c r="ER7" s="100">
        <f>(EP16-EP11)/(EN16-EN11)</f>
        <v>0.37735928510742944</v>
      </c>
      <c r="ES7" s="100">
        <f t="shared" si="70"/>
        <v>0.18810028096534254</v>
      </c>
      <c r="ET7" s="100">
        <f t="shared" si="71"/>
        <v>0.24151950617461346</v>
      </c>
      <c r="EU7" s="100">
        <f t="shared" si="72"/>
        <v>1.9119942040958611</v>
      </c>
      <c r="EV7">
        <f t="shared" ref="EV7:EV70" si="124">LOG10(EN7)</f>
        <v>-1.003992412339384</v>
      </c>
      <c r="EW7">
        <f t="shared" si="73"/>
        <v>-0.52416407279965094</v>
      </c>
      <c r="EX7" s="61"/>
      <c r="EY7">
        <v>4.0311288741492746</v>
      </c>
      <c r="EZ7">
        <v>1</v>
      </c>
      <c r="FA7" s="22">
        <f t="shared" si="74"/>
        <v>9.3190676613123802E-2</v>
      </c>
      <c r="FC7" s="100">
        <f t="shared" si="75"/>
        <v>0.31486396339272188</v>
      </c>
      <c r="FD7" s="100">
        <f>AVERAGE(FA11:FA16)</f>
        <v>0.1797248763253102</v>
      </c>
      <c r="FE7" s="100">
        <f>(FC16-FC11)/(FA16-FA11)</f>
        <v>0.36642649236093017</v>
      </c>
      <c r="FF7" s="100">
        <f t="shared" si="76"/>
        <v>0.18265066976320418</v>
      </c>
      <c r="FG7" s="100">
        <f t="shared" si="77"/>
        <v>0.24628964533468434</v>
      </c>
      <c r="FH7" s="100">
        <f t="shared" si="78"/>
        <v>1.6267232402390663</v>
      </c>
      <c r="FI7">
        <f t="shared" ref="FI7:FI70" si="125">LOG10(FA7)</f>
        <v>-1.0306275350496112</v>
      </c>
      <c r="FJ7">
        <f t="shared" si="79"/>
        <v>-0.50187704211119721</v>
      </c>
      <c r="FK7" s="61"/>
      <c r="FL7" s="100">
        <v>7.5</v>
      </c>
      <c r="FM7">
        <v>1</v>
      </c>
      <c r="FN7" s="22">
        <f t="shared" si="80"/>
        <v>9.982761517759077E-2</v>
      </c>
      <c r="FP7" s="100">
        <f t="shared" si="81"/>
        <v>0.39451284242868806</v>
      </c>
      <c r="FQ7" s="100">
        <f>AVERAGE(FN11:FN16)</f>
        <v>0.18093755250938326</v>
      </c>
      <c r="FR7" s="100">
        <f>(FP16-FP11)/(FN16-FN11)</f>
        <v>0.38159085095818113</v>
      </c>
      <c r="FS7" s="100">
        <f t="shared" si="82"/>
        <v>0.27432966648555507</v>
      </c>
      <c r="FT7" s="100">
        <f t="shared" si="83"/>
        <v>0.24332981199537751</v>
      </c>
      <c r="FU7" s="100">
        <f t="shared" si="84"/>
        <v>1.26691636891945</v>
      </c>
      <c r="FV7">
        <f t="shared" si="85"/>
        <v>-1.0007493038000905</v>
      </c>
      <c r="FW7">
        <f t="shared" si="86"/>
        <v>-0.40393885479896385</v>
      </c>
      <c r="FX7" s="61"/>
      <c r="FY7">
        <v>17.219175357722563</v>
      </c>
      <c r="FZ7">
        <v>4</v>
      </c>
      <c r="GA7" s="22">
        <f t="shared" si="87"/>
        <v>8.5023139648299259E-2</v>
      </c>
      <c r="GC7" s="100">
        <f t="shared" si="88"/>
        <v>0.43792888473342523</v>
      </c>
      <c r="GD7" s="100">
        <f t="shared" si="89"/>
        <v>0.31366623487770701</v>
      </c>
      <c r="GE7" s="100">
        <f t="shared" si="90"/>
        <v>0.17004627929659852</v>
      </c>
      <c r="GF7" s="100">
        <f t="shared" si="91"/>
        <v>0.22549794730589917</v>
      </c>
      <c r="GG7" s="100">
        <f t="shared" si="92"/>
        <v>2.0050222504249886</v>
      </c>
      <c r="GH7">
        <f t="shared" si="93"/>
        <v>-1.0704628618864729</v>
      </c>
      <c r="GI7">
        <f t="shared" si="94"/>
        <v>-0.35859640884617799</v>
      </c>
      <c r="GJ7" s="61"/>
      <c r="GK7">
        <v>7.5</v>
      </c>
      <c r="GL7">
        <v>4</v>
      </c>
      <c r="GM7" s="22">
        <f t="shared" si="95"/>
        <v>4.9936344829301253E-2</v>
      </c>
      <c r="GN7" s="22"/>
      <c r="GO7" s="100">
        <f t="shared" si="96"/>
        <v>0.37775062150032546</v>
      </c>
      <c r="GP7" s="100">
        <f t="shared" si="97"/>
        <v>0.14257369605722045</v>
      </c>
      <c r="GQ7" s="100">
        <f t="shared" si="98"/>
        <v>1.0626944673172385</v>
      </c>
      <c r="GR7" s="100">
        <f t="shared" si="99"/>
        <v>7.1067953923528673E-2</v>
      </c>
      <c r="GS7">
        <f t="shared" si="100"/>
        <v>-1.3015832497011379</v>
      </c>
      <c r="GT7">
        <f t="shared" si="101"/>
        <v>-0.42279481245832207</v>
      </c>
      <c r="GU7" s="61"/>
      <c r="GV7">
        <v>5.8523499553598128</v>
      </c>
      <c r="GW7">
        <v>4</v>
      </c>
      <c r="GX7" s="22">
        <f t="shared" si="102"/>
        <v>5.1392651458244731E-2</v>
      </c>
      <c r="GY7" s="22"/>
      <c r="GZ7" s="100">
        <f t="shared" si="103"/>
        <v>0.3538580229866552</v>
      </c>
      <c r="HA7" s="100">
        <f t="shared" si="104"/>
        <v>0.21470144036670319</v>
      </c>
      <c r="HB7" s="100">
        <f t="shared" si="105"/>
        <v>1.2772818403570256</v>
      </c>
      <c r="HC7" s="100">
        <f t="shared" si="106"/>
        <v>0.12250856367969506</v>
      </c>
      <c r="HD7">
        <f t="shared" si="107"/>
        <v>-1.2890989755434781</v>
      </c>
      <c r="HE7">
        <f t="shared" si="108"/>
        <v>-0.45117095323285811</v>
      </c>
      <c r="HF7" s="61"/>
      <c r="HG7">
        <v>13.729530217745982</v>
      </c>
      <c r="HH7">
        <v>4</v>
      </c>
      <c r="HI7" s="22">
        <f t="shared" si="109"/>
        <v>4.4819529679623084E-2</v>
      </c>
      <c r="HJ7" s="22"/>
      <c r="HK7" s="100">
        <f t="shared" si="110"/>
        <v>0.28070374203434717</v>
      </c>
      <c r="HL7" s="100">
        <f t="shared" si="111"/>
        <v>0.20744288016530332</v>
      </c>
      <c r="HM7" s="100">
        <f t="shared" si="112"/>
        <v>2.209583288753973</v>
      </c>
      <c r="HN7" s="100">
        <f t="shared" si="113"/>
        <v>0.13027955584151371</v>
      </c>
      <c r="HO7">
        <f t="shared" si="114"/>
        <v>-1.3485327051105542</v>
      </c>
      <c r="HP7">
        <f t="shared" si="115"/>
        <v>-0.55175179778937389</v>
      </c>
      <c r="HQ7" s="61"/>
      <c r="HR7">
        <v>14.637281168304447</v>
      </c>
      <c r="HS7">
        <v>4</v>
      </c>
      <c r="HT7" s="22">
        <f t="shared" si="116"/>
        <v>6.5963902582944045E-2</v>
      </c>
      <c r="HU7" s="22"/>
      <c r="HV7" s="100">
        <f t="shared" si="117"/>
        <v>0.44886881571112408</v>
      </c>
      <c r="HW7" s="100">
        <f t="shared" si="118"/>
        <v>0.21016523321026756</v>
      </c>
      <c r="HX7" s="100">
        <f t="shared" si="119"/>
        <v>1.7607408921519978</v>
      </c>
      <c r="HY7" s="100">
        <f t="shared" si="120"/>
        <v>0.15108999125283015</v>
      </c>
      <c r="HZ7">
        <f t="shared" si="121"/>
        <v>-1.1806936583625631</v>
      </c>
      <c r="IA7">
        <f t="shared" ref="IA7:IA25" si="126">LOG(HV7)</f>
        <v>-0.34788056531568401</v>
      </c>
      <c r="IB7" s="61"/>
    </row>
    <row r="8" spans="1:16384" x14ac:dyDescent="0.25">
      <c r="A8" s="87">
        <v>7</v>
      </c>
      <c r="B8" s="87" t="s">
        <v>15</v>
      </c>
      <c r="C8" s="87" t="s">
        <v>113</v>
      </c>
      <c r="D8" s="101">
        <v>100</v>
      </c>
      <c r="E8" s="4">
        <v>1049</v>
      </c>
      <c r="F8" s="100">
        <v>6</v>
      </c>
      <c r="G8" s="100">
        <v>4.1649999999999769</v>
      </c>
      <c r="H8" s="100">
        <v>87.824490343048879</v>
      </c>
      <c r="I8" s="100">
        <v>214.94472005176397</v>
      </c>
      <c r="J8" s="100">
        <v>1.4518188166932855</v>
      </c>
      <c r="L8" s="100">
        <v>3.2015621187164243</v>
      </c>
      <c r="M8" s="100">
        <v>2</v>
      </c>
      <c r="N8" s="22">
        <f t="shared" si="122"/>
        <v>2.9287746993574348</v>
      </c>
      <c r="O8" s="100"/>
      <c r="P8" s="100">
        <f t="shared" si="0"/>
        <v>0.35543622340189707</v>
      </c>
      <c r="Q8" s="100">
        <f>AVERAGE(N16:N21)</f>
        <v>2.9665414922640676</v>
      </c>
      <c r="R8" s="100">
        <f>(P21-P16)/(N21-N16)</f>
        <v>0.1062750734421003</v>
      </c>
      <c r="S8" s="100">
        <f t="shared" si="1"/>
        <v>5.2974372071911448E-2</v>
      </c>
      <c r="T8" s="100">
        <f t="shared" si="2"/>
        <v>2.9845256793624646</v>
      </c>
      <c r="U8" s="100">
        <f t="shared" si="3"/>
        <v>0.71293354002527787</v>
      </c>
      <c r="V8">
        <f t="shared" si="4"/>
        <v>0.46668596417417291</v>
      </c>
      <c r="W8">
        <f t="shared" si="5"/>
        <v>-0.44923831422934501</v>
      </c>
      <c r="X8" s="61"/>
      <c r="Y8" s="100">
        <v>5.3851648071345037</v>
      </c>
      <c r="Z8" s="100">
        <v>2</v>
      </c>
      <c r="AA8" s="22">
        <f t="shared" si="6"/>
        <v>2.6961703800993563E-2</v>
      </c>
      <c r="AB8" s="100"/>
      <c r="AC8" s="100">
        <f t="shared" si="7"/>
        <v>0.33513670204681301</v>
      </c>
      <c r="AD8" s="100">
        <f>AVERAGE(AA16:AA21)</f>
        <v>5.8417024902152725E-2</v>
      </c>
      <c r="AE8" s="100">
        <f>(AC21-AC16)/(AA21-AA16)</f>
        <v>0.13858309796644924</v>
      </c>
      <c r="AF8" s="100">
        <f t="shared" si="8"/>
        <v>7.9075465228155631E-2</v>
      </c>
      <c r="AG8" s="100">
        <f t="shared" si="9"/>
        <v>7.3395749236038033E-2</v>
      </c>
      <c r="AH8" s="100">
        <f t="shared" si="10"/>
        <v>2.1066848385341861</v>
      </c>
      <c r="AI8">
        <f t="shared" si="11"/>
        <v>-1.5692526667365225</v>
      </c>
      <c r="AJ8">
        <f t="shared" si="12"/>
        <v>-0.47477800838204487</v>
      </c>
      <c r="AK8" s="61"/>
      <c r="AL8" s="100">
        <v>7.0178344238090995</v>
      </c>
      <c r="AM8" s="100">
        <v>2</v>
      </c>
      <c r="AN8" s="22">
        <f t="shared" si="13"/>
        <v>5.0615189106587542E-2</v>
      </c>
      <c r="AP8" s="100">
        <f t="shared" si="14"/>
        <v>0.28908028228576532</v>
      </c>
      <c r="AQ8" s="100">
        <f>AVERAGE(AN16:AN21)</f>
        <v>7.8586740981280656E-2</v>
      </c>
      <c r="AR8" s="100">
        <f>(AP21-AP16)/(AN21-AN16)</f>
        <v>0.11345839163938841</v>
      </c>
      <c r="AS8" s="100">
        <f t="shared" si="15"/>
        <v>7.1254838235437962E-2</v>
      </c>
      <c r="AT8" s="100">
        <f t="shared" si="16"/>
        <v>9.1906527588277387E-2</v>
      </c>
      <c r="AU8" s="100">
        <f t="shared" si="17"/>
        <v>1.4118363638954461</v>
      </c>
      <c r="AV8">
        <f t="shared" si="18"/>
        <v>-1.2957191362175384</v>
      </c>
      <c r="AW8">
        <f t="shared" si="19"/>
        <v>-0.53898152986696124</v>
      </c>
      <c r="AX8" s="61"/>
      <c r="AY8" s="100">
        <v>13.647344063956181</v>
      </c>
      <c r="AZ8" s="100">
        <v>2</v>
      </c>
      <c r="BA8" s="22">
        <f t="shared" si="20"/>
        <v>0.2283743739112005</v>
      </c>
      <c r="BB8" s="100"/>
      <c r="BC8" s="100">
        <f t="shared" si="21"/>
        <v>0.43934728934408912</v>
      </c>
      <c r="BD8" s="100">
        <f>AVERAGE(BA16:BA21)</f>
        <v>0.44636809446280101</v>
      </c>
      <c r="BE8" s="100">
        <f>(BC21-BC16)/(BA21-BA16)</f>
        <v>0.36136978453620117</v>
      </c>
      <c r="BF8" s="100">
        <f t="shared" si="22"/>
        <v>0.18013007943952791</v>
      </c>
      <c r="BG8" s="100">
        <f t="shared" si="23"/>
        <v>0.55017462805880113</v>
      </c>
      <c r="BH8" s="100">
        <f t="shared" si="24"/>
        <v>0.26643717984117499</v>
      </c>
      <c r="BI8">
        <f t="shared" si="25"/>
        <v>-0.64135263025695821</v>
      </c>
      <c r="BJ8">
        <f t="shared" si="26"/>
        <v>-0.35719204873588728</v>
      </c>
      <c r="BK8" s="61"/>
      <c r="BL8" s="100">
        <v>12.971121771072847</v>
      </c>
      <c r="BM8" s="100">
        <v>2</v>
      </c>
      <c r="BN8" s="22">
        <f t="shared" si="27"/>
        <v>0.18589677922399644</v>
      </c>
      <c r="BO8" s="100"/>
      <c r="BP8" s="100">
        <f t="shared" si="28"/>
        <v>0.42828152990527041</v>
      </c>
      <c r="BQ8" s="100">
        <f>AVERAGE(BN16:BN21)</f>
        <v>0.36334370484690215</v>
      </c>
      <c r="BR8" s="100">
        <f>(BP21-BP16)/(BN21-BN16)</f>
        <v>0.332304316883759</v>
      </c>
      <c r="BS8" s="100">
        <f t="shared" si="29"/>
        <v>0.18961272218975322</v>
      </c>
      <c r="BT8" s="100">
        <f t="shared" si="30"/>
        <v>0.4478422408578096</v>
      </c>
      <c r="BU8" s="100">
        <f t="shared" si="31"/>
        <v>0.18420958725098185</v>
      </c>
      <c r="BV8">
        <f t="shared" si="32"/>
        <v>-0.73072813458185593</v>
      </c>
      <c r="BW8">
        <f t="shared" si="33"/>
        <v>-0.36827065460923453</v>
      </c>
      <c r="BX8" s="61"/>
      <c r="BY8" s="100">
        <v>18.439088914585774</v>
      </c>
      <c r="BZ8" s="100">
        <v>2</v>
      </c>
      <c r="CA8" s="22">
        <f t="shared" si="34"/>
        <v>0.22962814060120301</v>
      </c>
      <c r="CB8" s="100"/>
      <c r="CC8" s="100">
        <f t="shared" si="35"/>
        <v>0.40423514521148535</v>
      </c>
      <c r="CD8" s="100">
        <f>AVERAGE(CA16:CA21)</f>
        <v>0.39036783902204508</v>
      </c>
      <c r="CE8" s="100">
        <f>(CC21-CC16)/(CA21-CA16)</f>
        <v>0.46247135825253882</v>
      </c>
      <c r="CF8" s="100">
        <f t="shared" si="36"/>
        <v>0.29044411210715421</v>
      </c>
      <c r="CG8" s="100">
        <f t="shared" si="37"/>
        <v>0.46691055255577946</v>
      </c>
      <c r="CH8" s="100">
        <f t="shared" si="38"/>
        <v>0.61060170359914334</v>
      </c>
      <c r="CI8">
        <f t="shared" si="39"/>
        <v>-0.63897489084315207</v>
      </c>
      <c r="CJ8">
        <f t="shared" si="40"/>
        <v>-0.39336593053403396</v>
      </c>
      <c r="CK8" s="61"/>
      <c r="CL8" s="100">
        <v>11.629703349613008</v>
      </c>
      <c r="CM8" s="100">
        <v>2</v>
      </c>
      <c r="CN8" s="22">
        <f t="shared" si="41"/>
        <v>9.183882437687238E-2</v>
      </c>
      <c r="CO8" s="100"/>
      <c r="CP8" s="100">
        <f t="shared" si="42"/>
        <v>0.41374887911079838</v>
      </c>
      <c r="CQ8" s="100">
        <f>AVERAGE(CN16:CN21)</f>
        <v>0.21237728137151743</v>
      </c>
      <c r="CR8" s="100">
        <f>(CP21-CP16)/(CN21-CN16)</f>
        <v>0.34802343750596265</v>
      </c>
      <c r="CS8" s="100">
        <f t="shared" si="43"/>
        <v>0.17347739663742293</v>
      </c>
      <c r="CT8" s="100">
        <f t="shared" si="44"/>
        <v>0.26977654660706268</v>
      </c>
      <c r="CU8" s="100">
        <f t="shared" si="45"/>
        <v>0.94048457552615738</v>
      </c>
      <c r="CV8">
        <f t="shared" si="46"/>
        <v>-1.0369736842874016</v>
      </c>
      <c r="CW8">
        <f t="shared" si="47"/>
        <v>-0.38326316976403024</v>
      </c>
      <c r="CX8" s="61"/>
      <c r="CY8" s="100">
        <v>14.773286702694158</v>
      </c>
      <c r="CZ8" s="100">
        <v>2</v>
      </c>
      <c r="DA8" s="22">
        <f t="shared" si="48"/>
        <v>7.7767092306390506E-2</v>
      </c>
      <c r="DC8" s="100">
        <f t="shared" si="49"/>
        <v>0.34140900286517856</v>
      </c>
      <c r="DD8" s="100">
        <f>AVERAGE(DA16:DA21)</f>
        <v>0.17983640095852804</v>
      </c>
      <c r="DE8" s="100">
        <f>(DC21-DC16)/(DA21-DA16)</f>
        <v>0.4158040947002889</v>
      </c>
      <c r="DF8" s="100">
        <f t="shared" si="50"/>
        <v>0.23725766500152565</v>
      </c>
      <c r="DG8" s="100">
        <f t="shared" si="51"/>
        <v>0.2284408336500221</v>
      </c>
      <c r="DH8" s="100">
        <f t="shared" si="52"/>
        <v>1.4788323740036184</v>
      </c>
      <c r="DI8">
        <f t="shared" si="53"/>
        <v>-1.1092041389116261</v>
      </c>
      <c r="DJ8">
        <f t="shared" si="54"/>
        <v>-0.46672503083957323</v>
      </c>
      <c r="DK8" s="61"/>
      <c r="DL8" s="100">
        <v>10.920164833920778</v>
      </c>
      <c r="DM8" s="100">
        <v>2</v>
      </c>
      <c r="DN8" s="22">
        <f t="shared" si="55"/>
        <v>7.0167408179833121E-2</v>
      </c>
      <c r="DP8" s="100">
        <f t="shared" si="56"/>
        <v>0.30624250385143675</v>
      </c>
      <c r="DQ8" s="100">
        <f>AVERAGE(DN16:DN21)</f>
        <v>0.1622621314158641</v>
      </c>
      <c r="DR8" s="100">
        <f>(DP21-DP16)/(DN21-DN16)</f>
        <v>0.46001620685833844</v>
      </c>
      <c r="DS8" s="100">
        <f t="shared" si="57"/>
        <v>0.28890221280019696</v>
      </c>
      <c r="DT8" s="100">
        <f t="shared" si="58"/>
        <v>0.20611676152825978</v>
      </c>
      <c r="DU8" s="100">
        <f t="shared" si="59"/>
        <v>1.3137666040047813</v>
      </c>
      <c r="DV8">
        <f t="shared" si="60"/>
        <v>-1.1538645649986901</v>
      </c>
      <c r="DW8">
        <f t="shared" si="61"/>
        <v>-0.51393453307900439</v>
      </c>
      <c r="DX8" s="61"/>
      <c r="DY8" s="100">
        <v>9.5131487952202232</v>
      </c>
      <c r="DZ8">
        <v>2</v>
      </c>
      <c r="EA8" s="22">
        <f t="shared" si="62"/>
        <v>9.6560273376615463E-2</v>
      </c>
      <c r="EC8" s="100">
        <f t="shared" si="63"/>
        <v>0.2611716420243253</v>
      </c>
      <c r="ED8" s="100">
        <f>AVERAGE(EA16:EA21)</f>
        <v>0.24140068344153864</v>
      </c>
      <c r="EE8" s="100">
        <f>(EC21-EC16)/(EA21-EA16)</f>
        <v>0.24825554401810607</v>
      </c>
      <c r="EF8" s="100">
        <f t="shared" si="64"/>
        <v>0.1237466240368663</v>
      </c>
      <c r="EG8" s="100">
        <f t="shared" si="65"/>
        <v>0.31037230728197823</v>
      </c>
      <c r="EH8" s="100">
        <f t="shared" si="66"/>
        <v>1.0189712980944896</v>
      </c>
      <c r="EI8">
        <f t="shared" si="123"/>
        <v>-1.0152015133561556</v>
      </c>
      <c r="EJ8">
        <f t="shared" si="67"/>
        <v>-0.58307398046338144</v>
      </c>
      <c r="EK8" s="61"/>
      <c r="EL8">
        <v>12.854960132182441</v>
      </c>
      <c r="EM8">
        <v>2</v>
      </c>
      <c r="EN8" s="22">
        <f t="shared" si="68"/>
        <v>0.11147054131136006</v>
      </c>
      <c r="EP8" s="100">
        <f t="shared" si="69"/>
        <v>0.30283266923793384</v>
      </c>
      <c r="EQ8" s="100">
        <f>AVERAGE(EN16:EN21)</f>
        <v>0.24151950617461346</v>
      </c>
      <c r="ER8" s="100">
        <f>(EP21-EP16)/(EN21-EN16)</f>
        <v>0.44158052840050138</v>
      </c>
      <c r="ES8" s="100">
        <f t="shared" si="70"/>
        <v>0.22011230341745053</v>
      </c>
      <c r="ET8" s="100">
        <f t="shared" si="71"/>
        <v>0.30344758468092459</v>
      </c>
      <c r="EU8" s="100">
        <f t="shared" si="72"/>
        <v>1.1078115255792902</v>
      </c>
      <c r="EV8">
        <f t="shared" si="124"/>
        <v>-0.95283988989200263</v>
      </c>
      <c r="EW8">
        <f t="shared" si="73"/>
        <v>-0.51879727545849441</v>
      </c>
      <c r="EX8" s="61"/>
      <c r="EY8">
        <v>10.012492197250394</v>
      </c>
      <c r="EZ8">
        <v>2</v>
      </c>
      <c r="FA8" s="22">
        <f t="shared" si="74"/>
        <v>0.10650363041499863</v>
      </c>
      <c r="FC8" s="100">
        <f t="shared" si="75"/>
        <v>0.31838081098744486</v>
      </c>
      <c r="FD8" s="100">
        <f>AVERAGE(FA16:FA21)</f>
        <v>0.24628964533468434</v>
      </c>
      <c r="FE8" s="100">
        <f>(FC21-FC16)/(FA21-FA16)</f>
        <v>0.48687318552166892</v>
      </c>
      <c r="FF8" s="100">
        <f t="shared" si="76"/>
        <v>0.24268909393615506</v>
      </c>
      <c r="FG8" s="100">
        <f t="shared" si="77"/>
        <v>0.31285441434405847</v>
      </c>
      <c r="FH8" s="100">
        <f t="shared" si="78"/>
        <v>1.2222596452567065</v>
      </c>
      <c r="FI8">
        <f t="shared" si="125"/>
        <v>-0.97263558807192452</v>
      </c>
      <c r="FJ8">
        <f t="shared" si="79"/>
        <v>-0.49705311534831004</v>
      </c>
      <c r="FK8" s="61"/>
      <c r="FL8" s="100">
        <v>16.278820596099706</v>
      </c>
      <c r="FM8">
        <v>2</v>
      </c>
      <c r="FN8" s="22">
        <f t="shared" si="80"/>
        <v>0.11230606707478961</v>
      </c>
      <c r="FP8" s="100">
        <f t="shared" si="81"/>
        <v>0.39943848741490584</v>
      </c>
      <c r="FQ8" s="100">
        <f>AVERAGE(FN16:FN21)</f>
        <v>0.24332981199537751</v>
      </c>
      <c r="FR8" s="100">
        <f>(FP21-FP16)/(FN21-FN16)</f>
        <v>0.44955076381529024</v>
      </c>
      <c r="FS8" s="100">
        <f t="shared" si="82"/>
        <v>0.32318676088827508</v>
      </c>
      <c r="FT8" s="100">
        <f t="shared" si="83"/>
        <v>0.3057220714813717</v>
      </c>
      <c r="FU8" s="100">
        <f t="shared" si="84"/>
        <v>1.0144518346594424</v>
      </c>
      <c r="FV8">
        <f t="shared" si="85"/>
        <v>-0.94959678135270931</v>
      </c>
      <c r="FW8">
        <f t="shared" si="86"/>
        <v>-0.39855009152685911</v>
      </c>
      <c r="FX8" s="61"/>
      <c r="FY8">
        <v>47.853944456021594</v>
      </c>
      <c r="FZ8">
        <v>8</v>
      </c>
      <c r="GA8" s="22">
        <f t="shared" si="87"/>
        <v>0.12753470947244888</v>
      </c>
      <c r="GC8" s="100">
        <f t="shared" si="88"/>
        <v>0.44963353027037428</v>
      </c>
      <c r="GD8" s="100">
        <f t="shared" si="89"/>
        <v>0.40207624777427936</v>
      </c>
      <c r="GE8" s="100">
        <f t="shared" si="90"/>
        <v>0.21255784912074813</v>
      </c>
      <c r="GF8" s="100">
        <f t="shared" si="91"/>
        <v>0.28905683319375364</v>
      </c>
      <c r="GG8" s="100">
        <f t="shared" si="92"/>
        <v>1.7636757940081209</v>
      </c>
      <c r="GH8">
        <f t="shared" si="93"/>
        <v>-0.89437160283079165</v>
      </c>
      <c r="GI8">
        <f t="shared" si="94"/>
        <v>-0.34714130983128982</v>
      </c>
      <c r="GJ8" s="61"/>
      <c r="GK8">
        <v>20.554804791094465</v>
      </c>
      <c r="GL8">
        <v>8</v>
      </c>
      <c r="GM8" s="22">
        <f t="shared" si="95"/>
        <v>7.490451724395189E-2</v>
      </c>
      <c r="GN8" s="22"/>
      <c r="GO8" s="100">
        <f t="shared" si="96"/>
        <v>0.38100551346269201</v>
      </c>
      <c r="GP8" s="100">
        <f t="shared" si="97"/>
        <v>0.16523632438423452</v>
      </c>
      <c r="GQ8" s="100">
        <f t="shared" si="98"/>
        <v>0.93601163296527345</v>
      </c>
      <c r="GR8" s="100">
        <f t="shared" si="99"/>
        <v>8.2364474040983585E-2</v>
      </c>
      <c r="GS8">
        <f t="shared" si="100"/>
        <v>-1.1254919906454566</v>
      </c>
      <c r="GT8">
        <f t="shared" si="101"/>
        <v>-0.41906873968107811</v>
      </c>
      <c r="GU8" s="61"/>
      <c r="GV8">
        <v>23.690715480964268</v>
      </c>
      <c r="GW8">
        <v>8</v>
      </c>
      <c r="GX8" s="22">
        <f t="shared" si="102"/>
        <v>7.7088977187367111E-2</v>
      </c>
      <c r="GY8" s="22"/>
      <c r="GZ8" s="100">
        <f t="shared" si="103"/>
        <v>0.35810909189198936</v>
      </c>
      <c r="HA8" s="100">
        <f t="shared" si="104"/>
        <v>0.26215101142927255</v>
      </c>
      <c r="HB8" s="100">
        <f t="shared" si="105"/>
        <v>1.3407972639388599</v>
      </c>
      <c r="HC8" s="100">
        <f t="shared" si="106"/>
        <v>0.1495832716470222</v>
      </c>
      <c r="HD8">
        <f t="shared" si="107"/>
        <v>-1.1130077164877967</v>
      </c>
      <c r="HE8">
        <f t="shared" si="108"/>
        <v>-0.44598465271499904</v>
      </c>
      <c r="HF8" s="61"/>
      <c r="HG8">
        <v>32.097507691408069</v>
      </c>
      <c r="HH8">
        <v>8</v>
      </c>
      <c r="HI8" s="22">
        <f t="shared" si="109"/>
        <v>6.7229294519434629E-2</v>
      </c>
      <c r="HJ8" s="22"/>
      <c r="HK8" s="100">
        <f t="shared" si="110"/>
        <v>0.28474190440168357</v>
      </c>
      <c r="HL8" s="100">
        <f t="shared" si="111"/>
        <v>0.26206368045623435</v>
      </c>
      <c r="HM8" s="100">
        <f t="shared" si="112"/>
        <v>1.7569925662972634</v>
      </c>
      <c r="HN8" s="100">
        <f t="shared" si="113"/>
        <v>0.1645828474075586</v>
      </c>
      <c r="HO8">
        <f t="shared" si="114"/>
        <v>-1.1724414460548729</v>
      </c>
      <c r="HP8">
        <f t="shared" si="115"/>
        <v>-0.54554861465415294</v>
      </c>
      <c r="HQ8" s="61"/>
      <c r="HR8">
        <v>37.054014627297811</v>
      </c>
      <c r="HS8">
        <v>8</v>
      </c>
      <c r="HT8" s="22">
        <f t="shared" si="116"/>
        <v>9.8945853874416068E-2</v>
      </c>
      <c r="HU8" s="22"/>
      <c r="HV8" s="100">
        <f t="shared" si="117"/>
        <v>0.4554862679526514</v>
      </c>
      <c r="HW8" s="100">
        <f t="shared" si="118"/>
        <v>0.26176811242518017</v>
      </c>
      <c r="HX8" s="100">
        <f t="shared" si="119"/>
        <v>1.3892713331538677</v>
      </c>
      <c r="HY8" s="100">
        <f t="shared" si="120"/>
        <v>0.18818784254872706</v>
      </c>
      <c r="HZ8">
        <f t="shared" si="121"/>
        <v>-1.0046023993068818</v>
      </c>
      <c r="IA8">
        <f t="shared" si="126"/>
        <v>-0.34152471164880016</v>
      </c>
      <c r="IB8" s="61"/>
    </row>
    <row r="9" spans="1:16384" x14ac:dyDescent="0.25">
      <c r="A9" s="87">
        <v>8</v>
      </c>
      <c r="B9" s="87" t="s">
        <v>16</v>
      </c>
      <c r="C9" s="87" t="s">
        <v>39</v>
      </c>
      <c r="D9" s="101">
        <v>100</v>
      </c>
      <c r="E9" s="4">
        <v>1146</v>
      </c>
      <c r="F9" s="100">
        <v>6</v>
      </c>
      <c r="G9" s="100">
        <v>3.9200000000000137</v>
      </c>
      <c r="H9" s="100">
        <v>87.969391071988582</v>
      </c>
      <c r="I9" s="100">
        <v>261.44157838907552</v>
      </c>
      <c r="J9" s="100">
        <v>1.7145212631587188</v>
      </c>
      <c r="L9" s="100">
        <v>6.7082039324993694</v>
      </c>
      <c r="M9" s="100">
        <v>3</v>
      </c>
      <c r="N9" s="22">
        <f t="shared" si="122"/>
        <v>2.9323715367771142</v>
      </c>
      <c r="O9" s="100"/>
      <c r="P9" s="100">
        <f t="shared" si="0"/>
        <v>0.35583097325209256</v>
      </c>
      <c r="Q9" s="100">
        <f>AVERAGE(N21:N26)</f>
        <v>2.9845256793624646</v>
      </c>
      <c r="R9" s="100">
        <f>(P26-P21)/(N26-N21)</f>
        <v>0.12446445080219688</v>
      </c>
      <c r="S9" s="100">
        <f t="shared" si="1"/>
        <v>6.2041134510378459E-2</v>
      </c>
      <c r="T9" s="100">
        <f t="shared" si="2"/>
        <v>3.002509866460862</v>
      </c>
      <c r="U9" s="100">
        <f t="shared" si="3"/>
        <v>0.61406381908523378</v>
      </c>
      <c r="V9">
        <f t="shared" si="4"/>
        <v>0.46721899535163502</v>
      </c>
      <c r="W9">
        <f t="shared" si="5"/>
        <v>-0.44875625151063508</v>
      </c>
      <c r="X9" s="61"/>
      <c r="Y9" s="100">
        <v>8.1394102980498531</v>
      </c>
      <c r="Z9" s="100">
        <v>3</v>
      </c>
      <c r="AA9" s="22">
        <f t="shared" si="6"/>
        <v>2.9957448667770628E-2</v>
      </c>
      <c r="AB9" s="100"/>
      <c r="AC9" s="100">
        <f t="shared" si="7"/>
        <v>0.33543950297085556</v>
      </c>
      <c r="AD9" s="100">
        <f>AVERAGE(AA21:AA26)</f>
        <v>7.3395749236038033E-2</v>
      </c>
      <c r="AE9" s="100">
        <f>(AC26-AC21)/(AA26-AA21)</f>
        <v>0.17139122513035404</v>
      </c>
      <c r="AF9" s="100">
        <f t="shared" si="8"/>
        <v>9.7795770639269627E-2</v>
      </c>
      <c r="AG9" s="100">
        <f t="shared" si="9"/>
        <v>8.8374473569923354E-2</v>
      </c>
      <c r="AH9" s="100">
        <f t="shared" si="10"/>
        <v>0.64317175736180465</v>
      </c>
      <c r="AI9">
        <f t="shared" si="11"/>
        <v>-1.5234951761758475</v>
      </c>
      <c r="AJ9">
        <f t="shared" si="12"/>
        <v>-0.4743857941090634</v>
      </c>
      <c r="AK9" s="61"/>
      <c r="AL9" s="100">
        <v>9.013878188659973</v>
      </c>
      <c r="AM9" s="100">
        <v>3</v>
      </c>
      <c r="AN9" s="22">
        <f t="shared" si="13"/>
        <v>5.3279146427986888E-2</v>
      </c>
      <c r="AP9" s="100">
        <f t="shared" si="14"/>
        <v>0.28924764798728736</v>
      </c>
      <c r="AQ9" s="100">
        <f>AVERAGE(AN21:AN26)</f>
        <v>9.1906527588277387E-2</v>
      </c>
      <c r="AR9" s="100">
        <f>(AP26-AP21)/(AN26-AN21)</f>
        <v>0.12579976643700161</v>
      </c>
      <c r="AS9" s="100">
        <f t="shared" si="15"/>
        <v>7.9005544482022488E-2</v>
      </c>
      <c r="AT9" s="100">
        <f t="shared" si="16"/>
        <v>0.1052263141952741</v>
      </c>
      <c r="AU9" s="100">
        <f t="shared" si="17"/>
        <v>0.95002476019355309</v>
      </c>
      <c r="AV9">
        <f t="shared" si="18"/>
        <v>-1.273442741506386</v>
      </c>
      <c r="AW9">
        <f t="shared" si="19"/>
        <v>-0.53873016382062244</v>
      </c>
      <c r="AX9" s="61"/>
      <c r="AY9" s="100">
        <v>18.062391868188442</v>
      </c>
      <c r="AZ9" s="100">
        <v>3</v>
      </c>
      <c r="BA9" s="22">
        <f t="shared" si="20"/>
        <v>0.24913568063040056</v>
      </c>
      <c r="BB9" s="100"/>
      <c r="BC9" s="100">
        <f t="shared" si="21"/>
        <v>0.44298249362081649</v>
      </c>
      <c r="BD9" s="100">
        <f>AVERAGE(BA21:BA26)</f>
        <v>0.55017462805880113</v>
      </c>
      <c r="BE9" s="100">
        <f>(BC26-BC21)/(BA26-BA21)</f>
        <v>0.38850226370152574</v>
      </c>
      <c r="BF9" s="100">
        <f t="shared" si="22"/>
        <v>0.1936546623919016</v>
      </c>
      <c r="BG9" s="100">
        <f t="shared" si="23"/>
        <v>0.65398116165480147</v>
      </c>
      <c r="BH9" s="100">
        <f t="shared" si="24"/>
        <v>0.30765842786273889</v>
      </c>
      <c r="BI9">
        <f t="shared" si="25"/>
        <v>-0.60356406936755835</v>
      </c>
      <c r="BJ9">
        <f t="shared" si="26"/>
        <v>-0.35361343647243115</v>
      </c>
      <c r="BK9" s="61"/>
      <c r="BL9" s="100">
        <v>19.448650338776723</v>
      </c>
      <c r="BM9" s="100">
        <v>3</v>
      </c>
      <c r="BN9" s="22">
        <f t="shared" si="27"/>
        <v>0.20279648642617795</v>
      </c>
      <c r="BO9" s="100"/>
      <c r="BP9" s="100">
        <f t="shared" si="28"/>
        <v>0.43295090647925633</v>
      </c>
      <c r="BQ9" s="100">
        <f>AVERAGE(BN21:BN26)</f>
        <v>0.4478422408578096</v>
      </c>
      <c r="BR9" s="100">
        <f>(BP26-BP21)/(BN26-BN21)</f>
        <v>0.3631904708460385</v>
      </c>
      <c r="BS9" s="100">
        <f t="shared" si="29"/>
        <v>0.20723635039199603</v>
      </c>
      <c r="BT9" s="100">
        <f t="shared" si="30"/>
        <v>0.53234077686871706</v>
      </c>
      <c r="BU9" s="100">
        <f t="shared" si="31"/>
        <v>0.44835008598028736</v>
      </c>
      <c r="BV9">
        <f t="shared" si="32"/>
        <v>-0.69293957369245607</v>
      </c>
      <c r="BW9">
        <f t="shared" si="33"/>
        <v>-0.36356134672732077</v>
      </c>
      <c r="BX9" s="61"/>
      <c r="BY9" s="100">
        <v>27.115493725912497</v>
      </c>
      <c r="BZ9" s="100">
        <v>3</v>
      </c>
      <c r="CA9" s="22">
        <f t="shared" si="34"/>
        <v>0.24493668330794988</v>
      </c>
      <c r="CB9" s="100"/>
      <c r="CC9" s="100">
        <f t="shared" si="35"/>
        <v>0.40986636379114011</v>
      </c>
      <c r="CD9" s="100">
        <f>AVERAGE(CA21:CA26)</f>
        <v>0.46691055255577946</v>
      </c>
      <c r="CE9" s="100">
        <f>(CC26-CC21)/(CA26-CA21)</f>
        <v>0.47058220493709424</v>
      </c>
      <c r="CF9" s="100">
        <f t="shared" si="36"/>
        <v>0.29553793602012951</v>
      </c>
      <c r="CG9" s="100">
        <f t="shared" si="37"/>
        <v>0.54345326608951383</v>
      </c>
      <c r="CH9" s="100">
        <f t="shared" si="38"/>
        <v>0.74732172265168673</v>
      </c>
      <c r="CI9">
        <f t="shared" si="39"/>
        <v>-0.61094616724290862</v>
      </c>
      <c r="CJ9">
        <f t="shared" si="40"/>
        <v>-0.38735772115482431</v>
      </c>
      <c r="CK9" s="61"/>
      <c r="CL9" s="100">
        <v>16.347782724271816</v>
      </c>
      <c r="CM9" s="100">
        <v>3</v>
      </c>
      <c r="CN9" s="22">
        <f t="shared" si="41"/>
        <v>0.10331867742398146</v>
      </c>
      <c r="CO9" s="100"/>
      <c r="CP9" s="100">
        <f t="shared" si="42"/>
        <v>0.41584136709737352</v>
      </c>
      <c r="CQ9" s="100">
        <f>AVERAGE(CN21:CN26)</f>
        <v>0.26977654660706268</v>
      </c>
      <c r="CR9" s="100">
        <f>(CP26-CP21)/(CN26-CN21)</f>
        <v>0.41313088472033949</v>
      </c>
      <c r="CS9" s="100">
        <f t="shared" si="43"/>
        <v>0.20593116045689278</v>
      </c>
      <c r="CT9" s="100">
        <f t="shared" si="44"/>
        <v>0.32717581184260786</v>
      </c>
      <c r="CU9" s="100">
        <f t="shared" si="45"/>
        <v>0.87691025793254795</v>
      </c>
      <c r="CV9">
        <f t="shared" si="46"/>
        <v>-0.98582116184002011</v>
      </c>
      <c r="CW9">
        <f t="shared" si="47"/>
        <v>-0.3810723100778895</v>
      </c>
      <c r="CX9" s="61"/>
      <c r="CY9" s="100">
        <v>22.276669409945463</v>
      </c>
      <c r="CZ9" s="100">
        <v>3</v>
      </c>
      <c r="DA9" s="22">
        <f t="shared" si="48"/>
        <v>8.748797884468934E-2</v>
      </c>
      <c r="DC9" s="100">
        <f t="shared" si="49"/>
        <v>0.34391336900681246</v>
      </c>
      <c r="DD9" s="100">
        <f>AVERAGE(DA21:DA26)</f>
        <v>0.2284408336500221</v>
      </c>
      <c r="DE9" s="100">
        <f>(DC26-DC21)/(DA26-DA21)</f>
        <v>0.49457043956521296</v>
      </c>
      <c r="DF9" s="100">
        <f t="shared" si="50"/>
        <v>0.28220171269501221</v>
      </c>
      <c r="DG9" s="100">
        <f t="shared" si="51"/>
        <v>0.27704526634151616</v>
      </c>
      <c r="DH9" s="100">
        <f t="shared" si="52"/>
        <v>1.2331650519413546</v>
      </c>
      <c r="DI9">
        <f t="shared" si="53"/>
        <v>-1.0580516164642446</v>
      </c>
      <c r="DJ9">
        <f t="shared" si="54"/>
        <v>-0.46355094144162362</v>
      </c>
      <c r="DK9" s="61"/>
      <c r="DL9" s="100">
        <v>20.303940504246953</v>
      </c>
      <c r="DM9" s="100">
        <v>3</v>
      </c>
      <c r="DN9" s="22">
        <f t="shared" si="55"/>
        <v>7.8938334202312263E-2</v>
      </c>
      <c r="DP9" s="100">
        <f t="shared" si="56"/>
        <v>0.3091127560479745</v>
      </c>
      <c r="DQ9" s="100">
        <f>AVERAGE(DN21:DN26)</f>
        <v>0.20611676152825978</v>
      </c>
      <c r="DR9" s="100">
        <f>(DP26-DP21)/(DN26-DN21)</f>
        <v>0.51990827788033722</v>
      </c>
      <c r="DS9" s="100">
        <f t="shared" si="57"/>
        <v>0.3265160002917547</v>
      </c>
      <c r="DT9" s="100">
        <f t="shared" si="58"/>
        <v>0.24997139164065549</v>
      </c>
      <c r="DU9" s="100">
        <f t="shared" si="59"/>
        <v>1.6681595943473757</v>
      </c>
      <c r="DV9">
        <f t="shared" si="60"/>
        <v>-1.1027120425513088</v>
      </c>
      <c r="DW9">
        <f t="shared" si="61"/>
        <v>-0.50988307268843081</v>
      </c>
      <c r="DX9" s="61"/>
      <c r="DY9" s="100">
        <v>15.033296378372908</v>
      </c>
      <c r="DZ9">
        <v>3</v>
      </c>
      <c r="EA9" s="22">
        <f t="shared" si="62"/>
        <v>0.11035459814470337</v>
      </c>
      <c r="EC9" s="100">
        <f t="shared" si="63"/>
        <v>0.26421915890514741</v>
      </c>
      <c r="ED9" s="100">
        <f>AVERAGE(EA21:EA26)</f>
        <v>0.31037230728197823</v>
      </c>
      <c r="EE9" s="100">
        <f>(EC26-EC21)/(EA26-EA21)</f>
        <v>0.3161219617216226</v>
      </c>
      <c r="EF9" s="100">
        <f t="shared" si="64"/>
        <v>0.15757563723978388</v>
      </c>
      <c r="EG9" s="100">
        <f t="shared" si="65"/>
        <v>0.37934393112241782</v>
      </c>
      <c r="EH9" s="100">
        <f t="shared" si="66"/>
        <v>0.70008908731332331</v>
      </c>
      <c r="EI9">
        <f t="shared" si="123"/>
        <v>-0.95720956637846877</v>
      </c>
      <c r="EJ9">
        <f t="shared" si="67"/>
        <v>-0.57803569427218027</v>
      </c>
      <c r="EK9" s="61"/>
      <c r="EL9">
        <v>19.811612756158951</v>
      </c>
      <c r="EM9">
        <v>3</v>
      </c>
      <c r="EN9" s="22">
        <f t="shared" si="68"/>
        <v>0.1238561570126223</v>
      </c>
      <c r="EP9" s="100">
        <f t="shared" si="69"/>
        <v>0.30652748970711347</v>
      </c>
      <c r="EQ9" s="100">
        <f>AVERAGE(EN21:EN26)</f>
        <v>0.30344758468092459</v>
      </c>
      <c r="ER9" s="100">
        <f>(EP26-EP21)/(EN26-EN21)</f>
        <v>0.6141715394571502</v>
      </c>
      <c r="ES9" s="100">
        <f t="shared" si="70"/>
        <v>0.30614282910759211</v>
      </c>
      <c r="ET9" s="100">
        <f t="shared" si="71"/>
        <v>0.36537566318723574</v>
      </c>
      <c r="EU9" s="100">
        <f t="shared" si="72"/>
        <v>0.96984189499803219</v>
      </c>
      <c r="EV9">
        <f t="shared" si="124"/>
        <v>-0.9070823993313275</v>
      </c>
      <c r="EW9">
        <f t="shared" si="73"/>
        <v>-0.51353057141389191</v>
      </c>
      <c r="EX9" s="61"/>
      <c r="EY9">
        <v>19.059118552545918</v>
      </c>
      <c r="EZ9">
        <v>3</v>
      </c>
      <c r="FA9" s="22">
        <f t="shared" si="74"/>
        <v>0.11981658421687348</v>
      </c>
      <c r="FC9" s="100">
        <f t="shared" si="75"/>
        <v>0.32369993380600043</v>
      </c>
      <c r="FD9" s="100">
        <f>AVERAGE(FA21:FA26)</f>
        <v>0.31285441434405847</v>
      </c>
      <c r="FE9" s="100">
        <f>(FC26-FC21)/(FA26-FA21)</f>
        <v>0.58299140581831832</v>
      </c>
      <c r="FF9" s="100">
        <f t="shared" si="76"/>
        <v>0.29060063330252134</v>
      </c>
      <c r="FG9" s="100">
        <f t="shared" si="77"/>
        <v>0.37941918335343261</v>
      </c>
      <c r="FH9" s="100">
        <f t="shared" si="78"/>
        <v>0.93516463327555288</v>
      </c>
      <c r="FI9">
        <f t="shared" si="125"/>
        <v>-0.92148306562454319</v>
      </c>
      <c r="FJ9">
        <f t="shared" si="79"/>
        <v>-0.48985738940710155</v>
      </c>
      <c r="FK9" s="61"/>
      <c r="FL9" s="100">
        <v>21.213203435596427</v>
      </c>
      <c r="FM9">
        <v>3</v>
      </c>
      <c r="FN9" s="22">
        <f t="shared" si="80"/>
        <v>0.12478451897198847</v>
      </c>
      <c r="FP9" s="100">
        <f t="shared" si="81"/>
        <v>0.40220708461169152</v>
      </c>
      <c r="FQ9" s="100">
        <f>AVERAGE(FN21:FN26)</f>
        <v>0.3057220714813717</v>
      </c>
      <c r="FR9" s="100">
        <f>(FP26-FP21)/(FN26-FN21)</f>
        <v>0.53968240063153294</v>
      </c>
      <c r="FS9" s="100">
        <f t="shared" si="82"/>
        <v>0.38798334027562198</v>
      </c>
      <c r="FT9" s="100">
        <f t="shared" si="83"/>
        <v>0.36811433096736601</v>
      </c>
      <c r="FU9" s="100">
        <f t="shared" si="84"/>
        <v>0.9353781483464414</v>
      </c>
      <c r="FV9">
        <f t="shared" si="85"/>
        <v>-0.90383929079203407</v>
      </c>
      <c r="FW9">
        <f t="shared" si="86"/>
        <v>-0.39555028386193741</v>
      </c>
      <c r="FX9" s="61"/>
      <c r="FY9">
        <v>87.020112617716137</v>
      </c>
      <c r="FZ9">
        <v>12</v>
      </c>
      <c r="GA9" s="22">
        <f t="shared" si="87"/>
        <v>0.17004627929659852</v>
      </c>
      <c r="GC9" s="100">
        <f t="shared" si="88"/>
        <v>0.46459777282438874</v>
      </c>
      <c r="GD9" s="100">
        <f t="shared" si="89"/>
        <v>0.48413952167353802</v>
      </c>
      <c r="GE9" s="100">
        <f t="shared" si="90"/>
        <v>0.25506941894489776</v>
      </c>
      <c r="GF9" s="100">
        <f t="shared" si="91"/>
        <v>0.34805298182511463</v>
      </c>
      <c r="GG9" s="100">
        <f t="shared" si="92"/>
        <v>1.3004027595028218</v>
      </c>
      <c r="GH9">
        <f t="shared" si="93"/>
        <v>-0.76943286622249163</v>
      </c>
      <c r="GI9">
        <f t="shared" si="94"/>
        <v>-0.33292287643934898</v>
      </c>
      <c r="GJ9" s="61"/>
      <c r="GK9">
        <v>36.055512754639892</v>
      </c>
      <c r="GL9">
        <v>12</v>
      </c>
      <c r="GM9" s="22">
        <f t="shared" si="95"/>
        <v>9.9872689658602506E-2</v>
      </c>
      <c r="GN9" s="22"/>
      <c r="GO9" s="100">
        <f t="shared" si="96"/>
        <v>0.3848702307502268</v>
      </c>
      <c r="GP9" s="100">
        <f t="shared" si="97"/>
        <v>0.19564077342536468</v>
      </c>
      <c r="GQ9" s="100">
        <f t="shared" si="98"/>
        <v>0.66785049465905921</v>
      </c>
      <c r="GR9" s="100">
        <f t="shared" si="99"/>
        <v>9.7520018459626601E-2</v>
      </c>
      <c r="GS9">
        <f t="shared" si="100"/>
        <v>-1.0005532540371567</v>
      </c>
      <c r="GT9">
        <f t="shared" si="101"/>
        <v>-0.41468567976251647</v>
      </c>
      <c r="GU9" s="61"/>
      <c r="GV9">
        <v>52.153619241621193</v>
      </c>
      <c r="GW9">
        <v>12</v>
      </c>
      <c r="GX9" s="22">
        <f t="shared" si="102"/>
        <v>0.10278530291648946</v>
      </c>
      <c r="GY9" s="22"/>
      <c r="GZ9" s="100">
        <f t="shared" si="103"/>
        <v>0.36489209927900429</v>
      </c>
      <c r="HA9" s="100">
        <f t="shared" si="104"/>
        <v>0.28034434080211718</v>
      </c>
      <c r="HB9" s="100">
        <f t="shared" si="105"/>
        <v>1.7647445568902156</v>
      </c>
      <c r="HC9" s="100">
        <f t="shared" si="106"/>
        <v>0.15996437876121772</v>
      </c>
      <c r="HD9">
        <f t="shared" si="107"/>
        <v>-0.98806897987949682</v>
      </c>
      <c r="HE9">
        <f t="shared" si="108"/>
        <v>-0.43783553996963009</v>
      </c>
      <c r="HF9" s="61"/>
      <c r="HG9">
        <v>56.020085683618873</v>
      </c>
      <c r="HH9">
        <v>12</v>
      </c>
      <c r="HI9" s="22">
        <f t="shared" si="109"/>
        <v>8.9639059359246168E-2</v>
      </c>
      <c r="HJ9" s="22"/>
      <c r="HK9" s="100">
        <f t="shared" si="110"/>
        <v>0.29000123435874248</v>
      </c>
      <c r="HL9" s="100">
        <f t="shared" si="111"/>
        <v>0.30647536395521119</v>
      </c>
      <c r="HM9" s="100">
        <f t="shared" si="112"/>
        <v>1.5902408172917166</v>
      </c>
      <c r="HN9" s="100">
        <f t="shared" si="113"/>
        <v>0.19247454653847115</v>
      </c>
      <c r="HO9">
        <f t="shared" si="114"/>
        <v>-1.047502709446573</v>
      </c>
      <c r="HP9">
        <f t="shared" si="115"/>
        <v>-0.53760015356983815</v>
      </c>
      <c r="HQ9" s="61"/>
      <c r="HR9">
        <v>61.599512985087799</v>
      </c>
      <c r="HS9">
        <v>12</v>
      </c>
      <c r="HT9" s="22">
        <f t="shared" si="116"/>
        <v>0.13192780516588809</v>
      </c>
      <c r="HU9" s="22"/>
      <c r="HV9" s="100">
        <f t="shared" si="117"/>
        <v>0.46273213468092789</v>
      </c>
      <c r="HW9" s="100">
        <f t="shared" si="118"/>
        <v>0.32631057389398788</v>
      </c>
      <c r="HX9" s="100">
        <f t="shared" si="119"/>
        <v>1.0587357227474603</v>
      </c>
      <c r="HY9" s="100">
        <f t="shared" si="120"/>
        <v>0.23458809529177621</v>
      </c>
      <c r="HZ9">
        <f t="shared" si="121"/>
        <v>-0.87966366269858187</v>
      </c>
      <c r="IA9">
        <f t="shared" si="126"/>
        <v>-0.33467033963992249</v>
      </c>
      <c r="IB9" s="61"/>
    </row>
    <row r="10" spans="1:16384" x14ac:dyDescent="0.25">
      <c r="A10" s="87">
        <v>9</v>
      </c>
      <c r="B10" s="87" t="s">
        <v>17</v>
      </c>
      <c r="C10" s="87" t="s">
        <v>40</v>
      </c>
      <c r="D10" s="101">
        <v>100</v>
      </c>
      <c r="E10" s="4">
        <v>1123.0999999999999</v>
      </c>
      <c r="F10" s="100">
        <v>6</v>
      </c>
      <c r="G10" s="100">
        <v>3.8750000000000031</v>
      </c>
      <c r="H10" s="100">
        <v>88.174238468984015</v>
      </c>
      <c r="I10" s="100">
        <v>291.09793974613473</v>
      </c>
      <c r="J10" s="100">
        <v>1.9002174484143879</v>
      </c>
      <c r="L10" s="100">
        <v>10.965856099730654</v>
      </c>
      <c r="M10" s="100">
        <v>4</v>
      </c>
      <c r="N10" s="22">
        <f t="shared" si="122"/>
        <v>2.9359683741967935</v>
      </c>
      <c r="O10" s="100"/>
      <c r="P10" s="100">
        <f t="shared" si="0"/>
        <v>0.3563102658757627</v>
      </c>
      <c r="Q10" s="100">
        <f>AVERAGE(N26:N31)</f>
        <v>3.002509866460862</v>
      </c>
      <c r="R10" s="100">
        <f>(P31-P26)/(N31-N26)</f>
        <v>0.13191813378717482</v>
      </c>
      <c r="S10" s="100">
        <f t="shared" si="1"/>
        <v>6.575653232628699E-2</v>
      </c>
      <c r="T10" s="100">
        <f t="shared" si="2"/>
        <v>3.0204940535592577</v>
      </c>
      <c r="U10" s="100">
        <f t="shared" si="3"/>
        <v>0.24869832598239869</v>
      </c>
      <c r="V10">
        <f t="shared" si="4"/>
        <v>0.46775137311535675</v>
      </c>
      <c r="W10">
        <f t="shared" si="5"/>
        <v>-0.44817166474141223</v>
      </c>
      <c r="X10" s="61"/>
      <c r="Y10" s="100">
        <v>12.747548783981962</v>
      </c>
      <c r="Z10" s="100">
        <v>4</v>
      </c>
      <c r="AA10" s="22">
        <f t="shared" si="6"/>
        <v>3.295319353454769E-2</v>
      </c>
      <c r="AB10" s="100"/>
      <c r="AC10" s="100">
        <f t="shared" si="7"/>
        <v>0.33594612033530569</v>
      </c>
      <c r="AD10" s="100">
        <f>AVERAGE(AA26:AA31)</f>
        <v>8.8374473569923354E-2</v>
      </c>
      <c r="AE10" s="100">
        <f>(AC31-AC26)/(AA31-AA26)</f>
        <v>0.20169400087600778</v>
      </c>
      <c r="AF10" s="100">
        <f t="shared" si="8"/>
        <v>0.11508652344357018</v>
      </c>
      <c r="AG10" s="100">
        <f t="shared" si="9"/>
        <v>0.10335319790380866</v>
      </c>
      <c r="AH10" s="100">
        <f t="shared" si="10"/>
        <v>0.87290421225187098</v>
      </c>
      <c r="AI10">
        <f t="shared" si="11"/>
        <v>-1.4821024910176224</v>
      </c>
      <c r="AJ10">
        <f t="shared" si="12"/>
        <v>-0.47373036998337692</v>
      </c>
      <c r="AK10" s="61"/>
      <c r="AL10" s="100">
        <v>12.509996003196804</v>
      </c>
      <c r="AM10" s="100">
        <v>4</v>
      </c>
      <c r="AN10" s="22">
        <f t="shared" si="13"/>
        <v>5.5943103749386228E-2</v>
      </c>
      <c r="AP10" s="100">
        <f t="shared" si="14"/>
        <v>0.28954079296784213</v>
      </c>
      <c r="AQ10" s="100">
        <f>AVERAGE(AN26:AN31)</f>
        <v>0.1052263141952741</v>
      </c>
      <c r="AR10" s="100">
        <f>(AP31-AP26)/(AN31-AN26)</f>
        <v>0.15106910982155944</v>
      </c>
      <c r="AS10" s="100">
        <f t="shared" si="15"/>
        <v>9.4875353221293535E-2</v>
      </c>
      <c r="AT10" s="100">
        <f t="shared" si="16"/>
        <v>0.11854610080227081</v>
      </c>
      <c r="AU10" s="100">
        <f t="shared" si="17"/>
        <v>0.82707959694750488</v>
      </c>
      <c r="AV10">
        <f t="shared" si="18"/>
        <v>-1.252253442436448</v>
      </c>
      <c r="AW10">
        <f t="shared" si="19"/>
        <v>-0.53829024052799912</v>
      </c>
      <c r="AX10" s="61"/>
      <c r="AY10" s="100">
        <v>25.504901489713699</v>
      </c>
      <c r="AZ10" s="100">
        <v>4</v>
      </c>
      <c r="BA10" s="22">
        <f t="shared" si="20"/>
        <v>0.2698969873496006</v>
      </c>
      <c r="BB10" s="100"/>
      <c r="BC10" s="100">
        <f t="shared" si="21"/>
        <v>0.44911040978512579</v>
      </c>
      <c r="BD10" s="100">
        <f>AVERAGE(BA26:BA31)</f>
        <v>0.65398116165480147</v>
      </c>
      <c r="BE10" s="100">
        <f>(BC31-BC26)/(BA31-BA26)</f>
        <v>0.41668562465701414</v>
      </c>
      <c r="BF10" s="100">
        <f t="shared" si="22"/>
        <v>0.207703072815315</v>
      </c>
      <c r="BG10" s="100">
        <f t="shared" si="23"/>
        <v>0.7577876952508017</v>
      </c>
      <c r="BH10" s="100">
        <f t="shared" si="24"/>
        <v>0.21011532786749143</v>
      </c>
      <c r="BI10">
        <f t="shared" si="25"/>
        <v>-0.56880196310834641</v>
      </c>
      <c r="BJ10">
        <f t="shared" si="26"/>
        <v>-0.34764687844910186</v>
      </c>
      <c r="BK10" s="61"/>
      <c r="BL10" s="100">
        <v>24.418230894149559</v>
      </c>
      <c r="BM10" s="100">
        <v>4</v>
      </c>
      <c r="BN10" s="22">
        <f t="shared" si="27"/>
        <v>0.21969619362835946</v>
      </c>
      <c r="BO10" s="100"/>
      <c r="BP10" s="100">
        <f t="shared" si="28"/>
        <v>0.43653326706404638</v>
      </c>
      <c r="BQ10" s="100">
        <f>AVERAGE(BN26:BN31)</f>
        <v>0.53234077686871706</v>
      </c>
      <c r="BR10" s="100">
        <f>(BP31-BP26)/(BN31-BN26)</f>
        <v>0.36343519776752198</v>
      </c>
      <c r="BS10" s="100">
        <f t="shared" si="29"/>
        <v>0.20737599148426578</v>
      </c>
      <c r="BT10" s="100">
        <f t="shared" si="30"/>
        <v>0.61683931287962457</v>
      </c>
      <c r="BU10" s="100">
        <f t="shared" si="31"/>
        <v>0.32384111122028486</v>
      </c>
      <c r="BV10">
        <f t="shared" si="32"/>
        <v>-0.65817746743324412</v>
      </c>
      <c r="BW10">
        <f t="shared" si="33"/>
        <v>-0.35998265424519366</v>
      </c>
      <c r="BX10" s="61"/>
      <c r="BY10" s="100">
        <v>34.033072150483271</v>
      </c>
      <c r="BZ10" s="100">
        <v>4</v>
      </c>
      <c r="CA10" s="22">
        <f t="shared" si="34"/>
        <v>0.26024522601469674</v>
      </c>
      <c r="CB10" s="100"/>
      <c r="CC10" s="100">
        <f t="shared" si="35"/>
        <v>0.41435605704517181</v>
      </c>
      <c r="CD10" s="100">
        <f>AVERAGE(CA26:CA31)</f>
        <v>0.54345326608951383</v>
      </c>
      <c r="CE10" s="100">
        <f>(CC31-CC26)/(CA31-CA26)</f>
        <v>0.55594558081613765</v>
      </c>
      <c r="CF10" s="100">
        <f t="shared" si="36"/>
        <v>0.34914836933937377</v>
      </c>
      <c r="CG10" s="100">
        <f t="shared" si="37"/>
        <v>0.61999597962324815</v>
      </c>
      <c r="CH10" s="100">
        <f t="shared" si="38"/>
        <v>9.1726657540003101E-2</v>
      </c>
      <c r="CI10">
        <f t="shared" si="39"/>
        <v>-0.58461722852055942</v>
      </c>
      <c r="CJ10">
        <f t="shared" si="40"/>
        <v>-0.3826263082693746</v>
      </c>
      <c r="CK10" s="61"/>
      <c r="CL10" s="100">
        <v>23.759208741033444</v>
      </c>
      <c r="CM10" s="100">
        <v>4</v>
      </c>
      <c r="CN10" s="22">
        <f t="shared" si="41"/>
        <v>0.1147985304710905</v>
      </c>
      <c r="CO10" s="100"/>
      <c r="CP10" s="100">
        <f t="shared" si="42"/>
        <v>0.41912836561349853</v>
      </c>
      <c r="CQ10" s="100">
        <f>AVERAGE(CN26:CN31)</f>
        <v>0.32717581184260786</v>
      </c>
      <c r="CR10" s="100">
        <f>(CP31-CP26)/(CN31-CN26)</f>
        <v>0.45598968470709278</v>
      </c>
      <c r="CS10" s="100">
        <f t="shared" si="43"/>
        <v>0.22729475912136088</v>
      </c>
      <c r="CT10" s="100">
        <f t="shared" si="44"/>
        <v>0.38457507707815308</v>
      </c>
      <c r="CU10" s="100">
        <f t="shared" si="45"/>
        <v>0.808536844641911</v>
      </c>
      <c r="CV10">
        <f t="shared" si="46"/>
        <v>-0.94006367127934498</v>
      </c>
      <c r="CW10">
        <f t="shared" si="47"/>
        <v>-0.37765294615124878</v>
      </c>
      <c r="CX10" s="61"/>
      <c r="CY10" s="100">
        <v>29.652150006365474</v>
      </c>
      <c r="CZ10" s="100">
        <v>4</v>
      </c>
      <c r="DA10" s="22">
        <f t="shared" si="48"/>
        <v>9.7208865382988147E-2</v>
      </c>
      <c r="DC10" s="100">
        <f t="shared" si="49"/>
        <v>0.34637504590703255</v>
      </c>
      <c r="DD10" s="100">
        <f>AVERAGE(DA26:DA31)</f>
        <v>0.27704526634151616</v>
      </c>
      <c r="DE10" s="100">
        <f>(DC31-DC26)/(DA31-DA26)</f>
        <v>0.55955971186881137</v>
      </c>
      <c r="DF10" s="100">
        <f t="shared" si="50"/>
        <v>0.31928456780257003</v>
      </c>
      <c r="DG10" s="100">
        <f t="shared" si="51"/>
        <v>0.32564969903301022</v>
      </c>
      <c r="DH10" s="100">
        <f t="shared" si="52"/>
        <v>0.85198764605463906</v>
      </c>
      <c r="DI10">
        <f t="shared" si="53"/>
        <v>-1.0122941259035696</v>
      </c>
      <c r="DJ10">
        <f t="shared" si="54"/>
        <v>-0.46045340365021825</v>
      </c>
      <c r="DK10" s="61"/>
      <c r="DL10" s="100">
        <v>27.166155414412248</v>
      </c>
      <c r="DM10" s="100">
        <v>4</v>
      </c>
      <c r="DN10" s="22">
        <f t="shared" si="55"/>
        <v>8.7709260224791405E-2</v>
      </c>
      <c r="DP10" s="100">
        <f t="shared" si="56"/>
        <v>0.31121172858429597</v>
      </c>
      <c r="DQ10" s="100">
        <f>AVERAGE(DN26:DN31)</f>
        <v>0.24997139164065549</v>
      </c>
      <c r="DR10" s="100">
        <f>(DP31-DP26)/(DN31-DN26)</f>
        <v>0.57524570380363427</v>
      </c>
      <c r="DS10" s="100">
        <f t="shared" si="57"/>
        <v>0.36126935150320605</v>
      </c>
      <c r="DT10" s="100">
        <f t="shared" si="58"/>
        <v>0.29382602175305111</v>
      </c>
      <c r="DU10" s="100">
        <f t="shared" si="59"/>
        <v>0.88036872881120165</v>
      </c>
      <c r="DV10">
        <f t="shared" si="60"/>
        <v>-1.0569545519906336</v>
      </c>
      <c r="DW10">
        <f t="shared" si="61"/>
        <v>-0.50694404419051986</v>
      </c>
      <c r="DX10" s="61"/>
      <c r="DY10" s="100">
        <v>20.71834935510066</v>
      </c>
      <c r="DZ10">
        <v>4</v>
      </c>
      <c r="EA10" s="22">
        <f t="shared" si="62"/>
        <v>0.1241489229127913</v>
      </c>
      <c r="EC10" s="100">
        <f t="shared" si="63"/>
        <v>0.26735771537559799</v>
      </c>
      <c r="ED10" s="100">
        <f>AVERAGE(EA26:EA31)</f>
        <v>0.37934393112241782</v>
      </c>
      <c r="EE10" s="100">
        <f>(EC31-EC26)/(EA31-EA26)</f>
        <v>0.38881575417086123</v>
      </c>
      <c r="EF10" s="100">
        <f t="shared" si="64"/>
        <v>0.19381092632309166</v>
      </c>
      <c r="EG10" s="100">
        <f t="shared" si="65"/>
        <v>0.44831555496285747</v>
      </c>
      <c r="EH10" s="100">
        <f t="shared" si="66"/>
        <v>0.84364670017952526</v>
      </c>
      <c r="EI10">
        <f t="shared" si="123"/>
        <v>-0.90605704393108755</v>
      </c>
      <c r="EJ10">
        <f t="shared" si="67"/>
        <v>-0.57290727856682044</v>
      </c>
      <c r="EK10" s="61"/>
      <c r="EL10">
        <v>27.789386463180506</v>
      </c>
      <c r="EM10">
        <v>4</v>
      </c>
      <c r="EN10" s="22">
        <f t="shared" si="68"/>
        <v>0.13624177271388452</v>
      </c>
      <c r="EP10" s="100">
        <f t="shared" si="69"/>
        <v>0.31076464846498997</v>
      </c>
      <c r="EQ10" s="100">
        <f>AVERAGE(EN26:EN31)</f>
        <v>0.36537566318723574</v>
      </c>
      <c r="ER10" s="100">
        <f>(EP31-EP26)/(EN31-EN26)</f>
        <v>0.57878980665304258</v>
      </c>
      <c r="ES10" s="100">
        <f t="shared" si="70"/>
        <v>0.28850628445599141</v>
      </c>
      <c r="ET10" s="100">
        <f t="shared" si="71"/>
        <v>0.42730374169354696</v>
      </c>
      <c r="EU10" s="100">
        <f t="shared" si="72"/>
        <v>0.7301388072774494</v>
      </c>
      <c r="EV10">
        <f t="shared" si="124"/>
        <v>-0.86568971417310248</v>
      </c>
      <c r="EW10">
        <f t="shared" si="73"/>
        <v>-0.50756839093225559</v>
      </c>
      <c r="EX10" s="61"/>
      <c r="EY10">
        <v>26.518861212352238</v>
      </c>
      <c r="EZ10">
        <v>4</v>
      </c>
      <c r="FA10" s="22">
        <f t="shared" si="74"/>
        <v>0.1331295380187483</v>
      </c>
      <c r="FC10" s="100">
        <f t="shared" si="75"/>
        <v>0.32808602049113261</v>
      </c>
      <c r="FD10" s="100">
        <f>AVERAGE(FA26:FA31)</f>
        <v>0.37941918335343261</v>
      </c>
      <c r="FE10" s="100">
        <f>(FC31-FC26)/(FA31-FA26)</f>
        <v>0.6495920474336534</v>
      </c>
      <c r="FF10" s="100">
        <f t="shared" si="76"/>
        <v>0.32379870181367559</v>
      </c>
      <c r="FG10" s="100">
        <f t="shared" si="77"/>
        <v>0.44598395236280686</v>
      </c>
      <c r="FH10" s="100">
        <f t="shared" si="78"/>
        <v>0.66166071770020285</v>
      </c>
      <c r="FI10">
        <f t="shared" si="125"/>
        <v>-0.87572557506386806</v>
      </c>
      <c r="FJ10">
        <f t="shared" si="79"/>
        <v>-0.48401227419458082</v>
      </c>
      <c r="FK10" s="61"/>
      <c r="FL10" s="100">
        <v>30.265491900843113</v>
      </c>
      <c r="FM10">
        <v>4</v>
      </c>
      <c r="FN10" s="22">
        <f t="shared" si="80"/>
        <v>0.13726297086918732</v>
      </c>
      <c r="FP10" s="100">
        <f t="shared" si="81"/>
        <v>0.40728616770771114</v>
      </c>
      <c r="FQ10" s="100">
        <f>AVERAGE(FN26:FN31)</f>
        <v>0.36811433096736601</v>
      </c>
      <c r="FR10" s="100">
        <f>(FP31-FP26)/(FN31-FN26)</f>
        <v>0.57613864802351999</v>
      </c>
      <c r="FS10" s="100">
        <f t="shared" si="82"/>
        <v>0.41419211903236086</v>
      </c>
      <c r="FT10" s="100">
        <f t="shared" si="83"/>
        <v>0.43050659045336026</v>
      </c>
      <c r="FU10" s="100">
        <f t="shared" si="84"/>
        <v>0.7563975703321304</v>
      </c>
      <c r="FV10">
        <f t="shared" si="85"/>
        <v>-0.86244660563380904</v>
      </c>
      <c r="FW10">
        <f t="shared" si="86"/>
        <v>-0.39010033921481746</v>
      </c>
      <c r="FX10" s="61"/>
      <c r="FY10">
        <v>137.32898455897794</v>
      </c>
      <c r="FZ10">
        <v>16</v>
      </c>
      <c r="GA10" s="22">
        <f t="shared" si="87"/>
        <v>0.21255784912074813</v>
      </c>
      <c r="GC10" s="100">
        <f t="shared" si="88"/>
        <v>0.483819315234151</v>
      </c>
      <c r="GD10" s="100">
        <f t="shared" si="89"/>
        <v>0.55202950110255689</v>
      </c>
      <c r="GE10" s="100">
        <f t="shared" si="90"/>
        <v>0.29758098876904743</v>
      </c>
      <c r="GF10" s="100">
        <f t="shared" si="91"/>
        <v>0.3968598003526243</v>
      </c>
      <c r="GG10" s="100">
        <f t="shared" si="92"/>
        <v>1.0080032440260325</v>
      </c>
      <c r="GH10">
        <f t="shared" si="93"/>
        <v>-0.67252285321443528</v>
      </c>
      <c r="GI10">
        <f t="shared" si="94"/>
        <v>-0.31531679754470204</v>
      </c>
      <c r="GJ10" s="61"/>
      <c r="GK10">
        <v>53.649324320069496</v>
      </c>
      <c r="GL10">
        <v>16</v>
      </c>
      <c r="GM10" s="22">
        <f t="shared" si="95"/>
        <v>0.12484086207325314</v>
      </c>
      <c r="GN10" s="22"/>
      <c r="GO10" s="100">
        <f t="shared" si="96"/>
        <v>0.38925681153546943</v>
      </c>
      <c r="GP10" s="100">
        <f t="shared" si="97"/>
        <v>0.21197732405222577</v>
      </c>
      <c r="GQ10" s="100">
        <f t="shared" si="98"/>
        <v>0.80225585690473089</v>
      </c>
      <c r="GR10" s="100">
        <f t="shared" si="99"/>
        <v>0.1056632121855801</v>
      </c>
      <c r="GS10">
        <f t="shared" si="100"/>
        <v>-0.90364324102910021</v>
      </c>
      <c r="GT10">
        <f t="shared" si="101"/>
        <v>-0.40976377905172418</v>
      </c>
      <c r="GU10" s="61"/>
      <c r="GV10">
        <v>80.224684480526321</v>
      </c>
      <c r="GW10">
        <v>16</v>
      </c>
      <c r="GX10" s="22">
        <f t="shared" si="102"/>
        <v>0.12848162864561183</v>
      </c>
      <c r="GY10" s="22"/>
      <c r="GZ10" s="100">
        <f t="shared" si="103"/>
        <v>0.37158172745180029</v>
      </c>
      <c r="HA10" s="100">
        <f t="shared" si="104"/>
        <v>0.33105813789105054</v>
      </c>
      <c r="HB10" s="100">
        <f t="shared" si="105"/>
        <v>1.1825542078321951</v>
      </c>
      <c r="HC10" s="100">
        <f t="shared" si="106"/>
        <v>0.18890165291036798</v>
      </c>
      <c r="HD10">
        <f t="shared" si="107"/>
        <v>-0.89115896687144036</v>
      </c>
      <c r="HE10">
        <f t="shared" si="108"/>
        <v>-0.429945650604038</v>
      </c>
      <c r="HF10" s="61"/>
      <c r="HG10">
        <v>85.523388613875682</v>
      </c>
      <c r="HH10">
        <v>16</v>
      </c>
      <c r="HI10" s="22">
        <f t="shared" si="109"/>
        <v>0.11204882419905771</v>
      </c>
      <c r="HJ10" s="22"/>
      <c r="HK10" s="100">
        <f t="shared" si="110"/>
        <v>0.29648747530584302</v>
      </c>
      <c r="HL10" s="100">
        <f t="shared" si="111"/>
        <v>0.34081126092827169</v>
      </c>
      <c r="HM10" s="100">
        <f t="shared" si="112"/>
        <v>1.8626106325070593</v>
      </c>
      <c r="HN10" s="100">
        <f t="shared" si="113"/>
        <v>0.21403838812949477</v>
      </c>
      <c r="HO10">
        <f t="shared" si="114"/>
        <v>-0.95059269643851663</v>
      </c>
      <c r="HP10">
        <f t="shared" si="115"/>
        <v>-0.52799364806851545</v>
      </c>
      <c r="HQ10" s="61"/>
      <c r="HR10">
        <v>95.547108799795723</v>
      </c>
      <c r="HS10">
        <v>16</v>
      </c>
      <c r="HT10" s="22">
        <f t="shared" si="116"/>
        <v>0.16490975645736008</v>
      </c>
      <c r="HU10" s="22"/>
      <c r="HV10" s="100">
        <f t="shared" si="117"/>
        <v>0.47275351421998713</v>
      </c>
      <c r="HW10" s="100">
        <f t="shared" si="118"/>
        <v>0.35340987130661866</v>
      </c>
      <c r="HX10" s="100">
        <f t="shared" si="119"/>
        <v>1.5292027579112402</v>
      </c>
      <c r="HY10" s="100">
        <f t="shared" si="120"/>
        <v>0.25407006453326247</v>
      </c>
      <c r="HZ10">
        <f t="shared" si="121"/>
        <v>-0.78275364969052552</v>
      </c>
      <c r="IA10">
        <f t="shared" si="126"/>
        <v>-0.32536523413670154</v>
      </c>
      <c r="IB10" s="61"/>
    </row>
    <row r="11" spans="1:16384" x14ac:dyDescent="0.25">
      <c r="A11" s="87">
        <v>10</v>
      </c>
      <c r="B11" s="87" t="s">
        <v>45</v>
      </c>
      <c r="C11" s="87" t="s">
        <v>58</v>
      </c>
      <c r="D11" s="101">
        <v>100</v>
      </c>
      <c r="E11" s="4">
        <v>801.4</v>
      </c>
      <c r="F11" s="100">
        <v>5</v>
      </c>
      <c r="G11" s="100">
        <v>3.9609999999999999</v>
      </c>
      <c r="H11" s="100">
        <v>57.844084650441616</v>
      </c>
      <c r="I11" s="100">
        <v>226.02435098385385</v>
      </c>
      <c r="J11" s="100">
        <v>1.208226350101868</v>
      </c>
      <c r="L11" s="100">
        <v>13.946325680981353</v>
      </c>
      <c r="M11" s="100">
        <v>5</v>
      </c>
      <c r="N11" s="22">
        <f t="shared" si="122"/>
        <v>2.9395652116164728</v>
      </c>
      <c r="O11" s="100"/>
      <c r="P11" s="100">
        <f t="shared" si="0"/>
        <v>0.35664578344019904</v>
      </c>
      <c r="Q11" s="100">
        <f>AVERAGE(N31:N36)</f>
        <v>3.0204940535592577</v>
      </c>
      <c r="R11" s="100">
        <f>(P36-P31)/(N36-N31)</f>
        <v>0.14655132802776644</v>
      </c>
      <c r="S11" s="100">
        <f t="shared" si="1"/>
        <v>7.3050663030642407E-2</v>
      </c>
      <c r="T11" s="100">
        <f t="shared" si="2"/>
        <v>3.0384782406576551</v>
      </c>
      <c r="U11" s="100">
        <f t="shared" si="3"/>
        <v>0.8850865631624798</v>
      </c>
      <c r="V11">
        <f t="shared" si="4"/>
        <v>0.46828309906534527</v>
      </c>
      <c r="W11">
        <f t="shared" si="5"/>
        <v>-0.44776290619952752</v>
      </c>
      <c r="X11" s="61"/>
      <c r="Y11" s="100">
        <v>16.194134740701646</v>
      </c>
      <c r="Z11" s="100">
        <v>5</v>
      </c>
      <c r="AA11" s="22">
        <f t="shared" si="6"/>
        <v>3.5948938401324751E-2</v>
      </c>
      <c r="AB11" s="100"/>
      <c r="AC11" s="100">
        <f t="shared" si="7"/>
        <v>0.33632503696271926</v>
      </c>
      <c r="AD11" s="100">
        <f>AVERAGE(AA31:AA36)</f>
        <v>0.10335319790380866</v>
      </c>
      <c r="AE11" s="100">
        <f>(AC36-AC31)/(AA36-AA31)</f>
        <v>0.19065901003608013</v>
      </c>
      <c r="AF11" s="100">
        <f t="shared" si="8"/>
        <v>0.10878996168921419</v>
      </c>
      <c r="AG11" s="100">
        <f t="shared" si="9"/>
        <v>0.118331922237694</v>
      </c>
      <c r="AH11" s="100">
        <f t="shared" si="10"/>
        <v>1.8301653601339358</v>
      </c>
      <c r="AI11">
        <f t="shared" si="11"/>
        <v>-1.4443139301282226</v>
      </c>
      <c r="AJ11">
        <f t="shared" si="12"/>
        <v>-0.47324080140371388</v>
      </c>
      <c r="AK11" s="61"/>
      <c r="AL11" s="100">
        <v>15.572411502397436</v>
      </c>
      <c r="AM11" s="100">
        <v>5</v>
      </c>
      <c r="AN11" s="22">
        <f t="shared" si="13"/>
        <v>5.8607061070785574E-2</v>
      </c>
      <c r="AP11" s="100">
        <f t="shared" si="14"/>
        <v>0.28979757256726846</v>
      </c>
      <c r="AQ11" s="100">
        <f>AVERAGE(AN31:AN36)</f>
        <v>0.11854610080227081</v>
      </c>
      <c r="AR11" s="100">
        <f>(AP36-AP31)/(AN36-AN31)</f>
        <v>0.15110802059128431</v>
      </c>
      <c r="AS11" s="100">
        <f t="shared" si="15"/>
        <v>9.4899790202659998E-2</v>
      </c>
      <c r="AT11" s="100">
        <f t="shared" si="16"/>
        <v>0.13186588740926755</v>
      </c>
      <c r="AU11" s="100">
        <f t="shared" si="17"/>
        <v>1.1814019105187481</v>
      </c>
      <c r="AV11">
        <f t="shared" si="18"/>
        <v>-1.2320500563481611</v>
      </c>
      <c r="AW11">
        <f t="shared" si="19"/>
        <v>-0.53790525663246236</v>
      </c>
      <c r="AX11" s="61"/>
      <c r="AY11" s="100">
        <v>33.034073318317859</v>
      </c>
      <c r="AZ11" s="100">
        <v>5</v>
      </c>
      <c r="BA11" s="22">
        <f t="shared" si="20"/>
        <v>0.29065829406880067</v>
      </c>
      <c r="BB11" s="100"/>
      <c r="BC11" s="100">
        <f t="shared" si="21"/>
        <v>0.45530968074326128</v>
      </c>
      <c r="BD11" s="100">
        <f>AVERAGE(BA31:BA36)</f>
        <v>0.7577876952508017</v>
      </c>
      <c r="BE11" s="100">
        <f>(BC36-BC31)/(BA36-BA31)</f>
        <v>0.45237617355757781</v>
      </c>
      <c r="BF11" s="100">
        <f t="shared" si="22"/>
        <v>0.22549355138825405</v>
      </c>
      <c r="BG11" s="100">
        <f t="shared" si="23"/>
        <v>0.86159422884680203</v>
      </c>
      <c r="BH11" s="100">
        <f t="shared" si="24"/>
        <v>0.13552204975039159</v>
      </c>
      <c r="BI11">
        <f t="shared" si="25"/>
        <v>-0.53661727973694506</v>
      </c>
      <c r="BJ11">
        <f t="shared" si="26"/>
        <v>-0.34169311567317812</v>
      </c>
      <c r="BK11" s="61"/>
      <c r="BL11" s="100">
        <v>31.56342820417326</v>
      </c>
      <c r="BM11" s="100">
        <v>5</v>
      </c>
      <c r="BN11" s="22">
        <f t="shared" si="27"/>
        <v>0.23659590083054094</v>
      </c>
      <c r="BO11" s="100"/>
      <c r="BP11" s="100">
        <f t="shared" si="28"/>
        <v>0.44168393781558551</v>
      </c>
      <c r="BQ11" s="100">
        <f>AVERAGE(BN31:BN36)</f>
        <v>0.61683931287962457</v>
      </c>
      <c r="BR11" s="100">
        <f>(BP36-BP31)/(BN36-BN31)</f>
        <v>0.43896032261743606</v>
      </c>
      <c r="BS11" s="100">
        <f t="shared" si="29"/>
        <v>0.25047060021762912</v>
      </c>
      <c r="BT11" s="100">
        <f t="shared" si="30"/>
        <v>0.70133784889053208</v>
      </c>
      <c r="BU11" s="100">
        <f t="shared" si="31"/>
        <v>0.1050689788623634</v>
      </c>
      <c r="BV11">
        <f t="shared" si="32"/>
        <v>-0.62599278406184289</v>
      </c>
      <c r="BW11">
        <f t="shared" si="33"/>
        <v>-0.35488839391547283</v>
      </c>
      <c r="BX11" s="61"/>
      <c r="BY11" s="100">
        <v>45</v>
      </c>
      <c r="BZ11" s="100">
        <v>5</v>
      </c>
      <c r="CA11" s="22">
        <f t="shared" si="34"/>
        <v>0.2755537687214436</v>
      </c>
      <c r="CB11" s="100"/>
      <c r="CC11" s="100">
        <f t="shared" si="35"/>
        <v>0.42147388628560911</v>
      </c>
      <c r="CD11" s="100">
        <f>AVERAGE(CA31:CA36)</f>
        <v>0.61999597962324815</v>
      </c>
      <c r="CE11" s="100">
        <f>(CC36-CC31)/(CA36-CA31)</f>
        <v>0.5849862700060241</v>
      </c>
      <c r="CF11" s="100">
        <f t="shared" si="36"/>
        <v>0.36738668190992324</v>
      </c>
      <c r="CG11" s="100">
        <f t="shared" si="37"/>
        <v>0.69653869315698247</v>
      </c>
      <c r="CH11" s="100">
        <f t="shared" si="38"/>
        <v>0.16407460927143014</v>
      </c>
      <c r="CI11">
        <f t="shared" si="39"/>
        <v>-0.55979364479552729</v>
      </c>
      <c r="CJ11">
        <f t="shared" si="40"/>
        <v>-0.37522932825961686</v>
      </c>
      <c r="CK11" s="61"/>
      <c r="CL11" s="100">
        <v>29.841246622753548</v>
      </c>
      <c r="CM11" s="100">
        <v>5</v>
      </c>
      <c r="CN11" s="22">
        <f t="shared" si="41"/>
        <v>0.12627838351819953</v>
      </c>
      <c r="CO11" s="100"/>
      <c r="CP11" s="100">
        <f t="shared" si="42"/>
        <v>0.42182577491732454</v>
      </c>
      <c r="CQ11" s="100">
        <f>AVERAGE(CN31:CN36)</f>
        <v>0.38457507707815308</v>
      </c>
      <c r="CR11" s="100">
        <f>(CP36-CP31)/(CN36-CN31)</f>
        <v>0.51379889368602083</v>
      </c>
      <c r="CS11" s="100">
        <f t="shared" si="43"/>
        <v>0.25611060884458919</v>
      </c>
      <c r="CT11" s="100">
        <f t="shared" si="44"/>
        <v>0.44197434231369837</v>
      </c>
      <c r="CU11" s="100">
        <f t="shared" si="45"/>
        <v>0.40305211265461272</v>
      </c>
      <c r="CV11">
        <f t="shared" si="46"/>
        <v>-0.89867098612112006</v>
      </c>
      <c r="CW11">
        <f t="shared" si="47"/>
        <v>-0.37486688699016274</v>
      </c>
      <c r="CX11" s="61"/>
      <c r="CY11" s="100">
        <v>37.752483362025337</v>
      </c>
      <c r="CZ11" s="100">
        <v>5</v>
      </c>
      <c r="DA11" s="22">
        <f t="shared" si="48"/>
        <v>0.10692975192128695</v>
      </c>
      <c r="DC11" s="100">
        <f t="shared" si="49"/>
        <v>0.34907865325099191</v>
      </c>
      <c r="DD11" s="100">
        <f>AVERAGE(DA31:DA36)</f>
        <v>0.32564969903301022</v>
      </c>
      <c r="DE11" s="100">
        <f>(DC36-DC31)/(DA36-DA31)</f>
        <v>0.61444501509438565</v>
      </c>
      <c r="DF11" s="100">
        <f t="shared" si="50"/>
        <v>0.35060210183403906</v>
      </c>
      <c r="DG11" s="100">
        <f t="shared" si="51"/>
        <v>0.37425413172450428</v>
      </c>
      <c r="DH11" s="100">
        <f t="shared" si="52"/>
        <v>0.56623717331058521</v>
      </c>
      <c r="DI11">
        <f t="shared" si="53"/>
        <v>-0.97090144074534457</v>
      </c>
      <c r="DJ11">
        <f t="shared" si="54"/>
        <v>-0.45707670821462892</v>
      </c>
      <c r="DK11" s="61"/>
      <c r="DL11" s="100">
        <v>34.132096331752024</v>
      </c>
      <c r="DM11" s="100">
        <v>5</v>
      </c>
      <c r="DN11" s="22">
        <f t="shared" si="55"/>
        <v>9.6480186247270547E-2</v>
      </c>
      <c r="DP11" s="100">
        <f t="shared" si="56"/>
        <v>0.31334242820046138</v>
      </c>
      <c r="DQ11" s="100">
        <f>AVERAGE(DN31:DN36)</f>
        <v>0.29382602175305111</v>
      </c>
      <c r="DR11" s="100">
        <f>(DP36-DP31)/(DN36-DN31)</f>
        <v>0.66622132183743354</v>
      </c>
      <c r="DS11" s="100">
        <f t="shared" si="57"/>
        <v>0.41840441972249587</v>
      </c>
      <c r="DT11" s="100">
        <f t="shared" si="58"/>
        <v>0.33768065186544688</v>
      </c>
      <c r="DU11" s="100">
        <f t="shared" si="59"/>
        <v>0.51671547660577888</v>
      </c>
      <c r="DV11">
        <f t="shared" si="60"/>
        <v>-1.0155618668324087</v>
      </c>
      <c r="DW11">
        <f t="shared" si="61"/>
        <v>-0.50398079539671714</v>
      </c>
      <c r="DX11" s="61"/>
      <c r="DY11" s="100">
        <v>28.111385593741193</v>
      </c>
      <c r="DZ11">
        <v>5</v>
      </c>
      <c r="EA11" s="22">
        <f t="shared" si="62"/>
        <v>0.13794324768087921</v>
      </c>
      <c r="EC11" s="100">
        <f t="shared" si="63"/>
        <v>0.2714392009515541</v>
      </c>
      <c r="ED11" s="100">
        <f>AVERAGE(EA31:EA36)</f>
        <v>0.44831555496285747</v>
      </c>
      <c r="EE11" s="100">
        <f>(EC36-EC31)/(EA36-EA31)</f>
        <v>0.41269452409156504</v>
      </c>
      <c r="EF11" s="100">
        <f t="shared" si="64"/>
        <v>0.20571365008915046</v>
      </c>
      <c r="EG11" s="100">
        <f t="shared" si="65"/>
        <v>0.51728717880329711</v>
      </c>
      <c r="EH11" s="100">
        <f t="shared" si="66"/>
        <v>0.78395116312706226</v>
      </c>
      <c r="EI11">
        <f t="shared" si="123"/>
        <v>-0.86029955337041242</v>
      </c>
      <c r="EJ11">
        <f t="shared" si="67"/>
        <v>-0.566327431814315</v>
      </c>
      <c r="EK11" s="61"/>
      <c r="EL11">
        <v>35.227829907617071</v>
      </c>
      <c r="EM11">
        <v>5</v>
      </c>
      <c r="EN11" s="22">
        <f t="shared" si="68"/>
        <v>0.14862738841514675</v>
      </c>
      <c r="EP11" s="100">
        <f t="shared" si="69"/>
        <v>0.3147153578913332</v>
      </c>
      <c r="EQ11" s="100">
        <f>AVERAGE(EN31:EN36)</f>
        <v>0.42730374169354696</v>
      </c>
      <c r="ER11" s="100">
        <f>(EP36-EP31)/(EN36-EN31)</f>
        <v>0.73429242948144569</v>
      </c>
      <c r="ES11" s="100">
        <f t="shared" si="70"/>
        <v>0.36601885191949812</v>
      </c>
      <c r="ET11" s="100">
        <f t="shared" si="71"/>
        <v>0.489231820199858</v>
      </c>
      <c r="EU11" s="100">
        <f t="shared" si="72"/>
        <v>0.55329220849944083</v>
      </c>
      <c r="EV11">
        <f t="shared" si="124"/>
        <v>-0.82790115328370273</v>
      </c>
      <c r="EW11">
        <f t="shared" si="73"/>
        <v>-0.50208206329995075</v>
      </c>
      <c r="EX11" s="61"/>
      <c r="EY11">
        <v>35.057096285916209</v>
      </c>
      <c r="EZ11">
        <v>5</v>
      </c>
      <c r="FA11" s="22">
        <f t="shared" si="74"/>
        <v>0.14644249182062313</v>
      </c>
      <c r="FC11" s="100">
        <f t="shared" si="75"/>
        <v>0.33310622572856907</v>
      </c>
      <c r="FD11" s="100">
        <f>AVERAGE(FA31:FA36)</f>
        <v>0.44598395236280686</v>
      </c>
      <c r="FE11" s="100">
        <f>(FC36-FC31)/(FA36-FA31)</f>
        <v>0.70748944141776493</v>
      </c>
      <c r="FF11" s="100">
        <f t="shared" si="76"/>
        <v>0.35265850864861831</v>
      </c>
      <c r="FG11" s="100">
        <f t="shared" si="77"/>
        <v>0.51254872137218088</v>
      </c>
      <c r="FH11" s="100">
        <f t="shared" si="78"/>
        <v>0.59927088012941121</v>
      </c>
      <c r="FI11">
        <f t="shared" si="125"/>
        <v>-0.83433288990564303</v>
      </c>
      <c r="FJ11">
        <f t="shared" si="79"/>
        <v>-0.47741725030403087</v>
      </c>
      <c r="FK11" s="61"/>
      <c r="FL11" s="100">
        <v>38.58108344772085</v>
      </c>
      <c r="FM11">
        <v>5</v>
      </c>
      <c r="FN11" s="22">
        <f t="shared" si="80"/>
        <v>0.14974142276638616</v>
      </c>
      <c r="FP11" s="100">
        <f t="shared" si="81"/>
        <v>0.4119519028553813</v>
      </c>
      <c r="FQ11" s="100">
        <f>AVERAGE(FN31:FN36)</f>
        <v>0.43050659045336026</v>
      </c>
      <c r="FR11" s="100">
        <f>(FP36-FP31)/(FN36-FN31)</f>
        <v>0.65640311292985298</v>
      </c>
      <c r="FS11" s="100">
        <f t="shared" si="82"/>
        <v>0.4718950850052242</v>
      </c>
      <c r="FT11" s="100">
        <f t="shared" si="83"/>
        <v>0.49289884993935446</v>
      </c>
      <c r="FU11" s="100">
        <f t="shared" si="84"/>
        <v>-0.13954875543973508</v>
      </c>
      <c r="FV11">
        <f t="shared" si="85"/>
        <v>-0.82465804474440929</v>
      </c>
      <c r="FW11">
        <f t="shared" si="86"/>
        <v>-0.3851534867432157</v>
      </c>
      <c r="FX11" s="61"/>
      <c r="FY11">
        <v>194.75689974940553</v>
      </c>
      <c r="FZ11">
        <v>20</v>
      </c>
      <c r="GA11" s="22">
        <f t="shared" si="87"/>
        <v>0.25506941894489776</v>
      </c>
      <c r="GC11" s="100">
        <f t="shared" si="88"/>
        <v>0.50576083498489877</v>
      </c>
      <c r="GD11" s="100">
        <f t="shared" si="89"/>
        <v>0.59470384709378021</v>
      </c>
      <c r="GE11" s="100">
        <f t="shared" si="90"/>
        <v>0.34009255859319704</v>
      </c>
      <c r="GF11" s="100">
        <f t="shared" si="91"/>
        <v>0.4275388354339566</v>
      </c>
      <c r="GG11" s="100">
        <f t="shared" si="92"/>
        <v>1.1984708545725764</v>
      </c>
      <c r="GH11">
        <f t="shared" si="93"/>
        <v>-0.59334160716681039</v>
      </c>
      <c r="GI11">
        <f t="shared" si="94"/>
        <v>-0.29605480450624599</v>
      </c>
      <c r="GJ11" s="61"/>
      <c r="GK11">
        <v>75.23961722390672</v>
      </c>
      <c r="GL11">
        <v>20</v>
      </c>
      <c r="GM11" s="22">
        <f t="shared" si="95"/>
        <v>0.14980903448790375</v>
      </c>
      <c r="GN11" s="22"/>
      <c r="GO11" s="100">
        <f t="shared" si="96"/>
        <v>0.39463981587466701</v>
      </c>
      <c r="GP11" s="100">
        <f t="shared" si="97"/>
        <v>0.22899078602107889</v>
      </c>
      <c r="GQ11" s="100">
        <f t="shared" si="98"/>
        <v>0.76722493850526963</v>
      </c>
      <c r="GR11" s="100">
        <f t="shared" si="99"/>
        <v>0.11414382231717755</v>
      </c>
      <c r="GS11">
        <f t="shared" si="100"/>
        <v>-0.82446199498147543</v>
      </c>
      <c r="GT11">
        <f t="shared" si="101"/>
        <v>-0.40379910017270099</v>
      </c>
      <c r="GU11" s="61"/>
      <c r="GV11">
        <v>112.61105629555207</v>
      </c>
      <c r="GW11">
        <v>20</v>
      </c>
      <c r="GX11" s="22">
        <f t="shared" si="102"/>
        <v>0.15417795437473419</v>
      </c>
      <c r="GY11" s="22"/>
      <c r="GZ11" s="100">
        <f t="shared" si="103"/>
        <v>0.37929973827413888</v>
      </c>
      <c r="HA11" s="100">
        <f t="shared" si="104"/>
        <v>0.37103924272721062</v>
      </c>
      <c r="HB11" s="100">
        <f t="shared" si="105"/>
        <v>1.2242176573724681</v>
      </c>
      <c r="HC11" s="100">
        <f t="shared" si="106"/>
        <v>0.2117148567688964</v>
      </c>
      <c r="HD11">
        <f t="shared" si="107"/>
        <v>-0.81197772082381559</v>
      </c>
      <c r="HE11">
        <f t="shared" si="108"/>
        <v>-0.42101745697065124</v>
      </c>
      <c r="HF11" s="61"/>
      <c r="HG11">
        <v>118.5</v>
      </c>
      <c r="HH11">
        <v>20</v>
      </c>
      <c r="HI11" s="22">
        <f t="shared" si="109"/>
        <v>0.13445858903886926</v>
      </c>
      <c r="HJ11" s="22"/>
      <c r="HK11" s="100">
        <f t="shared" si="110"/>
        <v>0.30373731602960635</v>
      </c>
      <c r="HL11" s="100">
        <f t="shared" si="111"/>
        <v>0.37774920946356538</v>
      </c>
      <c r="HM11" s="100">
        <f t="shared" si="112"/>
        <v>2.0225026755359816</v>
      </c>
      <c r="HN11" s="100">
        <f t="shared" si="113"/>
        <v>0.2372363861761862</v>
      </c>
      <c r="HO11">
        <f t="shared" si="114"/>
        <v>-0.87141145039089174</v>
      </c>
      <c r="HP11">
        <f t="shared" si="115"/>
        <v>-0.51750184900965512</v>
      </c>
      <c r="HQ11" s="61"/>
      <c r="HR11">
        <v>134.51486906658312</v>
      </c>
      <c r="HS11">
        <v>20</v>
      </c>
      <c r="HT11" s="22">
        <f t="shared" si="116"/>
        <v>0.19789170774883211</v>
      </c>
      <c r="HU11" s="22"/>
      <c r="HV11" s="100">
        <f t="shared" si="117"/>
        <v>0.48425685358905546</v>
      </c>
      <c r="HW11" s="100">
        <f t="shared" si="118"/>
        <v>0.39614891397038421</v>
      </c>
      <c r="HX11" s="100">
        <f t="shared" si="119"/>
        <v>1.6259940004695304</v>
      </c>
      <c r="HY11" s="100">
        <f t="shared" si="120"/>
        <v>0.28479561073129656</v>
      </c>
      <c r="HZ11">
        <f t="shared" si="121"/>
        <v>-0.70357240364290063</v>
      </c>
      <c r="IA11">
        <f t="shared" si="126"/>
        <v>-0.31492422408361631</v>
      </c>
      <c r="IB11" s="61"/>
    </row>
    <row r="12" spans="1:16384" x14ac:dyDescent="0.25">
      <c r="A12" s="87">
        <v>11</v>
      </c>
      <c r="B12" s="87" t="s">
        <v>56</v>
      </c>
      <c r="C12" s="87" t="s">
        <v>58</v>
      </c>
      <c r="D12" s="101">
        <v>100</v>
      </c>
      <c r="E12" s="4">
        <v>804.39</v>
      </c>
      <c r="F12" s="100">
        <v>7</v>
      </c>
      <c r="G12" s="100">
        <v>3.8249999999999997</v>
      </c>
      <c r="H12" s="100">
        <v>69.285054344716343</v>
      </c>
      <c r="I12" s="100">
        <v>234.06706734596133</v>
      </c>
      <c r="J12" s="100">
        <v>1.3456470044495368</v>
      </c>
      <c r="L12" s="100">
        <v>17.613914953808536</v>
      </c>
      <c r="M12" s="100">
        <v>6</v>
      </c>
      <c r="N12" s="22">
        <f t="shared" si="122"/>
        <v>2.9431620490361521</v>
      </c>
      <c r="O12" s="100"/>
      <c r="P12" s="100">
        <f t="shared" si="0"/>
        <v>0.35705865147546195</v>
      </c>
      <c r="Q12" s="100">
        <f>AVERAGE(N36:N41)</f>
        <v>3.0384782406576551</v>
      </c>
      <c r="R12" s="100">
        <f>(P41-P36)/(N41-N36)</f>
        <v>0.14086340823822577</v>
      </c>
      <c r="S12" s="100">
        <f t="shared" si="1"/>
        <v>7.0215435827431158E-2</v>
      </c>
      <c r="T12" s="100">
        <f t="shared" si="2"/>
        <v>3.0564624277560513</v>
      </c>
      <c r="U12" s="100">
        <f t="shared" si="3"/>
        <v>0.43737181506600886</v>
      </c>
      <c r="V12">
        <f t="shared" si="4"/>
        <v>0.46881417479573795</v>
      </c>
      <c r="W12">
        <f t="shared" si="5"/>
        <v>-0.44726043957413381</v>
      </c>
      <c r="X12" s="61"/>
      <c r="Y12" s="100">
        <v>20.71834935510066</v>
      </c>
      <c r="Z12" s="100">
        <v>6</v>
      </c>
      <c r="AA12" s="22">
        <f t="shared" si="6"/>
        <v>3.8944683268101812E-2</v>
      </c>
      <c r="AB12" s="100"/>
      <c r="AC12" s="100">
        <f t="shared" si="7"/>
        <v>0.33682242776187837</v>
      </c>
      <c r="AD12" s="100">
        <f>AVERAGE(AA36:AA41)</f>
        <v>0.118331922237694</v>
      </c>
      <c r="AE12" s="100">
        <f>(AC41-AC36)/(AA41-AA36)</f>
        <v>0.22784398400642397</v>
      </c>
      <c r="AF12" s="100">
        <f t="shared" si="8"/>
        <v>0.13000769429404938</v>
      </c>
      <c r="AG12" s="100">
        <f t="shared" si="9"/>
        <v>0.13331064657157929</v>
      </c>
      <c r="AH12" s="100">
        <f t="shared" si="10"/>
        <v>0.36483608054591721</v>
      </c>
      <c r="AI12">
        <f t="shared" si="11"/>
        <v>-1.4095518238690108</v>
      </c>
      <c r="AJ12">
        <f t="shared" si="12"/>
        <v>-0.47259899814348588</v>
      </c>
      <c r="AK12" s="61"/>
      <c r="AL12" s="100">
        <v>18.006943105369107</v>
      </c>
      <c r="AM12" s="100">
        <v>6</v>
      </c>
      <c r="AN12" s="22">
        <f t="shared" si="13"/>
        <v>6.127101839218492E-2</v>
      </c>
      <c r="AP12" s="100">
        <f t="shared" si="14"/>
        <v>0.29000170490984734</v>
      </c>
      <c r="AQ12" s="100">
        <f>AVERAGE(AN36:AN41)</f>
        <v>0.13186588740926755</v>
      </c>
      <c r="AR12" s="100">
        <f>(AP41-AP36)/(AN41-AN36)</f>
        <v>0.17310215729824269</v>
      </c>
      <c r="AS12" s="100">
        <f t="shared" si="15"/>
        <v>0.10871268346280348</v>
      </c>
      <c r="AT12" s="100">
        <f t="shared" si="16"/>
        <v>0.14518567401626425</v>
      </c>
      <c r="AU12" s="100">
        <f t="shared" si="17"/>
        <v>0.59210709235629466</v>
      </c>
      <c r="AV12">
        <f t="shared" si="18"/>
        <v>-1.2127449011527744</v>
      </c>
      <c r="AW12">
        <f t="shared" si="19"/>
        <v>-0.53759944889151856</v>
      </c>
      <c r="AX12" s="61"/>
      <c r="AY12" s="100">
        <v>40.549352645880795</v>
      </c>
      <c r="AZ12" s="100">
        <v>6</v>
      </c>
      <c r="BA12" s="22">
        <f t="shared" si="20"/>
        <v>0.31141960078800068</v>
      </c>
      <c r="BB12" s="100"/>
      <c r="BC12" s="100">
        <f t="shared" si="21"/>
        <v>0.46149751307571513</v>
      </c>
      <c r="BD12" s="100">
        <f>AVERAGE(BA36:BA41)</f>
        <v>0.86159422884680203</v>
      </c>
      <c r="BE12" s="100">
        <f>(BC41-BC36)/(BA41-BA36)</f>
        <v>0.46030831233963687</v>
      </c>
      <c r="BF12" s="100">
        <f t="shared" si="22"/>
        <v>0.22944744252713678</v>
      </c>
      <c r="BG12" s="100">
        <f t="shared" si="23"/>
        <v>0.96540076244280215</v>
      </c>
      <c r="BH12" s="100">
        <f t="shared" si="24"/>
        <v>-4.0591251653170929E-2</v>
      </c>
      <c r="BI12">
        <f t="shared" si="25"/>
        <v>-0.506654056359502</v>
      </c>
      <c r="BJ12">
        <f t="shared" si="26"/>
        <v>-0.33583063496397153</v>
      </c>
      <c r="BK12" s="61"/>
      <c r="BL12" s="100">
        <v>37.583240945932268</v>
      </c>
      <c r="BM12" s="100">
        <v>6</v>
      </c>
      <c r="BN12" s="22">
        <f t="shared" si="27"/>
        <v>0.25349560803272242</v>
      </c>
      <c r="BO12" s="100"/>
      <c r="BP12" s="100">
        <f t="shared" si="28"/>
        <v>0.44602336639584655</v>
      </c>
      <c r="BQ12" s="100">
        <f>AVERAGE(BN36:BN41)</f>
        <v>0.70133784889053208</v>
      </c>
      <c r="BR12" s="100">
        <f>(BP41-BP36)/(BN41-BN36)</f>
        <v>0.41816339736404107</v>
      </c>
      <c r="BS12" s="100">
        <f t="shared" si="29"/>
        <v>0.23860388224221249</v>
      </c>
      <c r="BT12" s="100">
        <f t="shared" si="30"/>
        <v>0.7858363849014397</v>
      </c>
      <c r="BU12" s="100">
        <f t="shared" si="31"/>
        <v>0.25794307394161975</v>
      </c>
      <c r="BV12">
        <f t="shared" si="32"/>
        <v>-0.59602956068439972</v>
      </c>
      <c r="BW12">
        <f t="shared" si="33"/>
        <v>-0.3506423887520777</v>
      </c>
      <c r="BX12" s="61"/>
      <c r="BY12" s="100">
        <v>54.509173539873082</v>
      </c>
      <c r="BZ12" s="100">
        <v>6</v>
      </c>
      <c r="CA12" s="22">
        <f t="shared" si="34"/>
        <v>0.29086231142819047</v>
      </c>
      <c r="CB12" s="100"/>
      <c r="CC12" s="100">
        <f t="shared" si="35"/>
        <v>0.42764559402393298</v>
      </c>
      <c r="CD12" s="100">
        <f>AVERAGE(CA36:CA41)</f>
        <v>0.69653869315698247</v>
      </c>
      <c r="CE12" s="100">
        <f>(CC41-CC36)/(CA41-CA36)</f>
        <v>0.56998759535912047</v>
      </c>
      <c r="CF12" s="100">
        <f t="shared" si="36"/>
        <v>0.35796712183799939</v>
      </c>
      <c r="CG12" s="100">
        <f t="shared" si="37"/>
        <v>0.77308140669071668</v>
      </c>
      <c r="CH12" s="100">
        <f t="shared" si="38"/>
        <v>0.32244890582039148</v>
      </c>
      <c r="CI12">
        <f t="shared" si="39"/>
        <v>-0.53631254894600444</v>
      </c>
      <c r="CJ12">
        <f t="shared" si="40"/>
        <v>-0.36891599809048953</v>
      </c>
      <c r="CK12" s="61"/>
      <c r="CL12" s="100">
        <v>37.656340767525464</v>
      </c>
      <c r="CM12" s="100">
        <v>6</v>
      </c>
      <c r="CN12" s="22">
        <f t="shared" si="41"/>
        <v>0.13775823656530858</v>
      </c>
      <c r="CO12" s="100"/>
      <c r="CP12" s="100">
        <f t="shared" si="42"/>
        <v>0.42529180194088878</v>
      </c>
      <c r="CQ12" s="100">
        <f>AVERAGE(CN36:CN41)</f>
        <v>0.44197434231369837</v>
      </c>
      <c r="CR12" s="100">
        <f>(CP41-CP36)/(CN41-CN36)</f>
        <v>0.54880852630371657</v>
      </c>
      <c r="CS12" s="100">
        <f t="shared" si="43"/>
        <v>0.27356167469025194</v>
      </c>
      <c r="CT12" s="100">
        <f t="shared" si="44"/>
        <v>0.49937360754924359</v>
      </c>
      <c r="CU12" s="100">
        <f t="shared" si="45"/>
        <v>0.43734319202139782</v>
      </c>
      <c r="CV12">
        <f t="shared" si="46"/>
        <v>-0.86088242523172021</v>
      </c>
      <c r="CW12">
        <f t="shared" si="47"/>
        <v>-0.37131298880290481</v>
      </c>
      <c r="CX12" s="61"/>
      <c r="CY12" s="100">
        <v>47.712681752339179</v>
      </c>
      <c r="CZ12" s="100">
        <v>6</v>
      </c>
      <c r="DA12" s="22">
        <f t="shared" si="48"/>
        <v>0.11665063845958577</v>
      </c>
      <c r="DC12" s="100">
        <f t="shared" si="49"/>
        <v>0.35240301835215526</v>
      </c>
      <c r="DD12" s="100">
        <f>AVERAGE(DA36:DA41)</f>
        <v>0.37425413172450428</v>
      </c>
      <c r="DE12" s="100">
        <f>(DC41-DC36)/(DA41-DA36)</f>
        <v>0.64238046426210571</v>
      </c>
      <c r="DF12" s="100">
        <f t="shared" si="50"/>
        <v>0.36654205895514308</v>
      </c>
      <c r="DG12" s="100">
        <f t="shared" si="51"/>
        <v>0.42285856441599839</v>
      </c>
      <c r="DH12" s="100">
        <f t="shared" si="52"/>
        <v>0.46076454206667694</v>
      </c>
      <c r="DI12">
        <f t="shared" si="53"/>
        <v>-0.93311287985594471</v>
      </c>
      <c r="DJ12">
        <f t="shared" si="54"/>
        <v>-0.45296038048680104</v>
      </c>
      <c r="DK12" s="61"/>
      <c r="DL12" s="100">
        <v>43.289721643826724</v>
      </c>
      <c r="DM12" s="100">
        <v>6</v>
      </c>
      <c r="DN12" s="22">
        <f t="shared" si="55"/>
        <v>0.10525111226974967</v>
      </c>
      <c r="DP12" s="100">
        <f t="shared" si="56"/>
        <v>0.31614350690166809</v>
      </c>
      <c r="DQ12" s="100">
        <f>AVERAGE(DN36:DN41)</f>
        <v>0.33768065186544688</v>
      </c>
      <c r="DR12" s="100">
        <f>(DP41-DP36)/(DN41-DN36)</f>
        <v>0.65246219373270475</v>
      </c>
      <c r="DS12" s="100">
        <f t="shared" si="57"/>
        <v>0.40976332730793746</v>
      </c>
      <c r="DT12" s="100">
        <f t="shared" si="58"/>
        <v>0.38153528197784253</v>
      </c>
      <c r="DU12" s="100">
        <f t="shared" si="59"/>
        <v>1.0657306601144796</v>
      </c>
      <c r="DV12">
        <f t="shared" si="60"/>
        <v>-0.97777330594300893</v>
      </c>
      <c r="DW12">
        <f t="shared" si="61"/>
        <v>-0.50011573349565985</v>
      </c>
      <c r="DX12" s="61"/>
      <c r="DY12" s="100">
        <v>34.590461112855955</v>
      </c>
      <c r="DZ12">
        <v>6</v>
      </c>
      <c r="EA12" s="22">
        <f t="shared" si="62"/>
        <v>0.15173757244896716</v>
      </c>
      <c r="EC12" s="100">
        <f t="shared" si="63"/>
        <v>0.275016114742208</v>
      </c>
      <c r="ED12" s="100">
        <f>AVERAGE(EA36:EA41)</f>
        <v>0.51728717880329711</v>
      </c>
      <c r="EE12" s="100">
        <f>(EC41-EC36)/(EA41-EA36)</f>
        <v>0.50519111988888199</v>
      </c>
      <c r="EF12" s="100">
        <f t="shared" si="64"/>
        <v>0.25181993750396753</v>
      </c>
      <c r="EG12" s="100">
        <f t="shared" si="65"/>
        <v>0.58625880264373664</v>
      </c>
      <c r="EH12" s="100">
        <f t="shared" si="66"/>
        <v>0.74975339126797513</v>
      </c>
      <c r="EI12">
        <f t="shared" si="123"/>
        <v>-0.81890686821218728</v>
      </c>
      <c r="EJ12">
        <f t="shared" si="67"/>
        <v>-0.56064185766583852</v>
      </c>
      <c r="EK12" s="61"/>
      <c r="EL12">
        <v>44.679413604030209</v>
      </c>
      <c r="EM12">
        <v>6</v>
      </c>
      <c r="EN12" s="22">
        <f t="shared" si="68"/>
        <v>0.16101300411640898</v>
      </c>
      <c r="EP12" s="100">
        <f t="shared" si="69"/>
        <v>0.31973528727336264</v>
      </c>
      <c r="EQ12" s="100">
        <f>AVERAGE(EN36:EN41)</f>
        <v>0.489231820199858</v>
      </c>
      <c r="ER12" s="100">
        <f>(EP41-EP36)/(EN41-EN36)</f>
        <v>0.66922199340820709</v>
      </c>
      <c r="ES12" s="100">
        <f t="shared" si="70"/>
        <v>0.33358353684720832</v>
      </c>
      <c r="ET12" s="100">
        <f t="shared" si="71"/>
        <v>0.5511598987061691</v>
      </c>
      <c r="EU12" s="100">
        <f t="shared" si="72"/>
        <v>0.79879080560772286</v>
      </c>
      <c r="EV12">
        <f t="shared" si="124"/>
        <v>-0.79313904702449078</v>
      </c>
      <c r="EW12">
        <f t="shared" si="73"/>
        <v>-0.49520943059598926</v>
      </c>
      <c r="EX12" s="61"/>
      <c r="EY12">
        <v>44.52527372178637</v>
      </c>
      <c r="EZ12">
        <v>6</v>
      </c>
      <c r="FA12" s="22">
        <f t="shared" si="74"/>
        <v>0.15975544562249797</v>
      </c>
      <c r="FC12" s="100">
        <f t="shared" si="75"/>
        <v>0.33867320690711528</v>
      </c>
      <c r="FD12" s="100">
        <f>AVERAGE(FA36:FA41)</f>
        <v>0.51254872137218088</v>
      </c>
      <c r="FE12" s="100">
        <f>(FC41-FC36)/(FA41-FA36)</f>
        <v>0.73767863310623483</v>
      </c>
      <c r="FF12" s="100">
        <f t="shared" si="76"/>
        <v>0.36770675487661597</v>
      </c>
      <c r="FG12" s="100">
        <f t="shared" si="77"/>
        <v>0.57911349038155502</v>
      </c>
      <c r="FH12" s="100">
        <f t="shared" si="78"/>
        <v>0.4998133520482036</v>
      </c>
      <c r="FI12">
        <f t="shared" si="125"/>
        <v>-0.79654432901624328</v>
      </c>
      <c r="FJ12">
        <f t="shared" si="79"/>
        <v>-0.47021915987340251</v>
      </c>
      <c r="FK12" s="61"/>
      <c r="FL12" s="100">
        <v>45.069390943299865</v>
      </c>
      <c r="FM12">
        <v>6</v>
      </c>
      <c r="FN12" s="22">
        <f t="shared" si="80"/>
        <v>0.16221987466358501</v>
      </c>
      <c r="FP12" s="100">
        <f t="shared" si="81"/>
        <v>0.41559238040413504</v>
      </c>
      <c r="FQ12" s="100">
        <f>AVERAGE(FN36:FN41)</f>
        <v>0.49289884993935446</v>
      </c>
      <c r="FR12" s="100">
        <f>(FP41-FP36)/(FN41-FN36)</f>
        <v>0.67052535498899568</v>
      </c>
      <c r="FS12" s="100">
        <f t="shared" si="82"/>
        <v>0.48204771299508509</v>
      </c>
      <c r="FT12" s="100">
        <f t="shared" si="83"/>
        <v>0.55529110942534865</v>
      </c>
      <c r="FU12" s="100">
        <f t="shared" si="84"/>
        <v>0.2887758815319314</v>
      </c>
      <c r="FV12">
        <f t="shared" si="85"/>
        <v>-0.78989593848519735</v>
      </c>
      <c r="FW12">
        <f t="shared" si="86"/>
        <v>-0.38133242352769409</v>
      </c>
      <c r="FX12" s="61"/>
      <c r="FY12">
        <v>260.1734998034965</v>
      </c>
      <c r="FZ12">
        <v>24</v>
      </c>
      <c r="GA12" s="22">
        <f t="shared" si="87"/>
        <v>0.29758098876904743</v>
      </c>
      <c r="GC12" s="100">
        <f t="shared" si="88"/>
        <v>0.53075459659637469</v>
      </c>
      <c r="GD12" s="100">
        <f t="shared" si="89"/>
        <v>0.63773310168532094</v>
      </c>
      <c r="GE12" s="100">
        <f t="shared" si="90"/>
        <v>0.38260412841734665</v>
      </c>
      <c r="GF12" s="100">
        <f t="shared" si="91"/>
        <v>0.45847301803183299</v>
      </c>
      <c r="GG12" s="100">
        <f t="shared" si="92"/>
        <v>1.2209292113158163</v>
      </c>
      <c r="GH12">
        <f t="shared" si="93"/>
        <v>-0.52639481753619721</v>
      </c>
      <c r="GI12">
        <f t="shared" si="94"/>
        <v>-0.27510623594143291</v>
      </c>
      <c r="GJ12" s="61"/>
      <c r="GK12">
        <v>96.105410877848087</v>
      </c>
      <c r="GL12">
        <v>24</v>
      </c>
      <c r="GM12" s="22">
        <f t="shared" si="95"/>
        <v>0.17477720690255441</v>
      </c>
      <c r="GN12" s="22"/>
      <c r="GO12" s="100">
        <f t="shared" si="96"/>
        <v>0.39984218428533391</v>
      </c>
      <c r="GP12" s="100">
        <f t="shared" si="97"/>
        <v>0.25203904916394698</v>
      </c>
      <c r="GQ12" s="100">
        <f t="shared" si="98"/>
        <v>0.85702995614846311</v>
      </c>
      <c r="GR12" s="100">
        <f t="shared" si="99"/>
        <v>0.12563256777550755</v>
      </c>
      <c r="GS12">
        <f t="shared" si="100"/>
        <v>-0.75751520535086214</v>
      </c>
      <c r="GT12">
        <f t="shared" si="101"/>
        <v>-0.39811138871743434</v>
      </c>
      <c r="GU12" s="61"/>
      <c r="GV12">
        <v>151.61876532936154</v>
      </c>
      <c r="GW12">
        <v>24</v>
      </c>
      <c r="GX12" s="22">
        <f t="shared" si="102"/>
        <v>0.17987428010385659</v>
      </c>
      <c r="GY12" s="22"/>
      <c r="GZ12" s="100">
        <f t="shared" si="103"/>
        <v>0.38859568294485058</v>
      </c>
      <c r="HA12" s="100">
        <f t="shared" si="104"/>
        <v>0.39183273412465125</v>
      </c>
      <c r="HB12" s="100">
        <f t="shared" si="105"/>
        <v>1.6745310376609621</v>
      </c>
      <c r="HC12" s="100">
        <f t="shared" si="106"/>
        <v>0.22357961538735607</v>
      </c>
      <c r="HD12">
        <f t="shared" si="107"/>
        <v>-0.74503093119320229</v>
      </c>
      <c r="HE12">
        <f t="shared" si="108"/>
        <v>-0.41050202844967881</v>
      </c>
      <c r="HF12" s="61"/>
      <c r="HG12">
        <v>155.00322577288512</v>
      </c>
      <c r="HH12">
        <v>24</v>
      </c>
      <c r="HI12" s="22">
        <f t="shared" si="109"/>
        <v>0.15686835387868081</v>
      </c>
      <c r="HJ12" s="22"/>
      <c r="HK12" s="100">
        <f t="shared" si="110"/>
        <v>0.31176247573016747</v>
      </c>
      <c r="HL12" s="100">
        <f t="shared" si="111"/>
        <v>0.42429259345350334</v>
      </c>
      <c r="HM12" s="100">
        <f t="shared" si="112"/>
        <v>1.588779989421534</v>
      </c>
      <c r="HN12" s="100">
        <f t="shared" si="113"/>
        <v>0.26646684898473494</v>
      </c>
      <c r="HO12">
        <f t="shared" si="114"/>
        <v>-0.80446466076027856</v>
      </c>
      <c r="HP12">
        <f t="shared" si="115"/>
        <v>-0.50617615843527475</v>
      </c>
      <c r="HQ12" s="61"/>
      <c r="HR12">
        <v>174.51790739061707</v>
      </c>
      <c r="HS12">
        <v>24</v>
      </c>
      <c r="HT12" s="22">
        <f t="shared" si="116"/>
        <v>0.23087365904030413</v>
      </c>
      <c r="HU12" s="22"/>
      <c r="HV12" s="100">
        <f t="shared" si="117"/>
        <v>0.49606580854270771</v>
      </c>
      <c r="HW12" s="100">
        <f t="shared" si="118"/>
        <v>0.45428205305904512</v>
      </c>
      <c r="HX12" s="100">
        <f t="shared" si="119"/>
        <v>1.0499078368039079</v>
      </c>
      <c r="HY12" s="100">
        <f t="shared" si="120"/>
        <v>0.32658813436729545</v>
      </c>
      <c r="HZ12">
        <f t="shared" si="121"/>
        <v>-0.63662561401228746</v>
      </c>
      <c r="IA12">
        <f t="shared" si="126"/>
        <v>-0.30446070578574458</v>
      </c>
      <c r="IB12" s="61"/>
    </row>
    <row r="13" spans="1:16384" x14ac:dyDescent="0.25">
      <c r="A13" s="87">
        <v>12</v>
      </c>
      <c r="B13" s="87" t="s">
        <v>57</v>
      </c>
      <c r="C13" s="87" t="s">
        <v>58</v>
      </c>
      <c r="D13" s="101">
        <v>100</v>
      </c>
      <c r="E13" s="4">
        <v>802.48</v>
      </c>
      <c r="F13" s="100">
        <v>6</v>
      </c>
      <c r="G13" s="100">
        <v>4.2240000000000002</v>
      </c>
      <c r="H13" s="100">
        <v>66.229855810660922</v>
      </c>
      <c r="I13" s="100">
        <v>211.93974999827464</v>
      </c>
      <c r="J13" s="100">
        <v>1.2519135058006092</v>
      </c>
      <c r="L13" s="100">
        <v>18.828170383762732</v>
      </c>
      <c r="M13" s="100">
        <v>7</v>
      </c>
      <c r="N13" s="22">
        <f t="shared" si="122"/>
        <v>2.9467588864558314</v>
      </c>
      <c r="O13" s="100"/>
      <c r="P13" s="100">
        <f t="shared" si="0"/>
        <v>0.35719534269587383</v>
      </c>
      <c r="Q13" s="100">
        <f>AVERAGE(N41:N46)</f>
        <v>3.0564624277560513</v>
      </c>
      <c r="R13" s="100">
        <f>(P46-P41)/(N46-N41)</f>
        <v>0.17838645272814846</v>
      </c>
      <c r="S13" s="100">
        <f t="shared" si="1"/>
        <v>8.8919348755451891E-2</v>
      </c>
      <c r="T13" s="100">
        <f t="shared" si="2"/>
        <v>3.0744466148544483</v>
      </c>
      <c r="U13" s="100">
        <f t="shared" si="3"/>
        <v>0.26202594927773709</v>
      </c>
      <c r="V13">
        <f t="shared" si="4"/>
        <v>0.46934460189483118</v>
      </c>
      <c r="W13">
        <f t="shared" si="5"/>
        <v>-0.44709421231055901</v>
      </c>
      <c r="X13" s="61"/>
      <c r="Y13" s="100">
        <v>25.401771591761076</v>
      </c>
      <c r="Z13" s="100">
        <v>7</v>
      </c>
      <c r="AA13" s="22">
        <f t="shared" si="6"/>
        <v>4.1940428134878881E-2</v>
      </c>
      <c r="AB13" s="100"/>
      <c r="AC13" s="100">
        <f t="shared" si="7"/>
        <v>0.33733732179932702</v>
      </c>
      <c r="AD13" s="100">
        <f>AVERAGE(AA41:AA46)</f>
        <v>0.13331064657157929</v>
      </c>
      <c r="AE13" s="100">
        <f>(AC46-AC41)/(AA46-AA41)</f>
        <v>0.24548609486582446</v>
      </c>
      <c r="AF13" s="100">
        <f t="shared" si="8"/>
        <v>0.14007427632522557</v>
      </c>
      <c r="AG13" s="100">
        <f t="shared" si="9"/>
        <v>0.1482893709054646</v>
      </c>
      <c r="AH13" s="100">
        <f t="shared" si="10"/>
        <v>1.2276887958602873</v>
      </c>
      <c r="AI13">
        <f t="shared" si="11"/>
        <v>-1.3773671404976093</v>
      </c>
      <c r="AJ13">
        <f t="shared" si="12"/>
        <v>-0.47193560735857315</v>
      </c>
      <c r="AK13" s="61"/>
      <c r="AL13" s="100">
        <v>22</v>
      </c>
      <c r="AM13" s="100">
        <v>7</v>
      </c>
      <c r="AN13" s="22">
        <f t="shared" si="13"/>
        <v>6.3934975713584266E-2</v>
      </c>
      <c r="AP13" s="100">
        <f t="shared" si="14"/>
        <v>0.29033651759289353</v>
      </c>
      <c r="AQ13" s="100">
        <f>AVERAGE(AN41:AN46)</f>
        <v>0.14518567401626425</v>
      </c>
      <c r="AR13" s="100">
        <f>(AP46-AP41)/(AN46-AN41)</f>
        <v>0.18258006328170023</v>
      </c>
      <c r="AS13" s="100">
        <f t="shared" si="15"/>
        <v>0.11466505638034362</v>
      </c>
      <c r="AT13" s="100">
        <f t="shared" si="16"/>
        <v>0.15850546062326099</v>
      </c>
      <c r="AU13" s="100">
        <f t="shared" si="17"/>
        <v>-0.12217443215622491</v>
      </c>
      <c r="AV13">
        <f t="shared" si="18"/>
        <v>-1.1942614954587611</v>
      </c>
      <c r="AW13">
        <f t="shared" si="19"/>
        <v>-0.53709833657041806</v>
      </c>
      <c r="AX13" s="61"/>
      <c r="AY13" s="100">
        <v>49.540387564087546</v>
      </c>
      <c r="AZ13" s="100">
        <v>7</v>
      </c>
      <c r="BA13" s="22">
        <f t="shared" si="20"/>
        <v>0.33218090750720075</v>
      </c>
      <c r="BB13" s="100"/>
      <c r="BC13" s="100">
        <f t="shared" si="21"/>
        <v>0.46890043373164536</v>
      </c>
      <c r="BD13" s="100">
        <f>AVERAGE(BA41:BA46)</f>
        <v>0.96540076244280215</v>
      </c>
      <c r="BE13" s="100">
        <f>(BC46-BC41)/(BA46-BA41)</f>
        <v>0.48051232197840349</v>
      </c>
      <c r="BF13" s="100">
        <f t="shared" si="22"/>
        <v>0.23951842802997547</v>
      </c>
      <c r="BG13" s="100">
        <f t="shared" si="23"/>
        <v>1.0692072960388024</v>
      </c>
      <c r="BH13" s="100">
        <f t="shared" si="24"/>
        <v>-1.4248066533114294E-2</v>
      </c>
      <c r="BI13">
        <f t="shared" si="25"/>
        <v>-0.47862533275925839</v>
      </c>
      <c r="BJ13">
        <f t="shared" si="26"/>
        <v>-0.32891936553973228</v>
      </c>
      <c r="BK13" s="61"/>
      <c r="BL13" s="100">
        <v>44.138985035906749</v>
      </c>
      <c r="BM13" s="100">
        <v>7</v>
      </c>
      <c r="BN13" s="22">
        <f t="shared" si="27"/>
        <v>0.2703953152349039</v>
      </c>
      <c r="BO13" s="100"/>
      <c r="BP13" s="100">
        <f t="shared" si="28"/>
        <v>0.45074912523408572</v>
      </c>
      <c r="BQ13" s="100">
        <f>AVERAGE(BN41:BN46)</f>
        <v>0.7858363849014397</v>
      </c>
      <c r="BR13" s="100">
        <f>(BP46-BP41)/(BN46-BN41)</f>
        <v>0.45671667240549746</v>
      </c>
      <c r="BS13" s="100">
        <f t="shared" si="29"/>
        <v>0.2606023669398938</v>
      </c>
      <c r="BT13" s="100">
        <f t="shared" si="30"/>
        <v>0.87033492091234699</v>
      </c>
      <c r="BU13" s="100">
        <f t="shared" si="31"/>
        <v>-1.2286803494188819E-3</v>
      </c>
      <c r="BV13">
        <f t="shared" si="32"/>
        <v>-0.56800083708415616</v>
      </c>
      <c r="BW13">
        <f t="shared" si="33"/>
        <v>-0.3460651074372369</v>
      </c>
      <c r="BX13" s="61"/>
      <c r="BY13" s="100">
        <v>63.001984095740987</v>
      </c>
      <c r="BZ13" s="100">
        <v>7</v>
      </c>
      <c r="CA13" s="22">
        <f t="shared" si="34"/>
        <v>0.30617085413493739</v>
      </c>
      <c r="CB13" s="100"/>
      <c r="CC13" s="100">
        <f t="shared" si="35"/>
        <v>0.43315765502565778</v>
      </c>
      <c r="CD13" s="100">
        <f>AVERAGE(CA41:CA46)</f>
        <v>0.77308140669071668</v>
      </c>
      <c r="CE13" s="100">
        <f>(CC46-CC41)/(CA46-CA41)</f>
        <v>0.61010370163726901</v>
      </c>
      <c r="CF13" s="100">
        <f t="shared" si="36"/>
        <v>0.38316108609381533</v>
      </c>
      <c r="CG13" s="100">
        <f t="shared" si="37"/>
        <v>0.84962412022445122</v>
      </c>
      <c r="CH13" s="100">
        <f t="shared" si="38"/>
        <v>9.6244833534383886E-2</v>
      </c>
      <c r="CI13">
        <f t="shared" si="39"/>
        <v>-0.51403615423485205</v>
      </c>
      <c r="CJ13">
        <f t="shared" si="40"/>
        <v>-0.36335400608080148</v>
      </c>
      <c r="CK13" s="61"/>
      <c r="CL13" s="100">
        <v>44.181444068749045</v>
      </c>
      <c r="CM13" s="100">
        <v>7</v>
      </c>
      <c r="CN13" s="22">
        <f t="shared" si="41"/>
        <v>0.14923808961241763</v>
      </c>
      <c r="CO13" s="100"/>
      <c r="CP13" s="100">
        <f t="shared" si="42"/>
        <v>0.42818571261613242</v>
      </c>
      <c r="CQ13" s="100">
        <f>AVERAGE(CN41:CN46)</f>
        <v>0.49937360754924359</v>
      </c>
      <c r="CR13" s="100">
        <f>(CP46-CP41)/(CN46-CN41)</f>
        <v>0.56006868392203879</v>
      </c>
      <c r="CS13" s="100">
        <f t="shared" si="43"/>
        <v>0.279174465723385</v>
      </c>
      <c r="CT13" s="100">
        <f t="shared" si="44"/>
        <v>0.55677287278478882</v>
      </c>
      <c r="CU13" s="100">
        <f t="shared" si="45"/>
        <v>0.30390783840236496</v>
      </c>
      <c r="CV13">
        <f t="shared" si="46"/>
        <v>-0.82612031897250826</v>
      </c>
      <c r="CW13">
        <f t="shared" si="47"/>
        <v>-0.36836782801657852</v>
      </c>
      <c r="CX13" s="61"/>
      <c r="CY13" s="100">
        <v>55.682133579811754</v>
      </c>
      <c r="CZ13" s="100">
        <v>7</v>
      </c>
      <c r="DA13" s="22">
        <f t="shared" si="48"/>
        <v>0.12637152499788457</v>
      </c>
      <c r="DC13" s="100">
        <f t="shared" si="49"/>
        <v>0.35506294202962096</v>
      </c>
      <c r="DD13" s="100">
        <f>AVERAGE(DA41:DA46)</f>
        <v>0.42285856441599839</v>
      </c>
      <c r="DE13" s="100">
        <f>(DC46-DC41)/(DA46-DA41)</f>
        <v>0.66948828824957807</v>
      </c>
      <c r="DF13" s="100">
        <f t="shared" si="50"/>
        <v>0.38200977344981607</v>
      </c>
      <c r="DG13" s="100">
        <f t="shared" si="51"/>
        <v>0.47146299710749245</v>
      </c>
      <c r="DH13" s="100">
        <f t="shared" si="52"/>
        <v>0.45737550676068067</v>
      </c>
      <c r="DI13">
        <f t="shared" si="53"/>
        <v>-0.89835077359673288</v>
      </c>
      <c r="DJ13">
        <f t="shared" si="54"/>
        <v>-0.44969465271073944</v>
      </c>
      <c r="DK13" s="61"/>
      <c r="DL13" s="100">
        <v>55.226805085936306</v>
      </c>
      <c r="DM13" s="100">
        <v>7</v>
      </c>
      <c r="DN13" s="22">
        <f t="shared" si="55"/>
        <v>0.11402203829222882</v>
      </c>
      <c r="DP13" s="100">
        <f t="shared" si="56"/>
        <v>0.319794749341139</v>
      </c>
      <c r="DQ13" s="100">
        <f>AVERAGE(DN41:DN46)</f>
        <v>0.38153528197784253</v>
      </c>
      <c r="DR13" s="100">
        <f>(DP46-DP41)/(DN46-DN41)</f>
        <v>0.71154205403722692</v>
      </c>
      <c r="DS13" s="100">
        <f t="shared" si="57"/>
        <v>0.44686702521995286</v>
      </c>
      <c r="DT13" s="100">
        <f t="shared" si="58"/>
        <v>0.42538991209023824</v>
      </c>
      <c r="DU13" s="100">
        <f t="shared" si="59"/>
        <v>4.6206564701624014E-2</v>
      </c>
      <c r="DV13">
        <f t="shared" si="60"/>
        <v>-0.94301119968379687</v>
      </c>
      <c r="DW13">
        <f t="shared" si="61"/>
        <v>-0.49512867114291043</v>
      </c>
      <c r="DX13" s="61"/>
      <c r="DY13" s="100">
        <v>41.076148797081743</v>
      </c>
      <c r="DZ13">
        <v>7</v>
      </c>
      <c r="EA13" s="22">
        <f t="shared" si="62"/>
        <v>0.16553189721705508</v>
      </c>
      <c r="EC13" s="100">
        <f t="shared" si="63"/>
        <v>0.27859667892164064</v>
      </c>
      <c r="ED13" s="100">
        <f>AVERAGE(EA41:EA46)</f>
        <v>0.58625880264373664</v>
      </c>
      <c r="EE13" s="100">
        <f>(EC46-EC41)/(EA46-EA41)</f>
        <v>0.5208352935565147</v>
      </c>
      <c r="EF13" s="100">
        <f t="shared" si="64"/>
        <v>0.25961800576009797</v>
      </c>
      <c r="EG13" s="100">
        <f t="shared" si="65"/>
        <v>0.65523042648417629</v>
      </c>
      <c r="EH13" s="100">
        <f t="shared" si="66"/>
        <v>0.5217292215814362</v>
      </c>
      <c r="EI13">
        <f t="shared" si="123"/>
        <v>-0.78111830732278753</v>
      </c>
      <c r="EJ13">
        <f t="shared" si="67"/>
        <v>-0.55502406499246526</v>
      </c>
      <c r="EK13" s="61"/>
      <c r="EL13">
        <v>51.742149162940649</v>
      </c>
      <c r="EM13">
        <v>7</v>
      </c>
      <c r="EN13" s="22">
        <f t="shared" si="68"/>
        <v>0.17339861981767121</v>
      </c>
      <c r="EP13" s="100">
        <f t="shared" si="69"/>
        <v>0.32348645055863656</v>
      </c>
      <c r="EQ13" s="100">
        <f>AVERAGE(EN41:EN46)</f>
        <v>0.5511598987061691</v>
      </c>
      <c r="ER13" s="100">
        <f>(EP46-EP41)/(EN46-EN41)</f>
        <v>0.8028210761312129</v>
      </c>
      <c r="ES13" s="100">
        <f t="shared" si="70"/>
        <v>0.40017796287214424</v>
      </c>
      <c r="ET13" s="100">
        <f t="shared" si="71"/>
        <v>0.61308797721248032</v>
      </c>
      <c r="EU13" s="100">
        <f t="shared" si="72"/>
        <v>-0.31442343841247711</v>
      </c>
      <c r="EV13">
        <f t="shared" si="124"/>
        <v>-0.76095436365308944</v>
      </c>
      <c r="EW13">
        <f t="shared" si="73"/>
        <v>-0.49014390532249025</v>
      </c>
      <c r="EX13" s="61"/>
      <c r="EY13">
        <v>52.021630116712032</v>
      </c>
      <c r="EZ13">
        <v>7</v>
      </c>
      <c r="FA13" s="22">
        <f t="shared" si="74"/>
        <v>0.1730683994243728</v>
      </c>
      <c r="FC13" s="100">
        <f t="shared" si="75"/>
        <v>0.34308082128072459</v>
      </c>
      <c r="FD13" s="100">
        <f>AVERAGE(FA41:FA46)</f>
        <v>0.57911349038155502</v>
      </c>
      <c r="FE13" s="100">
        <f>(FC46-FC41)/(FA46-FA41)</f>
        <v>0.78727009683748206</v>
      </c>
      <c r="FF13" s="100">
        <f t="shared" si="76"/>
        <v>0.39242634872117871</v>
      </c>
      <c r="FG13" s="100">
        <f t="shared" si="77"/>
        <v>0.64567825939092915</v>
      </c>
      <c r="FH13" s="100">
        <f t="shared" si="78"/>
        <v>0.12865533849667052</v>
      </c>
      <c r="FI13">
        <f t="shared" si="125"/>
        <v>-0.76178222275703134</v>
      </c>
      <c r="FJ13">
        <f t="shared" si="79"/>
        <v>-0.4646035589614731</v>
      </c>
      <c r="FK13" s="61"/>
      <c r="FL13" s="100">
        <v>54.037024344425184</v>
      </c>
      <c r="FM13">
        <v>7</v>
      </c>
      <c r="FN13" s="22">
        <f t="shared" si="80"/>
        <v>0.17469832656078385</v>
      </c>
      <c r="FP13" s="100">
        <f t="shared" si="81"/>
        <v>0.42062396500219784</v>
      </c>
      <c r="FQ13" s="100">
        <f>AVERAGE(FN41:FN46)</f>
        <v>0.55529110942534865</v>
      </c>
      <c r="FR13" s="100">
        <f>(FP46-FP41)/(FN46-FN41)</f>
        <v>0.63898958860916599</v>
      </c>
      <c r="FS13" s="100">
        <f t="shared" si="82"/>
        <v>0.4593763196647111</v>
      </c>
      <c r="FT13" s="100">
        <f t="shared" si="83"/>
        <v>0.6176833689113429</v>
      </c>
      <c r="FU13" s="100">
        <f t="shared" si="84"/>
        <v>0.58006506997542329</v>
      </c>
      <c r="FV13">
        <f t="shared" si="85"/>
        <v>-0.75771125511379611</v>
      </c>
      <c r="FW13">
        <f t="shared" si="86"/>
        <v>-0.37610598706644965</v>
      </c>
      <c r="FX13" s="61"/>
      <c r="FY13">
        <v>327.09784468871084</v>
      </c>
      <c r="FZ13">
        <v>28</v>
      </c>
      <c r="GA13" s="22">
        <f t="shared" si="87"/>
        <v>0.34009255859319704</v>
      </c>
      <c r="GC13" s="100">
        <f t="shared" si="88"/>
        <v>0.55632442322573405</v>
      </c>
      <c r="GD13" s="100">
        <f t="shared" si="89"/>
        <v>0.69660160192652087</v>
      </c>
      <c r="GE13" s="100">
        <f t="shared" si="90"/>
        <v>0.42511569824149625</v>
      </c>
      <c r="GF13" s="100">
        <f t="shared" si="91"/>
        <v>0.50079420051595658</v>
      </c>
      <c r="GG13" s="100">
        <f t="shared" si="92"/>
        <v>0.81914840396993183</v>
      </c>
      <c r="GH13">
        <f t="shared" si="93"/>
        <v>-0.46840287055851049</v>
      </c>
      <c r="GI13">
        <f t="shared" si="94"/>
        <v>-0.25467187365734428</v>
      </c>
      <c r="GJ13" s="61"/>
      <c r="GK13">
        <v>121.10326172320876</v>
      </c>
      <c r="GL13">
        <v>28</v>
      </c>
      <c r="GM13" s="22">
        <f t="shared" si="95"/>
        <v>0.19974537931720501</v>
      </c>
      <c r="GN13" s="22"/>
      <c r="GO13" s="100">
        <f t="shared" si="96"/>
        <v>0.40607477872814834</v>
      </c>
      <c r="GP13" s="100">
        <f t="shared" si="97"/>
        <v>0.26730319511191747</v>
      </c>
      <c r="GQ13" s="100">
        <f t="shared" si="98"/>
        <v>0.99727639979716221</v>
      </c>
      <c r="GR13" s="100">
        <f t="shared" si="99"/>
        <v>0.13324120563025613</v>
      </c>
      <c r="GS13">
        <f t="shared" si="100"/>
        <v>-0.69952325837317553</v>
      </c>
      <c r="GT13">
        <f t="shared" si="101"/>
        <v>-0.39139398366766792</v>
      </c>
      <c r="GU13" s="61"/>
      <c r="GV13">
        <v>192.62723068143819</v>
      </c>
      <c r="GW13">
        <v>28</v>
      </c>
      <c r="GX13" s="22">
        <f t="shared" si="102"/>
        <v>0.20557060583297893</v>
      </c>
      <c r="GY13" s="22"/>
      <c r="GZ13" s="100">
        <f t="shared" si="103"/>
        <v>0.39836842875294948</v>
      </c>
      <c r="HA13" s="100">
        <f t="shared" si="104"/>
        <v>0.4339550341015827</v>
      </c>
      <c r="HB13" s="100">
        <f t="shared" si="105"/>
        <v>1.2479745997173566</v>
      </c>
      <c r="HC13" s="100">
        <f t="shared" si="106"/>
        <v>0.24761458441339254</v>
      </c>
      <c r="HD13">
        <f t="shared" si="107"/>
        <v>-0.68703898421551557</v>
      </c>
      <c r="HE13">
        <f t="shared" si="108"/>
        <v>-0.39971508732083627</v>
      </c>
      <c r="HF13" s="61"/>
      <c r="HG13">
        <v>195.5102299113783</v>
      </c>
      <c r="HH13">
        <v>28</v>
      </c>
      <c r="HI13" s="22">
        <f t="shared" si="109"/>
        <v>0.17927811871849234</v>
      </c>
      <c r="HJ13" s="22"/>
      <c r="HK13" s="100">
        <f t="shared" si="110"/>
        <v>0.32066785793461278</v>
      </c>
      <c r="HL13" s="100">
        <f t="shared" si="111"/>
        <v>0.4683968281568674</v>
      </c>
      <c r="HM13" s="100">
        <f t="shared" si="112"/>
        <v>1.2076857896959445</v>
      </c>
      <c r="HN13" s="100">
        <f t="shared" si="113"/>
        <v>0.29416546222856133</v>
      </c>
      <c r="HO13">
        <f t="shared" si="114"/>
        <v>-0.74647271378259183</v>
      </c>
      <c r="HP13">
        <f t="shared" si="115"/>
        <v>-0.49394456929265673</v>
      </c>
      <c r="HQ13" s="61"/>
      <c r="HR13">
        <v>223.03587155433092</v>
      </c>
      <c r="HS13">
        <v>28</v>
      </c>
      <c r="HT13" s="22">
        <f t="shared" si="116"/>
        <v>0.26385561033177618</v>
      </c>
      <c r="HU13" s="22"/>
      <c r="HV13" s="100">
        <f t="shared" si="117"/>
        <v>0.51038838195853697</v>
      </c>
      <c r="HW13" s="100">
        <f t="shared" si="118"/>
        <v>0.50340582381780774</v>
      </c>
      <c r="HX13" s="100">
        <f t="shared" si="119"/>
        <v>0.51070254578839513</v>
      </c>
      <c r="HY13" s="100">
        <f t="shared" si="120"/>
        <v>0.36190372858273717</v>
      </c>
      <c r="HZ13">
        <f t="shared" si="121"/>
        <v>-0.57863366703460062</v>
      </c>
      <c r="IA13">
        <f t="shared" si="126"/>
        <v>-0.2920992200798504</v>
      </c>
      <c r="IB13" s="61"/>
    </row>
    <row r="14" spans="1:16384" x14ac:dyDescent="0.25">
      <c r="A14" s="87">
        <v>13</v>
      </c>
      <c r="B14" s="87" t="s">
        <v>96</v>
      </c>
      <c r="C14" s="87" t="s">
        <v>102</v>
      </c>
      <c r="D14" s="101">
        <v>110</v>
      </c>
      <c r="E14" s="4">
        <v>1163.7</v>
      </c>
      <c r="F14" s="100">
        <v>7</v>
      </c>
      <c r="G14" s="100">
        <v>7.6560000000000077</v>
      </c>
      <c r="H14" s="100">
        <v>65.754960739075159</v>
      </c>
      <c r="I14" s="100">
        <v>168.47083084659377</v>
      </c>
      <c r="J14" s="100">
        <v>1.335635766677755</v>
      </c>
      <c r="L14" s="100">
        <v>24.186773244895647</v>
      </c>
      <c r="M14" s="100">
        <v>8</v>
      </c>
      <c r="N14" s="22">
        <f t="shared" si="122"/>
        <v>2.9503557238755107</v>
      </c>
      <c r="O14" s="100"/>
      <c r="P14" s="100">
        <f t="shared" si="0"/>
        <v>0.35779857159378275</v>
      </c>
      <c r="Q14" s="100">
        <f>AVERAGE(N46:N51)</f>
        <v>3.0744466148544483</v>
      </c>
      <c r="R14" s="100">
        <f>(P51-P46)/(N51-N46)</f>
        <v>0.15659496134565057</v>
      </c>
      <c r="S14" s="100">
        <f t="shared" si="1"/>
        <v>7.8057059649368904E-2</v>
      </c>
      <c r="T14" s="100">
        <f t="shared" si="2"/>
        <v>3.0924308019528453</v>
      </c>
      <c r="U14" s="100">
        <f t="shared" si="3"/>
        <v>1.2124742612892665</v>
      </c>
      <c r="V14">
        <f t="shared" si="4"/>
        <v>0.46987438194510889</v>
      </c>
      <c r="W14">
        <f t="shared" si="5"/>
        <v>-0.44636139755896537</v>
      </c>
      <c r="X14" s="61"/>
      <c r="Y14" s="100">
        <v>28.77933286231632</v>
      </c>
      <c r="Z14" s="100">
        <v>8</v>
      </c>
      <c r="AA14" s="22">
        <f t="shared" si="6"/>
        <v>4.4936173001655942E-2</v>
      </c>
      <c r="AB14" s="100"/>
      <c r="AC14" s="100">
        <f t="shared" si="7"/>
        <v>0.33770864987342486</v>
      </c>
      <c r="AD14" s="100">
        <f>AVERAGE(AA46:AA51)</f>
        <v>0.1482893709054646</v>
      </c>
      <c r="AE14" s="100">
        <f>(AC51-AC46)/(AA51-AA46)</f>
        <v>0.23877354216152891</v>
      </c>
      <c r="AF14" s="100">
        <f t="shared" si="8"/>
        <v>0.13624409619684374</v>
      </c>
      <c r="AG14" s="100">
        <f t="shared" si="9"/>
        <v>0.1632680952393499</v>
      </c>
      <c r="AH14" s="100">
        <f t="shared" si="10"/>
        <v>2.8132254648987751</v>
      </c>
      <c r="AI14">
        <f t="shared" si="11"/>
        <v>-1.3474039171201662</v>
      </c>
      <c r="AJ14">
        <f t="shared" si="12"/>
        <v>-0.47145781545523824</v>
      </c>
      <c r="AK14" s="61"/>
      <c r="AL14" s="100">
        <v>23.5</v>
      </c>
      <c r="AM14" s="100">
        <v>8</v>
      </c>
      <c r="AN14" s="22">
        <f t="shared" si="13"/>
        <v>6.6598933034983598E-2</v>
      </c>
      <c r="AP14" s="100">
        <f t="shared" si="14"/>
        <v>0.29046229066295537</v>
      </c>
      <c r="AQ14" s="100">
        <f>AVERAGE(AN46:AN51)</f>
        <v>0.15850546062326099</v>
      </c>
      <c r="AR14" s="100">
        <f>(AP51-AP46)/(AN51-AN46)</f>
        <v>0.18887563753559297</v>
      </c>
      <c r="AS14" s="100">
        <f t="shared" si="15"/>
        <v>0.11861884171590606</v>
      </c>
      <c r="AT14" s="100">
        <f t="shared" si="16"/>
        <v>0.17182524723025772</v>
      </c>
      <c r="AU14" s="100">
        <f t="shared" si="17"/>
        <v>0.94558280095663139</v>
      </c>
      <c r="AV14">
        <f t="shared" si="18"/>
        <v>-1.1765327284983298</v>
      </c>
      <c r="AW14">
        <f t="shared" si="19"/>
        <v>-0.53691024200005288</v>
      </c>
      <c r="AX14" s="61"/>
      <c r="AY14" s="100">
        <v>56.508848864580493</v>
      </c>
      <c r="AZ14" s="100">
        <v>8</v>
      </c>
      <c r="BA14" s="22">
        <f t="shared" si="20"/>
        <v>0.35294221422640076</v>
      </c>
      <c r="BB14" s="100"/>
      <c r="BC14" s="100">
        <f t="shared" si="21"/>
        <v>0.47463803419374634</v>
      </c>
      <c r="BD14" s="100">
        <f>AVERAGE(BA46:BA51)</f>
        <v>1.0692072960388024</v>
      </c>
      <c r="BE14" s="100">
        <f>(BC51-BC46)/(BA51-BA46)</f>
        <v>0.4518810380827597</v>
      </c>
      <c r="BF14" s="100">
        <f t="shared" si="22"/>
        <v>0.22524674383480353</v>
      </c>
      <c r="BG14" s="100">
        <f t="shared" si="23"/>
        <v>1.1730138296348027</v>
      </c>
      <c r="BH14" s="100">
        <f t="shared" si="24"/>
        <v>8.1090973205886485E-2</v>
      </c>
      <c r="BI14">
        <f t="shared" si="25"/>
        <v>-0.4522963940369093</v>
      </c>
      <c r="BJ14">
        <f t="shared" si="26"/>
        <v>-0.32363746338241872</v>
      </c>
      <c r="BK14" s="61"/>
      <c r="BL14" s="100">
        <v>50.159744815937813</v>
      </c>
      <c r="BM14" s="100">
        <v>8</v>
      </c>
      <c r="BN14" s="22">
        <f t="shared" si="27"/>
        <v>0.28729502243708543</v>
      </c>
      <c r="BO14" s="100"/>
      <c r="BP14" s="100">
        <f t="shared" si="28"/>
        <v>0.45508923649421079</v>
      </c>
      <c r="BQ14" s="100">
        <f>AVERAGE(BN46:BN51)</f>
        <v>0.87033492091234699</v>
      </c>
      <c r="BR14" s="100">
        <f>(BP51-BP46)/(BN51-BN46)</f>
        <v>0.46175502160848131</v>
      </c>
      <c r="BS14" s="100">
        <f t="shared" si="29"/>
        <v>0.26347724716016646</v>
      </c>
      <c r="BT14" s="100">
        <f t="shared" si="30"/>
        <v>0.9548334569232545</v>
      </c>
      <c r="BU14" s="100">
        <f t="shared" si="31"/>
        <v>0.1171808449846776</v>
      </c>
      <c r="BV14">
        <f t="shared" si="32"/>
        <v>-0.54167189836180696</v>
      </c>
      <c r="BW14">
        <f t="shared" si="33"/>
        <v>-0.3419034360524939</v>
      </c>
      <c r="BX14" s="61"/>
      <c r="BY14" s="100">
        <v>72.001736090180486</v>
      </c>
      <c r="BZ14" s="100">
        <v>8</v>
      </c>
      <c r="CA14" s="22">
        <f t="shared" si="34"/>
        <v>0.3214793968416842</v>
      </c>
      <c r="CB14" s="100"/>
      <c r="CC14" s="100">
        <f t="shared" si="35"/>
        <v>0.43899873456786781</v>
      </c>
      <c r="CD14" s="100">
        <f>AVERAGE(CA46:CA51)</f>
        <v>0.84962412022445122</v>
      </c>
      <c r="CE14" s="100">
        <f>(CC51-CC46)/(CA51-CA46)</f>
        <v>0.61934982381407311</v>
      </c>
      <c r="CF14" s="100">
        <f t="shared" si="36"/>
        <v>0.38896789271687471</v>
      </c>
      <c r="CG14" s="100">
        <f t="shared" si="37"/>
        <v>0.92616683375818543</v>
      </c>
      <c r="CH14" s="100">
        <f t="shared" si="38"/>
        <v>0.15520568115541372</v>
      </c>
      <c r="CI14">
        <f t="shared" si="39"/>
        <v>-0.49284685516491411</v>
      </c>
      <c r="CJ14">
        <f t="shared" si="40"/>
        <v>-0.35753673162800237</v>
      </c>
      <c r="CK14" s="61"/>
      <c r="CL14" s="100">
        <v>52.153619241621193</v>
      </c>
      <c r="CM14" s="100">
        <v>8</v>
      </c>
      <c r="CN14" s="22">
        <f t="shared" si="41"/>
        <v>0.16071794265952669</v>
      </c>
      <c r="CO14" s="100"/>
      <c r="CP14" s="100">
        <f t="shared" si="42"/>
        <v>0.43172140573433337</v>
      </c>
      <c r="CQ14" s="100">
        <f>AVERAGE(CN46:CN51)</f>
        <v>0.55677287278478882</v>
      </c>
      <c r="CR14" s="100">
        <f>(CP51-CP46)/(CN51-CN46)</f>
        <v>0.59901488205930897</v>
      </c>
      <c r="CS14" s="100">
        <f t="shared" si="43"/>
        <v>0.2985877705002023</v>
      </c>
      <c r="CT14" s="100">
        <f t="shared" si="44"/>
        <v>0.6141721380203341</v>
      </c>
      <c r="CU14" s="100">
        <f t="shared" si="45"/>
        <v>0.1017666123386831</v>
      </c>
      <c r="CV14">
        <f t="shared" si="46"/>
        <v>-0.79393563560110703</v>
      </c>
      <c r="CW14">
        <f t="shared" si="47"/>
        <v>-0.36479641749654668</v>
      </c>
      <c r="CX14" s="61"/>
      <c r="CY14" s="100">
        <v>67.119296778199342</v>
      </c>
      <c r="CZ14" s="100">
        <v>8</v>
      </c>
      <c r="DA14" s="22">
        <f t="shared" si="48"/>
        <v>0.1360924115361834</v>
      </c>
      <c r="DC14" s="100">
        <f t="shared" si="49"/>
        <v>0.3588802662136456</v>
      </c>
      <c r="DD14" s="100">
        <f>AVERAGE(DA46:DA51)</f>
        <v>0.47146299710749245</v>
      </c>
      <c r="DE14" s="100">
        <f>(DC51-DC46)/(DA51-DA46)</f>
        <v>0.6871708626051195</v>
      </c>
      <c r="DF14" s="100">
        <f t="shared" si="50"/>
        <v>0.39209944393715368</v>
      </c>
      <c r="DG14" s="100">
        <f t="shared" si="51"/>
        <v>0.52006742979898657</v>
      </c>
      <c r="DH14" s="100">
        <f t="shared" si="52"/>
        <v>0.38339348226750469</v>
      </c>
      <c r="DI14">
        <f t="shared" si="53"/>
        <v>-0.86616609022533153</v>
      </c>
      <c r="DJ14">
        <f t="shared" si="54"/>
        <v>-0.44505042160586222</v>
      </c>
      <c r="DK14" s="61"/>
      <c r="DL14" s="100">
        <v>64.124878167525594</v>
      </c>
      <c r="DM14" s="100">
        <v>8</v>
      </c>
      <c r="DN14" s="22">
        <f t="shared" si="55"/>
        <v>0.12279296431470796</v>
      </c>
      <c r="DP14" s="100">
        <f t="shared" si="56"/>
        <v>0.32251643778560463</v>
      </c>
      <c r="DQ14" s="100">
        <f>AVERAGE(DN46:DN51)</f>
        <v>0.42538991209023824</v>
      </c>
      <c r="DR14" s="100">
        <f>(DP51-DP46)/(DN51-DN46)</f>
        <v>0.74593664153022432</v>
      </c>
      <c r="DS14" s="100">
        <f t="shared" si="57"/>
        <v>0.46846772599295172</v>
      </c>
      <c r="DT14" s="100">
        <f t="shared" si="58"/>
        <v>0.46924454220263395</v>
      </c>
      <c r="DU14" s="100">
        <f t="shared" si="59"/>
        <v>0.40487240091582194</v>
      </c>
      <c r="DV14">
        <f t="shared" si="60"/>
        <v>-0.91082651631239564</v>
      </c>
      <c r="DW14">
        <f t="shared" si="61"/>
        <v>-0.49144814565613643</v>
      </c>
      <c r="DX14" s="61"/>
      <c r="DY14" s="100">
        <v>47.565743976101118</v>
      </c>
      <c r="DZ14">
        <v>8</v>
      </c>
      <c r="EA14" s="22">
        <f t="shared" si="62"/>
        <v>0.179326221985143</v>
      </c>
      <c r="EC14" s="100">
        <f t="shared" si="63"/>
        <v>0.28217940031809802</v>
      </c>
      <c r="ED14" s="100">
        <f>AVERAGE(EA46:EA51)</f>
        <v>0.65523042648417629</v>
      </c>
      <c r="EE14" s="100">
        <f>(EC51-EC46)/(EA51-EA46)</f>
        <v>0.6086145376401394</v>
      </c>
      <c r="EF14" s="100">
        <f t="shared" si="64"/>
        <v>0.3033728598916311</v>
      </c>
      <c r="EG14" s="100">
        <f t="shared" si="65"/>
        <v>0.72420205032461604</v>
      </c>
      <c r="EH14" s="100">
        <f t="shared" si="66"/>
        <v>0.11980620327671261</v>
      </c>
      <c r="EI14">
        <f t="shared" si="123"/>
        <v>-0.74635620106357559</v>
      </c>
      <c r="EJ14">
        <f t="shared" si="67"/>
        <v>-0.54947469382306469</v>
      </c>
      <c r="EK14" s="61"/>
      <c r="EL14">
        <v>61.204574992397426</v>
      </c>
      <c r="EM14">
        <v>8</v>
      </c>
      <c r="EN14" s="22">
        <f t="shared" si="68"/>
        <v>0.18578423551893342</v>
      </c>
      <c r="EP14" s="100">
        <f t="shared" si="69"/>
        <v>0.32851213841924248</v>
      </c>
      <c r="EQ14" s="100">
        <f>AVERAGE(EN46:EN51)</f>
        <v>0.61308797721248032</v>
      </c>
      <c r="ER14" s="100">
        <f>(EP51-EP46)/(EN51-EN46)</f>
        <v>0.76815715284779629</v>
      </c>
      <c r="ES14" s="100">
        <f t="shared" si="70"/>
        <v>0.38289922092435968</v>
      </c>
      <c r="ET14" s="100">
        <f t="shared" si="71"/>
        <v>0.67501605571879164</v>
      </c>
      <c r="EU14" s="100">
        <f t="shared" si="72"/>
        <v>0.41976441054787955</v>
      </c>
      <c r="EV14">
        <f t="shared" si="124"/>
        <v>-0.73099114027564627</v>
      </c>
      <c r="EW14">
        <f t="shared" si="73"/>
        <v>-0.4834485787644684</v>
      </c>
      <c r="EX14" s="61"/>
      <c r="EY14">
        <v>60.052060747321569</v>
      </c>
      <c r="EZ14">
        <v>8</v>
      </c>
      <c r="FA14" s="22">
        <f t="shared" si="74"/>
        <v>0.1863813532262476</v>
      </c>
      <c r="FC14" s="100">
        <f t="shared" si="75"/>
        <v>0.34780245397920556</v>
      </c>
      <c r="FD14" s="100">
        <f>AVERAGE(FA46:FA51)</f>
        <v>0.64567825939092915</v>
      </c>
      <c r="FE14" s="100">
        <f>(FC51-FC46)/(FA51-FA46)</f>
        <v>0.80421855376001417</v>
      </c>
      <c r="FF14" s="100">
        <f t="shared" si="76"/>
        <v>0.40087455613218675</v>
      </c>
      <c r="FG14" s="100">
        <f t="shared" si="77"/>
        <v>0.7122430284003034</v>
      </c>
      <c r="FH14" s="100">
        <f t="shared" si="78"/>
        <v>0.17388509823439285</v>
      </c>
      <c r="FI14">
        <f t="shared" si="125"/>
        <v>-0.7295975393856301</v>
      </c>
      <c r="FJ14">
        <f t="shared" si="79"/>
        <v>-0.45866735808411752</v>
      </c>
      <c r="FK14" s="61"/>
      <c r="FL14" s="100">
        <v>65.568666297249024</v>
      </c>
      <c r="FM14">
        <v>8</v>
      </c>
      <c r="FN14" s="22">
        <f t="shared" si="80"/>
        <v>0.1871767784579827</v>
      </c>
      <c r="FP14" s="100">
        <f t="shared" si="81"/>
        <v>0.42709417062332888</v>
      </c>
      <c r="FQ14" s="100">
        <f>AVERAGE(FN46:FN51)</f>
        <v>0.6176833689113429</v>
      </c>
      <c r="FR14" s="100">
        <f>(FP51-FP46)/(FN51-FN46)</f>
        <v>0.70656011445666966</v>
      </c>
      <c r="FS14" s="100">
        <f t="shared" si="82"/>
        <v>0.50795347966069515</v>
      </c>
      <c r="FT14" s="100">
        <f t="shared" si="83"/>
        <v>0.68007562839733715</v>
      </c>
      <c r="FU14" s="100">
        <f t="shared" si="84"/>
        <v>3.1490150456015879E-2</v>
      </c>
      <c r="FV14">
        <f t="shared" si="85"/>
        <v>-0.72774803173635294</v>
      </c>
      <c r="FW14">
        <f t="shared" si="86"/>
        <v>-0.36947635618590924</v>
      </c>
      <c r="FX14" s="61"/>
      <c r="FY14">
        <v>402.08985314230449</v>
      </c>
      <c r="FZ14">
        <v>32</v>
      </c>
      <c r="GA14" s="22">
        <f t="shared" si="87"/>
        <v>0.38260412841734665</v>
      </c>
      <c r="GC14" s="100">
        <f t="shared" si="88"/>
        <v>0.58497666715930874</v>
      </c>
      <c r="GD14" s="100">
        <f t="shared" si="89"/>
        <v>0.74154033651971341</v>
      </c>
      <c r="GE14" s="100">
        <f t="shared" si="90"/>
        <v>0.46762726806564586</v>
      </c>
      <c r="GF14" s="100">
        <f t="shared" si="91"/>
        <v>0.53310112832168755</v>
      </c>
      <c r="GG14" s="100">
        <f t="shared" si="92"/>
        <v>0.42280265305285963</v>
      </c>
      <c r="GH14">
        <f t="shared" si="93"/>
        <v>-0.41725034811112921</v>
      </c>
      <c r="GI14">
        <f t="shared" si="94"/>
        <v>-0.23286145618457088</v>
      </c>
      <c r="GJ14" s="61"/>
      <c r="GK14">
        <v>146.58529939935997</v>
      </c>
      <c r="GL14">
        <v>32</v>
      </c>
      <c r="GM14" s="22">
        <f t="shared" si="95"/>
        <v>0.22471355173185564</v>
      </c>
      <c r="GN14" s="22"/>
      <c r="GO14" s="100">
        <f t="shared" si="96"/>
        <v>0.41242809315483397</v>
      </c>
      <c r="GP14" s="100">
        <f t="shared" si="97"/>
        <v>0.29483599258321758</v>
      </c>
      <c r="GQ14" s="100">
        <f t="shared" si="98"/>
        <v>0.8493440272564633</v>
      </c>
      <c r="GR14" s="100">
        <f t="shared" si="99"/>
        <v>0.14696533312493021</v>
      </c>
      <c r="GS14">
        <f t="shared" si="100"/>
        <v>-0.64837073592579419</v>
      </c>
      <c r="GT14">
        <f t="shared" si="101"/>
        <v>-0.38465175976441895</v>
      </c>
      <c r="GU14" s="61"/>
      <c r="GV14">
        <v>236.11914365421538</v>
      </c>
      <c r="GW14">
        <v>32</v>
      </c>
      <c r="GX14" s="22">
        <f t="shared" si="102"/>
        <v>0.23126693156210129</v>
      </c>
      <c r="GY14" s="22"/>
      <c r="GZ14" s="100">
        <f t="shared" si="103"/>
        <v>0.40873300607964985</v>
      </c>
      <c r="HA14" s="100">
        <f t="shared" si="104"/>
        <v>0.47789132409917395</v>
      </c>
      <c r="HB14" s="100">
        <f t="shared" si="105"/>
        <v>0.84780727648895859</v>
      </c>
      <c r="HC14" s="100">
        <f t="shared" si="106"/>
        <v>0.2726846154845684</v>
      </c>
      <c r="HD14">
        <f t="shared" si="107"/>
        <v>-0.63588646176813435</v>
      </c>
      <c r="HE14">
        <f t="shared" si="108"/>
        <v>-0.38856029064788711</v>
      </c>
      <c r="HF14" s="61"/>
      <c r="HG14">
        <v>241.50207038450003</v>
      </c>
      <c r="HH14">
        <v>32</v>
      </c>
      <c r="HI14" s="22">
        <f t="shared" si="109"/>
        <v>0.20168788355830389</v>
      </c>
      <c r="HJ14" s="22"/>
      <c r="HK14" s="100">
        <f t="shared" si="110"/>
        <v>0.33077907021530101</v>
      </c>
      <c r="HL14" s="100">
        <f t="shared" si="111"/>
        <v>0.49550096534377303</v>
      </c>
      <c r="HM14" s="100">
        <f t="shared" si="112"/>
        <v>1.3654293845872545</v>
      </c>
      <c r="HN14" s="100">
        <f t="shared" si="113"/>
        <v>0.31118756947737941</v>
      </c>
      <c r="HO14">
        <f t="shared" si="114"/>
        <v>-0.6953201913352105</v>
      </c>
      <c r="HP14">
        <f t="shared" si="115"/>
        <v>-0.48046197789085615</v>
      </c>
      <c r="HQ14" s="61"/>
      <c r="HR14">
        <v>276.02898398537786</v>
      </c>
      <c r="HS14">
        <v>32</v>
      </c>
      <c r="HT14" s="22">
        <f t="shared" si="116"/>
        <v>0.29683756162324815</v>
      </c>
      <c r="HU14" s="22"/>
      <c r="HV14" s="100">
        <f t="shared" si="117"/>
        <v>0.52603202563587437</v>
      </c>
      <c r="HW14" s="100">
        <f t="shared" si="118"/>
        <v>0.52353807132704755</v>
      </c>
      <c r="HX14" s="100">
        <f t="shared" si="119"/>
        <v>0.74809548868829678</v>
      </c>
      <c r="HY14" s="100">
        <f t="shared" si="120"/>
        <v>0.37637701254891814</v>
      </c>
      <c r="HZ14">
        <f t="shared" si="121"/>
        <v>-0.52748114458721951</v>
      </c>
      <c r="IA14">
        <f t="shared" si="126"/>
        <v>-0.2789878145277363</v>
      </c>
      <c r="IB14" s="61"/>
    </row>
    <row r="15" spans="1:16384" x14ac:dyDescent="0.25">
      <c r="A15" s="87">
        <v>14</v>
      </c>
      <c r="B15" s="87" t="s">
        <v>97</v>
      </c>
      <c r="C15" s="87" t="s">
        <v>103</v>
      </c>
      <c r="D15" s="101">
        <v>110</v>
      </c>
      <c r="E15" s="4">
        <v>1274.0999999999999</v>
      </c>
      <c r="F15" s="100">
        <v>4</v>
      </c>
      <c r="G15" s="100">
        <v>3.9619999999999775</v>
      </c>
      <c r="H15" s="100">
        <v>97.470963753001797</v>
      </c>
      <c r="I15" s="100">
        <v>225.96725746696515</v>
      </c>
      <c r="J15" s="100">
        <v>1.5682005379343862</v>
      </c>
      <c r="L15" s="100">
        <v>27.166155414412248</v>
      </c>
      <c r="M15" s="100">
        <v>9</v>
      </c>
      <c r="N15" s="22">
        <f t="shared" si="122"/>
        <v>2.95395256129519</v>
      </c>
      <c r="O15" s="100"/>
      <c r="P15" s="100">
        <f t="shared" si="0"/>
        <v>0.3581339667460533</v>
      </c>
      <c r="Q15" s="100">
        <f>AVERAGE(N51:N56)</f>
        <v>3.0924308019528453</v>
      </c>
      <c r="R15" s="100">
        <f>(P56-P51)/(N56-N51)</f>
        <v>0.18781110012104027</v>
      </c>
      <c r="S15" s="100">
        <f t="shared" si="1"/>
        <v>9.3617202743853281E-2</v>
      </c>
      <c r="T15" s="100">
        <f t="shared" si="2"/>
        <v>3.1104149890512418</v>
      </c>
      <c r="U15" s="100">
        <f t="shared" si="3"/>
        <v>0.95799396690138183</v>
      </c>
      <c r="V15">
        <f t="shared" si="4"/>
        <v>0.47040351652327073</v>
      </c>
      <c r="W15">
        <f t="shared" si="5"/>
        <v>-0.44595448694450485</v>
      </c>
      <c r="X15" s="61"/>
      <c r="Y15" s="100">
        <v>32.388269481403292</v>
      </c>
      <c r="Z15" s="100">
        <v>9</v>
      </c>
      <c r="AA15" s="22">
        <f t="shared" si="6"/>
        <v>4.7931917868433004E-2</v>
      </c>
      <c r="AB15" s="100"/>
      <c r="AC15" s="100">
        <f t="shared" si="7"/>
        <v>0.3381054152840155</v>
      </c>
      <c r="AD15" s="100">
        <f>AVERAGE(AA51:AA56)</f>
        <v>0.1632680952393499</v>
      </c>
      <c r="AE15" s="100">
        <f>(AC56-AC51)/(AA56-AA51)</f>
        <v>0.28226451894780613</v>
      </c>
      <c r="AF15" s="100">
        <f t="shared" si="8"/>
        <v>0.16106003171182537</v>
      </c>
      <c r="AG15" s="100">
        <f t="shared" si="9"/>
        <v>0.17824681957323521</v>
      </c>
      <c r="AH15" s="100">
        <f t="shared" si="10"/>
        <v>0.98735219244456673</v>
      </c>
      <c r="AI15">
        <f t="shared" si="11"/>
        <v>-1.3193751935199227</v>
      </c>
      <c r="AJ15">
        <f t="shared" si="12"/>
        <v>-0.47094787327702403</v>
      </c>
      <c r="AK15" s="61"/>
      <c r="AL15" s="100">
        <v>27.504545078950134</v>
      </c>
      <c r="AM15" s="100">
        <v>9</v>
      </c>
      <c r="AN15" s="22">
        <f t="shared" si="13"/>
        <v>6.9262890356382958E-2</v>
      </c>
      <c r="AP15" s="100">
        <f t="shared" si="14"/>
        <v>0.29079806661547575</v>
      </c>
      <c r="AQ15" s="100">
        <f>AVERAGE(AN51:AN56)</f>
        <v>0.17182524723025772</v>
      </c>
      <c r="AR15" s="100">
        <f>(AP56-AP51)/(AN56-AN51)</f>
        <v>0.1793253885513964</v>
      </c>
      <c r="AS15" s="100">
        <f t="shared" si="15"/>
        <v>0.11262103550127224</v>
      </c>
      <c r="AT15" s="100">
        <f t="shared" si="16"/>
        <v>0.18514503383725445</v>
      </c>
      <c r="AU15" s="100">
        <f t="shared" si="17"/>
        <v>1.1837644158756289</v>
      </c>
      <c r="AV15">
        <f t="shared" si="18"/>
        <v>-1.1594993891995493</v>
      </c>
      <c r="AW15">
        <f t="shared" si="19"/>
        <v>-0.53640848523054285</v>
      </c>
      <c r="AX15" s="61"/>
      <c r="AY15" s="100">
        <v>65.00192304847603</v>
      </c>
      <c r="AZ15" s="100">
        <v>9</v>
      </c>
      <c r="BA15" s="22">
        <f t="shared" si="20"/>
        <v>0.37370352094560083</v>
      </c>
      <c r="BB15" s="100"/>
      <c r="BC15" s="100">
        <f t="shared" si="21"/>
        <v>0.4816309504575893</v>
      </c>
      <c r="BD15" s="100">
        <f>AVERAGE(BA51:BA56)</f>
        <v>1.1730138296348027</v>
      </c>
      <c r="BE15" s="100">
        <f>(BC56-BC51)/(BA56-BA51)</f>
        <v>0.47755423718390794</v>
      </c>
      <c r="BF15" s="100">
        <f t="shared" si="22"/>
        <v>0.23804392719503373</v>
      </c>
      <c r="BG15" s="100">
        <f t="shared" si="23"/>
        <v>1.2768203632308028</v>
      </c>
      <c r="BH15" s="100">
        <f t="shared" si="24"/>
        <v>-4.6460378002564362E-2</v>
      </c>
      <c r="BI15">
        <f t="shared" si="25"/>
        <v>-0.42747281031187712</v>
      </c>
      <c r="BJ15">
        <f t="shared" si="26"/>
        <v>-0.31728561232115537</v>
      </c>
      <c r="BK15" s="61"/>
      <c r="BL15" s="100">
        <v>58.174307043573798</v>
      </c>
      <c r="BM15" s="100">
        <v>9</v>
      </c>
      <c r="BN15" s="22">
        <f t="shared" si="27"/>
        <v>0.30419472963926691</v>
      </c>
      <c r="BO15" s="100"/>
      <c r="BP15" s="100">
        <f t="shared" si="28"/>
        <v>0.46086659567145349</v>
      </c>
      <c r="BQ15" s="100">
        <f>AVERAGE(BN51:BN56)</f>
        <v>0.9548334569232545</v>
      </c>
      <c r="BR15" s="100">
        <f>(BP56-BP51)/(BN56-BN51)</f>
        <v>0.45650902902399493</v>
      </c>
      <c r="BS15" s="100">
        <f t="shared" si="29"/>
        <v>0.26048388570203151</v>
      </c>
      <c r="BT15" s="100">
        <f t="shared" si="30"/>
        <v>1.039331992934162</v>
      </c>
      <c r="BU15" s="100">
        <f t="shared" si="31"/>
        <v>2.6502448464821488E-2</v>
      </c>
      <c r="BV15">
        <f t="shared" si="32"/>
        <v>-0.51684831463677483</v>
      </c>
      <c r="BW15">
        <f t="shared" si="33"/>
        <v>-0.33642476907509594</v>
      </c>
      <c r="BX15" s="61"/>
      <c r="BY15" s="100">
        <v>83.501496992568946</v>
      </c>
      <c r="BZ15" s="100">
        <v>9</v>
      </c>
      <c r="CA15" s="22">
        <f t="shared" si="34"/>
        <v>0.33678793954843111</v>
      </c>
      <c r="CB15" s="100"/>
      <c r="CC15" s="100">
        <f t="shared" si="35"/>
        <v>0.4464623866983653</v>
      </c>
      <c r="CD15" s="100">
        <f>AVERAGE(CA51:CA56)</f>
        <v>0.92616683375818543</v>
      </c>
      <c r="CE15" s="100">
        <f>(CC56-CC51)/(CA56-CA51)</f>
        <v>0.62483738308191761</v>
      </c>
      <c r="CF15" s="100">
        <f t="shared" si="36"/>
        <v>0.39241422350200011</v>
      </c>
      <c r="CG15" s="100">
        <f t="shared" si="37"/>
        <v>1.0027095472919199</v>
      </c>
      <c r="CH15" s="100">
        <f t="shared" si="38"/>
        <v>-6.4409973573414936E-2</v>
      </c>
      <c r="CI15">
        <f t="shared" si="39"/>
        <v>-0.47264346907662708</v>
      </c>
      <c r="CJ15">
        <f t="shared" si="40"/>
        <v>-0.35021512342141026</v>
      </c>
      <c r="CK15" s="61"/>
      <c r="CL15" s="100">
        <v>59.103722387003678</v>
      </c>
      <c r="CM15" s="100">
        <v>9</v>
      </c>
      <c r="CN15" s="22">
        <f t="shared" si="41"/>
        <v>0.17219779570663574</v>
      </c>
      <c r="CO15" s="100"/>
      <c r="CP15" s="100">
        <f t="shared" si="42"/>
        <v>0.43480380562257653</v>
      </c>
      <c r="CQ15" s="100">
        <f>AVERAGE(CN51:CN56)</f>
        <v>0.6141721380203341</v>
      </c>
      <c r="CR15" s="100">
        <f>(CP56-CP51)/(CN56-CN51)</f>
        <v>0.59495685716927593</v>
      </c>
      <c r="CS15" s="100">
        <f t="shared" si="43"/>
        <v>0.29656498836099437</v>
      </c>
      <c r="CT15" s="100">
        <f t="shared" si="44"/>
        <v>0.67157140325587938</v>
      </c>
      <c r="CU15" s="100">
        <f t="shared" si="45"/>
        <v>0.26686943247749212</v>
      </c>
      <c r="CV15">
        <f t="shared" si="46"/>
        <v>-0.76397241222366374</v>
      </c>
      <c r="CW15">
        <f t="shared" si="47"/>
        <v>-0.36170666340439012</v>
      </c>
      <c r="CX15" s="61"/>
      <c r="CY15" s="100">
        <v>76.105190361761785</v>
      </c>
      <c r="CZ15" s="100">
        <v>9</v>
      </c>
      <c r="DA15" s="22">
        <f t="shared" si="48"/>
        <v>0.14581329807448221</v>
      </c>
      <c r="DC15" s="100">
        <f t="shared" si="49"/>
        <v>0.36187944252131965</v>
      </c>
      <c r="DD15" s="100">
        <f>AVERAGE(DA51:DA56)</f>
        <v>0.52006742979898657</v>
      </c>
      <c r="DE15" s="100">
        <f>(DC56-DC51)/(DA56-DA51)</f>
        <v>0.71394924231575307</v>
      </c>
      <c r="DF15" s="100">
        <f t="shared" si="50"/>
        <v>0.40737917764744491</v>
      </c>
      <c r="DG15" s="100"/>
      <c r="DH15" s="100"/>
      <c r="DI15">
        <f t="shared" si="53"/>
        <v>-0.83620286684788836</v>
      </c>
      <c r="DJ15">
        <f t="shared" si="54"/>
        <v>-0.44143608738955348</v>
      </c>
      <c r="DK15" s="61"/>
      <c r="DL15" s="100">
        <v>76.663224560410967</v>
      </c>
      <c r="DM15" s="100">
        <v>9</v>
      </c>
      <c r="DN15" s="22">
        <f t="shared" si="55"/>
        <v>0.1315638903371871</v>
      </c>
      <c r="DP15" s="100">
        <f t="shared" si="56"/>
        <v>0.32635159087743892</v>
      </c>
      <c r="DQ15" s="100">
        <f>AVERAGE(DN51:DN56)</f>
        <v>0.46924454220263395</v>
      </c>
      <c r="DR15" s="100">
        <f>(DP56-DP51)/(DN56-DN51)</f>
        <v>0.71559479764473533</v>
      </c>
      <c r="DS15" s="100">
        <f t="shared" si="57"/>
        <v>0.44941225423289843</v>
      </c>
      <c r="DT15" s="100">
        <f t="shared" si="58"/>
        <v>0.51309917231502966</v>
      </c>
      <c r="DU15" s="100">
        <f t="shared" si="59"/>
        <v>0.46872042400750563</v>
      </c>
      <c r="DV15">
        <f t="shared" si="60"/>
        <v>-0.88086329293495247</v>
      </c>
      <c r="DW15">
        <f t="shared" si="61"/>
        <v>-0.4863142658924442</v>
      </c>
      <c r="DX15" s="61"/>
      <c r="DY15" s="100">
        <v>53.558379363083795</v>
      </c>
      <c r="DZ15">
        <v>9</v>
      </c>
      <c r="EA15" s="22">
        <f t="shared" si="62"/>
        <v>0.19312054675323093</v>
      </c>
      <c r="EC15" s="100">
        <f t="shared" si="63"/>
        <v>0.28548776431151346</v>
      </c>
      <c r="ED15" s="100">
        <f>AVERAGE(EA51:EA56)</f>
        <v>0.72420205032461604</v>
      </c>
      <c r="EE15" s="100">
        <f>(EC56-EC51)/(EA56-EA51)</f>
        <v>0.59280431679147516</v>
      </c>
      <c r="EF15" s="100">
        <f t="shared" si="64"/>
        <v>0.29549202297804822</v>
      </c>
      <c r="EG15" s="100">
        <f t="shared" si="65"/>
        <v>0.79317367416505569</v>
      </c>
      <c r="EH15" s="100">
        <f t="shared" si="66"/>
        <v>0.57845904020438699</v>
      </c>
      <c r="EI15">
        <f t="shared" si="123"/>
        <v>-0.71417151769217435</v>
      </c>
      <c r="EJ15">
        <f t="shared" si="67"/>
        <v>-0.54441250039839273</v>
      </c>
      <c r="EK15" s="61"/>
      <c r="EL15">
        <v>70.677082565708673</v>
      </c>
      <c r="EM15">
        <v>9</v>
      </c>
      <c r="EN15" s="22">
        <f t="shared" si="68"/>
        <v>0.19816985122019565</v>
      </c>
      <c r="EP15" s="100">
        <f t="shared" si="69"/>
        <v>0.33354318090017693</v>
      </c>
      <c r="EQ15" s="100">
        <f>AVERAGE(EN51:EN56)</f>
        <v>0.67501605571879164</v>
      </c>
      <c r="ER15" s="100">
        <f>(EP56-EP51)/(EN56-EN51)</f>
        <v>0.76387779737474848</v>
      </c>
      <c r="ES15" s="100">
        <f t="shared" si="70"/>
        <v>0.38076611330358995</v>
      </c>
      <c r="ET15" s="100">
        <f t="shared" si="71"/>
        <v>0.73694413422510252</v>
      </c>
      <c r="EU15" s="100">
        <f t="shared" si="72"/>
        <v>0.52036096841916479</v>
      </c>
      <c r="EV15">
        <f t="shared" si="124"/>
        <v>-0.70296241667540271</v>
      </c>
      <c r="EW15">
        <f t="shared" si="73"/>
        <v>-0.47684793382326296</v>
      </c>
      <c r="EX15" s="61"/>
      <c r="EY15">
        <v>67.529623129408918</v>
      </c>
      <c r="EZ15">
        <v>9</v>
      </c>
      <c r="FA15" s="22">
        <f t="shared" si="74"/>
        <v>0.19969430702812244</v>
      </c>
      <c r="FC15" s="100">
        <f t="shared" si="75"/>
        <v>0.35219901808295578</v>
      </c>
      <c r="FD15" s="100">
        <f>AVERAGE(FA51:FA56)</f>
        <v>0.7122430284003034</v>
      </c>
      <c r="FE15" s="100">
        <f>(FC56-FC51)/(FA56-FA51)</f>
        <v>0.8043979226151895</v>
      </c>
      <c r="FF15" s="100">
        <f t="shared" si="76"/>
        <v>0.40096396517387844</v>
      </c>
      <c r="FG15" s="100">
        <f t="shared" si="77"/>
        <v>0.77880779740967743</v>
      </c>
      <c r="FH15" s="100">
        <f t="shared" si="78"/>
        <v>0.19608443513700982</v>
      </c>
      <c r="FI15">
        <f t="shared" si="125"/>
        <v>-0.69963431600818682</v>
      </c>
      <c r="FJ15">
        <f t="shared" si="79"/>
        <v>-0.45321185916303047</v>
      </c>
      <c r="FK15" s="61"/>
      <c r="FL15" s="100">
        <v>73.527205849263709</v>
      </c>
      <c r="FM15">
        <v>9</v>
      </c>
      <c r="FN15" s="22">
        <f t="shared" si="80"/>
        <v>0.19965523035518154</v>
      </c>
      <c r="FP15" s="100">
        <f t="shared" si="81"/>
        <v>0.43155957004832829</v>
      </c>
      <c r="FQ15" s="100">
        <f>AVERAGE(FN51:FN56)</f>
        <v>0.68007562839733715</v>
      </c>
      <c r="FR15" s="100">
        <f>(FP56-FP51)/(FN56-FN51)</f>
        <v>0.71137272933850204</v>
      </c>
      <c r="FS15" s="100">
        <f t="shared" si="82"/>
        <v>0.51141331899421516</v>
      </c>
      <c r="FT15" s="100">
        <f t="shared" si="83"/>
        <v>0.74246788788333129</v>
      </c>
      <c r="FU15" s="100">
        <f t="shared" si="84"/>
        <v>0.36956106269919581</v>
      </c>
      <c r="FV15">
        <f t="shared" si="85"/>
        <v>-0.69971930813610939</v>
      </c>
      <c r="FW15">
        <f t="shared" si="86"/>
        <v>-0.36495924825084808</v>
      </c>
      <c r="FX15" s="61"/>
      <c r="FY15">
        <v>482.11435365481498</v>
      </c>
      <c r="FZ15">
        <v>36</v>
      </c>
      <c r="GA15" s="22">
        <f t="shared" si="87"/>
        <v>0.42511569824149625</v>
      </c>
      <c r="GC15" s="100">
        <f t="shared" si="88"/>
        <v>0.61555167850556158</v>
      </c>
      <c r="GD15" s="100">
        <f t="shared" si="89"/>
        <v>0.76624817106993781</v>
      </c>
      <c r="GE15" s="100">
        <f t="shared" si="90"/>
        <v>0.51013883788979553</v>
      </c>
      <c r="GF15" s="100">
        <f t="shared" si="91"/>
        <v>0.55086384981965686</v>
      </c>
      <c r="GG15" s="100">
        <f t="shared" si="92"/>
        <v>0.37047700345082707</v>
      </c>
      <c r="GH15">
        <f t="shared" si="93"/>
        <v>-0.37149285755045408</v>
      </c>
      <c r="GI15">
        <f t="shared" si="94"/>
        <v>-0.21073548010448534</v>
      </c>
      <c r="GJ15" s="61"/>
      <c r="GK15">
        <v>174.6403447087757</v>
      </c>
      <c r="GL15">
        <v>36</v>
      </c>
      <c r="GM15" s="22">
        <f t="shared" si="95"/>
        <v>0.24968172414650627</v>
      </c>
      <c r="GN15" s="22"/>
      <c r="GO15" s="100">
        <f t="shared" si="96"/>
        <v>0.41942292325323105</v>
      </c>
      <c r="GP15" s="100">
        <f t="shared" si="97"/>
        <v>0.31710353330231267</v>
      </c>
      <c r="GQ15" s="100">
        <f t="shared" si="98"/>
        <v>0.85677132573911841</v>
      </c>
      <c r="GR15" s="100">
        <f t="shared" si="99"/>
        <v>0.15806491601839623</v>
      </c>
      <c r="GS15">
        <f t="shared" si="100"/>
        <v>-0.60261324536511907</v>
      </c>
      <c r="GT15">
        <f t="shared" si="101"/>
        <v>-0.37734783717461667</v>
      </c>
      <c r="GU15" s="61"/>
      <c r="GV15">
        <v>286.21146028766913</v>
      </c>
      <c r="GW15">
        <v>36</v>
      </c>
      <c r="GX15" s="22">
        <f t="shared" si="102"/>
        <v>0.25696325729122366</v>
      </c>
      <c r="GY15" s="22"/>
      <c r="GZ15" s="100">
        <f t="shared" si="103"/>
        <v>0.42067052856908282</v>
      </c>
      <c r="HA15" s="100">
        <f t="shared" si="104"/>
        <v>0.49809175773359926</v>
      </c>
      <c r="HB15" s="100">
        <f t="shared" si="105"/>
        <v>0.82094148570705994</v>
      </c>
      <c r="HC15" s="100">
        <f t="shared" si="106"/>
        <v>0.28421097555944114</v>
      </c>
      <c r="HD15">
        <f t="shared" si="107"/>
        <v>-0.59012897120745922</v>
      </c>
      <c r="HE15">
        <f t="shared" si="108"/>
        <v>-0.37605791281817852</v>
      </c>
      <c r="HF15" s="61"/>
      <c r="HG15">
        <v>291.00042955294759</v>
      </c>
      <c r="HH15">
        <v>36</v>
      </c>
      <c r="HI15" s="22">
        <f t="shared" si="109"/>
        <v>0.22409764839811541</v>
      </c>
      <c r="HJ15" s="22"/>
      <c r="HK15" s="100">
        <f t="shared" si="110"/>
        <v>0.34166118347603081</v>
      </c>
      <c r="HL15" s="100">
        <f t="shared" si="111"/>
        <v>0.52252473725180382</v>
      </c>
      <c r="HM15" s="100">
        <f t="shared" si="112"/>
        <v>1.3099348299124094</v>
      </c>
      <c r="HN15" s="100">
        <f t="shared" si="113"/>
        <v>0.32815920522855657</v>
      </c>
      <c r="HO15">
        <f t="shared" si="114"/>
        <v>-0.64956270077453548</v>
      </c>
      <c r="HP15">
        <f t="shared" si="115"/>
        <v>-0.46640435909923972</v>
      </c>
      <c r="HQ15" s="61"/>
      <c r="HR15">
        <v>335.52384416014308</v>
      </c>
      <c r="HS15">
        <v>36</v>
      </c>
      <c r="HT15" s="22">
        <f t="shared" si="116"/>
        <v>0.32981951291472017</v>
      </c>
      <c r="HU15" s="22"/>
      <c r="HV15" s="100">
        <f t="shared" si="117"/>
        <v>0.54359499468054151</v>
      </c>
      <c r="HW15" s="100">
        <f t="shared" si="118"/>
        <v>0.53709375679705496</v>
      </c>
      <c r="HX15" s="100">
        <f t="shared" si="119"/>
        <v>1.0506366695925042</v>
      </c>
      <c r="HY15" s="100">
        <f t="shared" si="120"/>
        <v>0.3861223370624185</v>
      </c>
      <c r="HZ15">
        <f t="shared" si="121"/>
        <v>-0.48172365402654432</v>
      </c>
      <c r="IA15">
        <f t="shared" si="126"/>
        <v>-0.26472455082223068</v>
      </c>
      <c r="IB15" s="61"/>
    </row>
    <row r="16" spans="1:16384" x14ac:dyDescent="0.25">
      <c r="A16" s="87">
        <v>15</v>
      </c>
      <c r="B16" s="87" t="s">
        <v>98</v>
      </c>
      <c r="C16" s="87" t="s">
        <v>104</v>
      </c>
      <c r="D16" s="101">
        <v>110</v>
      </c>
      <c r="E16" s="4">
        <v>1145.3</v>
      </c>
      <c r="F16" s="100">
        <v>4</v>
      </c>
      <c r="G16" s="100">
        <v>2.6609999999999756</v>
      </c>
      <c r="H16" s="100">
        <v>144.79622364683689</v>
      </c>
      <c r="I16" s="100">
        <v>385.21858243995871</v>
      </c>
      <c r="J16" s="100">
        <v>2.6700659367262509</v>
      </c>
      <c r="L16" s="100">
        <v>29.154759474226502</v>
      </c>
      <c r="M16" s="100">
        <v>10</v>
      </c>
      <c r="N16" s="22">
        <f t="shared" si="122"/>
        <v>2.9575493987148698</v>
      </c>
      <c r="O16" s="100"/>
      <c r="P16" s="100">
        <f t="shared" si="0"/>
        <v>0.3583578279775097</v>
      </c>
      <c r="Q16" s="100">
        <f>AVERAGE(N56:N61)</f>
        <v>3.1104149890512418</v>
      </c>
      <c r="R16" s="100">
        <f>(P61-P56)/(N61-N56)</f>
        <v>0.20020568927968374</v>
      </c>
      <c r="S16" s="100">
        <f t="shared" si="1"/>
        <v>9.9795467848757466E-2</v>
      </c>
      <c r="T16" s="100">
        <f t="shared" si="2"/>
        <v>3.1283991761496388</v>
      </c>
      <c r="U16" s="100">
        <f t="shared" si="3"/>
        <v>8.9363275562357097E-2</v>
      </c>
      <c r="V16">
        <f t="shared" si="4"/>
        <v>0.47093200720026041</v>
      </c>
      <c r="W16">
        <f t="shared" si="5"/>
        <v>-0.44568310435111547</v>
      </c>
      <c r="X16" s="61"/>
      <c r="Y16" s="100">
        <v>36.345563690772494</v>
      </c>
      <c r="Z16" s="100">
        <v>10</v>
      </c>
      <c r="AA16" s="22">
        <f t="shared" si="6"/>
        <v>5.0927662735210065E-2</v>
      </c>
      <c r="AB16" s="100"/>
      <c r="AC16" s="100">
        <f t="shared" si="7"/>
        <v>0.33854047902370665</v>
      </c>
      <c r="AD16" s="100">
        <f>AVERAGE(AA56:AA61)</f>
        <v>0.17824681957323521</v>
      </c>
      <c r="AE16" s="100">
        <f>(AC61-AC56)/(AA61-AA56)</f>
        <v>0.32305059961709909</v>
      </c>
      <c r="AF16" s="100">
        <f t="shared" si="8"/>
        <v>0.18433255448756994</v>
      </c>
      <c r="AG16" s="100">
        <f t="shared" si="9"/>
        <v>0.19322554390712054</v>
      </c>
      <c r="AH16" s="100">
        <f t="shared" si="10"/>
        <v>-0.37127113276155133</v>
      </c>
      <c r="AI16">
        <f t="shared" si="11"/>
        <v>-1.2930462547975736</v>
      </c>
      <c r="AJ16">
        <f t="shared" si="12"/>
        <v>-0.47038939561817456</v>
      </c>
      <c r="AK16" s="61"/>
      <c r="AL16" s="100">
        <v>30</v>
      </c>
      <c r="AM16" s="100">
        <v>10</v>
      </c>
      <c r="AN16" s="22">
        <f t="shared" si="13"/>
        <v>7.1926847677782291E-2</v>
      </c>
      <c r="AP16" s="100">
        <f t="shared" si="14"/>
        <v>0.29100730729989005</v>
      </c>
      <c r="AQ16" s="100">
        <f>AVERAGE(AN56:AN61)</f>
        <v>0.18514503383725445</v>
      </c>
      <c r="AR16" s="100">
        <f>(AP61-AP56)/(AN61-AN56)</f>
        <v>0.21406555979157016</v>
      </c>
      <c r="AS16" s="100">
        <f t="shared" si="15"/>
        <v>0.13443877190862169</v>
      </c>
      <c r="AT16" s="100">
        <f t="shared" si="16"/>
        <v>0.19846482044425118</v>
      </c>
      <c r="AU16" s="100">
        <f t="shared" si="17"/>
        <v>0.11678802510530707</v>
      </c>
      <c r="AV16">
        <f t="shared" si="18"/>
        <v>-1.1431089730113799</v>
      </c>
      <c r="AW16">
        <f t="shared" si="19"/>
        <v>-0.53609610558393672</v>
      </c>
      <c r="AX16" s="61"/>
      <c r="AY16" s="100">
        <v>74.506711107121077</v>
      </c>
      <c r="AZ16" s="100">
        <v>10</v>
      </c>
      <c r="BA16" s="22">
        <f t="shared" si="20"/>
        <v>0.3944648276648009</v>
      </c>
      <c r="BB16" s="100"/>
      <c r="BC16" s="100">
        <f t="shared" si="21"/>
        <v>0.48945687845027208</v>
      </c>
      <c r="BD16" s="100">
        <f>AVERAGE(BA56:BA61)</f>
        <v>1.2768203632308028</v>
      </c>
      <c r="BE16" s="100">
        <f>(BC61-BC56)/(BA61-BA56)</f>
        <v>0.46871658375161812</v>
      </c>
      <c r="BF16" s="100">
        <f t="shared" si="22"/>
        <v>0.23363866897218444</v>
      </c>
      <c r="BG16" s="100">
        <f t="shared" si="23"/>
        <v>1.3806268968268027</v>
      </c>
      <c r="BH16" s="100">
        <f t="shared" si="24"/>
        <v>-6.0323590147888143E-2</v>
      </c>
      <c r="BI16">
        <f t="shared" si="25"/>
        <v>-0.40399171446235421</v>
      </c>
      <c r="BJ16">
        <f t="shared" si="26"/>
        <v>-0.31028556387315304</v>
      </c>
      <c r="BK16" s="61"/>
      <c r="BL16" s="100">
        <v>64.69350817508662</v>
      </c>
      <c r="BM16" s="100">
        <v>10</v>
      </c>
      <c r="BN16" s="22">
        <f t="shared" si="27"/>
        <v>0.32109443684144839</v>
      </c>
      <c r="BO16" s="100"/>
      <c r="BP16" s="100">
        <f t="shared" si="28"/>
        <v>0.46556601223541294</v>
      </c>
      <c r="BQ16" s="100">
        <f>AVERAGE(BN56:BN61)</f>
        <v>1.039331992934162</v>
      </c>
      <c r="BR16" s="100">
        <f>(BP61-BP56)/(BN61-BN56)</f>
        <v>0.48155824130793401</v>
      </c>
      <c r="BS16" s="100">
        <f t="shared" si="29"/>
        <v>0.27477695710840788</v>
      </c>
      <c r="BT16" s="100">
        <f t="shared" si="30"/>
        <v>1.1238305289450694</v>
      </c>
      <c r="BU16" s="100">
        <f t="shared" si="31"/>
        <v>-9.0101036994775313E-2</v>
      </c>
      <c r="BV16">
        <f t="shared" si="32"/>
        <v>-0.49336721878725198</v>
      </c>
      <c r="BW16">
        <f t="shared" si="33"/>
        <v>-0.33201873204671539</v>
      </c>
      <c r="BX16" s="61"/>
      <c r="BY16" s="100">
        <v>93.5</v>
      </c>
      <c r="BZ16" s="100">
        <v>10</v>
      </c>
      <c r="CA16" s="22">
        <f t="shared" si="34"/>
        <v>0.35209648225517792</v>
      </c>
      <c r="CB16" s="100"/>
      <c r="CC16" s="100">
        <f t="shared" si="35"/>
        <v>0.45295168233734673</v>
      </c>
      <c r="CD16" s="100">
        <f>AVERAGE(CA56:CA61)</f>
        <v>1.0027095472919199</v>
      </c>
      <c r="CE16" s="100">
        <f>(CC61-CC56)/(CA61-CA56)</f>
        <v>0.64310955179704699</v>
      </c>
      <c r="CF16" s="100">
        <f t="shared" si="36"/>
        <v>0.40388962348955976</v>
      </c>
      <c r="CG16" s="100">
        <f t="shared" si="37"/>
        <v>1.0792522608256541</v>
      </c>
      <c r="CH16" s="100">
        <f t="shared" si="38"/>
        <v>4.4994886717527778E-2</v>
      </c>
      <c r="CI16">
        <f t="shared" si="39"/>
        <v>-0.45333831388124052</v>
      </c>
      <c r="CJ16">
        <f t="shared" si="40"/>
        <v>-0.34394812296166244</v>
      </c>
      <c r="CK16" s="61"/>
      <c r="CL16" s="100">
        <v>69.115844782509896</v>
      </c>
      <c r="CM16" s="100">
        <v>10</v>
      </c>
      <c r="CN16" s="22">
        <f t="shared" si="41"/>
        <v>0.18367764875374476</v>
      </c>
      <c r="CO16" s="100"/>
      <c r="CP16" s="100">
        <f t="shared" si="42"/>
        <v>0.43924422388794993</v>
      </c>
      <c r="CQ16" s="100">
        <f>AVERAGE(CN56:CN61)</f>
        <v>0.67157140325587938</v>
      </c>
      <c r="CR16" s="100">
        <f>(CP61-CP56)/(CN61-CN56)</f>
        <v>0.61069753960681095</v>
      </c>
      <c r="CS16" s="100">
        <f t="shared" si="43"/>
        <v>0.30441116283168124</v>
      </c>
      <c r="CT16" s="100">
        <f t="shared" si="44"/>
        <v>0.72897066849142467</v>
      </c>
      <c r="CU16" s="100">
        <f t="shared" si="45"/>
        <v>-6.3286052780167898E-2</v>
      </c>
      <c r="CV16">
        <f t="shared" si="46"/>
        <v>-0.7359436886234203</v>
      </c>
      <c r="CW16">
        <f t="shared" si="47"/>
        <v>-0.35729394081749127</v>
      </c>
      <c r="CX16" s="61"/>
      <c r="CY16" s="100">
        <v>88.590349361541627</v>
      </c>
      <c r="CZ16" s="100">
        <v>10</v>
      </c>
      <c r="DA16" s="22">
        <f t="shared" si="48"/>
        <v>0.15553418461278101</v>
      </c>
      <c r="DC16" s="100">
        <f t="shared" si="49"/>
        <v>0.36604655096985278</v>
      </c>
      <c r="DD16" s="100">
        <f>AVERAGE(DA56:DA61)</f>
        <v>0.56867186249048063</v>
      </c>
      <c r="DE16" s="100">
        <f>(DC61-DC56)/(DA61-DA56)</f>
        <v>0.72444010801157643</v>
      </c>
      <c r="DF16" s="100">
        <f t="shared" si="50"/>
        <v>0.41336526179274358</v>
      </c>
      <c r="DG16" s="100"/>
      <c r="DH16" s="100"/>
      <c r="DI16">
        <f t="shared" si="53"/>
        <v>-0.80817414324764481</v>
      </c>
      <c r="DJ16">
        <f t="shared" si="54"/>
        <v>-0.43646368087944237</v>
      </c>
      <c r="DK16" s="61"/>
      <c r="DL16" s="100">
        <v>86.644388162188548</v>
      </c>
      <c r="DM16" s="100">
        <v>10</v>
      </c>
      <c r="DN16" s="22">
        <f t="shared" si="55"/>
        <v>0.14033481635966624</v>
      </c>
      <c r="DP16" s="100">
        <f t="shared" si="56"/>
        <v>0.32940456845901073</v>
      </c>
      <c r="DQ16" s="100">
        <f>AVERAGE(DN56:DN61)</f>
        <v>0.51309917231502966</v>
      </c>
      <c r="DR16" s="100">
        <f>(DP61-DP56)/(DN61-DN56)</f>
        <v>0.78144770029998623</v>
      </c>
      <c r="DS16" s="100">
        <f t="shared" si="57"/>
        <v>0.4907695999367569</v>
      </c>
      <c r="DT16" s="100"/>
      <c r="DU16" s="100"/>
      <c r="DV16">
        <f t="shared" si="60"/>
        <v>-0.85283456933470891</v>
      </c>
      <c r="DW16">
        <f t="shared" si="61"/>
        <v>-0.48227038196413691</v>
      </c>
      <c r="DX16" s="61"/>
      <c r="DY16" s="100">
        <v>59.552497848536966</v>
      </c>
      <c r="DZ16">
        <v>10</v>
      </c>
      <c r="EA16" s="22">
        <f t="shared" si="62"/>
        <v>0.20691487152131882</v>
      </c>
      <c r="EC16" s="100">
        <f t="shared" si="63"/>
        <v>0.28879694708152082</v>
      </c>
      <c r="ED16" s="100">
        <f>AVERAGE(EA56:EA61)</f>
        <v>0.79317367416505569</v>
      </c>
      <c r="EE16" s="100">
        <f>(EC61-EC56)/(EA61-EA56)</f>
        <v>0.62514099441244475</v>
      </c>
      <c r="EF16" s="100">
        <f t="shared" si="64"/>
        <v>0.31161071512645655</v>
      </c>
      <c r="EG16" s="100">
        <f t="shared" si="65"/>
        <v>0.862145298005495</v>
      </c>
      <c r="EH16" s="100">
        <f t="shared" si="66"/>
        <v>0.11846394413673292</v>
      </c>
      <c r="EI16">
        <f t="shared" si="123"/>
        <v>-0.68420829431473118</v>
      </c>
      <c r="EJ16">
        <f t="shared" si="67"/>
        <v>-0.53940740207420301</v>
      </c>
      <c r="EK16" s="61"/>
      <c r="EL16">
        <v>79.227520471109031</v>
      </c>
      <c r="EM16">
        <v>10</v>
      </c>
      <c r="EN16" s="22">
        <f t="shared" si="68"/>
        <v>0.21055546692145788</v>
      </c>
      <c r="EP16" s="100">
        <f t="shared" si="69"/>
        <v>0.33808449332455154</v>
      </c>
      <c r="EQ16" s="100">
        <f>AVERAGE(EN56:EN61)</f>
        <v>0.73694413422510252</v>
      </c>
      <c r="ER16" s="100">
        <f>(EP61-EP56)/(EN61-EN56)</f>
        <v>0.82014755958892527</v>
      </c>
      <c r="ES16" s="100">
        <f t="shared" si="70"/>
        <v>0.40881460316472173</v>
      </c>
      <c r="ET16" s="100">
        <f t="shared" si="71"/>
        <v>0.79887221273141362</v>
      </c>
      <c r="EU16" s="100">
        <f t="shared" si="72"/>
        <v>-0.27982051317730627</v>
      </c>
      <c r="EV16">
        <f t="shared" si="124"/>
        <v>-0.67663347795305362</v>
      </c>
      <c r="EW16">
        <f t="shared" si="73"/>
        <v>-0.47097474824641661</v>
      </c>
      <c r="EX16" s="61"/>
      <c r="EY16">
        <v>76.540838772514121</v>
      </c>
      <c r="EZ16">
        <v>10</v>
      </c>
      <c r="FA16" s="22">
        <f t="shared" si="74"/>
        <v>0.21300726082999727</v>
      </c>
      <c r="FC16" s="100">
        <f t="shared" si="75"/>
        <v>0.35749732055148958</v>
      </c>
      <c r="FD16" s="100">
        <f>AVERAGE(FA56:FA61)</f>
        <v>0.77880779740967743</v>
      </c>
      <c r="FE16" s="100">
        <f>(FC61-FC56)/(FA61-FA56)</f>
        <v>0.82736779655630355</v>
      </c>
      <c r="FF16" s="100">
        <f t="shared" si="76"/>
        <v>0.41241363638266298</v>
      </c>
      <c r="FG16" s="100">
        <f t="shared" si="77"/>
        <v>0.84537256641905179</v>
      </c>
      <c r="FH16" s="100">
        <f t="shared" si="78"/>
        <v>0.16442066201131744</v>
      </c>
      <c r="FI16">
        <f t="shared" si="125"/>
        <v>-0.67160559240794337</v>
      </c>
      <c r="FJ16">
        <f t="shared" si="79"/>
        <v>-0.44672720889524598</v>
      </c>
      <c r="FK16" s="61"/>
      <c r="FL16" s="100">
        <v>81.013887698344661</v>
      </c>
      <c r="FM16">
        <v>10</v>
      </c>
      <c r="FN16" s="22">
        <f t="shared" si="80"/>
        <v>0.21213368225238038</v>
      </c>
      <c r="FP16" s="100">
        <f t="shared" si="81"/>
        <v>0.43576021824584549</v>
      </c>
      <c r="FQ16" s="100">
        <f>AVERAGE(FN56:FN61)</f>
        <v>0.74246788788333129</v>
      </c>
      <c r="FR16" s="100">
        <f>(FP61-FP56)/(FN61-FN56)</f>
        <v>0.71048959773367915</v>
      </c>
      <c r="FS16" s="100">
        <f t="shared" si="82"/>
        <v>0.51077842641750493</v>
      </c>
      <c r="FT16" s="100">
        <f t="shared" si="83"/>
        <v>0.80486014736932543</v>
      </c>
      <c r="FU16" s="100">
        <f t="shared" si="84"/>
        <v>3.8264433838707437E-2</v>
      </c>
      <c r="FV16">
        <f t="shared" si="85"/>
        <v>-0.67339036941376018</v>
      </c>
      <c r="FW16">
        <f t="shared" si="86"/>
        <v>-0.36075242022312276</v>
      </c>
      <c r="FX16" s="61"/>
      <c r="FY16">
        <v>567.10669190197359</v>
      </c>
      <c r="FZ16">
        <v>40</v>
      </c>
      <c r="GA16" s="22">
        <f t="shared" si="87"/>
        <v>0.46762726806564586</v>
      </c>
      <c r="GC16" s="100">
        <f t="shared" si="88"/>
        <v>0.64802475474607113</v>
      </c>
      <c r="GD16" s="100">
        <f t="shared" si="89"/>
        <v>0.77748834553389812</v>
      </c>
      <c r="GE16" s="100">
        <f t="shared" si="90"/>
        <v>0.55265040771394514</v>
      </c>
      <c r="GF16" s="100">
        <f t="shared" si="91"/>
        <v>0.55894452917608006</v>
      </c>
      <c r="GG16" s="100">
        <f t="shared" si="92"/>
        <v>0.52676428362114591</v>
      </c>
      <c r="GH16">
        <f t="shared" si="93"/>
        <v>-0.33010017239222905</v>
      </c>
      <c r="GI16">
        <f t="shared" si="94"/>
        <v>-0.18840840362898367</v>
      </c>
      <c r="GJ16" s="61"/>
      <c r="GK16">
        <v>205.6368157699394</v>
      </c>
      <c r="GL16">
        <v>40</v>
      </c>
      <c r="GM16" s="22">
        <f t="shared" si="95"/>
        <v>0.2746498965611569</v>
      </c>
      <c r="GN16" s="22"/>
      <c r="GO16" s="100">
        <f t="shared" si="96"/>
        <v>0.42715112494855884</v>
      </c>
      <c r="GP16" s="100">
        <f t="shared" si="97"/>
        <v>0.33724912880700375</v>
      </c>
      <c r="GQ16" s="100">
        <f t="shared" si="98"/>
        <v>0.8475567372712699</v>
      </c>
      <c r="GR16" s="100">
        <f t="shared" si="99"/>
        <v>0.16810678413770785</v>
      </c>
      <c r="GS16">
        <f t="shared" si="100"/>
        <v>-0.56122056020689404</v>
      </c>
      <c r="GT16">
        <f t="shared" si="101"/>
        <v>-0.36941844553815323</v>
      </c>
      <c r="GU16" s="61"/>
      <c r="GV16">
        <v>339.17841912480225</v>
      </c>
      <c r="GW16">
        <v>40</v>
      </c>
      <c r="GX16" s="22">
        <f t="shared" si="102"/>
        <v>0.28265958302034599</v>
      </c>
      <c r="GY16" s="22"/>
      <c r="GZ16" s="100">
        <f t="shared" si="103"/>
        <v>0.43329310833399776</v>
      </c>
      <c r="HA16" s="100">
        <f t="shared" si="104"/>
        <v>0.52146238796353472</v>
      </c>
      <c r="HB16" s="100">
        <f t="shared" si="105"/>
        <v>0.81831982515987822</v>
      </c>
      <c r="HC16" s="100">
        <f t="shared" si="106"/>
        <v>0.29754624865713708</v>
      </c>
      <c r="HD16">
        <f t="shared" si="107"/>
        <v>-0.54873628604923419</v>
      </c>
      <c r="HE16">
        <f t="shared" si="108"/>
        <v>-0.36321821850386238</v>
      </c>
      <c r="HF16" s="61"/>
      <c r="HG16">
        <v>342.5178827448284</v>
      </c>
      <c r="HH16">
        <v>40</v>
      </c>
      <c r="HI16" s="22">
        <f t="shared" si="109"/>
        <v>0.24650741323792696</v>
      </c>
      <c r="HJ16" s="22"/>
      <c r="HK16" s="100">
        <f t="shared" si="110"/>
        <v>0.35298719043780813</v>
      </c>
      <c r="HL16" s="100">
        <f t="shared" si="111"/>
        <v>0.55669886817171099</v>
      </c>
      <c r="HM16" s="100">
        <f t="shared" si="112"/>
        <v>0.71269639911646931</v>
      </c>
      <c r="HN16" s="100">
        <f t="shared" si="113"/>
        <v>0.3496214535060943</v>
      </c>
      <c r="HO16">
        <f t="shared" si="114"/>
        <v>-0.60817001561631034</v>
      </c>
      <c r="HP16">
        <f t="shared" si="115"/>
        <v>-0.45224105445102858</v>
      </c>
      <c r="HQ16" s="61"/>
      <c r="HR16">
        <v>393.01558493270977</v>
      </c>
      <c r="HS16">
        <v>40</v>
      </c>
      <c r="HT16" s="22">
        <f t="shared" si="116"/>
        <v>0.36280146420619219</v>
      </c>
      <c r="HU16" s="22"/>
      <c r="HV16" s="100">
        <f t="shared" si="117"/>
        <v>0.56056663997135414</v>
      </c>
      <c r="HW16" s="100">
        <f t="shared" si="118"/>
        <v>0.57288536926562228</v>
      </c>
      <c r="HX16" s="100">
        <f t="shared" si="119"/>
        <v>0.74591102688480848</v>
      </c>
      <c r="HY16" s="100">
        <f t="shared" si="120"/>
        <v>0.41185330279922111</v>
      </c>
      <c r="HZ16">
        <f t="shared" si="121"/>
        <v>-0.44033096886831929</v>
      </c>
      <c r="IA16">
        <f t="shared" si="126"/>
        <v>-0.25137275121977537</v>
      </c>
      <c r="IB16" s="61"/>
    </row>
    <row r="17" spans="1:236" x14ac:dyDescent="0.25">
      <c r="A17" s="87">
        <v>16</v>
      </c>
      <c r="B17" s="87" t="s">
        <v>99</v>
      </c>
      <c r="C17" s="87" t="s">
        <v>105</v>
      </c>
      <c r="D17" s="101">
        <v>110</v>
      </c>
      <c r="E17" s="4">
        <v>1252.8</v>
      </c>
      <c r="F17" s="100">
        <v>4</v>
      </c>
      <c r="G17" s="100">
        <v>3.0619999999999994</v>
      </c>
      <c r="H17" s="100">
        <v>129.86191878727954</v>
      </c>
      <c r="I17" s="100">
        <v>368.44091719623788</v>
      </c>
      <c r="J17" s="100">
        <v>2.5944046386021431</v>
      </c>
      <c r="L17" s="100">
        <v>34.557922391254948</v>
      </c>
      <c r="M17" s="100">
        <v>11</v>
      </c>
      <c r="N17" s="22">
        <f t="shared" si="122"/>
        <v>2.9611462361345491</v>
      </c>
      <c r="O17" s="100"/>
      <c r="P17" s="100">
        <f t="shared" si="0"/>
        <v>0.35896607309216488</v>
      </c>
      <c r="Q17" s="100">
        <f>AVERAGE(N61:N66)</f>
        <v>3.1283991761496388</v>
      </c>
      <c r="R17" s="100">
        <f>(P66-P61)/(N66-N61)</f>
        <v>0.22226858560081983</v>
      </c>
      <c r="S17" s="100">
        <f t="shared" si="1"/>
        <v>0.1107930427348066</v>
      </c>
      <c r="T17" s="100">
        <f t="shared" si="2"/>
        <v>3.1463833632480358</v>
      </c>
      <c r="U17" s="100">
        <f t="shared" si="3"/>
        <v>0.60569509477064432</v>
      </c>
      <c r="V17">
        <f t="shared" si="4"/>
        <v>0.47145985554129344</v>
      </c>
      <c r="W17">
        <f t="shared" si="5"/>
        <v>-0.4449465958927889</v>
      </c>
      <c r="X17" s="61"/>
      <c r="Y17" s="100">
        <v>39.75550276376844</v>
      </c>
      <c r="Z17" s="100">
        <v>11</v>
      </c>
      <c r="AA17" s="22">
        <f t="shared" si="6"/>
        <v>5.3923407601987126E-2</v>
      </c>
      <c r="AB17" s="100"/>
      <c r="AC17" s="100">
        <f t="shared" si="7"/>
        <v>0.33891536670370381</v>
      </c>
      <c r="AD17" s="100">
        <f>AVERAGE(AA61:AA66)</f>
        <v>0.19322554390712054</v>
      </c>
      <c r="AE17" s="100">
        <f>(AC66-AC61)/(AA66-AA61)</f>
        <v>0.31184307156997504</v>
      </c>
      <c r="AF17" s="100">
        <f t="shared" si="8"/>
        <v>0.17793754306562512</v>
      </c>
      <c r="AG17" s="100">
        <f t="shared" si="9"/>
        <v>0.20820426824100582</v>
      </c>
      <c r="AH17" s="100">
        <f t="shared" si="10"/>
        <v>1.5946479036544994</v>
      </c>
      <c r="AI17">
        <f t="shared" si="11"/>
        <v>-1.2682226710725415</v>
      </c>
      <c r="AJ17">
        <f t="shared" si="12"/>
        <v>-0.46990873944433803</v>
      </c>
      <c r="AK17" s="61"/>
      <c r="AL17" s="100">
        <v>33</v>
      </c>
      <c r="AM17" s="100">
        <v>11</v>
      </c>
      <c r="AN17" s="22">
        <f t="shared" si="13"/>
        <v>7.4590804999181651E-2</v>
      </c>
      <c r="AP17" s="100">
        <f t="shared" si="14"/>
        <v>0.29125885344001368</v>
      </c>
      <c r="AQ17" s="100">
        <f>AVERAGE(AN61:AN66)</f>
        <v>0.19846482044425118</v>
      </c>
      <c r="AR17" s="100">
        <f>(AP66-AP61)/(AN66-AN61)</f>
        <v>0.21086036737623542</v>
      </c>
      <c r="AS17" s="100">
        <f t="shared" si="15"/>
        <v>0.13242582721790175</v>
      </c>
      <c r="AT17" s="100">
        <f t="shared" si="16"/>
        <v>0.21178460705124788</v>
      </c>
      <c r="AU17" s="100">
        <f t="shared" si="17"/>
        <v>-0.11676645257857624</v>
      </c>
      <c r="AV17">
        <f t="shared" si="18"/>
        <v>-1.1273147058281481</v>
      </c>
      <c r="AW17">
        <f t="shared" si="19"/>
        <v>-0.53572086444934197</v>
      </c>
      <c r="AX17" s="61"/>
      <c r="AY17" s="100">
        <v>82.013718364673608</v>
      </c>
      <c r="AZ17" s="100">
        <v>11</v>
      </c>
      <c r="BA17" s="22">
        <f t="shared" si="20"/>
        <v>0.41522613438400091</v>
      </c>
      <c r="BB17" s="100"/>
      <c r="BC17" s="100">
        <f t="shared" si="21"/>
        <v>0.49563789983398587</v>
      </c>
      <c r="BD17" s="100">
        <f>AVERAGE(BA61:BA66)</f>
        <v>1.3806268968268027</v>
      </c>
      <c r="BE17" s="100">
        <f>(BC66-BC61)/(BA66-BA61)</f>
        <v>0.46790845560389582</v>
      </c>
      <c r="BF17" s="100">
        <f t="shared" si="22"/>
        <v>0.23323584562149019</v>
      </c>
      <c r="BG17" s="100">
        <f t="shared" si="23"/>
        <v>1.4844334304228033</v>
      </c>
      <c r="BH17" s="100">
        <f t="shared" si="24"/>
        <v>-1.8225375001473261E-2</v>
      </c>
      <c r="BI17">
        <f t="shared" si="25"/>
        <v>-0.38171531975120199</v>
      </c>
      <c r="BJ17">
        <f t="shared" si="26"/>
        <v>-0.3048354919258382</v>
      </c>
      <c r="BK17" s="61"/>
      <c r="BL17" s="100">
        <v>69.645531084198069</v>
      </c>
      <c r="BM17" s="100">
        <v>11</v>
      </c>
      <c r="BN17" s="22">
        <f t="shared" si="27"/>
        <v>0.33799414404362987</v>
      </c>
      <c r="BO17" s="100"/>
      <c r="BP17" s="100">
        <f t="shared" si="28"/>
        <v>0.46913571625508094</v>
      </c>
      <c r="BQ17" s="100">
        <f>AVERAGE(BN61:BN66)</f>
        <v>1.1238305289450694</v>
      </c>
      <c r="BR17" s="100">
        <f>(BP66-BP61)/(BN66-BN61)</f>
        <v>0.4609878652159588</v>
      </c>
      <c r="BS17" s="100">
        <f t="shared" si="29"/>
        <v>0.26303950800198894</v>
      </c>
      <c r="BT17" s="100">
        <f t="shared" si="30"/>
        <v>1.2083290649559766</v>
      </c>
      <c r="BU17" s="100">
        <f t="shared" si="31"/>
        <v>0.17645096122183826</v>
      </c>
      <c r="BV17">
        <f t="shared" si="32"/>
        <v>-0.47109082407609976</v>
      </c>
      <c r="BW17">
        <f t="shared" si="33"/>
        <v>-0.32870150207304039</v>
      </c>
      <c r="BX17" s="61"/>
      <c r="BY17" s="100">
        <v>101.51970252123476</v>
      </c>
      <c r="BZ17" s="100">
        <v>11</v>
      </c>
      <c r="CA17" s="22">
        <f t="shared" si="34"/>
        <v>0.36740502496192484</v>
      </c>
      <c r="CB17" s="100"/>
      <c r="CC17" s="100">
        <f t="shared" si="35"/>
        <v>0.4581566835818629</v>
      </c>
      <c r="CD17" s="100">
        <f>AVERAGE(CA61:CA66)</f>
        <v>1.0792522608256541</v>
      </c>
      <c r="CE17" s="100">
        <f>(CC66-CC61)/(CA66-CA61)</f>
        <v>0.61497715477002701</v>
      </c>
      <c r="CF17" s="100">
        <f t="shared" si="36"/>
        <v>0.3862217421599296</v>
      </c>
      <c r="CG17" s="100">
        <f t="shared" si="37"/>
        <v>1.1557949743593885</v>
      </c>
      <c r="CH17" s="100">
        <f t="shared" si="38"/>
        <v>6.4524088453270664E-2</v>
      </c>
      <c r="CI17">
        <f t="shared" si="39"/>
        <v>-0.43485490818722727</v>
      </c>
      <c r="CJ17">
        <f t="shared" si="40"/>
        <v>-0.33898597357228416</v>
      </c>
      <c r="CK17" s="61"/>
      <c r="CL17" s="100">
        <v>76.133107121672111</v>
      </c>
      <c r="CM17" s="100">
        <v>11</v>
      </c>
      <c r="CN17" s="22">
        <f t="shared" si="41"/>
        <v>0.19515750180085381</v>
      </c>
      <c r="CO17" s="100"/>
      <c r="CP17" s="100">
        <f t="shared" si="42"/>
        <v>0.44235640916024721</v>
      </c>
      <c r="CQ17" s="100">
        <f>AVERAGE(CN61:CN66)</f>
        <v>0.72897066849142467</v>
      </c>
      <c r="CR17" s="100">
        <f>(CP66-CP61)/(CN66-CN61)</f>
        <v>0.62559307584534596</v>
      </c>
      <c r="CS17" s="100">
        <f t="shared" si="43"/>
        <v>0.31183606176003342</v>
      </c>
      <c r="CT17" s="100">
        <f t="shared" si="44"/>
        <v>0.78636993372696995</v>
      </c>
      <c r="CU17" s="100">
        <f t="shared" si="45"/>
        <v>-2.9668719611219911E-2</v>
      </c>
      <c r="CV17">
        <f t="shared" si="46"/>
        <v>-0.70961474990107121</v>
      </c>
      <c r="CW17">
        <f t="shared" si="47"/>
        <v>-0.35422767599336946</v>
      </c>
      <c r="CX17" s="61"/>
      <c r="CY17" s="100">
        <v>98.58118481738795</v>
      </c>
      <c r="CZ17" s="100">
        <v>11</v>
      </c>
      <c r="DA17" s="22">
        <f t="shared" si="48"/>
        <v>0.16525507115107982</v>
      </c>
      <c r="DC17" s="100">
        <f t="shared" si="49"/>
        <v>0.36938114164961072</v>
      </c>
      <c r="DD17" s="100">
        <f>AVERAGE(DA61:DA66)</f>
        <v>0.61727629518197469</v>
      </c>
      <c r="DE17" s="100">
        <f>(DC66-DC61)/(DA66-DA61)</f>
        <v>0.72474113936398699</v>
      </c>
      <c r="DF17" s="100">
        <f t="shared" si="50"/>
        <v>0.41353703017279442</v>
      </c>
      <c r="DG17" s="100"/>
      <c r="DH17" s="100"/>
      <c r="DI17">
        <f t="shared" si="53"/>
        <v>-0.78184520452529571</v>
      </c>
      <c r="DJ17">
        <f t="shared" si="54"/>
        <v>-0.43252528075981644</v>
      </c>
      <c r="DK17" s="61"/>
      <c r="DL17" s="100">
        <v>101.1236866416568</v>
      </c>
      <c r="DM17" s="100">
        <v>11</v>
      </c>
      <c r="DN17" s="22">
        <f t="shared" si="55"/>
        <v>0.14910574238214536</v>
      </c>
      <c r="DP17" s="100">
        <f t="shared" si="56"/>
        <v>0.33383340816331436</v>
      </c>
      <c r="DQ17" s="100">
        <f>AVERAGE(DN61:DN66)</f>
        <v>0.55695380242742532</v>
      </c>
      <c r="DR17" s="100">
        <f>(DP66-DP61)/(DN66-DN61)</f>
        <v>0.75670591928668418</v>
      </c>
      <c r="DS17" s="100">
        <f t="shared" si="57"/>
        <v>0.47523111416866293</v>
      </c>
      <c r="DT17" s="100"/>
      <c r="DU17" s="100"/>
      <c r="DV17">
        <f t="shared" si="60"/>
        <v>-0.82650563061235982</v>
      </c>
      <c r="DW17">
        <f t="shared" si="61"/>
        <v>-0.47647020374135785</v>
      </c>
      <c r="DX17" s="61"/>
      <c r="DY17" s="100">
        <v>66.516915141939648</v>
      </c>
      <c r="DZ17">
        <v>11</v>
      </c>
      <c r="EA17" s="22">
        <f t="shared" si="62"/>
        <v>0.22070919628940674</v>
      </c>
      <c r="EC17" s="100">
        <f t="shared" si="63"/>
        <v>0.29264180429720643</v>
      </c>
      <c r="ED17" s="100">
        <f>AVERAGE(EA61:EA66)</f>
        <v>0.862145298005495</v>
      </c>
      <c r="EE17" s="100">
        <f>(EC66-EC61)/(EA66-EA61)</f>
        <v>0.67259883544763244</v>
      </c>
      <c r="EF17" s="100">
        <f t="shared" si="64"/>
        <v>0.33526677338453281</v>
      </c>
      <c r="EG17" s="100">
        <f t="shared" si="65"/>
        <v>0.93111692184593453</v>
      </c>
      <c r="EH17" s="100">
        <f t="shared" si="66"/>
        <v>-5.6742829853598784E-2</v>
      </c>
      <c r="EI17">
        <f t="shared" si="123"/>
        <v>-0.65617957071448763</v>
      </c>
      <c r="EJ17">
        <f t="shared" si="67"/>
        <v>-0.53366363419575835</v>
      </c>
      <c r="EK17" s="61"/>
      <c r="EL17">
        <v>87.705473033329</v>
      </c>
      <c r="EM17">
        <v>11</v>
      </c>
      <c r="EN17" s="22">
        <f t="shared" si="68"/>
        <v>0.22294108262272011</v>
      </c>
      <c r="EP17" s="100">
        <f t="shared" si="69"/>
        <v>0.34258730730086862</v>
      </c>
      <c r="EQ17" s="100">
        <f>AVERAGE(EN61:EN66)</f>
        <v>0.79887221273141362</v>
      </c>
      <c r="ER17" s="100">
        <f>(EP66-EP61)/(EN66-EN61)</f>
        <v>0.82832770718251258</v>
      </c>
      <c r="ES17" s="100">
        <f t="shared" si="70"/>
        <v>0.41289211794020603</v>
      </c>
      <c r="ET17" s="100">
        <f t="shared" si="71"/>
        <v>0.86080029123772484</v>
      </c>
      <c r="EU17" s="100">
        <f t="shared" si="72"/>
        <v>-0.37731274901336065</v>
      </c>
      <c r="EV17">
        <f t="shared" si="124"/>
        <v>-0.65180989422802149</v>
      </c>
      <c r="EW17">
        <f t="shared" si="73"/>
        <v>-0.46522873147940297</v>
      </c>
      <c r="EX17" s="61"/>
      <c r="EY17">
        <v>86.570780289887651</v>
      </c>
      <c r="EZ17">
        <v>11</v>
      </c>
      <c r="FA17" s="22">
        <f t="shared" si="74"/>
        <v>0.2263202146318721</v>
      </c>
      <c r="FC17" s="100">
        <f t="shared" si="75"/>
        <v>0.3633946007859728</v>
      </c>
      <c r="FD17" s="100">
        <f>AVERAGE(FA61:FA66)</f>
        <v>0.84537256641905179</v>
      </c>
      <c r="FE17" s="100">
        <f>(FC66-FC61)/(FA66-FA61)</f>
        <v>0.83050255287764685</v>
      </c>
      <c r="FF17" s="100">
        <f t="shared" si="76"/>
        <v>0.41397620173635424</v>
      </c>
      <c r="FG17" s="100">
        <f t="shared" si="77"/>
        <v>0.91193733542842592</v>
      </c>
      <c r="FH17" s="100">
        <f t="shared" si="78"/>
        <v>-3.0397596741614196E-2</v>
      </c>
      <c r="FI17">
        <f t="shared" si="125"/>
        <v>-0.64527665368559417</v>
      </c>
      <c r="FJ17">
        <f t="shared" si="79"/>
        <v>-0.43962152960442391</v>
      </c>
      <c r="FK17" s="61"/>
      <c r="FL17" s="100">
        <v>90.512430085596534</v>
      </c>
      <c r="FM17">
        <v>11</v>
      </c>
      <c r="FN17" s="22">
        <f t="shared" si="80"/>
        <v>0.22461213414957923</v>
      </c>
      <c r="FP17" s="100">
        <f t="shared" si="81"/>
        <v>0.44108968672899579</v>
      </c>
      <c r="FQ17" s="100">
        <f>AVERAGE(FN61:FN66)</f>
        <v>0.80486014736932543</v>
      </c>
      <c r="FR17" s="100">
        <f>(FP66-FP61)/(FN66-FN61)</f>
        <v>0.75748822877819799</v>
      </c>
      <c r="FS17" s="100">
        <f t="shared" si="82"/>
        <v>0.54456623539496241</v>
      </c>
      <c r="FT17" s="100">
        <f t="shared" si="83"/>
        <v>0.86725240685531968</v>
      </c>
      <c r="FU17" s="100">
        <f t="shared" si="84"/>
        <v>-4.3278624486331858E-2</v>
      </c>
      <c r="FV17">
        <f t="shared" si="85"/>
        <v>-0.64856678568872805</v>
      </c>
      <c r="FW17">
        <f t="shared" si="86"/>
        <v>-0.35547309649284536</v>
      </c>
      <c r="FX17" s="61"/>
      <c r="FY17">
        <v>652.62948906711222</v>
      </c>
      <c r="FZ17">
        <v>44</v>
      </c>
      <c r="GA17" s="22">
        <f t="shared" si="87"/>
        <v>0.51013883788979553</v>
      </c>
      <c r="GC17" s="100">
        <f t="shared" si="88"/>
        <v>0.68070050375969482</v>
      </c>
      <c r="GD17" s="100">
        <f t="shared" si="89"/>
        <v>0.79774728907082093</v>
      </c>
      <c r="GE17" s="100">
        <f t="shared" si="90"/>
        <v>0.59516197753809486</v>
      </c>
      <c r="GF17" s="100">
        <f t="shared" si="91"/>
        <v>0.57350889624588375</v>
      </c>
      <c r="GG17" s="100">
        <f t="shared" si="92"/>
        <v>0.39168585673846235</v>
      </c>
      <c r="GH17">
        <f t="shared" si="93"/>
        <v>-0.29231161150282925</v>
      </c>
      <c r="GI17">
        <f t="shared" si="94"/>
        <v>-0.16704392799100212</v>
      </c>
      <c r="GJ17" s="61"/>
      <c r="GK17">
        <v>238.1517373440723</v>
      </c>
      <c r="GL17">
        <v>44</v>
      </c>
      <c r="GM17" s="22">
        <f t="shared" si="95"/>
        <v>0.29961806897580751</v>
      </c>
      <c r="GN17" s="22"/>
      <c r="GO17" s="100">
        <f t="shared" si="96"/>
        <v>0.43525791463880514</v>
      </c>
      <c r="GP17" s="100">
        <f t="shared" si="97"/>
        <v>0.35988756166427888</v>
      </c>
      <c r="GQ17" s="100">
        <f t="shared" si="98"/>
        <v>0.69034881777837465</v>
      </c>
      <c r="GR17" s="100">
        <f t="shared" si="99"/>
        <v>0.17939124366771841</v>
      </c>
      <c r="GS17">
        <f t="shared" si="100"/>
        <v>-0.52343199931749429</v>
      </c>
      <c r="GT17">
        <f t="shared" si="101"/>
        <v>-0.36125332301888458</v>
      </c>
      <c r="GU17" s="61"/>
      <c r="GV17">
        <v>393.62704429446916</v>
      </c>
      <c r="GW17">
        <v>44</v>
      </c>
      <c r="GX17" s="22">
        <f t="shared" si="102"/>
        <v>0.30835590874946839</v>
      </c>
      <c r="GY17" s="22"/>
      <c r="GZ17" s="100">
        <f t="shared" si="103"/>
        <v>0.44626878466851017</v>
      </c>
      <c r="HA17" s="100">
        <f t="shared" si="104"/>
        <v>0.54028211737615583</v>
      </c>
      <c r="HB17" s="100">
        <f t="shared" si="105"/>
        <v>0.95039630616843063</v>
      </c>
      <c r="HC17" s="100">
        <f t="shared" si="106"/>
        <v>0.30828477940589621</v>
      </c>
      <c r="HD17">
        <f t="shared" si="107"/>
        <v>-0.51094772515983433</v>
      </c>
      <c r="HE17">
        <f t="shared" si="108"/>
        <v>-0.35040348985750258</v>
      </c>
      <c r="HF17" s="61"/>
      <c r="HG17">
        <v>397.52547088205557</v>
      </c>
      <c r="HH17">
        <v>44</v>
      </c>
      <c r="HI17" s="22">
        <f t="shared" si="109"/>
        <v>0.26891717807773852</v>
      </c>
      <c r="HJ17" s="22"/>
      <c r="HK17" s="100">
        <f t="shared" si="110"/>
        <v>0.36508049644562529</v>
      </c>
      <c r="HL17" s="100">
        <f t="shared" si="111"/>
        <v>0.5812354002394351</v>
      </c>
      <c r="HM17" s="100">
        <f t="shared" si="112"/>
        <v>0.55052061427891374</v>
      </c>
      <c r="HN17" s="100">
        <f t="shared" si="113"/>
        <v>0.36503103756666511</v>
      </c>
      <c r="HO17">
        <f t="shared" si="114"/>
        <v>-0.5703814547269106</v>
      </c>
      <c r="HP17">
        <f t="shared" si="115"/>
        <v>-0.43761136757695246</v>
      </c>
      <c r="HQ17" s="61"/>
      <c r="HR17">
        <v>455.53951530026461</v>
      </c>
      <c r="HS17">
        <v>44</v>
      </c>
      <c r="HT17" s="22">
        <f t="shared" si="116"/>
        <v>0.39578341549766421</v>
      </c>
      <c r="HU17" s="22"/>
      <c r="HV17" s="100">
        <f t="shared" si="117"/>
        <v>0.57902379493180989</v>
      </c>
      <c r="HW17" s="100">
        <f t="shared" si="118"/>
        <v>0.60639785172012373</v>
      </c>
      <c r="HX17" s="100">
        <f t="shared" si="119"/>
        <v>0.27104057969272466</v>
      </c>
      <c r="HY17" s="100">
        <f t="shared" si="120"/>
        <v>0.43594577805579876</v>
      </c>
      <c r="HZ17">
        <f t="shared" si="121"/>
        <v>-0.40254240797891949</v>
      </c>
      <c r="IA17">
        <f t="shared" si="126"/>
        <v>-0.23730358861238793</v>
      </c>
      <c r="IB17" s="61"/>
    </row>
    <row r="18" spans="1:236" x14ac:dyDescent="0.25">
      <c r="A18" s="87">
        <v>17</v>
      </c>
      <c r="B18" s="87" t="s">
        <v>100</v>
      </c>
      <c r="C18" s="87" t="s">
        <v>106</v>
      </c>
      <c r="D18" s="101">
        <v>110</v>
      </c>
      <c r="E18" s="4">
        <v>1124.7</v>
      </c>
      <c r="F18" s="100">
        <v>4</v>
      </c>
      <c r="G18" s="100">
        <v>2.9029999999999894</v>
      </c>
      <c r="H18" s="100">
        <v>123.5339966281623</v>
      </c>
      <c r="I18" s="100">
        <v>444.87044154823656</v>
      </c>
      <c r="J18" s="100">
        <v>2.9748936297730157</v>
      </c>
      <c r="L18" s="100">
        <v>36.585516259853435</v>
      </c>
      <c r="M18" s="100">
        <v>12</v>
      </c>
      <c r="N18" s="22">
        <f t="shared" si="122"/>
        <v>2.9647430735542284</v>
      </c>
      <c r="O18" s="100"/>
      <c r="P18" s="100">
        <f t="shared" si="0"/>
        <v>0.35919432348624297</v>
      </c>
      <c r="Q18" s="100">
        <f>AVERAGE(N66:N71)</f>
        <v>3.1463833632480358</v>
      </c>
      <c r="R18" s="100">
        <f>(P71-P66)/(N71-N66)</f>
        <v>0.20341994101456182</v>
      </c>
      <c r="S18" s="100">
        <f t="shared" si="1"/>
        <v>0.10139765885951207</v>
      </c>
      <c r="T18" s="100">
        <f t="shared" si="2"/>
        <v>3.1643675503464324</v>
      </c>
      <c r="U18" s="100">
        <f t="shared" si="3"/>
        <v>0.52294223256474226</v>
      </c>
      <c r="V18">
        <f t="shared" si="4"/>
        <v>0.47198706310588523</v>
      </c>
      <c r="W18">
        <f t="shared" si="5"/>
        <v>-0.44467053530674044</v>
      </c>
      <c r="X18" s="61"/>
      <c r="Y18" s="100">
        <v>43.683520920365382</v>
      </c>
      <c r="Z18" s="100">
        <v>12</v>
      </c>
      <c r="AA18" s="22">
        <f t="shared" si="6"/>
        <v>5.6919152468764188E-2</v>
      </c>
      <c r="AB18" s="100"/>
      <c r="AC18" s="100">
        <f t="shared" si="7"/>
        <v>0.33934721184292488</v>
      </c>
      <c r="AD18" s="100">
        <f>AVERAGE(AA66:AA71)</f>
        <v>0.20820426824100582</v>
      </c>
      <c r="AE18" s="100">
        <f>(AC71-AC66)/(AA71-AA66)</f>
        <v>0.31192826371556986</v>
      </c>
      <c r="AF18" s="100">
        <f t="shared" si="8"/>
        <v>0.17798615367287485</v>
      </c>
      <c r="AG18" s="100">
        <f t="shared" si="9"/>
        <v>0.22318299257489116</v>
      </c>
      <c r="AH18" s="100">
        <f t="shared" si="10"/>
        <v>0.12168194451433102</v>
      </c>
      <c r="AI18">
        <f t="shared" si="11"/>
        <v>-1.2447415752230184</v>
      </c>
      <c r="AJ18">
        <f t="shared" si="12"/>
        <v>-0.46935571472419219</v>
      </c>
      <c r="AK18" s="61"/>
      <c r="AL18" s="100">
        <v>36.503424496887959</v>
      </c>
      <c r="AM18" s="100">
        <v>12</v>
      </c>
      <c r="AN18" s="22">
        <f t="shared" si="13"/>
        <v>7.7254762320580983E-2</v>
      </c>
      <c r="AP18" s="100">
        <f t="shared" si="14"/>
        <v>0.29155261107648267</v>
      </c>
      <c r="AQ18" s="100">
        <f>AVERAGE(AN66:AN71)</f>
        <v>0.21178460705124788</v>
      </c>
      <c r="AR18" s="100">
        <f>(AP71-AP66)/(AN71-AN66)</f>
        <v>0.21717674293688069</v>
      </c>
      <c r="AS18" s="100">
        <f t="shared" si="15"/>
        <v>0.13639267631830626</v>
      </c>
      <c r="AT18" s="100">
        <f t="shared" si="16"/>
        <v>0.22510439365824456</v>
      </c>
      <c r="AU18" s="100">
        <f t="shared" si="17"/>
        <v>0.70800711923756432</v>
      </c>
      <c r="AV18">
        <f t="shared" si="18"/>
        <v>-1.1120747392714112</v>
      </c>
      <c r="AW18">
        <f t="shared" si="19"/>
        <v>-0.53528306478647847</v>
      </c>
      <c r="AX18" s="61"/>
      <c r="AY18" s="100">
        <v>91.012361797725035</v>
      </c>
      <c r="AZ18" s="100">
        <v>12</v>
      </c>
      <c r="BA18" s="22">
        <f t="shared" si="20"/>
        <v>0.43598744110320098</v>
      </c>
      <c r="BB18" s="100"/>
      <c r="BC18" s="100">
        <f t="shared" si="21"/>
        <v>0.5030470850892883</v>
      </c>
      <c r="BD18" s="100">
        <f>AVERAGE(BA66:BA71)</f>
        <v>1.4844334304228033</v>
      </c>
      <c r="BE18" s="100">
        <f>(BC71-BC66)/(BA71-BA66)</f>
        <v>0.45619261817698192</v>
      </c>
      <c r="BF18" s="100">
        <f t="shared" si="22"/>
        <v>0.22739591429153919</v>
      </c>
      <c r="BG18" s="100">
        <f t="shared" si="23"/>
        <v>1.5882399640188034</v>
      </c>
      <c r="BH18" s="100">
        <f t="shared" si="24"/>
        <v>-1.4627764478256087E-2</v>
      </c>
      <c r="BI18">
        <f t="shared" si="25"/>
        <v>-0.36052602068126388</v>
      </c>
      <c r="BJ18">
        <f t="shared" si="26"/>
        <v>-0.29839136317980464</v>
      </c>
      <c r="BK18" s="61"/>
      <c r="BL18" s="100">
        <v>79.05694150420949</v>
      </c>
      <c r="BM18" s="100">
        <v>12</v>
      </c>
      <c r="BN18" s="22">
        <f t="shared" si="27"/>
        <v>0.35489385124581135</v>
      </c>
      <c r="BO18" s="100"/>
      <c r="BP18" s="100">
        <f t="shared" si="28"/>
        <v>0.47592000425690834</v>
      </c>
      <c r="BQ18" s="100">
        <f>AVERAGE(BN66:BN71)</f>
        <v>1.2083290649559766</v>
      </c>
      <c r="BR18" s="100">
        <f>(BP71-BP66)/(BN71-BN66)</f>
        <v>0.46633142986968779</v>
      </c>
      <c r="BS18" s="100">
        <f t="shared" si="29"/>
        <v>0.26608854404729837</v>
      </c>
      <c r="BT18" s="100">
        <f t="shared" si="30"/>
        <v>1.2928276009668842</v>
      </c>
      <c r="BU18" s="100">
        <f t="shared" si="31"/>
        <v>4.398594556876137E-2</v>
      </c>
      <c r="BV18">
        <f t="shared" si="32"/>
        <v>-0.44990152500616171</v>
      </c>
      <c r="BW18">
        <f t="shared" si="33"/>
        <v>-0.32246604019850611</v>
      </c>
      <c r="BX18" s="61"/>
      <c r="BY18" s="100">
        <v>113.01769772916099</v>
      </c>
      <c r="BZ18" s="100">
        <v>12</v>
      </c>
      <c r="CA18" s="22">
        <f t="shared" si="34"/>
        <v>0.38271356766867171</v>
      </c>
      <c r="CB18" s="100"/>
      <c r="CC18" s="100">
        <f t="shared" si="35"/>
        <v>0.46561918972947025</v>
      </c>
      <c r="CD18" s="100">
        <f>AVERAGE(CA66:CA71)</f>
        <v>1.1557949743593885</v>
      </c>
      <c r="CE18" s="100">
        <f>(CC71-CC66)/(CA71-CA66)</f>
        <v>0.6499976132460521</v>
      </c>
      <c r="CF18" s="100">
        <f t="shared" si="36"/>
        <v>0.40821550628423731</v>
      </c>
      <c r="CG18" s="100">
        <f t="shared" si="37"/>
        <v>1.2323376878931229</v>
      </c>
      <c r="CH18" s="100">
        <f t="shared" si="38"/>
        <v>-0.17257968643923755</v>
      </c>
      <c r="CI18">
        <f t="shared" si="39"/>
        <v>-0.4171261412267957</v>
      </c>
      <c r="CJ18">
        <f t="shared" si="40"/>
        <v>-0.33196912925619226</v>
      </c>
      <c r="CK18" s="61"/>
      <c r="CL18" s="100">
        <v>86.092973000123536</v>
      </c>
      <c r="CM18" s="100">
        <v>12</v>
      </c>
      <c r="CN18" s="22">
        <f t="shared" si="41"/>
        <v>0.20663735484796292</v>
      </c>
      <c r="CO18" s="100"/>
      <c r="CP18" s="100">
        <f t="shared" si="42"/>
        <v>0.44677365144118403</v>
      </c>
      <c r="CQ18" s="100">
        <f>AVERAGE(CN66:CN71)</f>
        <v>0.78636993372696995</v>
      </c>
      <c r="CR18" s="100">
        <f>(CP71-CP66)/(CN71-CN66)</f>
        <v>0.6034323937483318</v>
      </c>
      <c r="CS18" s="100">
        <f t="shared" si="43"/>
        <v>0.30078974411703358</v>
      </c>
      <c r="CT18" s="100">
        <f t="shared" si="44"/>
        <v>0.84376919896251523</v>
      </c>
      <c r="CU18" s="100">
        <f t="shared" si="45"/>
        <v>0.12802962500153933</v>
      </c>
      <c r="CV18">
        <f t="shared" si="46"/>
        <v>-0.68479116617603886</v>
      </c>
      <c r="CW18">
        <f t="shared" si="47"/>
        <v>-0.34991244739868632</v>
      </c>
      <c r="CX18" s="61"/>
      <c r="CY18" s="100">
        <v>111.05516647144337</v>
      </c>
      <c r="CZ18" s="100">
        <v>12</v>
      </c>
      <c r="DA18" s="22">
        <f t="shared" si="48"/>
        <v>0.17497595768937868</v>
      </c>
      <c r="DC18" s="100">
        <f t="shared" si="49"/>
        <v>0.37354451949192558</v>
      </c>
      <c r="DD18" s="100"/>
      <c r="DE18" s="100"/>
      <c r="DF18" s="100"/>
      <c r="DH18" s="100"/>
      <c r="DI18">
        <f t="shared" si="53"/>
        <v>-0.75702162080026347</v>
      </c>
      <c r="DJ18">
        <f t="shared" si="54"/>
        <v>-0.42765763101732185</v>
      </c>
      <c r="DK18" s="61"/>
      <c r="DL18" s="100">
        <v>112.13496332544993</v>
      </c>
      <c r="DM18" s="100">
        <v>12</v>
      </c>
      <c r="DN18" s="22">
        <f t="shared" si="55"/>
        <v>0.15787666840462453</v>
      </c>
      <c r="DP18" s="100">
        <f t="shared" si="56"/>
        <v>0.33720147046560123</v>
      </c>
      <c r="DQ18" s="100"/>
      <c r="DR18" s="100"/>
      <c r="DS18" s="100"/>
      <c r="DT18" s="100"/>
      <c r="DU18" s="100"/>
      <c r="DV18">
        <f t="shared" si="60"/>
        <v>-0.80168204688732758</v>
      </c>
      <c r="DW18">
        <f t="shared" si="61"/>
        <v>-0.47211054017510073</v>
      </c>
      <c r="DX18" s="61"/>
      <c r="DY18" s="100">
        <v>73.542504716660289</v>
      </c>
      <c r="DZ18">
        <v>12</v>
      </c>
      <c r="EA18" s="22">
        <f t="shared" si="62"/>
        <v>0.23450352105749467</v>
      </c>
      <c r="EC18" s="100">
        <f t="shared" si="63"/>
        <v>0.29652043299402486</v>
      </c>
      <c r="ED18" s="100">
        <f>AVERAGE(EA66:EA71)</f>
        <v>0.93111692184593453</v>
      </c>
      <c r="EE18" s="100">
        <f>(EC71-EC66)/(EA71-EA66)</f>
        <v>0.64148229559975189</v>
      </c>
      <c r="EF18" s="100">
        <f t="shared" si="64"/>
        <v>0.31975627683907398</v>
      </c>
      <c r="EG18" s="100">
        <f t="shared" si="65"/>
        <v>1.0000885456863744</v>
      </c>
      <c r="EH18" s="100">
        <f t="shared" si="66"/>
        <v>0.31631648318105304</v>
      </c>
      <c r="EI18">
        <f t="shared" si="123"/>
        <v>-0.62985063199213842</v>
      </c>
      <c r="EJ18">
        <f t="shared" si="67"/>
        <v>-0.52794537437122391</v>
      </c>
      <c r="EK18" s="61"/>
      <c r="EL18">
        <v>97.217539569771048</v>
      </c>
      <c r="EM18">
        <v>12</v>
      </c>
      <c r="EN18" s="22">
        <f t="shared" si="68"/>
        <v>0.23532669832398234</v>
      </c>
      <c r="EP18" s="100">
        <f t="shared" si="69"/>
        <v>0.34763936035608578</v>
      </c>
      <c r="EQ18" s="100">
        <f>AVERAGE(EN66:EN71)</f>
        <v>0.86080029123772484</v>
      </c>
      <c r="ER18" s="100">
        <f>(EP71-EP66)/(EN71-EN66)</f>
        <v>0.78549006617348427</v>
      </c>
      <c r="ES18" s="100">
        <f t="shared" si="70"/>
        <v>0.39153906627911667</v>
      </c>
      <c r="ET18" s="100">
        <f t="shared" si="71"/>
        <v>0.92272836974403616</v>
      </c>
      <c r="EU18" s="100">
        <f t="shared" si="72"/>
        <v>2.9906793379031394E-2</v>
      </c>
      <c r="EV18">
        <f t="shared" si="124"/>
        <v>-0.62832879837849853</v>
      </c>
      <c r="EW18">
        <f t="shared" si="73"/>
        <v>-0.45887105783409804</v>
      </c>
      <c r="EX18" s="61"/>
      <c r="EY18">
        <v>97.082439194738001</v>
      </c>
      <c r="EZ18">
        <v>12</v>
      </c>
      <c r="FA18" s="22">
        <f t="shared" si="74"/>
        <v>0.23963316843374696</v>
      </c>
      <c r="FC18" s="100">
        <f t="shared" si="75"/>
        <v>0.36957511521707154</v>
      </c>
      <c r="FD18" s="100">
        <f>AVERAGE(FA66:FA71)</f>
        <v>0.91193733542842592</v>
      </c>
      <c r="FE18" s="100">
        <f>(FC71-FC66)/(FA71-FA66)</f>
        <v>0.84925704333060703</v>
      </c>
      <c r="FF18" s="100">
        <f t="shared" si="76"/>
        <v>0.42332465310030926</v>
      </c>
      <c r="FG18" s="100">
        <f t="shared" si="77"/>
        <v>0.97850210443779995</v>
      </c>
      <c r="FH18" s="100">
        <f t="shared" si="78"/>
        <v>-0.23755165802307285</v>
      </c>
      <c r="FI18">
        <f t="shared" si="125"/>
        <v>-0.62045306996056193</v>
      </c>
      <c r="FJ18">
        <f t="shared" si="79"/>
        <v>-0.43229727903133691</v>
      </c>
      <c r="FK18" s="61"/>
      <c r="FL18" s="100">
        <v>100.51989852760497</v>
      </c>
      <c r="FM18">
        <v>12</v>
      </c>
      <c r="FN18" s="22">
        <f t="shared" si="80"/>
        <v>0.23709058604677807</v>
      </c>
      <c r="FP18" s="100">
        <f t="shared" si="81"/>
        <v>0.44670470485318564</v>
      </c>
      <c r="FQ18" s="100">
        <f>AVERAGE(FN66:FN71)</f>
        <v>0.86725240685531968</v>
      </c>
      <c r="FR18" s="100">
        <f>(FP71-FP66)/(FN71-FN66)</f>
        <v>0.71526440670397773</v>
      </c>
      <c r="FS18" s="100">
        <f t="shared" si="82"/>
        <v>0.51421108668455562</v>
      </c>
      <c r="FT18" s="100">
        <f t="shared" si="83"/>
        <v>0.92964466634131415</v>
      </c>
      <c r="FU18" s="100">
        <f t="shared" si="84"/>
        <v>2.6411508599405293E-2</v>
      </c>
      <c r="FV18">
        <f t="shared" si="85"/>
        <v>-0.62508568983920521</v>
      </c>
      <c r="FW18">
        <f t="shared" si="86"/>
        <v>-0.34997947335977925</v>
      </c>
      <c r="FX18" s="61"/>
      <c r="FY18">
        <v>740.12313164770092</v>
      </c>
      <c r="FZ18">
        <v>48</v>
      </c>
      <c r="GA18" s="22">
        <f t="shared" si="87"/>
        <v>0.55265040771394514</v>
      </c>
      <c r="GC18" s="100">
        <f t="shared" si="88"/>
        <v>0.71412925492332491</v>
      </c>
      <c r="GD18" s="100">
        <f t="shared" si="89"/>
        <v>0.82227549878195516</v>
      </c>
      <c r="GE18" s="100">
        <f t="shared" si="90"/>
        <v>0.63767354736224446</v>
      </c>
      <c r="GF18" s="100">
        <f t="shared" si="91"/>
        <v>0.59114248356236954</v>
      </c>
      <c r="GG18" s="100">
        <f t="shared" si="92"/>
        <v>-36.514513292680313</v>
      </c>
      <c r="GH18">
        <f t="shared" si="93"/>
        <v>-0.2575495052436173</v>
      </c>
      <c r="GI18">
        <f t="shared" si="94"/>
        <v>-0.14622317531127782</v>
      </c>
      <c r="GJ18" s="61"/>
      <c r="GK18">
        <v>273.18308878845335</v>
      </c>
      <c r="GL18">
        <v>48</v>
      </c>
      <c r="GM18" s="22">
        <f t="shared" si="95"/>
        <v>0.32458624139045816</v>
      </c>
      <c r="GN18" s="22"/>
      <c r="GO18" s="100">
        <f t="shared" si="96"/>
        <v>0.44399211373804681</v>
      </c>
      <c r="GP18" s="100">
        <f t="shared" si="97"/>
        <v>0.37957301430177942</v>
      </c>
      <c r="GQ18" s="100">
        <f t="shared" si="98"/>
        <v>0.54973333228840715</v>
      </c>
      <c r="GR18" s="100">
        <f t="shared" si="99"/>
        <v>0.1892037468130687</v>
      </c>
      <c r="GS18">
        <f t="shared" si="100"/>
        <v>-0.48866989305828229</v>
      </c>
      <c r="GT18">
        <f t="shared" si="101"/>
        <v>-0.35262474382787179</v>
      </c>
      <c r="GU18" s="61"/>
      <c r="GV18">
        <v>451.63397790688867</v>
      </c>
      <c r="GW18">
        <v>48</v>
      </c>
      <c r="GX18" s="22">
        <f t="shared" si="102"/>
        <v>0.33405223447859078</v>
      </c>
      <c r="GY18" s="22"/>
      <c r="GZ18" s="100">
        <f t="shared" si="103"/>
        <v>0.46009244308719172</v>
      </c>
      <c r="HA18" s="100">
        <f t="shared" si="104"/>
        <v>0.56351801351934816</v>
      </c>
      <c r="HB18" s="100">
        <f t="shared" si="105"/>
        <v>0.4951299036720222</v>
      </c>
      <c r="HC18" s="100">
        <f t="shared" si="106"/>
        <v>0.32154317328276621</v>
      </c>
      <c r="HD18">
        <f t="shared" si="107"/>
        <v>-0.47618561890062239</v>
      </c>
      <c r="HE18">
        <f t="shared" si="108"/>
        <v>-0.33715489986383923</v>
      </c>
      <c r="HF18" s="61"/>
      <c r="HG18">
        <v>456.00986831427235</v>
      </c>
      <c r="HH18">
        <v>48</v>
      </c>
      <c r="HI18" s="22">
        <f t="shared" si="109"/>
        <v>0.29132694291755007</v>
      </c>
      <c r="HJ18" s="22"/>
      <c r="HK18" s="100">
        <f t="shared" si="110"/>
        <v>0.37793817188244272</v>
      </c>
      <c r="HL18" s="100">
        <f t="shared" si="111"/>
        <v>0.5886415855844721</v>
      </c>
      <c r="HM18" s="100">
        <f t="shared" si="112"/>
        <v>0.98537459728238064</v>
      </c>
      <c r="HN18" s="100">
        <f t="shared" si="113"/>
        <v>0.3696823157231508</v>
      </c>
      <c r="HO18">
        <f t="shared" si="114"/>
        <v>-0.53561934846769865</v>
      </c>
      <c r="HP18">
        <f t="shared" si="115"/>
        <v>-0.42257924197899782</v>
      </c>
      <c r="HQ18" s="61"/>
      <c r="HR18">
        <v>521.02902990140581</v>
      </c>
      <c r="HS18">
        <v>48</v>
      </c>
      <c r="HT18" s="22">
        <f t="shared" si="116"/>
        <v>0.42876536678913629</v>
      </c>
      <c r="HU18" s="22"/>
      <c r="HV18" s="100">
        <f t="shared" si="117"/>
        <v>0.59835639466078561</v>
      </c>
      <c r="HW18" s="100">
        <f t="shared" si="118"/>
        <v>0.62208857157859554</v>
      </c>
      <c r="HX18" s="100">
        <f t="shared" si="119"/>
        <v>0.33919659113498069</v>
      </c>
      <c r="HY18" s="100">
        <f t="shared" si="120"/>
        <v>0.44722600119239742</v>
      </c>
      <c r="HZ18">
        <f t="shared" si="121"/>
        <v>-0.36778030171970749</v>
      </c>
      <c r="IA18">
        <f t="shared" si="126"/>
        <v>-0.22304006328568177</v>
      </c>
      <c r="IB18" s="61"/>
    </row>
    <row r="19" spans="1:236" x14ac:dyDescent="0.25">
      <c r="A19" s="87">
        <v>18</v>
      </c>
      <c r="B19" s="87" t="s">
        <v>101</v>
      </c>
      <c r="C19" s="87" t="s">
        <v>107</v>
      </c>
      <c r="D19" s="101">
        <v>110</v>
      </c>
      <c r="E19" s="101">
        <v>1298.8</v>
      </c>
      <c r="F19" s="100">
        <v>4</v>
      </c>
      <c r="G19" s="100">
        <v>3.1209999999999747</v>
      </c>
      <c r="H19" s="100">
        <v>127.54118575521079</v>
      </c>
      <c r="I19" s="100">
        <v>286.90090455537239</v>
      </c>
      <c r="J19" s="100">
        <v>2.0213075350670455</v>
      </c>
      <c r="L19" s="100">
        <v>38.118237105091836</v>
      </c>
      <c r="M19" s="100">
        <v>13</v>
      </c>
      <c r="N19" s="22">
        <f t="shared" si="122"/>
        <v>2.9683399109739077</v>
      </c>
      <c r="O19" s="100"/>
      <c r="P19" s="100">
        <f t="shared" si="0"/>
        <v>0.35936686501063569</v>
      </c>
      <c r="Q19" s="100">
        <f>AVERAGE(N71:N76)</f>
        <v>3.1643675503464324</v>
      </c>
      <c r="R19" s="100">
        <f>(P76-P71)/(N76-N71)</f>
        <v>0.2440544534186927</v>
      </c>
      <c r="S19" s="100">
        <f t="shared" si="1"/>
        <v>0.12165252869246383</v>
      </c>
      <c r="T19" s="100">
        <f t="shared" si="2"/>
        <v>3.1823517374448294</v>
      </c>
      <c r="U19" s="100">
        <f t="shared" si="3"/>
        <v>0.43535761405308288</v>
      </c>
      <c r="V19">
        <f t="shared" si="4"/>
        <v>0.4725136314478785</v>
      </c>
      <c r="W19">
        <f t="shared" si="5"/>
        <v>-0.44446196898119239</v>
      </c>
      <c r="X19" s="61"/>
      <c r="Y19" s="100">
        <v>47.265209192385896</v>
      </c>
      <c r="Z19" s="100">
        <v>13</v>
      </c>
      <c r="AA19" s="22">
        <f t="shared" si="6"/>
        <v>5.9914897335541256E-2</v>
      </c>
      <c r="AB19" s="100"/>
      <c r="AC19" s="100">
        <f t="shared" si="7"/>
        <v>0.33974098157840321</v>
      </c>
      <c r="AD19" s="100">
        <f>AVERAGE(AA71:AA76)</f>
        <v>0.22318299257489116</v>
      </c>
      <c r="AE19" s="100">
        <f>(AC76-AC71)/(AA76-AA71)</f>
        <v>0.35961465428687273</v>
      </c>
      <c r="AF19" s="100">
        <f t="shared" si="8"/>
        <v>0.20519599076563647</v>
      </c>
      <c r="AG19" s="100">
        <f t="shared" si="9"/>
        <v>0.23816171690877649</v>
      </c>
      <c r="AH19" s="100">
        <f t="shared" si="10"/>
        <v>0.12305717410687218</v>
      </c>
      <c r="AI19">
        <f t="shared" si="11"/>
        <v>-1.2224651805118663</v>
      </c>
      <c r="AJ19">
        <f t="shared" si="12"/>
        <v>-0.46885206278595587</v>
      </c>
      <c r="AK19" s="61"/>
      <c r="AL19" s="100">
        <v>40.003124877939221</v>
      </c>
      <c r="AM19" s="100">
        <v>13</v>
      </c>
      <c r="AN19" s="22">
        <f t="shared" si="13"/>
        <v>7.9918719641980329E-2</v>
      </c>
      <c r="AP19" s="100">
        <f t="shared" si="14"/>
        <v>0.29184605645063028</v>
      </c>
      <c r="AQ19" s="100">
        <f>AVERAGE(AN71:AN76)</f>
        <v>0.22510439365824456</v>
      </c>
      <c r="AR19" s="100">
        <f>(AP76-AP71)/(AN76-AN71)</f>
        <v>0.20774975891383016</v>
      </c>
      <c r="AS19" s="100">
        <f t="shared" si="15"/>
        <v>0.13047228372411643</v>
      </c>
      <c r="AT19" s="100">
        <f t="shared" si="16"/>
        <v>0.23842418026524134</v>
      </c>
      <c r="AU19" s="100">
        <f t="shared" si="17"/>
        <v>1.1813385412130073</v>
      </c>
      <c r="AV19">
        <f t="shared" si="18"/>
        <v>-1.0973514824507049</v>
      </c>
      <c r="AW19">
        <f t="shared" si="19"/>
        <v>-0.53484617068790197</v>
      </c>
      <c r="AX19" s="61"/>
      <c r="AY19" s="100">
        <v>102.5109750221897</v>
      </c>
      <c r="AZ19" s="100">
        <v>13</v>
      </c>
      <c r="BA19" s="22">
        <f t="shared" si="20"/>
        <v>0.45674874782240105</v>
      </c>
      <c r="BB19" s="100"/>
      <c r="BC19" s="100">
        <f t="shared" si="21"/>
        <v>0.51251466275174051</v>
      </c>
      <c r="BD19" s="100">
        <f>AVERAGE(BA71:BA76)</f>
        <v>1.5882399640188034</v>
      </c>
      <c r="BE19" s="100">
        <f>(BC76-BC71)/(BA76-BA71)</f>
        <v>0.46412462959911555</v>
      </c>
      <c r="BF19" s="100">
        <f t="shared" si="22"/>
        <v>0.23134974194599559</v>
      </c>
      <c r="BG19" s="100">
        <f t="shared" si="23"/>
        <v>1.6920464976148037</v>
      </c>
      <c r="BH19" s="100">
        <f t="shared" si="24"/>
        <v>-9.5494359038649293E-2</v>
      </c>
      <c r="BI19">
        <f t="shared" si="25"/>
        <v>-0.3403226345929769</v>
      </c>
      <c r="BJ19">
        <f t="shared" si="26"/>
        <v>-0.29029370517742209</v>
      </c>
      <c r="BK19" s="61"/>
      <c r="BL19" s="100">
        <v>87.116301574389624</v>
      </c>
      <c r="BM19" s="100">
        <v>13</v>
      </c>
      <c r="BN19" s="22">
        <f t="shared" si="27"/>
        <v>0.37179355844799294</v>
      </c>
      <c r="BO19" s="100"/>
      <c r="BP19" s="100">
        <f t="shared" si="28"/>
        <v>0.48172965630547604</v>
      </c>
      <c r="BQ19" s="100">
        <f>AVERAGE(BN71:BN76)</f>
        <v>1.2928276009668842</v>
      </c>
      <c r="BR19" s="100">
        <f>(BP76-BP71)/(BN76-BN71)</f>
        <v>0.49080756101788425</v>
      </c>
      <c r="BS19" s="100">
        <f t="shared" si="29"/>
        <v>0.28005461556633426</v>
      </c>
      <c r="BT19" s="100">
        <f t="shared" si="30"/>
        <v>1.3773261369777918</v>
      </c>
      <c r="BU19" s="100">
        <f t="shared" si="31"/>
        <v>-0.15443496241969321</v>
      </c>
      <c r="BV19">
        <f t="shared" si="32"/>
        <v>-0.42969813891787462</v>
      </c>
      <c r="BW19">
        <f t="shared" si="33"/>
        <v>-0.31719661676763605</v>
      </c>
      <c r="BX19" s="61"/>
      <c r="BY19" s="100">
        <v>125.53585145288177</v>
      </c>
      <c r="BZ19" s="100">
        <v>13</v>
      </c>
      <c r="CA19" s="22">
        <f t="shared" si="34"/>
        <v>0.39802211037541857</v>
      </c>
      <c r="CB19" s="100"/>
      <c r="CC19" s="100">
        <f t="shared" si="35"/>
        <v>0.47374380601523486</v>
      </c>
      <c r="CD19" s="100">
        <f>AVERAGE(CA71:CA76)</f>
        <v>1.2323376878931229</v>
      </c>
      <c r="CE19" s="100">
        <f>(CC76-CC71)/(CA76-CA71)</f>
        <v>0.62485485240703509</v>
      </c>
      <c r="CF19" s="100">
        <f t="shared" si="36"/>
        <v>0.39242519469520443</v>
      </c>
      <c r="CG19" s="100"/>
      <c r="CH19" s="100"/>
      <c r="CI19">
        <f t="shared" si="39"/>
        <v>-0.40009280192801538</v>
      </c>
      <c r="CJ19">
        <f t="shared" si="40"/>
        <v>-0.32445645518954885</v>
      </c>
      <c r="CK19" s="61"/>
      <c r="CL19" s="100">
        <v>94.632182686441297</v>
      </c>
      <c r="CM19" s="100">
        <v>13</v>
      </c>
      <c r="CN19" s="22">
        <f t="shared" si="41"/>
        <v>0.21811720789507191</v>
      </c>
      <c r="CO19" s="100"/>
      <c r="CP19" s="100">
        <f t="shared" si="42"/>
        <v>0.45056082674379488</v>
      </c>
      <c r="CQ19" s="100">
        <f>AVERAGE(CN71:CN76)</f>
        <v>0.84376919896251523</v>
      </c>
      <c r="CR19" s="100">
        <f>(CP76-CP71)/(CN76-CN71)</f>
        <v>0.62218715043301909</v>
      </c>
      <c r="CS19" s="100">
        <f t="shared" si="43"/>
        <v>0.31013832818810527</v>
      </c>
      <c r="CT19" s="100"/>
      <c r="CU19" s="100"/>
      <c r="CV19">
        <f t="shared" si="46"/>
        <v>-0.66131007032651612</v>
      </c>
      <c r="CW19">
        <f t="shared" si="47"/>
        <v>-0.3462465699769422</v>
      </c>
      <c r="CX19" s="61"/>
      <c r="CY19" s="100">
        <v>122.06555615733703</v>
      </c>
      <c r="CZ19" s="100">
        <v>13</v>
      </c>
      <c r="DA19" s="22">
        <f t="shared" si="48"/>
        <v>0.18469684422767746</v>
      </c>
      <c r="DC19" s="100">
        <f t="shared" si="49"/>
        <v>0.37721940163660139</v>
      </c>
      <c r="DH19" s="100"/>
      <c r="DI19">
        <f t="shared" si="53"/>
        <v>-0.73354052495074062</v>
      </c>
      <c r="DJ19">
        <f t="shared" si="54"/>
        <v>-0.42340597816423448</v>
      </c>
      <c r="DK19" s="61"/>
      <c r="DL19" s="100">
        <v>126.0803315350971</v>
      </c>
      <c r="DM19" s="100">
        <v>13</v>
      </c>
      <c r="DN19" s="22">
        <f t="shared" si="55"/>
        <v>0.16664759442710364</v>
      </c>
      <c r="DP19" s="100">
        <f t="shared" si="56"/>
        <v>0.34146699482823512</v>
      </c>
      <c r="DQ19" s="100"/>
      <c r="DR19" s="100"/>
      <c r="DS19" s="100"/>
      <c r="DT19" s="100"/>
      <c r="DU19" s="100"/>
      <c r="DV19">
        <f t="shared" si="60"/>
        <v>-0.77820095103780473</v>
      </c>
      <c r="DW19">
        <f t="shared" si="61"/>
        <v>-0.46665126755108216</v>
      </c>
      <c r="DX19" s="61"/>
      <c r="DY19" s="100">
        <v>80.05623023850174</v>
      </c>
      <c r="DZ19">
        <v>13</v>
      </c>
      <c r="EA19" s="22">
        <f t="shared" si="62"/>
        <v>0.24829784582558259</v>
      </c>
      <c r="EC19" s="100">
        <f t="shared" si="63"/>
        <v>0.30011647606820602</v>
      </c>
      <c r="ED19" s="100">
        <f>AVERAGE(EA71:EA76)</f>
        <v>1.0000885456863744</v>
      </c>
      <c r="EE19" s="100">
        <f>(EC76-EC71)/(EA76-EA71)</f>
        <v>0.66477154521502346</v>
      </c>
      <c r="EF19" s="100">
        <f t="shared" si="64"/>
        <v>0.33136514554587532</v>
      </c>
      <c r="EG19" s="100">
        <f t="shared" si="65"/>
        <v>1.0690601695268138</v>
      </c>
      <c r="EH19" s="100">
        <f t="shared" si="66"/>
        <v>-5.6686200779799363E-2</v>
      </c>
      <c r="EI19">
        <f t="shared" si="123"/>
        <v>-0.60502704826710629</v>
      </c>
      <c r="EJ19">
        <f t="shared" si="67"/>
        <v>-0.52271016162583683</v>
      </c>
      <c r="EK19" s="61"/>
      <c r="EL19">
        <v>107.22872749408155</v>
      </c>
      <c r="EM19">
        <v>13</v>
      </c>
      <c r="EN19" s="22">
        <f t="shared" si="68"/>
        <v>0.2477123140252446</v>
      </c>
      <c r="EP19" s="100">
        <f t="shared" si="69"/>
        <v>0.35295650698721981</v>
      </c>
      <c r="EQ19" s="100">
        <f>AVERAGE(EN71:EN76)</f>
        <v>0.92272836974403616</v>
      </c>
      <c r="ER19" s="100">
        <f>(EP76-EP71)/(EN76-EN71)</f>
        <v>0.78159520009784955</v>
      </c>
      <c r="ES19" s="100">
        <f t="shared" si="70"/>
        <v>0.38959761304856816</v>
      </c>
      <c r="ET19" s="100">
        <f t="shared" si="71"/>
        <v>0.98465644825034715</v>
      </c>
      <c r="EU19" s="100">
        <f t="shared" si="72"/>
        <v>0.23594986025724077</v>
      </c>
      <c r="EV19">
        <f t="shared" si="124"/>
        <v>-0.60605240366734625</v>
      </c>
      <c r="EW19">
        <f t="shared" si="73"/>
        <v>-0.45227880718777869</v>
      </c>
      <c r="EX19" s="61"/>
      <c r="EY19">
        <v>107.59414482210451</v>
      </c>
      <c r="EZ19">
        <v>13</v>
      </c>
      <c r="FA19" s="22">
        <f t="shared" si="74"/>
        <v>0.25294612223562174</v>
      </c>
      <c r="FC19" s="100">
        <f t="shared" si="75"/>
        <v>0.37575565711949405</v>
      </c>
      <c r="FD19" s="100">
        <f>AVERAGE(FA71:FA76)</f>
        <v>0.97850210443779995</v>
      </c>
      <c r="FE19" s="100">
        <f>(FC76-FC71)/(FA76-FA71)</f>
        <v>0.82645573486655555</v>
      </c>
      <c r="FF19" s="100">
        <f t="shared" si="76"/>
        <v>0.41195900583064016</v>
      </c>
      <c r="FG19" s="100">
        <f t="shared" si="77"/>
        <v>1.0450668734471742</v>
      </c>
      <c r="FH19" s="100">
        <f t="shared" si="78"/>
        <v>-0.10213969333398334</v>
      </c>
      <c r="FI19">
        <f t="shared" si="125"/>
        <v>-0.59697197411103919</v>
      </c>
      <c r="FJ19">
        <f t="shared" si="79"/>
        <v>-0.42509447225193842</v>
      </c>
      <c r="FK19" s="61"/>
      <c r="FL19" s="100">
        <v>109.00458705944443</v>
      </c>
      <c r="FM19">
        <v>13</v>
      </c>
      <c r="FN19" s="22">
        <f t="shared" si="80"/>
        <v>0.24956903794397695</v>
      </c>
      <c r="FP19" s="100">
        <f t="shared" si="81"/>
        <v>0.4514653174057468</v>
      </c>
      <c r="FQ19" s="100">
        <f>AVERAGE(FN71:FN76)</f>
        <v>0.92964466634131415</v>
      </c>
      <c r="FR19" s="100">
        <f>(FP76-FP71)/(FN76-FN71)</f>
        <v>0.75208772643990174</v>
      </c>
      <c r="FS19" s="100">
        <f t="shared" si="82"/>
        <v>0.54068375760075127</v>
      </c>
      <c r="FT19" s="100">
        <f t="shared" si="83"/>
        <v>0.99203692582730818</v>
      </c>
      <c r="FU19" s="100">
        <f t="shared" si="84"/>
        <v>-0.14568305890056971</v>
      </c>
      <c r="FV19">
        <f t="shared" si="85"/>
        <v>-0.60280929512805292</v>
      </c>
      <c r="FW19">
        <f t="shared" si="86"/>
        <v>-0.34537560756056102</v>
      </c>
      <c r="FX19" s="61"/>
      <c r="FY19">
        <v>830.15420254311789</v>
      </c>
      <c r="FZ19">
        <v>52</v>
      </c>
      <c r="GA19" s="22">
        <f t="shared" si="87"/>
        <v>0.59516197753809486</v>
      </c>
      <c r="GC19" s="100">
        <f t="shared" si="88"/>
        <v>0.74852748292241544</v>
      </c>
      <c r="GD19" s="100">
        <f t="shared" si="89"/>
        <v>0.83104965036655898</v>
      </c>
      <c r="GE19" s="100"/>
      <c r="GF19" s="100">
        <f t="shared" si="91"/>
        <v>0.59745031319679087</v>
      </c>
      <c r="GG19" s="100"/>
      <c r="GH19">
        <f t="shared" si="93"/>
        <v>-0.22536482187221599</v>
      </c>
      <c r="GI19">
        <f t="shared" si="94"/>
        <v>-0.12579224947933396</v>
      </c>
      <c r="GJ19" s="61"/>
      <c r="GK19">
        <v>310.23217112349903</v>
      </c>
      <c r="GL19">
        <v>52</v>
      </c>
      <c r="GM19" s="22">
        <f t="shared" si="95"/>
        <v>0.34955441380510882</v>
      </c>
      <c r="GN19" s="22"/>
      <c r="GO19" s="100">
        <f t="shared" si="96"/>
        <v>0.45322938401784901</v>
      </c>
      <c r="GP19" s="100">
        <f t="shared" si="97"/>
        <v>0.39436105828136025</v>
      </c>
      <c r="GQ19" s="100">
        <f t="shared" si="98"/>
        <v>0.55345200932690608</v>
      </c>
      <c r="GR19" s="100">
        <f t="shared" si="99"/>
        <v>0.19657506464534386</v>
      </c>
      <c r="GS19">
        <f t="shared" si="100"/>
        <v>-0.456485209686881</v>
      </c>
      <c r="GT19">
        <f t="shared" si="101"/>
        <v>-0.34368194147606168</v>
      </c>
      <c r="GU19" s="61"/>
      <c r="GV19">
        <v>510.14115693599945</v>
      </c>
      <c r="GW19">
        <v>52</v>
      </c>
      <c r="GX19" s="22">
        <f t="shared" si="102"/>
        <v>0.35974856020771317</v>
      </c>
      <c r="GY19" s="22"/>
      <c r="GZ19" s="100">
        <f t="shared" si="103"/>
        <v>0.47403531521594544</v>
      </c>
      <c r="HA19" s="100">
        <f t="shared" si="104"/>
        <v>0.58912550348627324</v>
      </c>
      <c r="HB19" s="100">
        <f t="shared" si="105"/>
        <v>0.17618568415331023</v>
      </c>
      <c r="HC19" s="100">
        <f t="shared" si="106"/>
        <v>0.33615479773173151</v>
      </c>
      <c r="HD19">
        <f t="shared" si="107"/>
        <v>-0.4440009355292211</v>
      </c>
      <c r="HE19">
        <f t="shared" si="108"/>
        <v>-0.32418930256200351</v>
      </c>
      <c r="HF19" s="61"/>
      <c r="HG19">
        <v>516.01962171994967</v>
      </c>
      <c r="HH19">
        <v>52</v>
      </c>
      <c r="HI19" s="22">
        <f t="shared" si="109"/>
        <v>0.31373670775736162</v>
      </c>
      <c r="HJ19" s="22"/>
      <c r="HK19" s="100">
        <f t="shared" si="110"/>
        <v>0.39113119371750427</v>
      </c>
      <c r="HL19" s="100">
        <f t="shared" si="111"/>
        <v>0.60590947525035321</v>
      </c>
      <c r="HM19" s="100">
        <f t="shared" si="112"/>
        <v>0.76162453341889758</v>
      </c>
      <c r="HN19" s="100">
        <f t="shared" si="113"/>
        <v>0.38052700219394503</v>
      </c>
      <c r="HO19">
        <f t="shared" si="114"/>
        <v>-0.50343466509629731</v>
      </c>
      <c r="HP19">
        <f t="shared" si="115"/>
        <v>-0.40767754656601446</v>
      </c>
      <c r="HQ19" s="61"/>
      <c r="HR19">
        <v>591.04145370692913</v>
      </c>
      <c r="HS19">
        <v>52</v>
      </c>
      <c r="HT19" s="22">
        <f t="shared" si="116"/>
        <v>0.46174731808060826</v>
      </c>
      <c r="HU19" s="22"/>
      <c r="HV19" s="100">
        <f t="shared" si="117"/>
        <v>0.61902416374918268</v>
      </c>
      <c r="HW19" s="100">
        <f t="shared" si="118"/>
        <v>0.62427674611499928</v>
      </c>
      <c r="HX19" s="100">
        <f t="shared" si="119"/>
        <v>0.84840449478477697</v>
      </c>
      <c r="HY19" s="100">
        <f t="shared" si="120"/>
        <v>0.44879910282540697</v>
      </c>
      <c r="HZ19">
        <f t="shared" si="121"/>
        <v>-0.33559561834830631</v>
      </c>
      <c r="IA19">
        <f t="shared" si="126"/>
        <v>-0.20829239786500633</v>
      </c>
      <c r="IB19" s="61"/>
    </row>
    <row r="20" spans="1:236" x14ac:dyDescent="0.25">
      <c r="D20" s="101"/>
      <c r="E20" s="101"/>
      <c r="F20" s="117" t="s">
        <v>123</v>
      </c>
      <c r="G20" s="117"/>
      <c r="H20" s="117"/>
      <c r="I20" s="117"/>
      <c r="J20" s="117"/>
      <c r="L20" s="100">
        <v>44.10215414239989</v>
      </c>
      <c r="M20" s="100">
        <v>14</v>
      </c>
      <c r="N20" s="22">
        <f t="shared" si="122"/>
        <v>2.971936748393587</v>
      </c>
      <c r="O20" s="100"/>
      <c r="P20" s="100">
        <f t="shared" si="0"/>
        <v>0.36004048680593154</v>
      </c>
      <c r="Q20" s="100">
        <f>AVERAGE(N76:N81)</f>
        <v>3.1823517374448294</v>
      </c>
      <c r="R20" s="100">
        <f>(P81-P76)/(N81-N76)</f>
        <v>0.22222932291875711</v>
      </c>
      <c r="S20" s="100">
        <f t="shared" si="1"/>
        <v>0.11077347167396641</v>
      </c>
      <c r="T20" s="100">
        <f t="shared" si="2"/>
        <v>3.2003359245432255</v>
      </c>
      <c r="U20" s="100">
        <f t="shared" si="3"/>
        <v>0.1738442874939132</v>
      </c>
      <c r="V20">
        <f t="shared" si="4"/>
        <v>0.47303956211547099</v>
      </c>
      <c r="W20">
        <f t="shared" si="5"/>
        <v>-0.4436486597667475</v>
      </c>
      <c r="X20" s="61"/>
      <c r="Y20" s="100">
        <v>51.198144497628036</v>
      </c>
      <c r="Z20" s="100">
        <v>14</v>
      </c>
      <c r="AA20" s="22">
        <f t="shared" si="6"/>
        <v>6.2910642202318318E-2</v>
      </c>
      <c r="AB20" s="100"/>
      <c r="AC20" s="100">
        <f t="shared" si="7"/>
        <v>0.340173367307473</v>
      </c>
      <c r="AD20" s="100">
        <f>AVERAGE(AA76:AA81)</f>
        <v>0.23816171690877649</v>
      </c>
      <c r="AE20" s="100">
        <f>(AC81-AC76)/(AA81-AA76)</f>
        <v>0.31557354432215245</v>
      </c>
      <c r="AF20" s="100">
        <f t="shared" si="8"/>
        <v>0.18006614945939187</v>
      </c>
      <c r="AG20" s="100">
        <f t="shared" si="9"/>
        <v>0.25314044124266177</v>
      </c>
      <c r="AH20" s="100">
        <f t="shared" si="10"/>
        <v>2.45114714953792</v>
      </c>
      <c r="AI20">
        <f t="shared" si="11"/>
        <v>-1.2012758814419282</v>
      </c>
      <c r="AJ20">
        <f t="shared" si="12"/>
        <v>-0.46829969097085627</v>
      </c>
      <c r="AK20" s="61"/>
      <c r="AL20" s="100">
        <v>43.511492734678733</v>
      </c>
      <c r="AM20" s="100">
        <v>14</v>
      </c>
      <c r="AN20" s="22">
        <f t="shared" si="13"/>
        <v>8.2582676963379661E-2</v>
      </c>
      <c r="AP20" s="100">
        <f t="shared" si="14"/>
        <v>0.29214022858146255</v>
      </c>
      <c r="AQ20" s="100">
        <f>AVERAGE(AN76:AN81)</f>
        <v>0.23842418026524134</v>
      </c>
      <c r="AR20" s="100">
        <f>(AP81-AP76)/(AN81-AN76)</f>
        <v>0.23603775042583838</v>
      </c>
      <c r="AS20" s="100">
        <f t="shared" si="15"/>
        <v>0.148237882460965</v>
      </c>
      <c r="AT20" s="100">
        <f t="shared" si="16"/>
        <v>0.25174396687223805</v>
      </c>
      <c r="AU20" s="100">
        <f t="shared" si="17"/>
        <v>-0.58937293785674183</v>
      </c>
      <c r="AV20">
        <f t="shared" si="18"/>
        <v>-1.0831110433360946</v>
      </c>
      <c r="AW20">
        <f t="shared" si="19"/>
        <v>-0.53440863526205162</v>
      </c>
      <c r="AX20" s="61"/>
      <c r="AY20" s="100">
        <v>111.57172580900593</v>
      </c>
      <c r="AZ20" s="100">
        <v>14</v>
      </c>
      <c r="BA20" s="22">
        <f t="shared" si="20"/>
        <v>0.47751005454160106</v>
      </c>
      <c r="BB20" s="100"/>
      <c r="BC20" s="100">
        <f t="shared" si="21"/>
        <v>0.51997498514712237</v>
      </c>
      <c r="BD20" s="100">
        <f>AVERAGE(BA76:BA81)</f>
        <v>1.6920464976148037</v>
      </c>
      <c r="BE20" s="100">
        <f>(BC81-BC76)/(BA81-BA76)</f>
        <v>0.45315570312748898</v>
      </c>
      <c r="BF20" s="100">
        <f t="shared" si="22"/>
        <v>0.22588211935758157</v>
      </c>
      <c r="BG20" s="100">
        <f t="shared" si="23"/>
        <v>1.7958530312108039</v>
      </c>
      <c r="BH20" s="100">
        <f t="shared" si="24"/>
        <v>1.6885442714785689E-2</v>
      </c>
      <c r="BI20">
        <f t="shared" si="25"/>
        <v>-0.32101747939759029</v>
      </c>
      <c r="BJ20">
        <f t="shared" si="26"/>
        <v>-0.28401754881497632</v>
      </c>
      <c r="BK20" s="61"/>
      <c r="BL20" s="100">
        <v>94.160766776826961</v>
      </c>
      <c r="BM20" s="100">
        <v>14</v>
      </c>
      <c r="BN20" s="22">
        <f t="shared" si="27"/>
        <v>0.38869326565017437</v>
      </c>
      <c r="BO20" s="100"/>
      <c r="BP20" s="100">
        <f t="shared" si="28"/>
        <v>0.4868077135380634</v>
      </c>
      <c r="BQ20" s="100">
        <f>AVERAGE(BN76:BN81)</f>
        <v>1.3773261369777918</v>
      </c>
      <c r="BR20" s="100">
        <f>(BP81-BP76)/(BN81-BN76)</f>
        <v>0.4737649258809194</v>
      </c>
      <c r="BS20" s="100">
        <f t="shared" si="29"/>
        <v>0.27033009416405274</v>
      </c>
      <c r="BT20" s="100">
        <f t="shared" si="30"/>
        <v>1.4618246729886994</v>
      </c>
      <c r="BU20" s="100">
        <f t="shared" si="31"/>
        <v>-3.9243549424435751E-3</v>
      </c>
      <c r="BV20">
        <f t="shared" si="32"/>
        <v>-0.41039298372248806</v>
      </c>
      <c r="BW20">
        <f t="shared" si="33"/>
        <v>-0.31264254892907911</v>
      </c>
      <c r="BX20" s="61"/>
      <c r="BY20" s="100">
        <v>136.02297600038017</v>
      </c>
      <c r="BZ20" s="100">
        <v>14</v>
      </c>
      <c r="CA20" s="22">
        <f t="shared" si="34"/>
        <v>0.41333065308216543</v>
      </c>
      <c r="CB20" s="100"/>
      <c r="CC20" s="100">
        <f t="shared" si="35"/>
        <v>0.48055023009101477</v>
      </c>
      <c r="CD20" s="100">
        <f>AVERAGE(CA76:CA81)</f>
        <v>1.3088804014268571</v>
      </c>
      <c r="CE20" s="100">
        <f>(CC81-CC76)/(CA81-CA76)</f>
        <v>0.62357817824433159</v>
      </c>
      <c r="CF20" s="100">
        <f t="shared" si="36"/>
        <v>0.39162340992081834</v>
      </c>
      <c r="CG20" s="100"/>
      <c r="CH20" s="100"/>
      <c r="CI20">
        <f t="shared" si="39"/>
        <v>-0.383702385739846</v>
      </c>
      <c r="CJ20">
        <f t="shared" si="40"/>
        <v>-0.31826121046950007</v>
      </c>
      <c r="CK20" s="61"/>
      <c r="CL20" s="100">
        <v>103.67376717376484</v>
      </c>
      <c r="CM20" s="100">
        <v>14</v>
      </c>
      <c r="CN20" s="22">
        <f t="shared" si="41"/>
        <v>0.22959706094218099</v>
      </c>
      <c r="CO20" s="100"/>
      <c r="CP20" s="100">
        <f t="shared" si="42"/>
        <v>0.45457080737721661</v>
      </c>
      <c r="CQ20" s="100">
        <f>AVERAGE(CN76:CN81)</f>
        <v>0.90116846419806029</v>
      </c>
      <c r="CR20" s="100">
        <f>(CP81-CP76)/(CN81-CN76)</f>
        <v>0.61813000655527328</v>
      </c>
      <c r="CS20" s="100">
        <f t="shared" si="43"/>
        <v>0.3081159852024184</v>
      </c>
      <c r="CT20" s="100"/>
      <c r="CU20" s="100"/>
      <c r="CV20">
        <f t="shared" si="46"/>
        <v>-0.63903367561536384</v>
      </c>
      <c r="CW20">
        <f t="shared" si="47"/>
        <v>-0.34239845818886677</v>
      </c>
      <c r="CX20" s="61"/>
      <c r="CY20" s="100">
        <v>136.13228860193308</v>
      </c>
      <c r="CZ20" s="100">
        <v>14</v>
      </c>
      <c r="DA20" s="22">
        <f t="shared" si="48"/>
        <v>0.19441773076597629</v>
      </c>
      <c r="DC20" s="100">
        <f t="shared" si="49"/>
        <v>0.38191438386423382</v>
      </c>
      <c r="DH20" s="100"/>
      <c r="DI20">
        <f t="shared" si="53"/>
        <v>-0.71126413023958834</v>
      </c>
      <c r="DJ20">
        <f t="shared" si="54"/>
        <v>-0.41803398468709607</v>
      </c>
      <c r="DK20" s="61"/>
      <c r="DL20" s="100">
        <v>139.07282265058117</v>
      </c>
      <c r="DM20" s="100">
        <v>14</v>
      </c>
      <c r="DN20" s="22">
        <f t="shared" si="55"/>
        <v>0.17541852044958281</v>
      </c>
      <c r="DP20" s="100">
        <f t="shared" si="56"/>
        <v>0.34544105894409421</v>
      </c>
      <c r="DQ20" s="100"/>
      <c r="DR20" s="100"/>
      <c r="DS20" s="100"/>
      <c r="DT20" s="100"/>
      <c r="DU20" s="100"/>
      <c r="DV20">
        <f t="shared" si="60"/>
        <v>-0.75592455632665245</v>
      </c>
      <c r="DW20">
        <f t="shared" si="61"/>
        <v>-0.46162604368494903</v>
      </c>
      <c r="DX20" s="61"/>
      <c r="DY20" s="100">
        <v>85.052924699859673</v>
      </c>
      <c r="DZ20">
        <v>14</v>
      </c>
      <c r="EA20" s="22">
        <f t="shared" si="62"/>
        <v>0.26209217059367051</v>
      </c>
      <c r="EC20" s="100">
        <f t="shared" si="63"/>
        <v>0.30287500933021017</v>
      </c>
      <c r="ED20" s="100">
        <f>AVERAGE(EA76:EA81)</f>
        <v>1.0690601695268138</v>
      </c>
      <c r="EE20" s="100">
        <f>(EC81-EC76)/(EA81-EA76)</f>
        <v>0.68511601858474058</v>
      </c>
      <c r="EF20" s="100">
        <f t="shared" si="64"/>
        <v>0.34150614725952411</v>
      </c>
      <c r="EG20" s="100">
        <f t="shared" si="65"/>
        <v>1.1380317933672537</v>
      </c>
      <c r="EH20" s="100">
        <f t="shared" si="66"/>
        <v>-0.23058349164327252</v>
      </c>
      <c r="EI20">
        <f t="shared" si="123"/>
        <v>-0.58154595241758344</v>
      </c>
      <c r="EJ20">
        <f t="shared" si="67"/>
        <v>-0.51873655947578701</v>
      </c>
      <c r="EK20" s="61"/>
      <c r="EL20">
        <v>118.73710456297981</v>
      </c>
      <c r="EM20">
        <v>14</v>
      </c>
      <c r="EN20" s="22">
        <f t="shared" si="68"/>
        <v>0.2600979297265068</v>
      </c>
      <c r="EP20" s="100">
        <f t="shared" si="69"/>
        <v>0.35906884138992529</v>
      </c>
      <c r="EQ20" s="100">
        <f>AVERAGE(EN76:EN81)</f>
        <v>0.98465644825034715</v>
      </c>
      <c r="ER20" s="100">
        <f>(EP81-EP76)/(EN81-EN76)</f>
        <v>0.78919420666998163</v>
      </c>
      <c r="ES20" s="100">
        <f t="shared" si="70"/>
        <v>0.39338544954202725</v>
      </c>
      <c r="ET20" s="100">
        <f t="shared" si="71"/>
        <v>1.0465845267566583</v>
      </c>
      <c r="EU20" s="100">
        <f t="shared" si="72"/>
        <v>0.10845827156948364</v>
      </c>
      <c r="EV20">
        <f t="shared" si="124"/>
        <v>-0.5848631045974082</v>
      </c>
      <c r="EW20">
        <f t="shared" si="73"/>
        <v>-0.4448222796400928</v>
      </c>
      <c r="EX20" s="61"/>
      <c r="EY20">
        <v>119.60455676938065</v>
      </c>
      <c r="EZ20">
        <v>14</v>
      </c>
      <c r="FA20" s="22">
        <f t="shared" si="74"/>
        <v>0.2662590760374966</v>
      </c>
      <c r="FC20" s="100">
        <f t="shared" si="75"/>
        <v>0.38281738971902962</v>
      </c>
      <c r="FD20" s="100">
        <f>AVERAGE(FA76:FA81)</f>
        <v>1.0450668734471742</v>
      </c>
      <c r="FE20" s="100">
        <f>(FC81-FC76)/(FA81-FA76)</f>
        <v>0.81763190084240767</v>
      </c>
      <c r="FF20" s="100">
        <f t="shared" si="76"/>
        <v>0.40756063609485577</v>
      </c>
      <c r="FG20" s="100">
        <f t="shared" si="77"/>
        <v>1.1116316424565484</v>
      </c>
      <c r="FH20" s="100">
        <f t="shared" si="78"/>
        <v>0.78237280466601367</v>
      </c>
      <c r="FI20">
        <f t="shared" si="125"/>
        <v>-0.57469557939988691</v>
      </c>
      <c r="FJ20">
        <f t="shared" si="79"/>
        <v>-0.41700834234900602</v>
      </c>
      <c r="FK20" s="61"/>
      <c r="FL20" s="100">
        <v>121.00413216084813</v>
      </c>
      <c r="FM20">
        <v>14</v>
      </c>
      <c r="FN20" s="22">
        <f t="shared" si="80"/>
        <v>0.26204748984117576</v>
      </c>
      <c r="FP20" s="100">
        <f t="shared" si="81"/>
        <v>0.45819805542204506</v>
      </c>
      <c r="FQ20" s="100">
        <f>AVERAGE(FN76:FN81)</f>
        <v>0.99203692582730818</v>
      </c>
      <c r="FR20" s="100">
        <f>(FP81-FP76)/(FN81-FN76)</f>
        <v>0.71856015409987906</v>
      </c>
      <c r="FS20" s="100">
        <f t="shared" si="82"/>
        <v>0.51658043406714615</v>
      </c>
      <c r="FT20" s="100"/>
      <c r="FU20" s="100"/>
      <c r="FV20">
        <f t="shared" si="85"/>
        <v>-0.58161999605811487</v>
      </c>
      <c r="FW20">
        <f t="shared" si="86"/>
        <v>-0.33894675827466036</v>
      </c>
      <c r="FX20" s="61"/>
      <c r="FY20">
        <v>923.10616940848138</v>
      </c>
      <c r="FZ20">
        <v>56</v>
      </c>
      <c r="GA20" s="22">
        <f t="shared" si="87"/>
        <v>0.63767354736224446</v>
      </c>
      <c r="GC20" s="100">
        <f t="shared" si="88"/>
        <v>0.78404169948563807</v>
      </c>
      <c r="GD20" s="100">
        <f t="shared" si="89"/>
        <v>-2.2823030640912814</v>
      </c>
      <c r="GE20" s="100"/>
      <c r="GF20" s="100"/>
      <c r="GG20" s="100"/>
      <c r="GH20">
        <f t="shared" si="93"/>
        <v>-0.19540159849477279</v>
      </c>
      <c r="GI20">
        <f t="shared" si="94"/>
        <v>-0.10566083862307012</v>
      </c>
      <c r="GJ20" s="61"/>
      <c r="GK20">
        <v>349.20624278497655</v>
      </c>
      <c r="GL20">
        <v>56</v>
      </c>
      <c r="GM20" s="22">
        <f t="shared" si="95"/>
        <v>0.37452258621975942</v>
      </c>
      <c r="GN20" s="22"/>
      <c r="GO20" s="100">
        <f t="shared" si="96"/>
        <v>0.46294660266811777</v>
      </c>
      <c r="GP20" s="100">
        <f t="shared" si="97"/>
        <v>0.40702468754709414</v>
      </c>
      <c r="GQ20" s="100">
        <f t="shared" si="98"/>
        <v>0.54262945444096322</v>
      </c>
      <c r="GR20" s="100">
        <f t="shared" si="99"/>
        <v>0.20288743674517795</v>
      </c>
      <c r="GS20">
        <f t="shared" si="100"/>
        <v>-0.42652198630943783</v>
      </c>
      <c r="GT20">
        <f t="shared" si="101"/>
        <v>-0.33446909862337976</v>
      </c>
      <c r="GU20" s="61"/>
      <c r="GV20">
        <v>573.15900935080833</v>
      </c>
      <c r="GW20">
        <v>56</v>
      </c>
      <c r="GX20" s="22">
        <f t="shared" si="102"/>
        <v>0.38544488593683551</v>
      </c>
      <c r="GY20" s="22"/>
      <c r="GZ20" s="100">
        <f t="shared" si="103"/>
        <v>0.48905312794643402</v>
      </c>
      <c r="HA20" s="100">
        <f t="shared" si="104"/>
        <v>0.58896405208531866</v>
      </c>
      <c r="HB20" s="100">
        <f t="shared" si="105"/>
        <v>0.4971928449012441</v>
      </c>
      <c r="HC20" s="100">
        <f t="shared" si="106"/>
        <v>0.33606267362114683</v>
      </c>
      <c r="HD20">
        <f t="shared" si="107"/>
        <v>-0.41403771215177793</v>
      </c>
      <c r="HE20">
        <f t="shared" si="108"/>
        <v>-0.31064395903454611</v>
      </c>
      <c r="HF20" s="61"/>
      <c r="HG20">
        <v>576.01388872144389</v>
      </c>
      <c r="HH20">
        <v>56</v>
      </c>
      <c r="HI20" s="22">
        <f t="shared" si="109"/>
        <v>0.33614647259717317</v>
      </c>
      <c r="HJ20" s="22"/>
      <c r="HK20" s="100">
        <f t="shared" si="110"/>
        <v>0.40432081089820637</v>
      </c>
      <c r="HL20" s="100">
        <f t="shared" si="111"/>
        <v>0.63280561159291637</v>
      </c>
      <c r="HM20" s="100">
        <f t="shared" si="112"/>
        <v>0.49584336255081057</v>
      </c>
      <c r="HN20" s="100">
        <f t="shared" si="113"/>
        <v>0.39741847947082098</v>
      </c>
      <c r="HO20">
        <f t="shared" si="114"/>
        <v>-0.47347144171885414</v>
      </c>
      <c r="HP20">
        <f t="shared" si="115"/>
        <v>-0.3932739044104504</v>
      </c>
      <c r="HQ20" s="61"/>
      <c r="HR20">
        <v>660.03712016825239</v>
      </c>
      <c r="HS20">
        <v>56</v>
      </c>
      <c r="HT20" s="22">
        <f t="shared" si="116"/>
        <v>0.49472926937208028</v>
      </c>
      <c r="HU20" s="22"/>
      <c r="HV20" s="100">
        <f t="shared" si="117"/>
        <v>0.63939178459435886</v>
      </c>
      <c r="HW20" s="100">
        <f t="shared" si="118"/>
        <v>0.64446330247269012</v>
      </c>
      <c r="HX20" s="100">
        <f t="shared" si="119"/>
        <v>0.74778956652871287</v>
      </c>
      <c r="HY20" s="100">
        <f t="shared" si="120"/>
        <v>0.46331142999255936</v>
      </c>
      <c r="HZ20">
        <f t="shared" si="121"/>
        <v>-0.30563239497086309</v>
      </c>
      <c r="IA20">
        <f t="shared" si="126"/>
        <v>-0.19423294818359588</v>
      </c>
      <c r="IB20" s="61"/>
    </row>
    <row r="21" spans="1:236" ht="16.5" thickBot="1" x14ac:dyDescent="0.3">
      <c r="D21" s="101"/>
      <c r="E21" s="101"/>
      <c r="F21" s="2" t="s">
        <v>77</v>
      </c>
      <c r="G21" s="2" t="s">
        <v>6</v>
      </c>
      <c r="H21" s="84" t="s">
        <v>63</v>
      </c>
      <c r="I21" s="84" t="s">
        <v>73</v>
      </c>
      <c r="J21" s="84" t="s">
        <v>72</v>
      </c>
      <c r="L21" s="100">
        <v>46.13296001775737</v>
      </c>
      <c r="M21" s="100">
        <v>15</v>
      </c>
      <c r="N21" s="22">
        <f t="shared" si="122"/>
        <v>2.9755335858132663</v>
      </c>
      <c r="O21" s="100"/>
      <c r="P21" s="100">
        <f t="shared" si="0"/>
        <v>0.36026909878218827</v>
      </c>
      <c r="Q21" s="100">
        <f>AVERAGE(N81:N86)</f>
        <v>3.2003359245432255</v>
      </c>
      <c r="R21" s="100">
        <f>(P86-P81)/(N86-N81)</f>
        <v>0.25971355899037701</v>
      </c>
      <c r="S21" s="100">
        <f t="shared" si="1"/>
        <v>0.12945803997559349</v>
      </c>
      <c r="T21" s="100">
        <f t="shared" si="2"/>
        <v>3.2183201116416225</v>
      </c>
      <c r="U21" s="100">
        <f t="shared" si="3"/>
        <v>0.26456909240684828</v>
      </c>
      <c r="V21">
        <f t="shared" si="4"/>
        <v>0.47356485665124254</v>
      </c>
      <c r="W21">
        <f t="shared" si="5"/>
        <v>-0.44337298684747656</v>
      </c>
      <c r="X21" s="61"/>
      <c r="Y21" s="100">
        <v>55.226805085936306</v>
      </c>
      <c r="Z21" s="100">
        <v>15</v>
      </c>
      <c r="AA21" s="22">
        <f t="shared" si="6"/>
        <v>6.5906387069095379E-2</v>
      </c>
      <c r="AB21" s="100"/>
      <c r="AC21" s="100">
        <f t="shared" si="7"/>
        <v>0.34061627704548192</v>
      </c>
      <c r="AD21" s="100">
        <f>AVERAGE(AA81:AA86)</f>
        <v>0.25314044124266177</v>
      </c>
      <c r="AE21" s="100">
        <f>(AC86-AC81)/(AA86-AA81)</f>
        <v>0.36330113326338026</v>
      </c>
      <c r="AF21" s="100">
        <f t="shared" si="8"/>
        <v>0.20729949432702835</v>
      </c>
      <c r="AG21" s="100">
        <f t="shared" si="9"/>
        <v>0.26811916557654714</v>
      </c>
      <c r="AH21" s="100">
        <f t="shared" si="10"/>
        <v>-0.48907094679019286</v>
      </c>
      <c r="AI21">
        <f t="shared" si="11"/>
        <v>-1.1810724953536413</v>
      </c>
      <c r="AJ21">
        <f t="shared" si="12"/>
        <v>-0.46773460222741736</v>
      </c>
      <c r="AK21" s="61"/>
      <c r="AL21" s="100">
        <v>48.023431780746364</v>
      </c>
      <c r="AM21" s="100">
        <v>15</v>
      </c>
      <c r="AN21" s="22">
        <f t="shared" si="13"/>
        <v>8.5246634284779021E-2</v>
      </c>
      <c r="AP21" s="100">
        <f t="shared" si="14"/>
        <v>0.29251854886529977</v>
      </c>
      <c r="AQ21" s="100">
        <f>AVERAGE(AN81:AN86)</f>
        <v>0.25174396687223805</v>
      </c>
      <c r="AR21" s="100">
        <f>(AP86-AP81)/(AN86-AN81)</f>
        <v>0.23922011347298633</v>
      </c>
      <c r="AS21" s="100">
        <f t="shared" si="15"/>
        <v>0.15023648971120424</v>
      </c>
      <c r="AT21" s="100">
        <f t="shared" si="16"/>
        <v>0.26506375347923478</v>
      </c>
      <c r="AU21" s="100">
        <f t="shared" si="17"/>
        <v>0.11828495063043022</v>
      </c>
      <c r="AV21">
        <f t="shared" si="18"/>
        <v>-1.0693227588504612</v>
      </c>
      <c r="AW21">
        <f t="shared" si="19"/>
        <v>-0.53384658970340348</v>
      </c>
      <c r="AX21" s="61"/>
      <c r="AY21" s="100">
        <v>120.06664815842908</v>
      </c>
      <c r="AZ21" s="100">
        <v>15</v>
      </c>
      <c r="BA21" s="22">
        <f t="shared" si="20"/>
        <v>0.49827136126080113</v>
      </c>
      <c r="BB21" s="100"/>
      <c r="BC21" s="100">
        <f t="shared" si="21"/>
        <v>0.52696942312930861</v>
      </c>
      <c r="BD21" s="100">
        <f>AVERAGE(BA81:BA86)</f>
        <v>1.7958530312108039</v>
      </c>
      <c r="BE21" s="100">
        <f>(BC86-BC81)/(BA86-BA81)</f>
        <v>0.44429875281956743</v>
      </c>
      <c r="BF21" s="100">
        <f t="shared" si="22"/>
        <v>0.22146724232350559</v>
      </c>
      <c r="BG21" s="100">
        <f t="shared" si="23"/>
        <v>1.899659564806804</v>
      </c>
      <c r="BH21" s="100">
        <f t="shared" si="24"/>
        <v>-1.4383437345014682E-2</v>
      </c>
      <c r="BI21">
        <f t="shared" si="25"/>
        <v>-0.30253407370357716</v>
      </c>
      <c r="BJ21">
        <f t="shared" si="26"/>
        <v>-0.27821458355684359</v>
      </c>
      <c r="BK21" s="61"/>
      <c r="BL21" s="100">
        <v>103.64603224436524</v>
      </c>
      <c r="BM21" s="100">
        <v>15</v>
      </c>
      <c r="BN21" s="22">
        <f t="shared" si="27"/>
        <v>0.4055929728523559</v>
      </c>
      <c r="BO21" s="100"/>
      <c r="BP21" s="100">
        <f t="shared" si="28"/>
        <v>0.49364524052219527</v>
      </c>
      <c r="BQ21" s="100">
        <f>AVERAGE(BN81:BN86)</f>
        <v>1.4618246729886994</v>
      </c>
      <c r="BR21" s="100">
        <f>(BP86-BP81)/(BN86-BN81)</f>
        <v>0.46470850455115703</v>
      </c>
      <c r="BS21" s="100">
        <f t="shared" si="29"/>
        <v>0.26516250345160863</v>
      </c>
      <c r="BT21" s="100">
        <f t="shared" si="30"/>
        <v>1.5463232089996068</v>
      </c>
      <c r="BU21" s="100">
        <f t="shared" si="31"/>
        <v>-1.9055541815629063E-2</v>
      </c>
      <c r="BV21">
        <f t="shared" si="32"/>
        <v>-0.39190957802847487</v>
      </c>
      <c r="BW21">
        <f t="shared" si="33"/>
        <v>-0.30658504587755964</v>
      </c>
      <c r="BX21" s="61"/>
      <c r="BY21" s="100">
        <v>148.04137935050457</v>
      </c>
      <c r="BZ21" s="100">
        <v>15</v>
      </c>
      <c r="CA21" s="22">
        <f t="shared" si="34"/>
        <v>0.4286391957889123</v>
      </c>
      <c r="CB21" s="100"/>
      <c r="CC21" s="100">
        <f t="shared" si="35"/>
        <v>0.48835049502962785</v>
      </c>
      <c r="CD21" s="100">
        <f>AVERAGE(CA81:CA86)</f>
        <v>1.3854231149605916</v>
      </c>
      <c r="CE21" s="100">
        <f>(CC86-CC81)/(CA86-CA81)</f>
        <v>0.67425441440414968</v>
      </c>
      <c r="CF21" s="100">
        <f t="shared" si="36"/>
        <v>0.42344941201527347</v>
      </c>
      <c r="CG21" s="100"/>
      <c r="CH21" s="100"/>
      <c r="CI21">
        <f t="shared" si="39"/>
        <v>-0.36790811855661409</v>
      </c>
      <c r="CJ21">
        <f t="shared" si="40"/>
        <v>-0.31126836771068517</v>
      </c>
      <c r="CK21" s="61"/>
      <c r="CL21" s="100">
        <v>114.15778554264269</v>
      </c>
      <c r="CM21" s="100">
        <v>15</v>
      </c>
      <c r="CN21" s="22">
        <f t="shared" si="41"/>
        <v>0.24107691398929001</v>
      </c>
      <c r="CO21" s="100"/>
      <c r="CP21" s="100">
        <f t="shared" si="42"/>
        <v>0.45922051348554088</v>
      </c>
      <c r="CQ21" s="100"/>
      <c r="CR21" s="100"/>
      <c r="CS21" s="100"/>
      <c r="CT21"/>
      <c r="CU21" s="100"/>
      <c r="CV21">
        <f t="shared" si="46"/>
        <v>-0.61784437654542579</v>
      </c>
      <c r="CW21">
        <f t="shared" si="47"/>
        <v>-0.33797872014276825</v>
      </c>
      <c r="CX21" s="61"/>
      <c r="CY21" s="100">
        <v>149.14171113407542</v>
      </c>
      <c r="CZ21" s="100">
        <v>15</v>
      </c>
      <c r="DA21" s="22">
        <f t="shared" si="48"/>
        <v>0.20413861730427507</v>
      </c>
      <c r="DC21" s="100">
        <f t="shared" si="49"/>
        <v>0.38625647310356059</v>
      </c>
      <c r="DH21" s="100"/>
      <c r="DI21">
        <f t="shared" si="53"/>
        <v>-0.6900748311696504</v>
      </c>
      <c r="DJ21">
        <f t="shared" si="54"/>
        <v>-0.41312422935454995</v>
      </c>
      <c r="DK21" s="61"/>
      <c r="DL21" s="100">
        <v>152.59914809722889</v>
      </c>
      <c r="DM21" s="100">
        <v>15</v>
      </c>
      <c r="DN21" s="22">
        <f t="shared" si="55"/>
        <v>0.18418944647206192</v>
      </c>
      <c r="DP21" s="100">
        <f t="shared" si="56"/>
        <v>0.34957840905649046</v>
      </c>
      <c r="DQ21" s="100"/>
      <c r="DR21" s="100"/>
      <c r="DS21" s="100"/>
      <c r="DT21" s="100"/>
      <c r="DU21" s="100"/>
      <c r="DV21">
        <f t="shared" si="60"/>
        <v>-0.7347352572567144</v>
      </c>
      <c r="DW21">
        <f t="shared" si="61"/>
        <v>-0.45645539845522298</v>
      </c>
      <c r="DX21" s="61"/>
      <c r="DY21" s="100">
        <v>90.56765427016424</v>
      </c>
      <c r="DZ21">
        <v>15</v>
      </c>
      <c r="EA21" s="22">
        <f t="shared" si="62"/>
        <v>0.27588649536175841</v>
      </c>
      <c r="EC21" s="100">
        <f t="shared" si="63"/>
        <v>0.30591953507984132</v>
      </c>
      <c r="ED21" s="100">
        <f>AVERAGE(EA81:EA86)</f>
        <v>1.1380317933672537</v>
      </c>
      <c r="EE21" s="100">
        <f>(EC86-EC81)/(EA86-EA81)</f>
        <v>0.65695206658076755</v>
      </c>
      <c r="EF21" s="100">
        <f t="shared" si="64"/>
        <v>0.32746741151320852</v>
      </c>
      <c r="EG21" s="100">
        <f t="shared" si="65"/>
        <v>1.2070034172076931</v>
      </c>
      <c r="EH21" s="100">
        <f t="shared" si="66"/>
        <v>2.3900731099626447E-2</v>
      </c>
      <c r="EI21">
        <f t="shared" si="123"/>
        <v>-0.55926955770643128</v>
      </c>
      <c r="EJ21">
        <f t="shared" si="67"/>
        <v>-0.51439278942103395</v>
      </c>
      <c r="EK21" s="61"/>
      <c r="EL21">
        <v>130.71533957420607</v>
      </c>
      <c r="EM21">
        <v>15</v>
      </c>
      <c r="EN21" s="22">
        <f t="shared" si="68"/>
        <v>0.27248354542776904</v>
      </c>
      <c r="EP21" s="100">
        <f t="shared" si="69"/>
        <v>0.36543072695419615</v>
      </c>
      <c r="EQ21" s="100">
        <f>AVERAGE(EN81:EN86)</f>
        <v>1.0465845267566583</v>
      </c>
      <c r="ER21" s="100">
        <f>(EP86-EP81)/(EN86-EN81)</f>
        <v>0.81081904303697661</v>
      </c>
      <c r="ES21" s="100">
        <f t="shared" si="70"/>
        <v>0.40416466700663345</v>
      </c>
      <c r="ET21" s="100">
        <f t="shared" si="71"/>
        <v>1.1085126052629695</v>
      </c>
      <c r="EU21" s="100">
        <f t="shared" si="72"/>
        <v>-7.0583783424942731E-2</v>
      </c>
      <c r="EV21">
        <f t="shared" si="124"/>
        <v>-0.56465971850912133</v>
      </c>
      <c r="EW21">
        <f t="shared" si="73"/>
        <v>-0.43719493813946209</v>
      </c>
      <c r="EX21" s="61"/>
      <c r="EY21">
        <v>131.66054838105453</v>
      </c>
      <c r="EZ21">
        <v>15</v>
      </c>
      <c r="FA21" s="22">
        <f t="shared" si="74"/>
        <v>0.27957202983937141</v>
      </c>
      <c r="FC21" s="100">
        <f t="shared" si="75"/>
        <v>0.38990592168259763</v>
      </c>
      <c r="FD21" s="100">
        <f>AVERAGE(FA81:FA86)</f>
        <v>1.1116316424565484</v>
      </c>
      <c r="FE21" s="100">
        <f>(FC86-FC81)/(FA86-FA81)</f>
        <v>0.8128579246796257</v>
      </c>
      <c r="FF21" s="100">
        <f t="shared" si="76"/>
        <v>0.40518097752282545</v>
      </c>
      <c r="FG21" s="100">
        <f t="shared" si="77"/>
        <v>0</v>
      </c>
      <c r="FH21" s="100">
        <f t="shared" si="78"/>
        <v>0.44201188776618305</v>
      </c>
      <c r="FI21">
        <f t="shared" si="125"/>
        <v>-0.55350628032994886</v>
      </c>
      <c r="FJ21">
        <f t="shared" si="79"/>
        <v>-0.4090401689296177</v>
      </c>
      <c r="FK21" s="61"/>
      <c r="FL21" s="100">
        <v>131.00381673829202</v>
      </c>
      <c r="FM21">
        <v>15</v>
      </c>
      <c r="FN21" s="22">
        <f t="shared" si="80"/>
        <v>0.27452594173837463</v>
      </c>
      <c r="FP21" s="100">
        <f t="shared" si="81"/>
        <v>0.46380870615393599</v>
      </c>
      <c r="FQ21" s="100">
        <f>AVERAGE(FN81:FN86)</f>
        <v>1.0544291853133025</v>
      </c>
      <c r="FR21" s="100">
        <f>(FP86-FP81)/(FN86-FN81)</f>
        <v>0.73390873601262629</v>
      </c>
      <c r="FS21" s="100">
        <f t="shared" si="82"/>
        <v>0.52761469064477984</v>
      </c>
      <c r="FT21" s="100"/>
      <c r="FU21" s="100"/>
      <c r="FV21">
        <f t="shared" si="85"/>
        <v>-0.5614166099698279</v>
      </c>
      <c r="FW21">
        <f t="shared" si="86"/>
        <v>-0.33366110347913136</v>
      </c>
      <c r="FX21" s="61"/>
      <c r="FY21">
        <v>1015.0897743549582</v>
      </c>
      <c r="FZ21">
        <v>60</v>
      </c>
      <c r="GA21" s="22">
        <f t="shared" si="87"/>
        <v>0.68018511718639407</v>
      </c>
      <c r="GC21" s="100">
        <f t="shared" si="88"/>
        <v>0.81918593340020163</v>
      </c>
      <c r="GD21" s="100"/>
      <c r="GF21" s="100"/>
      <c r="GH21">
        <f t="shared" si="93"/>
        <v>-0.16737287489452926</v>
      </c>
      <c r="GI21">
        <f t="shared" si="94"/>
        <v>-8.6617513764633419E-2</v>
      </c>
      <c r="GJ21" s="61"/>
      <c r="GK21">
        <v>389.21716303369766</v>
      </c>
      <c r="GL21">
        <v>60</v>
      </c>
      <c r="GM21" s="22">
        <f t="shared" si="95"/>
        <v>0.39949075863441003</v>
      </c>
      <c r="GN21" s="22"/>
      <c r="GO21" s="100">
        <f t="shared" si="96"/>
        <v>0.47292233381143517</v>
      </c>
      <c r="GP21" s="100">
        <f t="shared" si="97"/>
        <v>0.4219984286655783</v>
      </c>
      <c r="GQ21" s="100">
        <f t="shared" si="98"/>
        <v>0.34554569926942819</v>
      </c>
      <c r="GR21" s="100">
        <f t="shared" si="99"/>
        <v>0.2103513180451633</v>
      </c>
      <c r="GS21">
        <f t="shared" si="100"/>
        <v>-0.39849326270919427</v>
      </c>
      <c r="GT21">
        <f t="shared" si="101"/>
        <v>-0.32521017589357409</v>
      </c>
      <c r="GU21" s="61"/>
      <c r="GV21">
        <v>637.18855137235482</v>
      </c>
      <c r="GW21">
        <v>60</v>
      </c>
      <c r="GX21" s="22">
        <f t="shared" si="102"/>
        <v>0.41114121166595785</v>
      </c>
      <c r="GY21" s="22"/>
      <c r="GZ21" s="100">
        <f t="shared" si="103"/>
        <v>0.50431203688177839</v>
      </c>
      <c r="HA21" s="100">
        <f t="shared" si="104"/>
        <v>0.5981801529438967</v>
      </c>
      <c r="HB21" s="100">
        <f t="shared" si="105"/>
        <v>0.50028013850765796</v>
      </c>
      <c r="HC21" s="100">
        <f t="shared" si="106"/>
        <v>0.34132137741457841</v>
      </c>
      <c r="HD21">
        <f t="shared" si="107"/>
        <v>-0.38600898855153437</v>
      </c>
      <c r="HE21">
        <f t="shared" si="108"/>
        <v>-0.29730066600912003</v>
      </c>
      <c r="HF21" s="61"/>
      <c r="HG21">
        <v>639.54397815943821</v>
      </c>
      <c r="HH21">
        <v>60</v>
      </c>
      <c r="HI21" s="22">
        <f t="shared" si="109"/>
        <v>0.35855623743698467</v>
      </c>
      <c r="HJ21" s="22"/>
      <c r="HK21" s="100">
        <f t="shared" si="110"/>
        <v>0.4182877714266523</v>
      </c>
      <c r="HL21" s="100">
        <f t="shared" si="111"/>
        <v>0.64004512863065055</v>
      </c>
      <c r="HM21" s="100">
        <f t="shared" si="112"/>
        <v>0.60619522226613909</v>
      </c>
      <c r="HN21" s="100">
        <f t="shared" si="113"/>
        <v>0.40196508556996263</v>
      </c>
      <c r="HO21">
        <f t="shared" si="114"/>
        <v>-0.44544271811861064</v>
      </c>
      <c r="HP21">
        <f t="shared" si="115"/>
        <v>-0.37852483176064611</v>
      </c>
      <c r="HQ21" s="61"/>
      <c r="HR21">
        <v>730.53850001214857</v>
      </c>
      <c r="HS21">
        <v>60</v>
      </c>
      <c r="HT21" s="22">
        <f t="shared" si="116"/>
        <v>0.52771122066355236</v>
      </c>
      <c r="HU21" s="22"/>
      <c r="HV21" s="100">
        <f t="shared" si="117"/>
        <v>0.66020389421470982</v>
      </c>
      <c r="HW21" s="100">
        <f t="shared" si="118"/>
        <v>0.68024081755991417</v>
      </c>
      <c r="HX21" s="100">
        <f t="shared" si="119"/>
        <v>0.17177653779272206</v>
      </c>
      <c r="HY21" s="100">
        <f t="shared" si="120"/>
        <v>0.48903226097400154</v>
      </c>
      <c r="HZ21">
        <f t="shared" si="121"/>
        <v>-0.27760367137061948</v>
      </c>
      <c r="IA21">
        <f t="shared" si="126"/>
        <v>-0.18032191831080888</v>
      </c>
      <c r="IB21" s="61"/>
    </row>
    <row r="22" spans="1:236" x14ac:dyDescent="0.25">
      <c r="D22" s="101"/>
      <c r="E22" s="101"/>
      <c r="F22" s="100">
        <v>6</v>
      </c>
      <c r="G22" s="100">
        <v>1.2170000000000001</v>
      </c>
      <c r="H22" s="100">
        <v>261.30473429340645</v>
      </c>
      <c r="I22" s="100">
        <v>735.91250596225757</v>
      </c>
      <c r="J22" s="100">
        <v>4.6337003100219203</v>
      </c>
      <c r="L22" s="100">
        <v>51.088159097779204</v>
      </c>
      <c r="M22" s="100">
        <v>16</v>
      </c>
      <c r="N22" s="22">
        <f t="shared" si="122"/>
        <v>2.9791304232329456</v>
      </c>
      <c r="O22" s="100"/>
      <c r="P22" s="100">
        <f t="shared" si="0"/>
        <v>0.36082691569033082</v>
      </c>
      <c r="Q22" s="100">
        <f>AVERAGE(N86:N91)</f>
        <v>3.2183201116416225</v>
      </c>
      <c r="R22" s="100">
        <f>(P91-P86)/(N91-N86)</f>
        <v>0.22848221930331306</v>
      </c>
      <c r="S22" s="100">
        <f t="shared" si="1"/>
        <v>0.11389031976330732</v>
      </c>
      <c r="T22" s="100">
        <f t="shared" si="2"/>
        <v>3.2363042987400199</v>
      </c>
      <c r="U22" s="100">
        <f t="shared" si="3"/>
        <v>0.60671968593416969</v>
      </c>
      <c r="V22">
        <f t="shared" si="4"/>
        <v>0.47408951659218235</v>
      </c>
      <c r="W22">
        <f t="shared" si="5"/>
        <v>-0.44270107395771069</v>
      </c>
      <c r="X22" s="61"/>
      <c r="Y22" s="100">
        <v>59.255801403744428</v>
      </c>
      <c r="Z22" s="100">
        <v>16</v>
      </c>
      <c r="AA22" s="22">
        <f t="shared" si="6"/>
        <v>6.890213193587244E-2</v>
      </c>
      <c r="AB22" s="100"/>
      <c r="AC22" s="100">
        <f t="shared" si="7"/>
        <v>0.3410592236934914</v>
      </c>
      <c r="AD22" s="100">
        <f>AVERAGE(AA86:AA91)</f>
        <v>0.26811916557654714</v>
      </c>
      <c r="AE22" s="100">
        <f>(AC91-AC86)/(AA91-AA86)</f>
        <v>0.38900365923158703</v>
      </c>
      <c r="AF22" s="100">
        <f t="shared" si="8"/>
        <v>0.22196534628371323</v>
      </c>
      <c r="AG22" s="100">
        <f t="shared" si="9"/>
        <v>0.28309788991043244</v>
      </c>
      <c r="AH22" s="100">
        <f t="shared" si="10"/>
        <v>0.36823751514774716</v>
      </c>
      <c r="AI22">
        <f t="shared" si="11"/>
        <v>-1.1617673401582547</v>
      </c>
      <c r="AJ22">
        <f t="shared" si="12"/>
        <v>-0.46717020080218169</v>
      </c>
      <c r="AK22" s="61"/>
      <c r="AL22" s="100">
        <v>51.009802979427398</v>
      </c>
      <c r="AM22" s="100">
        <v>16</v>
      </c>
      <c r="AN22" s="22">
        <f t="shared" si="13"/>
        <v>8.7910591606178368E-2</v>
      </c>
      <c r="AP22" s="100">
        <f t="shared" si="14"/>
        <v>0.29276895224796801</v>
      </c>
      <c r="AQ22" s="100">
        <f>AVERAGE(AN86:AN91)</f>
        <v>0.26506375347923478</v>
      </c>
      <c r="AR22" s="100">
        <f>(AP91-AP86)/(AN91-AN86)</f>
        <v>0.22033710689745731</v>
      </c>
      <c r="AS22" s="100">
        <f t="shared" si="15"/>
        <v>0.13837746756664104</v>
      </c>
      <c r="AT22" s="100">
        <f t="shared" si="16"/>
        <v>0.27838354008623151</v>
      </c>
      <c r="AU22" s="100">
        <f t="shared" si="17"/>
        <v>1.0615996536901657</v>
      </c>
      <c r="AV22">
        <f t="shared" si="18"/>
        <v>-1.0559587972924798</v>
      </c>
      <c r="AW22">
        <f t="shared" si="19"/>
        <v>-0.53347498151504835</v>
      </c>
      <c r="AX22" s="61"/>
      <c r="AY22" s="100">
        <v>130.56128829021259</v>
      </c>
      <c r="AZ22" s="100">
        <v>16</v>
      </c>
      <c r="BA22" s="22">
        <f t="shared" si="20"/>
        <v>0.51903266798000114</v>
      </c>
      <c r="BB22" s="100"/>
      <c r="BC22" s="100">
        <f t="shared" si="21"/>
        <v>0.53561036256674865</v>
      </c>
      <c r="BD22" s="100">
        <f>AVERAGE(BA86:BA91)</f>
        <v>1.899659564806804</v>
      </c>
      <c r="BE22" s="100">
        <f>(BC91-BC86)/(BA91-BA86)</f>
        <v>0.45666134168040046</v>
      </c>
      <c r="BF22" s="100">
        <f t="shared" si="22"/>
        <v>0.22762955640972105</v>
      </c>
      <c r="BG22" s="100">
        <f t="shared" si="23"/>
        <v>2.0034660984028041</v>
      </c>
      <c r="BH22" s="100">
        <f t="shared" si="24"/>
        <v>-3.6431609528859356E-2</v>
      </c>
      <c r="BI22">
        <f t="shared" si="25"/>
        <v>-0.28480530674314558</v>
      </c>
      <c r="BJ22">
        <f t="shared" si="26"/>
        <v>-0.2711510291917279</v>
      </c>
      <c r="BK22" s="61"/>
      <c r="BL22" s="100">
        <v>112.65988638375241</v>
      </c>
      <c r="BM22" s="100">
        <v>16</v>
      </c>
      <c r="BN22" s="22">
        <f t="shared" si="27"/>
        <v>0.42249268005453733</v>
      </c>
      <c r="BO22" s="100"/>
      <c r="BP22" s="100">
        <f t="shared" si="28"/>
        <v>0.5001429470038975</v>
      </c>
      <c r="BQ22" s="100">
        <f>AVERAGE(BN86:BN91)</f>
        <v>1.5463232089996068</v>
      </c>
      <c r="BR22" s="100">
        <f>(BP91-BP86)/(BN91-BN86)</f>
        <v>0.47310172138607209</v>
      </c>
      <c r="BS22" s="100">
        <f t="shared" si="29"/>
        <v>0.2699516699208297</v>
      </c>
      <c r="BT22" s="100">
        <f t="shared" si="30"/>
        <v>1.630821745010514</v>
      </c>
      <c r="BU22" s="100">
        <f t="shared" si="31"/>
        <v>-8.2941654233074057E-3</v>
      </c>
      <c r="BV22">
        <f t="shared" si="32"/>
        <v>-0.37418081106804335</v>
      </c>
      <c r="BW22">
        <f t="shared" si="33"/>
        <v>-0.30090585121921759</v>
      </c>
      <c r="BX22" s="61"/>
      <c r="BY22" s="100">
        <v>159.03851734721371</v>
      </c>
      <c r="BZ22" s="100">
        <v>16</v>
      </c>
      <c r="CA22" s="22">
        <f t="shared" si="34"/>
        <v>0.44394773849565916</v>
      </c>
      <c r="CB22" s="100"/>
      <c r="CC22" s="100">
        <f t="shared" si="35"/>
        <v>0.49548793146289022</v>
      </c>
      <c r="CD22" s="100"/>
      <c r="CE22" s="100"/>
      <c r="CF22" s="100"/>
      <c r="CG22"/>
      <c r="CH22" s="100"/>
      <c r="CI22">
        <f t="shared" si="39"/>
        <v>-0.35266815199987728</v>
      </c>
      <c r="CJ22">
        <f t="shared" si="40"/>
        <v>-0.30496691910585366</v>
      </c>
      <c r="CK22" s="61"/>
      <c r="CL22" s="100">
        <v>125.14391715141412</v>
      </c>
      <c r="CM22" s="100">
        <v>16</v>
      </c>
      <c r="CN22" s="22">
        <f t="shared" si="41"/>
        <v>0.25255676703639907</v>
      </c>
      <c r="CO22" s="100"/>
      <c r="CP22" s="100">
        <f t="shared" si="42"/>
        <v>0.4640929089212259</v>
      </c>
      <c r="CQ22"/>
      <c r="CR22"/>
      <c r="CS22"/>
      <c r="CT22"/>
      <c r="CU22" s="100"/>
      <c r="CV22">
        <f t="shared" si="46"/>
        <v>-0.59764099045713881</v>
      </c>
      <c r="CW22">
        <f t="shared" si="47"/>
        <v>-0.33339506730583451</v>
      </c>
      <c r="CX22" s="61"/>
      <c r="CY22" s="100">
        <v>163.1295497449803</v>
      </c>
      <c r="CZ22" s="100">
        <v>16</v>
      </c>
      <c r="DA22" s="22">
        <f t="shared" si="48"/>
        <v>0.21385950384257391</v>
      </c>
      <c r="DC22" s="100">
        <f t="shared" si="49"/>
        <v>0.39092512333486701</v>
      </c>
      <c r="DH22" s="100"/>
      <c r="DI22">
        <f t="shared" si="53"/>
        <v>-0.66987144508136343</v>
      </c>
      <c r="DJ22">
        <f t="shared" si="54"/>
        <v>-0.40790641814516526</v>
      </c>
      <c r="DK22" s="61"/>
      <c r="DL22" s="100">
        <v>168.06025705085662</v>
      </c>
      <c r="DM22" s="100">
        <v>16</v>
      </c>
      <c r="DN22" s="22">
        <f t="shared" si="55"/>
        <v>0.19296037249454109</v>
      </c>
      <c r="DP22" s="100">
        <f t="shared" si="56"/>
        <v>0.35430755897376642</v>
      </c>
      <c r="DQ22" s="100"/>
      <c r="DR22" s="100"/>
      <c r="DS22" s="100"/>
      <c r="DT22" s="100"/>
      <c r="DU22" s="100"/>
      <c r="DV22">
        <f t="shared" si="60"/>
        <v>-0.71453187116842742</v>
      </c>
      <c r="DW22">
        <f t="shared" si="61"/>
        <v>-0.45061958211340281</v>
      </c>
      <c r="DX22" s="61"/>
      <c r="DY22" s="100">
        <v>97.104325341356443</v>
      </c>
      <c r="DZ22">
        <v>16</v>
      </c>
      <c r="EA22" s="22">
        <f t="shared" si="62"/>
        <v>0.28968082012984636</v>
      </c>
      <c r="EC22" s="100">
        <f t="shared" si="63"/>
        <v>0.30952824574088178</v>
      </c>
      <c r="ED22" s="100">
        <f>AVERAGE(EA86:EA91)</f>
        <v>1.2070034172076931</v>
      </c>
      <c r="EE22" s="100">
        <f>(EC91-EC86)/(EA91-EA86)</f>
        <v>0.65330858288587068</v>
      </c>
      <c r="EF22" s="100">
        <f t="shared" si="64"/>
        <v>0.32565126352440887</v>
      </c>
      <c r="EG22" s="100">
        <f t="shared" si="65"/>
        <v>1.275975041048133</v>
      </c>
      <c r="EH22" s="100">
        <f t="shared" si="66"/>
        <v>0.17385597867854055</v>
      </c>
      <c r="EI22">
        <f t="shared" si="123"/>
        <v>-0.53808025863649311</v>
      </c>
      <c r="EJ22">
        <f t="shared" si="67"/>
        <v>-0.5092997136562083</v>
      </c>
      <c r="EK22" s="61"/>
      <c r="EL22">
        <v>142.78392766694716</v>
      </c>
      <c r="EM22">
        <v>16</v>
      </c>
      <c r="EN22" s="22">
        <f t="shared" si="68"/>
        <v>0.28486916112903121</v>
      </c>
      <c r="EP22" s="100">
        <f t="shared" si="69"/>
        <v>0.37184060088774162</v>
      </c>
      <c r="EQ22" s="100">
        <f>AVERAGE(EN86:EN91)</f>
        <v>1.1085126052629695</v>
      </c>
      <c r="ER22" s="100">
        <f>(EP91-EP86)/(EN91-EN86)</f>
        <v>0.80262743138280923</v>
      </c>
      <c r="ES22" s="100">
        <f t="shared" si="70"/>
        <v>0.40008143780168831</v>
      </c>
      <c r="ET22" s="100">
        <f t="shared" si="71"/>
        <v>1.1704406837692807</v>
      </c>
      <c r="EU22" s="100">
        <f t="shared" si="72"/>
        <v>0.72405801032132067</v>
      </c>
      <c r="EV22">
        <f t="shared" si="124"/>
        <v>-0.54535456331373466</v>
      </c>
      <c r="EW22">
        <f t="shared" si="73"/>
        <v>-0.42964319181312188</v>
      </c>
      <c r="EX22" s="61"/>
      <c r="EY22">
        <v>144.66945081806318</v>
      </c>
      <c r="EZ22">
        <v>16</v>
      </c>
      <c r="FA22" s="22">
        <f t="shared" si="74"/>
        <v>0.29288498364124627</v>
      </c>
      <c r="FC22" s="100">
        <f t="shared" si="75"/>
        <v>0.39755473429842442</v>
      </c>
      <c r="FD22" s="100"/>
      <c r="FE22" s="100"/>
      <c r="FF22" s="100">
        <f t="shared" si="76"/>
        <v>0</v>
      </c>
      <c r="FG22" s="100">
        <f t="shared" si="77"/>
        <v>1.1648834576640474</v>
      </c>
      <c r="FH22" s="100">
        <f t="shared" si="78"/>
        <v>0.64573703107052216</v>
      </c>
      <c r="FI22">
        <f t="shared" si="125"/>
        <v>-0.53330289424166188</v>
      </c>
      <c r="FJ22">
        <f t="shared" si="79"/>
        <v>-0.40060307036008863</v>
      </c>
      <c r="FK22" s="61"/>
      <c r="FL22" s="100">
        <v>145.5077317533333</v>
      </c>
      <c r="FM22">
        <v>16</v>
      </c>
      <c r="FN22" s="22">
        <f t="shared" si="80"/>
        <v>0.28700439363557345</v>
      </c>
      <c r="FP22" s="100">
        <f t="shared" si="81"/>
        <v>0.47194660298100022</v>
      </c>
      <c r="FQ22" s="100"/>
      <c r="FR22" s="100"/>
      <c r="FS22" s="100"/>
      <c r="FT22" s="22"/>
      <c r="FU22" s="100"/>
      <c r="FV22">
        <f t="shared" si="85"/>
        <v>-0.54211145477444123</v>
      </c>
      <c r="FW22">
        <f t="shared" si="86"/>
        <v>-0.32610713556620108</v>
      </c>
      <c r="FX22" s="61"/>
      <c r="FY22">
        <v>415.21952025404585</v>
      </c>
      <c r="FZ22">
        <v>64</v>
      </c>
      <c r="GA22" s="22">
        <f t="shared" si="87"/>
        <v>0.72269668701054368</v>
      </c>
      <c r="GC22" s="100">
        <f t="shared" si="88"/>
        <v>0.58999312734766385</v>
      </c>
      <c r="GF22" s="100"/>
      <c r="GH22">
        <f t="shared" si="93"/>
        <v>-0.14104393617218014</v>
      </c>
      <c r="GI22">
        <f t="shared" si="94"/>
        <v>-0.22915304729407585</v>
      </c>
      <c r="GJ22" s="61"/>
      <c r="GK22">
        <v>430.72758212122892</v>
      </c>
      <c r="GL22">
        <v>64</v>
      </c>
      <c r="GM22" s="22">
        <f t="shared" si="95"/>
        <v>0.42445893104906068</v>
      </c>
      <c r="GN22" s="22"/>
      <c r="GO22" s="100">
        <f t="shared" si="96"/>
        <v>0.48327192781950806</v>
      </c>
      <c r="GP22" s="100">
        <f t="shared" si="97"/>
        <v>0.4341216190985937</v>
      </c>
      <c r="GQ22" s="100">
        <f t="shared" si="98"/>
        <v>0.26130724614651857</v>
      </c>
      <c r="GR22" s="100">
        <f t="shared" si="99"/>
        <v>0.21639430046706754</v>
      </c>
      <c r="GS22">
        <f t="shared" si="100"/>
        <v>-0.37216432398684512</v>
      </c>
      <c r="GT22">
        <f t="shared" si="101"/>
        <v>-0.31580843131915159</v>
      </c>
      <c r="GU22" s="61"/>
      <c r="GV22">
        <v>700.1715861130042</v>
      </c>
      <c r="GW22">
        <v>64</v>
      </c>
      <c r="GX22" s="22">
        <f t="shared" si="102"/>
        <v>0.43683753739508024</v>
      </c>
      <c r="GY22" s="22"/>
      <c r="GZ22" s="100">
        <f t="shared" si="103"/>
        <v>0.51932155219669029</v>
      </c>
      <c r="HA22" s="100">
        <f t="shared" si="104"/>
        <v>0.61451611067086143</v>
      </c>
      <c r="HB22" s="100">
        <f t="shared" si="105"/>
        <v>0.49911987849504313</v>
      </c>
      <c r="HC22" s="100">
        <f t="shared" si="106"/>
        <v>0.35064266894408341</v>
      </c>
      <c r="HD22">
        <f t="shared" si="107"/>
        <v>-0.35968004982918522</v>
      </c>
      <c r="HE22">
        <f t="shared" si="108"/>
        <v>-0.28456365351534302</v>
      </c>
      <c r="HF22" s="61"/>
      <c r="HG22">
        <v>705.02145357428662</v>
      </c>
      <c r="HH22">
        <v>64</v>
      </c>
      <c r="HI22" s="22">
        <f t="shared" si="109"/>
        <v>0.38096600227679622</v>
      </c>
      <c r="HJ22" s="22"/>
      <c r="HK22" s="100">
        <f t="shared" si="110"/>
        <v>0.4326828607884271</v>
      </c>
      <c r="HL22" s="100">
        <f t="shared" si="111"/>
        <v>0.65502907789720655</v>
      </c>
      <c r="HM22" s="100">
        <f t="shared" si="112"/>
        <v>0.32323738127008955</v>
      </c>
      <c r="HN22" s="100">
        <f t="shared" si="113"/>
        <v>0.41137539771778436</v>
      </c>
      <c r="HO22">
        <f t="shared" si="114"/>
        <v>-0.41911377939626149</v>
      </c>
      <c r="HP22">
        <f t="shared" si="115"/>
        <v>-0.36383030751084744</v>
      </c>
      <c r="HQ22" s="61"/>
      <c r="HR22">
        <v>804.04493033660754</v>
      </c>
      <c r="HS22">
        <v>64</v>
      </c>
      <c r="HT22" s="22">
        <f t="shared" si="116"/>
        <v>0.56069317195502433</v>
      </c>
      <c r="HU22" s="22"/>
      <c r="HV22" s="100">
        <f t="shared" si="117"/>
        <v>0.68190309909694979</v>
      </c>
      <c r="HW22" s="100">
        <f t="shared" si="118"/>
        <v>0.69379042059173202</v>
      </c>
      <c r="HX22" s="100"/>
      <c r="HY22" s="100">
        <f t="shared" si="120"/>
        <v>0.49877321275886916</v>
      </c>
      <c r="HZ22">
        <f t="shared" si="121"/>
        <v>-0.25127473264827038</v>
      </c>
      <c r="IA22">
        <f t="shared" si="126"/>
        <v>-0.16627733577967277</v>
      </c>
      <c r="IB22" s="61"/>
    </row>
    <row r="23" spans="1:236" x14ac:dyDescent="0.25">
      <c r="D23" s="101"/>
      <c r="E23" s="101"/>
      <c r="F23" s="100">
        <v>7</v>
      </c>
      <c r="G23" s="100">
        <v>1.2050000000000001</v>
      </c>
      <c r="H23" s="100">
        <v>284.63035975243389</v>
      </c>
      <c r="I23" s="100">
        <v>850.79929510251407</v>
      </c>
      <c r="J23" s="100">
        <v>5.5634466244107452</v>
      </c>
      <c r="L23" s="100">
        <v>54.083269131959838</v>
      </c>
      <c r="M23" s="100">
        <v>17</v>
      </c>
      <c r="N23" s="22">
        <f t="shared" si="122"/>
        <v>2.9827272606526249</v>
      </c>
      <c r="O23" s="100"/>
      <c r="P23" s="100">
        <f t="shared" si="0"/>
        <v>0.36116408136053546</v>
      </c>
      <c r="Q23" s="100">
        <f>AVERAGE(N91:N96)</f>
        <v>3.2363042987400199</v>
      </c>
      <c r="R23" s="100">
        <f>(P96-P91)/(N96-N91)</f>
        <v>0.26922967910697282</v>
      </c>
      <c r="S23" s="100">
        <f t="shared" si="1"/>
        <v>0.13420148988731895</v>
      </c>
      <c r="T23" s="100">
        <f t="shared" si="2"/>
        <v>3.254288485838416</v>
      </c>
      <c r="U23" s="100">
        <f t="shared" si="3"/>
        <v>0.17320881092418272</v>
      </c>
      <c r="V23">
        <f t="shared" si="4"/>
        <v>0.4746135434697159</v>
      </c>
      <c r="W23">
        <f t="shared" si="5"/>
        <v>-0.44229544784519731</v>
      </c>
      <c r="X23" s="61"/>
      <c r="Y23" s="100">
        <v>62.741533293345647</v>
      </c>
      <c r="Z23" s="100">
        <v>17</v>
      </c>
      <c r="AA23" s="22">
        <f t="shared" si="6"/>
        <v>7.1897876802649502E-2</v>
      </c>
      <c r="AB23" s="100"/>
      <c r="AC23" s="100">
        <f t="shared" si="7"/>
        <v>0.34144244401303708</v>
      </c>
      <c r="AD23" s="100">
        <f>AVERAGE(AA91:AA96)</f>
        <v>0.28309788991043244</v>
      </c>
      <c r="AE23" s="100">
        <f>(AC96-AC91)/(AA96-AA91)</f>
        <v>0.34864981548001506</v>
      </c>
      <c r="AF23" s="100">
        <f t="shared" si="8"/>
        <v>0.19893945773580105</v>
      </c>
      <c r="AG23" s="100">
        <f t="shared" si="9"/>
        <v>0.29807661424431769</v>
      </c>
      <c r="AH23" s="100">
        <f t="shared" si="10"/>
        <v>-8.7477349259044729E-4</v>
      </c>
      <c r="AI23">
        <f t="shared" si="11"/>
        <v>-1.1432839344642414</v>
      </c>
      <c r="AJ23">
        <f t="shared" si="12"/>
        <v>-0.46668249360526998</v>
      </c>
      <c r="AK23" s="61"/>
      <c r="AL23" s="100">
        <v>55.009090157900268</v>
      </c>
      <c r="AM23" s="100">
        <v>17</v>
      </c>
      <c r="AN23" s="22">
        <f t="shared" si="13"/>
        <v>9.0574548927577714E-2</v>
      </c>
      <c r="AP23" s="100">
        <f t="shared" si="14"/>
        <v>0.29310428733229832</v>
      </c>
      <c r="AQ23" s="100">
        <f>AVERAGE(AN91:AN96)</f>
        <v>0.27838354008623151</v>
      </c>
      <c r="AR23" s="100">
        <f>(AP96-AP91)/(AN96-AN91)</f>
        <v>0.24237117407541928</v>
      </c>
      <c r="AS23" s="100">
        <f t="shared" si="15"/>
        <v>0.15221543820723132</v>
      </c>
      <c r="AT23" s="100">
        <f t="shared" si="16"/>
        <v>0.29170332669322818</v>
      </c>
      <c r="AU23" s="100">
        <f t="shared" si="17"/>
        <v>3.0165945796806095E-4</v>
      </c>
      <c r="AV23">
        <f t="shared" si="18"/>
        <v>-1.0429938201281121</v>
      </c>
      <c r="AW23">
        <f t="shared" si="19"/>
        <v>-0.53297782894763956</v>
      </c>
      <c r="AX23" s="61"/>
      <c r="AY23" s="100">
        <v>139.05754204644924</v>
      </c>
      <c r="AZ23" s="100">
        <v>17</v>
      </c>
      <c r="BA23" s="22">
        <f t="shared" si="20"/>
        <v>0.53979397469920121</v>
      </c>
      <c r="BB23" s="100"/>
      <c r="BC23" s="100">
        <f t="shared" si="21"/>
        <v>0.54260589678525151</v>
      </c>
      <c r="BD23" s="100">
        <f>AVERAGE(BA91:BA96)</f>
        <v>2.0034660984028041</v>
      </c>
      <c r="BE23" s="100">
        <f>(BC96-BC91)/(BA96-BA91)</f>
        <v>0.44131256327560497</v>
      </c>
      <c r="BF23" s="100">
        <f t="shared" si="22"/>
        <v>0.21997873226319214</v>
      </c>
      <c r="BG23" s="100">
        <f t="shared" si="23"/>
        <v>2.1072726319988044</v>
      </c>
      <c r="BH23" s="100">
        <f t="shared" si="24"/>
        <v>-2.5541454438409921E-2</v>
      </c>
      <c r="BI23">
        <f t="shared" si="25"/>
        <v>-0.26777196744436521</v>
      </c>
      <c r="BJ23">
        <f t="shared" si="26"/>
        <v>-0.26551549084095405</v>
      </c>
      <c r="BK23" s="61"/>
      <c r="BL23" s="100">
        <v>120.73317688191594</v>
      </c>
      <c r="BM23" s="100">
        <v>17</v>
      </c>
      <c r="BN23" s="22">
        <f t="shared" si="27"/>
        <v>0.43939238725671892</v>
      </c>
      <c r="BO23" s="100"/>
      <c r="BP23" s="100">
        <f t="shared" si="28"/>
        <v>0.5059626409092336</v>
      </c>
      <c r="BQ23" s="100">
        <f>AVERAGE(BN91:BN96)</f>
        <v>1.630821745010514</v>
      </c>
      <c r="BR23" s="100">
        <f>(BP96-BP91)/(BN96-BN91)</f>
        <v>0.46148817377852647</v>
      </c>
      <c r="BS23" s="100">
        <f t="shared" si="29"/>
        <v>0.26332498388557934</v>
      </c>
      <c r="BT23" s="100">
        <f t="shared" si="30"/>
        <v>1.7153202810214216</v>
      </c>
      <c r="BU23" s="100">
        <f t="shared" si="31"/>
        <v>-7.8689844434401857E-2</v>
      </c>
      <c r="BV23">
        <f t="shared" si="32"/>
        <v>-0.35714747176926293</v>
      </c>
      <c r="BW23">
        <f t="shared" si="33"/>
        <v>-0.29588154925892873</v>
      </c>
      <c r="BX23" s="61"/>
      <c r="BY23" s="100">
        <v>171.53571056779984</v>
      </c>
      <c r="BZ23" s="100">
        <v>17</v>
      </c>
      <c r="CA23" s="22">
        <f t="shared" si="34"/>
        <v>0.45925628120240602</v>
      </c>
      <c r="CB23" s="100"/>
      <c r="CC23" s="100">
        <f t="shared" si="35"/>
        <v>0.50359894382199877</v>
      </c>
      <c r="CD23"/>
      <c r="CE23"/>
      <c r="CF23"/>
      <c r="CG23"/>
      <c r="CH23" s="100"/>
      <c r="CI23">
        <f t="shared" si="39"/>
        <v>-0.33794489517917092</v>
      </c>
      <c r="CJ23">
        <f t="shared" si="40"/>
        <v>-0.29791518939173428</v>
      </c>
      <c r="CK23" s="61"/>
      <c r="CL23" s="100">
        <v>135.15639089588032</v>
      </c>
      <c r="CM23" s="100">
        <v>17</v>
      </c>
      <c r="CN23" s="22">
        <f t="shared" si="41"/>
        <v>0.26403662008350809</v>
      </c>
      <c r="CO23" s="100"/>
      <c r="CP23" s="100">
        <f t="shared" si="42"/>
        <v>0.46853348301133624</v>
      </c>
      <c r="CQ23"/>
      <c r="CR23"/>
      <c r="CS23"/>
      <c r="CT23"/>
      <c r="CU23" s="100"/>
      <c r="CV23">
        <f t="shared" si="46"/>
        <v>-0.57833583526175225</v>
      </c>
      <c r="CW23">
        <f t="shared" si="47"/>
        <v>-0.32925936749241175</v>
      </c>
      <c r="CX23" s="61"/>
      <c r="CY23" s="100">
        <v>177.10166571774531</v>
      </c>
      <c r="CZ23" s="100">
        <v>17</v>
      </c>
      <c r="DA23" s="22">
        <f t="shared" si="48"/>
        <v>0.22358039038087268</v>
      </c>
      <c r="DC23" s="100">
        <f t="shared" si="49"/>
        <v>0.39558852590066695</v>
      </c>
      <c r="DH23" s="100"/>
      <c r="DI23">
        <f t="shared" si="53"/>
        <v>-0.65056628988597676</v>
      </c>
      <c r="DJ23">
        <f t="shared" si="54"/>
        <v>-0.40275631366306031</v>
      </c>
      <c r="DK23" s="61"/>
      <c r="DL23" s="100">
        <v>181.09942020890071</v>
      </c>
      <c r="DM23" s="100">
        <v>17</v>
      </c>
      <c r="DN23" s="22">
        <f t="shared" si="55"/>
        <v>0.20173129851702018</v>
      </c>
      <c r="DP23" s="100">
        <f t="shared" si="56"/>
        <v>0.35829589884997848</v>
      </c>
      <c r="DQ23" s="100"/>
      <c r="DR23" s="100"/>
      <c r="DS23" s="100"/>
      <c r="DT23" s="100"/>
      <c r="DU23" s="100"/>
      <c r="DV23">
        <f t="shared" si="60"/>
        <v>-0.69522671597304087</v>
      </c>
      <c r="DW23">
        <f t="shared" si="61"/>
        <v>-0.44575816285542802</v>
      </c>
      <c r="DX23" s="61"/>
      <c r="DY23" s="100">
        <v>104.59684507670391</v>
      </c>
      <c r="DZ23">
        <v>17</v>
      </c>
      <c r="EA23" s="22">
        <f t="shared" si="62"/>
        <v>0.30347514489793426</v>
      </c>
      <c r="EC23" s="100">
        <f t="shared" si="63"/>
        <v>0.31366465333314469</v>
      </c>
      <c r="ED23" s="100">
        <f>AVERAGE(EA91:EA96)</f>
        <v>1.275975041048133</v>
      </c>
      <c r="EE23" s="100">
        <f>(EC96-EC91)/(EA96-EA91)</f>
        <v>0.66024901105059741</v>
      </c>
      <c r="EF23" s="100">
        <f t="shared" si="64"/>
        <v>0.32911082193287156</v>
      </c>
      <c r="EG23" s="100">
        <f t="shared" si="65"/>
        <v>1.3449466648885722</v>
      </c>
      <c r="EH23" s="100">
        <f t="shared" si="66"/>
        <v>-2.0060256233682103E-2</v>
      </c>
      <c r="EI23">
        <f t="shared" si="123"/>
        <v>-0.51787687254820614</v>
      </c>
      <c r="EJ23">
        <f t="shared" si="67"/>
        <v>-0.5035344189091272</v>
      </c>
      <c r="EK23" s="61"/>
      <c r="EL23">
        <v>157.25775020646836</v>
      </c>
      <c r="EM23">
        <v>17</v>
      </c>
      <c r="EN23" s="22">
        <f t="shared" si="68"/>
        <v>0.2972547768302935</v>
      </c>
      <c r="EP23" s="100">
        <f t="shared" si="69"/>
        <v>0.37952794402199286</v>
      </c>
      <c r="EQ23" s="100">
        <f>AVERAGE(EN91:EN96)</f>
        <v>1.1704406837692807</v>
      </c>
      <c r="ER23" s="100">
        <f>(EP96-EP91)/(EN96-EN91)</f>
        <v>0.80207680687455196</v>
      </c>
      <c r="ES23" s="100">
        <f t="shared" si="70"/>
        <v>0.39980697092410744</v>
      </c>
      <c r="ET23" s="100"/>
      <c r="EU23" s="100"/>
      <c r="EV23">
        <f t="shared" si="124"/>
        <v>-0.52687115761972148</v>
      </c>
      <c r="EW23">
        <f t="shared" si="73"/>
        <v>-0.42075624219862412</v>
      </c>
      <c r="EX23" s="61"/>
      <c r="EY23">
        <v>158.67734557900823</v>
      </c>
      <c r="EZ23">
        <v>17</v>
      </c>
      <c r="FA23" s="22">
        <f t="shared" si="74"/>
        <v>0.30619793744312107</v>
      </c>
      <c r="FC23" s="100">
        <f t="shared" si="75"/>
        <v>0.40579092199277439</v>
      </c>
      <c r="FD23" s="100">
        <f>AVERAGE(FA91:FA96)</f>
        <v>1.1648834576640474</v>
      </c>
      <c r="FE23" s="100">
        <f>(FC96-FC91)/(FA96-FA91)</f>
        <v>0.83639586004646826</v>
      </c>
      <c r="FF23" s="100">
        <f t="shared" si="76"/>
        <v>0.41691380729694028</v>
      </c>
      <c r="FG23" s="100"/>
      <c r="FH23" s="100"/>
      <c r="FI23">
        <f t="shared" si="125"/>
        <v>-0.51399773904627521</v>
      </c>
      <c r="FJ23">
        <f t="shared" si="79"/>
        <v>-0.3916976728584734</v>
      </c>
      <c r="FK23" s="61"/>
      <c r="FL23" s="100">
        <v>157.00318468107582</v>
      </c>
      <c r="FM23">
        <v>17</v>
      </c>
      <c r="FN23" s="22">
        <f t="shared" si="80"/>
        <v>0.29948284553277232</v>
      </c>
      <c r="FP23" s="100">
        <f t="shared" si="81"/>
        <v>0.47839650356365865</v>
      </c>
      <c r="FQ23" s="22"/>
      <c r="FR23" s="22"/>
      <c r="FS23" s="22"/>
      <c r="FT23" s="22"/>
      <c r="FU23" s="100"/>
      <c r="FV23">
        <f t="shared" si="85"/>
        <v>-0.52362804908042815</v>
      </c>
      <c r="FW23">
        <f t="shared" si="86"/>
        <v>-0.32021200311780273</v>
      </c>
      <c r="FX23" s="61"/>
      <c r="GI23"/>
      <c r="GJ23" s="61"/>
      <c r="GK23">
        <v>473.73753281748748</v>
      </c>
      <c r="GL23">
        <v>68</v>
      </c>
      <c r="GM23" s="22">
        <f t="shared" si="95"/>
        <v>0.44942710346371129</v>
      </c>
      <c r="GN23" s="22"/>
      <c r="GO23" s="100">
        <f t="shared" si="96"/>
        <v>0.49399539286270278</v>
      </c>
      <c r="GP23" s="100">
        <f t="shared" si="97"/>
        <v>0.43925371785857847</v>
      </c>
      <c r="GQ23" s="100">
        <f t="shared" si="98"/>
        <v>0.25577650370961769</v>
      </c>
      <c r="GR23" s="100">
        <f t="shared" si="99"/>
        <v>0.21895247051029357</v>
      </c>
      <c r="GS23">
        <f t="shared" si="100"/>
        <v>-0.347340740261813</v>
      </c>
      <c r="GT23">
        <f t="shared" si="101"/>
        <v>-0.30627710140759962</v>
      </c>
      <c r="GU23" s="61"/>
      <c r="GV23">
        <v>766.18861907496387</v>
      </c>
      <c r="GW23">
        <v>68</v>
      </c>
      <c r="GX23" s="22">
        <f t="shared" si="102"/>
        <v>0.46253386312420258</v>
      </c>
      <c r="GY23" s="22"/>
      <c r="GZ23" s="100">
        <f t="shared" si="103"/>
        <v>0.5350541009912636</v>
      </c>
      <c r="HA23" s="100">
        <f t="shared" si="104"/>
        <v>0.62389087573370317</v>
      </c>
      <c r="HB23" s="100">
        <f t="shared" si="105"/>
        <v>0.35980382109149206</v>
      </c>
      <c r="HC23" s="100">
        <f t="shared" si="106"/>
        <v>0.35599190647468287</v>
      </c>
      <c r="HD23">
        <f t="shared" si="107"/>
        <v>-0.33485646610415309</v>
      </c>
      <c r="HE23">
        <f t="shared" si="108"/>
        <v>-0.27160230288705883</v>
      </c>
      <c r="HF23" s="61"/>
      <c r="HG23">
        <v>770.02743457619738</v>
      </c>
      <c r="HH23">
        <v>68</v>
      </c>
      <c r="HI23" s="22">
        <f t="shared" si="109"/>
        <v>0.40337576711660778</v>
      </c>
      <c r="HJ23" s="22"/>
      <c r="HK23" s="100">
        <f t="shared" si="110"/>
        <v>0.44697429306561193</v>
      </c>
      <c r="HL23" s="100">
        <f t="shared" si="111"/>
        <v>0.6672145133866535</v>
      </c>
      <c r="HM23" s="100"/>
      <c r="HN23" s="100">
        <f t="shared" si="113"/>
        <v>0.41902816999917358</v>
      </c>
      <c r="HO23">
        <f t="shared" si="114"/>
        <v>-0.3942901956712293</v>
      </c>
      <c r="HP23">
        <f t="shared" si="115"/>
        <v>-0.34971745382733643</v>
      </c>
      <c r="HQ23" s="61"/>
      <c r="HR23">
        <v>882.54093389485342</v>
      </c>
      <c r="HS23">
        <v>68</v>
      </c>
      <c r="HT23" s="22">
        <f t="shared" si="116"/>
        <v>0.59367512324649629</v>
      </c>
      <c r="HU23" s="22"/>
      <c r="HV23" s="100">
        <f t="shared" si="117"/>
        <v>0.70507523323717414</v>
      </c>
      <c r="HW23" s="100">
        <f t="shared" si="118"/>
        <v>0.69157186836490869</v>
      </c>
      <c r="HX23" s="100"/>
      <c r="HY23" s="100">
        <f t="shared" si="120"/>
        <v>0.49717827228548789</v>
      </c>
      <c r="HZ23">
        <f t="shared" si="121"/>
        <v>-0.22645114892323828</v>
      </c>
      <c r="IA23">
        <f t="shared" si="126"/>
        <v>-0.15176454026174452</v>
      </c>
      <c r="IB23" s="61"/>
    </row>
    <row r="24" spans="1:236" x14ac:dyDescent="0.25">
      <c r="D24" s="101"/>
      <c r="E24" s="101"/>
      <c r="F24" s="100">
        <v>17</v>
      </c>
      <c r="G24" s="100">
        <v>1.149</v>
      </c>
      <c r="H24" s="100">
        <v>283.31879176404539</v>
      </c>
      <c r="I24" s="100">
        <v>982.06862964014203</v>
      </c>
      <c r="J24" s="100">
        <v>6.2563564861887011</v>
      </c>
      <c r="L24" s="100">
        <v>58.077534382926416</v>
      </c>
      <c r="M24" s="100">
        <v>18</v>
      </c>
      <c r="N24" s="22">
        <f t="shared" si="122"/>
        <v>2.9863240980723043</v>
      </c>
      <c r="O24" s="100"/>
      <c r="P24" s="100">
        <f t="shared" si="0"/>
        <v>0.36161372397965413</v>
      </c>
      <c r="Q24" s="100">
        <f>AVERAGE(N96:N101)</f>
        <v>3.254288485838416</v>
      </c>
      <c r="R24" s="100">
        <f>(P101-P96)/(N101-N96)</f>
        <v>0.25030493999955433</v>
      </c>
      <c r="S24" s="100">
        <f t="shared" si="1"/>
        <v>0.12476817557974119</v>
      </c>
      <c r="T24" s="100">
        <f t="shared" si="2"/>
        <v>3.272272672936813</v>
      </c>
      <c r="U24" s="100">
        <f t="shared" si="3"/>
        <v>0.35002673230229847</v>
      </c>
      <c r="V24">
        <f t="shared" si="4"/>
        <v>0.47513693880973196</v>
      </c>
      <c r="W24">
        <f t="shared" si="5"/>
        <v>-0.44175509552098208</v>
      </c>
      <c r="X24" s="61"/>
      <c r="Y24" s="100">
        <v>67.119296778199342</v>
      </c>
      <c r="Z24" s="100">
        <v>18</v>
      </c>
      <c r="AA24" s="22">
        <f t="shared" si="6"/>
        <v>7.4893621669426563E-2</v>
      </c>
      <c r="AB24" s="100"/>
      <c r="AC24" s="100">
        <f t="shared" si="7"/>
        <v>0.34192373401889375</v>
      </c>
      <c r="AD24" s="100">
        <f>AVERAGE(AA96:AA101)</f>
        <v>0.29807661424431769</v>
      </c>
      <c r="AE24" s="100">
        <f>(AC101-AC96)/(AA101-AA96)</f>
        <v>0.40003511568917305</v>
      </c>
      <c r="AF24" s="100">
        <f t="shared" si="8"/>
        <v>0.2282598913207923</v>
      </c>
      <c r="AG24" s="100">
        <f t="shared" si="9"/>
        <v>0.31305533857820306</v>
      </c>
      <c r="AH24" s="100">
        <f t="shared" si="10"/>
        <v>33.29227135919362</v>
      </c>
      <c r="AI24">
        <f t="shared" si="11"/>
        <v>-1.1255551675038098</v>
      </c>
      <c r="AJ24">
        <f t="shared" si="12"/>
        <v>-0.46607075238945228</v>
      </c>
      <c r="AK24" s="61"/>
      <c r="AL24" s="100">
        <v>59.019064716411762</v>
      </c>
      <c r="AM24" s="100">
        <v>18</v>
      </c>
      <c r="AN24" s="22">
        <f t="shared" si="13"/>
        <v>9.3238506248977046E-2</v>
      </c>
      <c r="AP24" s="100">
        <f t="shared" si="14"/>
        <v>0.29344051853969422</v>
      </c>
      <c r="AQ24" s="100">
        <f>AVERAGE(AN96:AN101)</f>
        <v>0.29170332669322818</v>
      </c>
      <c r="AR24" s="100">
        <f>(AP101-AP96)/(AN101-AN96)</f>
        <v>0.24861766859588652</v>
      </c>
      <c r="AS24" s="100">
        <f t="shared" si="15"/>
        <v>0.15613840018618402</v>
      </c>
      <c r="AT24" s="100"/>
      <c r="AU24" s="100"/>
      <c r="AV24">
        <f t="shared" si="18"/>
        <v>-1.0304046928200916</v>
      </c>
      <c r="AW24">
        <f t="shared" si="19"/>
        <v>-0.53247991856620414</v>
      </c>
      <c r="AX24" s="61"/>
      <c r="AY24" s="100">
        <v>147.56862810231721</v>
      </c>
      <c r="AZ24" s="100">
        <v>18</v>
      </c>
      <c r="BA24" s="22">
        <f t="shared" si="20"/>
        <v>0.56055528141840116</v>
      </c>
      <c r="BB24" s="100"/>
      <c r="BC24" s="100">
        <f t="shared" si="21"/>
        <v>0.54961364342849905</v>
      </c>
      <c r="BD24" s="100">
        <f>AVERAGE(BA96:BA101)</f>
        <v>2.1072726319988044</v>
      </c>
      <c r="BE24" s="100">
        <f>(BC101-BC96)/(BA101-BA96)</f>
        <v>0.44909766348337266</v>
      </c>
      <c r="BF24" s="100">
        <f t="shared" si="22"/>
        <v>0.22385932986398405</v>
      </c>
      <c r="BG24" s="100">
        <f t="shared" si="23"/>
        <v>2.2110791655948048</v>
      </c>
      <c r="BH24" s="100">
        <f t="shared" si="24"/>
        <v>-6.4354464795171925E-3</v>
      </c>
      <c r="BI24">
        <f t="shared" si="25"/>
        <v>-0.25138155125619593</v>
      </c>
      <c r="BJ24">
        <f t="shared" si="26"/>
        <v>-0.25994249503117095</v>
      </c>
      <c r="BK24" s="61"/>
      <c r="BL24" s="100">
        <v>129.24782396620841</v>
      </c>
      <c r="BM24" s="100">
        <v>18</v>
      </c>
      <c r="BN24" s="22">
        <f t="shared" si="27"/>
        <v>0.45629209445890034</v>
      </c>
      <c r="BO24" s="100"/>
      <c r="BP24" s="100">
        <f t="shared" si="28"/>
        <v>0.51210049012372905</v>
      </c>
      <c r="BQ24" s="100">
        <f>AVERAGE(BN96:BN101)</f>
        <v>1.7153202810214216</v>
      </c>
      <c r="BR24" s="100">
        <f>(BP101-BP96)/(BN101-BN96)</f>
        <v>0.47170003171466857</v>
      </c>
      <c r="BS24" s="100">
        <f t="shared" si="29"/>
        <v>0.26915186630481758</v>
      </c>
      <c r="BT24" s="100">
        <f t="shared" si="30"/>
        <v>1.799818817032329</v>
      </c>
      <c r="BU24" s="100">
        <f t="shared" si="31"/>
        <v>-8.397409896420828E-3</v>
      </c>
      <c r="BV24">
        <f t="shared" si="32"/>
        <v>-0.34075705558109365</v>
      </c>
      <c r="BW24">
        <f t="shared" si="33"/>
        <v>-0.29064480850864416</v>
      </c>
      <c r="BX24" s="61"/>
      <c r="BY24" s="100">
        <v>182.5171224844398</v>
      </c>
      <c r="BZ24" s="100">
        <v>18</v>
      </c>
      <c r="CA24" s="22">
        <f t="shared" si="34"/>
        <v>0.47456482390915283</v>
      </c>
      <c r="CB24" s="100"/>
      <c r="CC24" s="100">
        <f t="shared" si="35"/>
        <v>0.5107261736090527</v>
      </c>
      <c r="CD24"/>
      <c r="CE24"/>
      <c r="CF24"/>
      <c r="CG24"/>
      <c r="CH24" s="100"/>
      <c r="CI24">
        <f t="shared" si="39"/>
        <v>-0.32370445606456072</v>
      </c>
      <c r="CJ24">
        <f t="shared" si="40"/>
        <v>-0.29181188492356769</v>
      </c>
      <c r="CK24" s="61"/>
      <c r="CL24" s="100">
        <v>145.14561653732434</v>
      </c>
      <c r="CM24" s="100">
        <v>18</v>
      </c>
      <c r="CN24" s="22">
        <f t="shared" si="41"/>
        <v>0.27551647313061717</v>
      </c>
      <c r="CO24" s="100"/>
      <c r="CP24" s="100">
        <f t="shared" si="42"/>
        <v>0.47296374647027206</v>
      </c>
      <c r="CQ24"/>
      <c r="CR24"/>
      <c r="CS24"/>
      <c r="CT24"/>
      <c r="CU24" s="100"/>
      <c r="CV24">
        <f t="shared" si="46"/>
        <v>-0.55985242956773906</v>
      </c>
      <c r="CW24">
        <f t="shared" si="47"/>
        <v>-0.32517214744680822</v>
      </c>
      <c r="CX24" s="61"/>
      <c r="CY24" s="100">
        <v>190.59446476747431</v>
      </c>
      <c r="CZ24" s="100">
        <v>18</v>
      </c>
      <c r="DA24" s="22">
        <f t="shared" si="48"/>
        <v>0.23330127691917155</v>
      </c>
      <c r="DC24" s="100">
        <f t="shared" si="49"/>
        <v>0.40009194927841302</v>
      </c>
      <c r="DH24" s="100"/>
      <c r="DI24">
        <f t="shared" si="53"/>
        <v>-0.63208288419196357</v>
      </c>
      <c r="DJ24">
        <f t="shared" si="54"/>
        <v>-0.39784018748413147</v>
      </c>
      <c r="DK24" s="61"/>
      <c r="DL24" s="100">
        <v>197.0913493789111</v>
      </c>
      <c r="DM24" s="100">
        <v>18</v>
      </c>
      <c r="DN24" s="22">
        <f t="shared" si="55"/>
        <v>0.21050222453949935</v>
      </c>
      <c r="DP24" s="100">
        <f t="shared" si="56"/>
        <v>0.3631874128247049</v>
      </c>
      <c r="DQ24" s="100"/>
      <c r="DR24" s="100"/>
      <c r="DS24" s="100"/>
      <c r="DT24" s="100"/>
      <c r="DU24" s="100"/>
      <c r="DV24">
        <f t="shared" si="60"/>
        <v>-0.67674331027902768</v>
      </c>
      <c r="DW24">
        <f t="shared" si="61"/>
        <v>-0.43986921146015046</v>
      </c>
      <c r="DX24" s="61"/>
      <c r="DY24" s="100">
        <v>114.03946685248927</v>
      </c>
      <c r="DZ24">
        <v>18</v>
      </c>
      <c r="EA24" s="22">
        <f t="shared" si="62"/>
        <v>0.31726946966602221</v>
      </c>
      <c r="EC24" s="100">
        <f t="shared" si="63"/>
        <v>0.31887765693992315</v>
      </c>
      <c r="ED24" s="100">
        <f>AVERAGE(EA96:EA101)</f>
        <v>1.3449466648885722</v>
      </c>
      <c r="EE24" s="100">
        <f>(EC101-EC96)/(EA101-EA96)</f>
        <v>0.67729084121352623</v>
      </c>
      <c r="EF24" s="100">
        <f t="shared" si="64"/>
        <v>0.33760557260767732</v>
      </c>
      <c r="EG24" s="100">
        <f t="shared" si="65"/>
        <v>1.413918288729012</v>
      </c>
      <c r="EH24" s="100">
        <f t="shared" si="66"/>
        <v>-0.12102671701354054</v>
      </c>
      <c r="EI24">
        <f t="shared" si="123"/>
        <v>-0.49857171735281952</v>
      </c>
      <c r="EJ24">
        <f t="shared" si="67"/>
        <v>-0.49637590975560664</v>
      </c>
      <c r="EK24" s="61"/>
      <c r="EL24">
        <v>172.76139615087627</v>
      </c>
      <c r="EM24">
        <v>18</v>
      </c>
      <c r="EN24" s="22">
        <f t="shared" si="68"/>
        <v>0.30964039253155567</v>
      </c>
      <c r="EP24" s="100">
        <f t="shared" si="69"/>
        <v>0.38776224742602983</v>
      </c>
      <c r="EQ24" s="100"/>
      <c r="ER24" s="100"/>
      <c r="ES24" s="100"/>
      <c r="ET24" s="100"/>
      <c r="EU24" s="100"/>
      <c r="EV24">
        <f t="shared" si="124"/>
        <v>-0.50914239065929001</v>
      </c>
      <c r="EW24">
        <f t="shared" si="73"/>
        <v>-0.41143447615641665</v>
      </c>
      <c r="EX24" s="61"/>
      <c r="EY24">
        <v>171.68648752886756</v>
      </c>
      <c r="EZ24">
        <v>18</v>
      </c>
      <c r="FA24" s="22">
        <f t="shared" si="74"/>
        <v>0.31951089124499593</v>
      </c>
      <c r="FC24" s="100">
        <f t="shared" si="75"/>
        <v>0.41343987543438748</v>
      </c>
      <c r="FD24" s="100">
        <f>AVERAGE(FA96:FA101)</f>
        <v>1.2314482266734217</v>
      </c>
      <c r="FE24" s="100">
        <f>(FC101-FC96)/(FA101-FA96)</f>
        <v>0.79519172180915465</v>
      </c>
      <c r="FF24" s="100">
        <f t="shared" si="76"/>
        <v>0.39637499909677365</v>
      </c>
      <c r="FG24" s="100"/>
      <c r="FH24" s="100"/>
      <c r="FI24">
        <f t="shared" si="125"/>
        <v>-0.49551433335226203</v>
      </c>
      <c r="FJ24">
        <f t="shared" si="79"/>
        <v>-0.3835876388699217</v>
      </c>
      <c r="FK24" s="61"/>
      <c r="FL24" s="100">
        <v>166</v>
      </c>
      <c r="FM24">
        <v>18</v>
      </c>
      <c r="FN24" s="22">
        <f t="shared" si="80"/>
        <v>0.31196129742997114</v>
      </c>
      <c r="FP24" s="100">
        <f t="shared" si="81"/>
        <v>0.48344446163302335</v>
      </c>
      <c r="FQ24" s="22"/>
      <c r="FR24" s="22"/>
      <c r="FS24" s="22"/>
      <c r="FU24" s="100"/>
      <c r="FV24">
        <f t="shared" si="85"/>
        <v>-0.50589928211999657</v>
      </c>
      <c r="FW24">
        <f t="shared" si="86"/>
        <v>-0.31565341070552688</v>
      </c>
      <c r="FX24" s="61"/>
      <c r="GI24"/>
      <c r="GJ24" s="61"/>
      <c r="GK24">
        <v>517.67605700862771</v>
      </c>
      <c r="GL24">
        <v>72</v>
      </c>
      <c r="GM24" s="22">
        <f t="shared" si="95"/>
        <v>0.47439527587836189</v>
      </c>
      <c r="GN24" s="22"/>
      <c r="GO24" s="100">
        <f t="shared" si="96"/>
        <v>0.50495037468866999</v>
      </c>
      <c r="GP24" s="100">
        <f t="shared" si="97"/>
        <v>0.44717034784856136</v>
      </c>
      <c r="GQ24" s="100">
        <f t="shared" si="98"/>
        <v>0.24715980503415205</v>
      </c>
      <c r="GR24" s="100">
        <f t="shared" si="99"/>
        <v>0.2228986310638639</v>
      </c>
      <c r="GS24">
        <f t="shared" si="100"/>
        <v>-0.32385964441229015</v>
      </c>
      <c r="GT24">
        <f t="shared" si="101"/>
        <v>-0.29675130120386939</v>
      </c>
      <c r="GU24" s="61"/>
      <c r="GV24">
        <v>832.69457185693238</v>
      </c>
      <c r="GW24">
        <v>72</v>
      </c>
      <c r="GX24" s="22">
        <f t="shared" si="102"/>
        <v>0.48823018885332498</v>
      </c>
      <c r="GY24" s="22"/>
      <c r="GZ24" s="100">
        <f t="shared" si="103"/>
        <v>0.55090316448787402</v>
      </c>
      <c r="HA24" s="100">
        <f t="shared" si="104"/>
        <v>0.64016720462223864</v>
      </c>
      <c r="HB24" s="100"/>
      <c r="HC24" s="100">
        <f t="shared" si="106"/>
        <v>0.36527917381069669</v>
      </c>
      <c r="HD24">
        <f t="shared" si="107"/>
        <v>-0.31137537025463019</v>
      </c>
      <c r="HE24">
        <f t="shared" si="108"/>
        <v>-0.25892473295309981</v>
      </c>
      <c r="HF24" s="61"/>
      <c r="HG24">
        <v>838.55962817202214</v>
      </c>
      <c r="HH24">
        <v>72</v>
      </c>
      <c r="HI24" s="22">
        <f t="shared" si="109"/>
        <v>0.42578553195641933</v>
      </c>
      <c r="HJ24" s="22"/>
      <c r="HK24" s="100">
        <f t="shared" si="110"/>
        <v>0.46204095598625711</v>
      </c>
      <c r="HL24" s="100">
        <f t="shared" si="111"/>
        <v>0.66951642530060496</v>
      </c>
      <c r="HM24" s="100"/>
      <c r="HN24" s="100">
        <f t="shared" si="113"/>
        <v>0.42047383090350016</v>
      </c>
      <c r="HO24">
        <f t="shared" si="114"/>
        <v>-0.3708090998217064</v>
      </c>
      <c r="HP24">
        <f t="shared" si="115"/>
        <v>-0.33531952623937655</v>
      </c>
      <c r="HQ24" s="61"/>
      <c r="HR24">
        <v>959.0750752678332</v>
      </c>
      <c r="HS24">
        <v>72</v>
      </c>
      <c r="HT24" s="22">
        <f t="shared" si="116"/>
        <v>0.62665707453796837</v>
      </c>
      <c r="HU24" s="22"/>
      <c r="HV24" s="100">
        <f t="shared" si="117"/>
        <v>0.72766822281384258</v>
      </c>
      <c r="HW24" s="100"/>
      <c r="HY24" s="100"/>
      <c r="HZ24">
        <f t="shared" si="121"/>
        <v>-0.20297005307371532</v>
      </c>
      <c r="IA24">
        <f t="shared" si="126"/>
        <v>-0.13806659025366266</v>
      </c>
      <c r="IB24" s="61"/>
    </row>
    <row r="25" spans="1:236" x14ac:dyDescent="0.25">
      <c r="D25" s="101"/>
      <c r="E25" s="101"/>
      <c r="F25" s="100">
        <v>9</v>
      </c>
      <c r="G25" s="100">
        <v>7.7019999999999964</v>
      </c>
      <c r="H25" s="100">
        <v>49.708516565394042</v>
      </c>
      <c r="I25" s="100">
        <v>116.11141165178174</v>
      </c>
      <c r="J25" s="100">
        <v>0.80277541737068703</v>
      </c>
      <c r="L25" s="100">
        <v>62.507999488065522</v>
      </c>
      <c r="M25" s="100">
        <v>19</v>
      </c>
      <c r="N25" s="22">
        <f t="shared" si="122"/>
        <v>2.9899209354919836</v>
      </c>
      <c r="O25" s="100"/>
      <c r="P25" s="100">
        <f t="shared" si="0"/>
        <v>0.36211247050964646</v>
      </c>
      <c r="Q25" s="100">
        <f>AVERAGE(N101:N106)</f>
        <v>3.272272672936813</v>
      </c>
      <c r="R25" s="100">
        <f>(P106-P101)/(N106-N101)</f>
        <v>0.27545971843247541</v>
      </c>
      <c r="S25" s="100">
        <f t="shared" si="1"/>
        <v>0.13730694453968972</v>
      </c>
      <c r="T25" s="100">
        <f t="shared" si="2"/>
        <v>3.2902568600352091</v>
      </c>
      <c r="U25" s="100"/>
      <c r="V25">
        <f t="shared" si="4"/>
        <v>0.47565970413260894</v>
      </c>
      <c r="W25">
        <f t="shared" si="5"/>
        <v>-0.4411565185956689</v>
      </c>
      <c r="X25" s="61"/>
      <c r="Y25" s="100">
        <v>73.083855946440039</v>
      </c>
      <c r="Z25" s="100">
        <v>19</v>
      </c>
      <c r="AA25" s="22">
        <f t="shared" si="6"/>
        <v>7.7889366536203625E-2</v>
      </c>
      <c r="AB25" s="100"/>
      <c r="AC25" s="100">
        <f t="shared" si="7"/>
        <v>0.34257947586674531</v>
      </c>
      <c r="AD25" s="100">
        <f>AVERAGE(AA101:AA106)</f>
        <v>0.31305533857820306</v>
      </c>
      <c r="AE25" s="100">
        <f>(AC106-AC101)/(AA106-AA101)</f>
        <v>0.34862360949801485</v>
      </c>
      <c r="AF25" s="100">
        <f t="shared" si="8"/>
        <v>0.19892450461201588</v>
      </c>
      <c r="AG25" s="100"/>
      <c r="AH25" s="100"/>
      <c r="AI25">
        <f t="shared" si="11"/>
        <v>-1.1085218282050295</v>
      </c>
      <c r="AJ25">
        <f t="shared" si="12"/>
        <v>-0.46523865942310616</v>
      </c>
      <c r="AK25" s="61"/>
      <c r="AL25" s="100">
        <v>64.017575711674681</v>
      </c>
      <c r="AM25" s="100">
        <v>19</v>
      </c>
      <c r="AN25" s="22">
        <f t="shared" si="13"/>
        <v>9.5902463570376392E-2</v>
      </c>
      <c r="AP25" s="100">
        <f t="shared" si="14"/>
        <v>0.29385963725543562</v>
      </c>
      <c r="AQ25" s="100">
        <f>AVERAGE(AN101:AN106)</f>
        <v>0.30502311330022491</v>
      </c>
      <c r="AR25" s="100">
        <f>(AP106-AP101)/(AN106-AN101)</f>
        <v>0.24237921015463551</v>
      </c>
      <c r="AS25" s="100">
        <f t="shared" si="15"/>
        <v>0.15222048507521813</v>
      </c>
      <c r="AT25" s="100"/>
      <c r="AU25" s="100"/>
      <c r="AV25">
        <f t="shared" si="18"/>
        <v>-1.01817023640308</v>
      </c>
      <c r="AW25">
        <f t="shared" si="19"/>
        <v>-0.53186006183838785</v>
      </c>
      <c r="AX25" s="61"/>
      <c r="AY25" s="100">
        <v>159.05030650709227</v>
      </c>
      <c r="AZ25" s="100">
        <v>19</v>
      </c>
      <c r="BA25" s="22">
        <f t="shared" si="20"/>
        <v>0.58131658813760134</v>
      </c>
      <c r="BB25" s="100"/>
      <c r="BC25" s="100">
        <f t="shared" si="21"/>
        <v>0.5590672775207588</v>
      </c>
      <c r="BD25" s="100">
        <f>AVERAGE(BA101:BA106)</f>
        <v>2.2110791655948048</v>
      </c>
      <c r="BE25" s="100">
        <f>(BC106-BC101)/(BA106-BA101)</f>
        <v>0.43600982357910195</v>
      </c>
      <c r="BF25" s="100">
        <f t="shared" si="22"/>
        <v>0.21733550373758601</v>
      </c>
      <c r="BG25" s="100">
        <f t="shared" si="23"/>
        <v>2.3148856991908047</v>
      </c>
      <c r="BH25" s="100">
        <f t="shared" si="24"/>
        <v>-7.9714812295741455E-2</v>
      </c>
      <c r="BI25">
        <f t="shared" si="25"/>
        <v>-0.23558728407296392</v>
      </c>
      <c r="BJ25">
        <f t="shared" si="26"/>
        <v>-0.25253592646437223</v>
      </c>
      <c r="BK25" s="61"/>
      <c r="BL25" s="100">
        <v>139.23002549737609</v>
      </c>
      <c r="BM25" s="100">
        <v>19</v>
      </c>
      <c r="BN25" s="22">
        <f t="shared" si="27"/>
        <v>0.47319180166108188</v>
      </c>
      <c r="BO25" s="100"/>
      <c r="BP25" s="100">
        <f t="shared" si="28"/>
        <v>0.5192962373133031</v>
      </c>
      <c r="BQ25" s="100">
        <f>AVERAGE(BN101:BN106)</f>
        <v>1.799818817032329</v>
      </c>
      <c r="BR25" s="100">
        <f>(BP106-BP101)/(BN106-BN101)</f>
        <v>0.44818982047126044</v>
      </c>
      <c r="BS25" s="100">
        <f t="shared" si="29"/>
        <v>0.2557369483316691</v>
      </c>
      <c r="BT25" s="100">
        <f t="shared" si="30"/>
        <v>1.8843173530432367</v>
      </c>
      <c r="BU25" s="100">
        <f t="shared" si="31"/>
        <v>3.493410559589423E-2</v>
      </c>
      <c r="BV25">
        <f t="shared" si="32"/>
        <v>-0.32496278839786169</v>
      </c>
      <c r="BW25">
        <f t="shared" si="33"/>
        <v>-0.28458482417942815</v>
      </c>
      <c r="BX25" s="61"/>
      <c r="BY25" s="100">
        <v>192.56492411651712</v>
      </c>
      <c r="BZ25" s="100">
        <v>19</v>
      </c>
      <c r="CA25" s="22">
        <f t="shared" si="34"/>
        <v>0.48987336661589975</v>
      </c>
      <c r="CB25" s="100"/>
      <c r="CC25" s="100">
        <f t="shared" si="35"/>
        <v>0.51724746537282273</v>
      </c>
      <c r="CD25"/>
      <c r="CE25"/>
      <c r="CF25"/>
      <c r="CG25"/>
      <c r="CH25" s="100"/>
      <c r="CI25">
        <f t="shared" si="39"/>
        <v>-0.30991617157892737</v>
      </c>
      <c r="CJ25">
        <f t="shared" si="40"/>
        <v>-0.28630162879619353</v>
      </c>
      <c r="CK25" s="61"/>
      <c r="CL25" s="100">
        <v>156.63492586265681</v>
      </c>
      <c r="CM25" s="100">
        <v>19</v>
      </c>
      <c r="CN25" s="22">
        <f t="shared" si="41"/>
        <v>0.28699632617772619</v>
      </c>
      <c r="CO25" s="100"/>
      <c r="CP25" s="100">
        <f t="shared" si="42"/>
        <v>0.47805930333318347</v>
      </c>
      <c r="CQ25"/>
      <c r="CR25"/>
      <c r="CS25"/>
      <c r="CT25"/>
      <c r="CU25" s="100"/>
      <c r="CV25">
        <f t="shared" si="46"/>
        <v>-0.54212366260730749</v>
      </c>
      <c r="CW25">
        <f t="shared" si="47"/>
        <v>-0.32051822574597483</v>
      </c>
      <c r="CX25" s="61"/>
      <c r="CY25" s="100">
        <v>206.60227491487115</v>
      </c>
      <c r="CZ25" s="100">
        <v>19</v>
      </c>
      <c r="DA25" s="22">
        <f t="shared" si="48"/>
        <v>0.24302216345747032</v>
      </c>
      <c r="DC25" s="100">
        <f t="shared" si="49"/>
        <v>0.40543479520523767</v>
      </c>
      <c r="DH25" s="100"/>
      <c r="DI25">
        <f t="shared" si="53"/>
        <v>-0.61435411723153199</v>
      </c>
      <c r="DJ25">
        <f t="shared" si="54"/>
        <v>-0.39207898204367753</v>
      </c>
      <c r="DK25" s="61"/>
      <c r="DL25" s="100">
        <v>211.08529081866411</v>
      </c>
      <c r="DM25" s="100">
        <v>19</v>
      </c>
      <c r="DN25" s="22">
        <f t="shared" si="55"/>
        <v>0.21927315056197846</v>
      </c>
      <c r="DP25" s="100">
        <f t="shared" si="56"/>
        <v>0.36746779447136835</v>
      </c>
      <c r="DQ25" s="100"/>
      <c r="DR25" s="100"/>
      <c r="DS25" s="100"/>
      <c r="DT25" s="100"/>
      <c r="DU25" s="100"/>
      <c r="DV25">
        <f t="shared" si="60"/>
        <v>-0.6590145433185961</v>
      </c>
      <c r="DW25">
        <f t="shared" si="61"/>
        <v>-0.4347807172498882</v>
      </c>
      <c r="DX25" s="61"/>
      <c r="DY25" s="100">
        <v>121.03718436910205</v>
      </c>
      <c r="DZ25">
        <v>19</v>
      </c>
      <c r="EA25" s="22">
        <f t="shared" si="62"/>
        <v>0.3310637944341101</v>
      </c>
      <c r="EC25" s="100">
        <f t="shared" si="63"/>
        <v>0.32274089826415647</v>
      </c>
      <c r="ED25" s="100">
        <f>AVERAGE(EA101:EA106)</f>
        <v>1.413918288729012</v>
      </c>
      <c r="EE25" s="100">
        <f>(EC106-EC101)/(EA106-EA101)</f>
        <v>0.6574818341564127</v>
      </c>
      <c r="EF25" s="100">
        <f t="shared" si="64"/>
        <v>0.32773148194623586</v>
      </c>
      <c r="EG25" s="100"/>
      <c r="EH25" s="100"/>
      <c r="EI25">
        <f t="shared" si="123"/>
        <v>-0.48008831165880639</v>
      </c>
      <c r="EJ25">
        <f t="shared" si="67"/>
        <v>-0.49114599658869845</v>
      </c>
      <c r="EK25" s="61"/>
      <c r="EL25">
        <v>188.26576959181932</v>
      </c>
      <c r="EM25">
        <v>19</v>
      </c>
      <c r="EN25" s="22">
        <f t="shared" si="68"/>
        <v>0.32202600823281796</v>
      </c>
      <c r="EP25" s="100">
        <f t="shared" si="69"/>
        <v>0.39599693721835361</v>
      </c>
      <c r="EQ25" s="100"/>
      <c r="ER25" s="100"/>
      <c r="ES25" s="100"/>
      <c r="EU25" s="100"/>
      <c r="EV25">
        <f t="shared" si="124"/>
        <v>-0.49210905136050953</v>
      </c>
      <c r="EW25">
        <f t="shared" si="73"/>
        <v>-0.40230817305002359</v>
      </c>
      <c r="EX25" s="61"/>
      <c r="EY25">
        <v>184.69569567263878</v>
      </c>
      <c r="EZ25">
        <v>19</v>
      </c>
      <c r="FA25" s="22">
        <f t="shared" si="74"/>
        <v>0.33282384504687068</v>
      </c>
      <c r="FC25" s="100">
        <f t="shared" si="75"/>
        <v>0.42108886779587329</v>
      </c>
      <c r="FD25" s="100"/>
      <c r="FE25" s="100"/>
      <c r="FF25" s="100"/>
      <c r="FH25" s="100"/>
      <c r="FI25">
        <f t="shared" si="125"/>
        <v>-0.47778556639183056</v>
      </c>
      <c r="FJ25">
        <f t="shared" si="79"/>
        <v>-0.37562623974508585</v>
      </c>
      <c r="FK25" s="61"/>
      <c r="FL25" s="100">
        <v>179.00279327429502</v>
      </c>
      <c r="FM25">
        <v>19</v>
      </c>
      <c r="FN25" s="22">
        <f t="shared" si="80"/>
        <v>0.32443974932717001</v>
      </c>
      <c r="FP25" s="100">
        <f t="shared" si="81"/>
        <v>0.49074010491417347</v>
      </c>
      <c r="FU25" s="100"/>
      <c r="FV25">
        <f t="shared" si="85"/>
        <v>-0.48886594282121615</v>
      </c>
      <c r="FW25">
        <f t="shared" si="86"/>
        <v>-0.30914844857868967</v>
      </c>
      <c r="FX25" s="61"/>
      <c r="GI25"/>
      <c r="GJ25" s="61"/>
      <c r="GK25">
        <v>561.71389514591851</v>
      </c>
      <c r="GL25">
        <v>76</v>
      </c>
      <c r="GM25" s="22">
        <f t="shared" si="95"/>
        <v>0.49936344829301255</v>
      </c>
      <c r="GN25" s="22"/>
      <c r="GO25" s="100">
        <f t="shared" si="96"/>
        <v>0.51593011798524135</v>
      </c>
      <c r="GP25" s="100">
        <f t="shared" si="97"/>
        <v>0.452026261547055</v>
      </c>
      <c r="GQ25" s="100">
        <f t="shared" si="98"/>
        <v>0.40117555271547956</v>
      </c>
      <c r="GR25" s="100">
        <f t="shared" si="99"/>
        <v>0.22531913260464373</v>
      </c>
      <c r="GS25">
        <f t="shared" si="100"/>
        <v>-0.30158324970113787</v>
      </c>
      <c r="GT25">
        <f t="shared" si="101"/>
        <v>-0.28740911897102761</v>
      </c>
      <c r="GU25" s="61"/>
      <c r="GV25">
        <v>900.7333123627659</v>
      </c>
      <c r="GW25">
        <v>76</v>
      </c>
      <c r="GX25" s="22">
        <f t="shared" si="102"/>
        <v>0.51392651458244731</v>
      </c>
      <c r="GY25" s="22"/>
      <c r="GZ25" s="100">
        <f t="shared" si="103"/>
        <v>0.56711750731582489</v>
      </c>
      <c r="HA25" s="100">
        <f t="shared" si="104"/>
        <v>0.64238214810440286</v>
      </c>
      <c r="HB25" s="100"/>
      <c r="HC25" s="100">
        <f t="shared" si="106"/>
        <v>0.36654301975494458</v>
      </c>
      <c r="HD25">
        <f t="shared" si="107"/>
        <v>-0.28909897554347797</v>
      </c>
      <c r="HE25">
        <f t="shared" si="108"/>
        <v>-0.24632694553132736</v>
      </c>
      <c r="HF25" s="61"/>
      <c r="HG25">
        <v>906.04980547429068</v>
      </c>
      <c r="HH25">
        <v>76</v>
      </c>
      <c r="HI25" s="22">
        <f t="shared" si="109"/>
        <v>0.44819529679623082</v>
      </c>
      <c r="HJ25" s="22"/>
      <c r="HK25" s="100">
        <f t="shared" si="110"/>
        <v>0.47687853375102029</v>
      </c>
      <c r="HL25" s="100"/>
      <c r="HN25" s="100"/>
      <c r="HO25">
        <f t="shared" si="114"/>
        <v>-0.34853270511055423</v>
      </c>
      <c r="HP25">
        <f t="shared" si="115"/>
        <v>-0.32159222649316516</v>
      </c>
      <c r="HQ25" s="61"/>
      <c r="HR25">
        <v>1037.0753347756372</v>
      </c>
      <c r="HS25">
        <v>76</v>
      </c>
      <c r="HT25" s="22">
        <f t="shared" si="116"/>
        <v>0.65963902582944034</v>
      </c>
      <c r="HU25" s="22"/>
      <c r="HV25" s="100">
        <f t="shared" si="117"/>
        <v>0.75069401259110158</v>
      </c>
      <c r="HY25" s="100"/>
      <c r="HZ25">
        <f t="shared" si="121"/>
        <v>-0.18069365836256313</v>
      </c>
      <c r="IA25">
        <f t="shared" si="126"/>
        <v>-0.12453704797937867</v>
      </c>
      <c r="IB25" s="61"/>
    </row>
    <row r="26" spans="1:236" x14ac:dyDescent="0.25">
      <c r="D26" s="101"/>
      <c r="E26" s="101"/>
      <c r="F26" s="100">
        <v>9</v>
      </c>
      <c r="G26" s="100">
        <v>7.5960000000000232</v>
      </c>
      <c r="H26" s="100">
        <v>56.461338061569982</v>
      </c>
      <c r="I26" s="100">
        <v>134.77472802529923</v>
      </c>
      <c r="J26" s="100">
        <v>0.98621038029080488</v>
      </c>
      <c r="L26" s="100">
        <v>66.017043253996164</v>
      </c>
      <c r="M26" s="100">
        <v>20</v>
      </c>
      <c r="N26" s="22">
        <f t="shared" si="122"/>
        <v>2.9935177729116633</v>
      </c>
      <c r="O26" s="100"/>
      <c r="P26" s="100">
        <f t="shared" si="0"/>
        <v>0.36250749075251421</v>
      </c>
      <c r="Q26" s="100">
        <f>AVERAGE(N106:N111)</f>
        <v>3.2902568600352091</v>
      </c>
      <c r="R26" s="100">
        <f>(P111-P106)/(N111-N106)</f>
        <v>0.26289483248588413</v>
      </c>
      <c r="S26" s="100">
        <f t="shared" si="1"/>
        <v>0.13104379249831763</v>
      </c>
      <c r="T26" s="100"/>
      <c r="U26" s="100"/>
      <c r="V26">
        <f t="shared" si="4"/>
        <v>0.47618184095324173</v>
      </c>
      <c r="W26">
        <f t="shared" si="5"/>
        <v>-0.4406830148616207</v>
      </c>
      <c r="X26" s="61"/>
      <c r="Y26" s="100">
        <v>78.57798673928977</v>
      </c>
      <c r="Z26" s="100">
        <v>20</v>
      </c>
      <c r="AA26" s="22">
        <f t="shared" si="6"/>
        <v>8.0885111402980686E-2</v>
      </c>
      <c r="AB26" s="100"/>
      <c r="AC26" s="100">
        <f t="shared" si="7"/>
        <v>0.34318349895995637</v>
      </c>
      <c r="AD26" s="100">
        <f>AVERAGE(AA106:AA111)</f>
        <v>0.3250383180453113</v>
      </c>
      <c r="AE26" s="100">
        <f>(AB111-AC106)/(AA111-AA106)</f>
        <v>1.2976514749380543</v>
      </c>
      <c r="AF26" s="100">
        <f t="shared" si="8"/>
        <v>0.74043945899933106</v>
      </c>
      <c r="AG26" s="100"/>
      <c r="AH26" s="100"/>
      <c r="AI26">
        <f t="shared" si="11"/>
        <v>-1.0921314120168601</v>
      </c>
      <c r="AJ26">
        <f t="shared" si="12"/>
        <v>-0.46447360218382189</v>
      </c>
      <c r="AK26" s="61"/>
      <c r="AL26" s="100">
        <v>68.007352543677214</v>
      </c>
      <c r="AM26" s="100">
        <v>20</v>
      </c>
      <c r="AN26" s="22">
        <f t="shared" si="13"/>
        <v>9.8566420891775752E-2</v>
      </c>
      <c r="AP26" s="100">
        <f t="shared" si="14"/>
        <v>0.29419417490945066</v>
      </c>
      <c r="AQ26" s="100"/>
      <c r="AR26" s="100"/>
      <c r="AS26" s="100"/>
      <c r="AT26" s="100"/>
      <c r="AU26" s="100"/>
      <c r="AV26">
        <f t="shared" si="18"/>
        <v>-1.0062710131033723</v>
      </c>
      <c r="AW26">
        <f t="shared" si="19"/>
        <v>-0.53136593062183768</v>
      </c>
      <c r="AX26" s="61"/>
      <c r="AY26" s="100">
        <v>169.04733065032408</v>
      </c>
      <c r="AZ26" s="100">
        <v>20</v>
      </c>
      <c r="BA26" s="22">
        <f t="shared" si="20"/>
        <v>0.6020778948568013</v>
      </c>
      <c r="BB26" s="100"/>
      <c r="BC26" s="100">
        <f t="shared" si="21"/>
        <v>0.56729849641836316</v>
      </c>
      <c r="BD26" s="100">
        <f>AVERAGE(BA106:BA111)</f>
        <v>2.3148856991908047</v>
      </c>
      <c r="BE26" s="100">
        <f>(BC111-BC106)/(BA111-BA106)</f>
        <v>0.44776158070101013</v>
      </c>
      <c r="BF26" s="100">
        <f t="shared" si="22"/>
        <v>0.22319333976734765</v>
      </c>
      <c r="BG26" s="100">
        <f t="shared" si="23"/>
        <v>2.418692232786805</v>
      </c>
      <c r="BH26" s="100">
        <f t="shared" si="24"/>
        <v>1.1413170092782394E-3</v>
      </c>
      <c r="BI26">
        <f t="shared" si="25"/>
        <v>-0.22034731751622713</v>
      </c>
      <c r="BJ26">
        <f t="shared" si="26"/>
        <v>-0.24618836749835676</v>
      </c>
      <c r="BK26" s="61"/>
      <c r="BL26" s="100">
        <v>146.21901381147393</v>
      </c>
      <c r="BM26" s="100">
        <v>20</v>
      </c>
      <c r="BN26" s="22">
        <f t="shared" si="27"/>
        <v>0.4900915088632633</v>
      </c>
      <c r="BO26" s="100"/>
      <c r="BP26" s="100">
        <f t="shared" si="28"/>
        <v>0.52433430360179767</v>
      </c>
      <c r="BQ26" s="100">
        <f>AVERAGE(BN106:BN111)</f>
        <v>1.8843173530432367</v>
      </c>
      <c r="BR26" s="100">
        <f>(BP111-BP106)/(BN111-BN106)</f>
        <v>0.47028089402960643</v>
      </c>
      <c r="BS26" s="100">
        <f t="shared" si="29"/>
        <v>0.2683421068585663</v>
      </c>
      <c r="BT26" s="100"/>
      <c r="BU26" s="100"/>
      <c r="BV26">
        <f t="shared" si="32"/>
        <v>-0.30972282184112487</v>
      </c>
      <c r="BW26">
        <f t="shared" si="33"/>
        <v>-0.28039172844376881</v>
      </c>
      <c r="BX26" s="61"/>
      <c r="BY26" s="100">
        <v>203.53930824290427</v>
      </c>
      <c r="BZ26" s="100">
        <v>20</v>
      </c>
      <c r="CA26" s="22">
        <f t="shared" si="34"/>
        <v>0.50518190932264662</v>
      </c>
      <c r="CB26" s="100"/>
      <c r="CC26" s="100">
        <f t="shared" si="35"/>
        <v>0.52437013393620091</v>
      </c>
      <c r="CD26"/>
      <c r="CE26"/>
      <c r="CF26"/>
      <c r="CG26"/>
      <c r="CH26" s="100"/>
      <c r="CI26">
        <f t="shared" si="39"/>
        <v>-0.29655221002094589</v>
      </c>
      <c r="CJ26">
        <f t="shared" si="40"/>
        <v>-0.28036205198591257</v>
      </c>
      <c r="CK26" s="61"/>
      <c r="CL26" s="100">
        <v>167.6260719577954</v>
      </c>
      <c r="CM26" s="100">
        <v>20</v>
      </c>
      <c r="CN26" s="22">
        <f t="shared" si="41"/>
        <v>0.29847617922483527</v>
      </c>
      <c r="CO26" s="100"/>
      <c r="CP26" s="100">
        <f t="shared" si="42"/>
        <v>0.48293392271459912</v>
      </c>
      <c r="CQ26"/>
      <c r="CR26"/>
      <c r="CS26"/>
      <c r="CT26" s="100"/>
      <c r="CU26" s="100"/>
      <c r="CV26">
        <f t="shared" si="46"/>
        <v>-0.52509032330852712</v>
      </c>
      <c r="CW26">
        <f t="shared" si="47"/>
        <v>-0.31611228739252167</v>
      </c>
      <c r="CX26" s="61"/>
      <c r="CY26" s="100">
        <v>221.16340113138068</v>
      </c>
      <c r="CZ26" s="100">
        <v>20</v>
      </c>
      <c r="DA26" s="22">
        <f t="shared" si="48"/>
        <v>0.25274304999576913</v>
      </c>
      <c r="DC26" s="100">
        <f t="shared" si="49"/>
        <v>0.41029478874461062</v>
      </c>
      <c r="DH26" s="100"/>
      <c r="DI26">
        <f t="shared" si="53"/>
        <v>-0.59732077793275173</v>
      </c>
      <c r="DJ26">
        <f t="shared" si="54"/>
        <v>-0.38690399907947337</v>
      </c>
      <c r="DK26" s="61"/>
      <c r="DL26" s="100">
        <v>227.14092541856036</v>
      </c>
      <c r="DM26" s="100">
        <v>20</v>
      </c>
      <c r="DN26" s="22">
        <f t="shared" si="55"/>
        <v>0.22804407658445763</v>
      </c>
      <c r="DP26" s="100">
        <f t="shared" si="56"/>
        <v>0.37237879427530529</v>
      </c>
      <c r="DQ26" s="100"/>
      <c r="DR26" s="100"/>
      <c r="DS26" s="100"/>
      <c r="DT26" s="100"/>
      <c r="DU26" s="100"/>
      <c r="DV26">
        <f t="shared" si="60"/>
        <v>-0.64198120401981573</v>
      </c>
      <c r="DW26">
        <f t="shared" si="61"/>
        <v>-0.42901505860218964</v>
      </c>
      <c r="DX26" s="61"/>
      <c r="DY26" s="100">
        <v>130.06152390311286</v>
      </c>
      <c r="DZ26">
        <v>20</v>
      </c>
      <c r="EA26" s="22">
        <f t="shared" si="62"/>
        <v>0.34485811920219805</v>
      </c>
      <c r="EC26" s="100">
        <f t="shared" si="63"/>
        <v>0.32772298011140694</v>
      </c>
      <c r="ED26" s="100">
        <f>AVERAGE(EA106:EA111)</f>
        <v>1.4828899125694515</v>
      </c>
      <c r="EE26" s="100">
        <f>(EC111-EC106)/(EA111-EA106)</f>
        <v>0.66059602281252372</v>
      </c>
      <c r="EF26" s="100">
        <f t="shared" si="64"/>
        <v>0.3292837950449497</v>
      </c>
      <c r="EG26" s="100"/>
      <c r="EH26" s="100"/>
      <c r="EI26">
        <f t="shared" si="123"/>
        <v>-0.46235954469837476</v>
      </c>
      <c r="EJ26">
        <f t="shared" si="67"/>
        <v>-0.48449310458752609</v>
      </c>
      <c r="EK26" s="61"/>
      <c r="EL26">
        <v>202.32708666908641</v>
      </c>
      <c r="EM26">
        <v>20</v>
      </c>
      <c r="EN26" s="22">
        <f t="shared" si="68"/>
        <v>0.33441162393408014</v>
      </c>
      <c r="EP26" s="100">
        <f t="shared" si="69"/>
        <v>0.4034651902660405</v>
      </c>
      <c r="EU26" s="100"/>
      <c r="EV26">
        <f t="shared" si="124"/>
        <v>-0.47571863517234025</v>
      </c>
      <c r="EW26">
        <f t="shared" si="73"/>
        <v>-0.39419392891591232</v>
      </c>
      <c r="EX26" s="61"/>
      <c r="EY26">
        <v>197.66195890964957</v>
      </c>
      <c r="EZ26">
        <v>20</v>
      </c>
      <c r="FA26" s="22">
        <f t="shared" si="74"/>
        <v>0.3461367988487456</v>
      </c>
      <c r="FC26" s="100">
        <f t="shared" si="75"/>
        <v>0.42871260994534433</v>
      </c>
      <c r="FH26" s="100"/>
      <c r="FI26">
        <f t="shared" si="125"/>
        <v>-0.46075222709305008</v>
      </c>
      <c r="FJ26">
        <f t="shared" si="79"/>
        <v>-0.36783374217367143</v>
      </c>
      <c r="FK26" s="61"/>
      <c r="FL26" s="100">
        <v>191.01636055584348</v>
      </c>
      <c r="FM26">
        <v>20</v>
      </c>
      <c r="FN26" s="22">
        <f t="shared" si="80"/>
        <v>0.33691820122436883</v>
      </c>
      <c r="FP26" s="100">
        <f t="shared" si="81"/>
        <v>0.49748071053416287</v>
      </c>
      <c r="FU26" s="100"/>
      <c r="FV26">
        <f t="shared" si="85"/>
        <v>-0.47247552663304687</v>
      </c>
      <c r="FW26">
        <f t="shared" si="86"/>
        <v>-0.3032237540559079</v>
      </c>
      <c r="FX26" s="61"/>
      <c r="GI26"/>
      <c r="GJ26" s="61"/>
      <c r="GK26">
        <v>607.23800935053464</v>
      </c>
      <c r="GL26">
        <v>80</v>
      </c>
      <c r="GM26" s="22">
        <f t="shared" si="95"/>
        <v>0.52433162070766315</v>
      </c>
      <c r="GN26" s="22"/>
      <c r="GO26" s="100">
        <f t="shared" si="96"/>
        <v>0.52728042737627434</v>
      </c>
      <c r="GP26" s="100">
        <f t="shared" si="97"/>
        <v>0.45951260510068964</v>
      </c>
      <c r="GQ26" s="100">
        <f t="shared" si="98"/>
        <v>0.2998386439429363</v>
      </c>
      <c r="GR26" s="100">
        <f t="shared" si="99"/>
        <v>0.22905081056094703</v>
      </c>
      <c r="GS26">
        <f t="shared" si="100"/>
        <v>-0.28039395063119982</v>
      </c>
      <c r="GT26">
        <f t="shared" si="101"/>
        <v>-0.2779583493593068</v>
      </c>
      <c r="GU26" s="61"/>
      <c r="GV26">
        <v>970.74932397607154</v>
      </c>
      <c r="GW26">
        <v>80</v>
      </c>
      <c r="GX26" s="22">
        <f t="shared" si="102"/>
        <v>0.53962284031156971</v>
      </c>
      <c r="GY26" s="22"/>
      <c r="GZ26" s="100">
        <f t="shared" si="103"/>
        <v>0.58380305451002357</v>
      </c>
      <c r="HA26" s="100"/>
      <c r="HC26" s="100"/>
      <c r="HD26">
        <f t="shared" si="107"/>
        <v>-0.26790967647353991</v>
      </c>
      <c r="HE26">
        <f t="shared" si="108"/>
        <v>-0.23373363707431857</v>
      </c>
      <c r="HF26" s="61"/>
      <c r="HG26">
        <v>975.05128070271257</v>
      </c>
      <c r="HH26">
        <v>80</v>
      </c>
      <c r="HI26" s="22">
        <f t="shared" si="109"/>
        <v>0.47060506163604238</v>
      </c>
      <c r="HJ26" s="22"/>
      <c r="HK26" s="100">
        <f t="shared" si="110"/>
        <v>0.4920483672810127</v>
      </c>
      <c r="HN26" s="100"/>
      <c r="HO26">
        <f t="shared" si="114"/>
        <v>-0.32734340604061613</v>
      </c>
      <c r="HP26">
        <f t="shared" si="115"/>
        <v>-0.30799220493424495</v>
      </c>
      <c r="HQ26" s="61"/>
      <c r="IA26"/>
      <c r="IB26" s="61"/>
    </row>
    <row r="27" spans="1:236" x14ac:dyDescent="0.25">
      <c r="D27" s="101"/>
      <c r="E27" s="101"/>
      <c r="F27" s="100">
        <v>13</v>
      </c>
      <c r="G27" s="100">
        <v>7.6880000000000264</v>
      </c>
      <c r="H27" s="100">
        <v>57.490129649614907</v>
      </c>
      <c r="I27" s="100">
        <v>146.55841413715282</v>
      </c>
      <c r="J27" s="100">
        <v>1.0887167371797735</v>
      </c>
      <c r="L27" s="100">
        <v>71.58561307972434</v>
      </c>
      <c r="M27" s="100">
        <v>21</v>
      </c>
      <c r="N27" s="22">
        <f t="shared" si="122"/>
        <v>2.9971146103313426</v>
      </c>
      <c r="O27" s="100"/>
      <c r="P27" s="100">
        <f t="shared" si="0"/>
        <v>0.36313435606161693</v>
      </c>
      <c r="Q27" s="100"/>
      <c r="R27" s="100"/>
      <c r="S27" s="100"/>
      <c r="T27" s="100"/>
      <c r="U27" s="100"/>
      <c r="V27">
        <f t="shared" si="4"/>
        <v>0.47670335078106768</v>
      </c>
      <c r="W27">
        <f t="shared" si="5"/>
        <v>-0.43993266063781467</v>
      </c>
      <c r="X27" s="61"/>
      <c r="Y27" s="100">
        <v>84.594621578443153</v>
      </c>
      <c r="Z27" s="100">
        <v>21</v>
      </c>
      <c r="AA27" s="22">
        <f t="shared" si="6"/>
        <v>8.3880856269757761E-2</v>
      </c>
      <c r="AB27" s="100"/>
      <c r="AC27" s="100">
        <f t="shared" si="7"/>
        <v>0.34384496599146508</v>
      </c>
      <c r="AD27" s="100"/>
      <c r="AE27" s="100"/>
      <c r="AF27" s="100"/>
      <c r="AG27" s="100"/>
      <c r="AH27" s="100"/>
      <c r="AI27">
        <f t="shared" si="11"/>
        <v>-1.0763371448336283</v>
      </c>
      <c r="AJ27">
        <f t="shared" si="12"/>
        <v>-0.46363732949596526</v>
      </c>
      <c r="AK27" s="61"/>
      <c r="AL27" s="100">
        <v>74.515099141046576</v>
      </c>
      <c r="AM27" s="100">
        <v>21</v>
      </c>
      <c r="AN27" s="22">
        <f t="shared" si="13"/>
        <v>0.10123037821317508</v>
      </c>
      <c r="AP27" s="100">
        <f t="shared" si="14"/>
        <v>0.29473984108860779</v>
      </c>
      <c r="AQ27" s="100"/>
      <c r="AR27" s="100"/>
      <c r="AS27" s="100"/>
      <c r="AT27" s="100"/>
      <c r="AU27" s="100"/>
      <c r="AV27">
        <f t="shared" si="18"/>
        <v>-0.99468914055355717</v>
      </c>
      <c r="AW27">
        <f t="shared" si="19"/>
        <v>-0.53056115496974598</v>
      </c>
      <c r="AX27" s="61"/>
      <c r="AY27" s="100">
        <v>181.54407178423645</v>
      </c>
      <c r="AZ27" s="100">
        <v>21</v>
      </c>
      <c r="BA27" s="22">
        <f t="shared" si="20"/>
        <v>0.62283920157600137</v>
      </c>
      <c r="BB27" s="100"/>
      <c r="BC27" s="100">
        <f t="shared" si="21"/>
        <v>0.57758789957535861</v>
      </c>
      <c r="BD27" s="100">
        <f>AVERAGE(BA111:BA116)</f>
        <v>2.418692232786805</v>
      </c>
      <c r="BE27" s="100">
        <f>(BC116-BC111)/(BA116-BA111)</f>
        <v>0.41945998689774849</v>
      </c>
      <c r="BF27" s="100">
        <f t="shared" si="22"/>
        <v>0.20908599444352721</v>
      </c>
      <c r="BG27" s="100"/>
      <c r="BH27" s="100"/>
      <c r="BI27">
        <f t="shared" si="25"/>
        <v>-0.20562406069552075</v>
      </c>
      <c r="BJ27">
        <f t="shared" si="26"/>
        <v>-0.23838191378103768</v>
      </c>
      <c r="BK27" s="61"/>
      <c r="BL27" s="100">
        <v>153.76361728315317</v>
      </c>
      <c r="BM27" s="100">
        <v>21</v>
      </c>
      <c r="BN27" s="22">
        <f t="shared" si="27"/>
        <v>0.50699121606544484</v>
      </c>
      <c r="BO27" s="100"/>
      <c r="BP27" s="100">
        <f t="shared" si="28"/>
        <v>0.52977288937451306</v>
      </c>
      <c r="BQ27" s="100">
        <f>AVERAGE(BN111:BN116)</f>
        <v>1.9688158890541441</v>
      </c>
      <c r="BR27" s="100">
        <f>(BP116-BP111)/(BN116-BN111)</f>
        <v>0.45409358203066746</v>
      </c>
      <c r="BS27" s="100">
        <f t="shared" si="29"/>
        <v>0.25910563252733659</v>
      </c>
      <c r="BT27" s="100"/>
      <c r="BU27" s="100"/>
      <c r="BV27">
        <f t="shared" si="32"/>
        <v>-0.29499956502041852</v>
      </c>
      <c r="BW27">
        <f t="shared" si="33"/>
        <v>-0.27591027007862601</v>
      </c>
      <c r="BX27" s="61"/>
      <c r="BY27" s="100">
        <v>217.0829334609241</v>
      </c>
      <c r="BZ27" s="100">
        <v>21</v>
      </c>
      <c r="CA27" s="22">
        <f t="shared" si="34"/>
        <v>0.52049045202939348</v>
      </c>
      <c r="CB27" s="100"/>
      <c r="CC27" s="100">
        <f t="shared" si="35"/>
        <v>0.53316030862514929</v>
      </c>
      <c r="CD27"/>
      <c r="CE27"/>
      <c r="CF27"/>
      <c r="CG27"/>
      <c r="CH27" s="100"/>
      <c r="CI27">
        <f t="shared" si="39"/>
        <v>-0.28358723285657822</v>
      </c>
      <c r="CJ27">
        <f t="shared" si="40"/>
        <v>-0.27314218931574968</v>
      </c>
      <c r="CK27" s="61"/>
      <c r="CL27" s="100">
        <v>178.11864023734293</v>
      </c>
      <c r="CM27" s="100">
        <v>21</v>
      </c>
      <c r="CN27" s="22">
        <f t="shared" si="41"/>
        <v>0.30995603227194429</v>
      </c>
      <c r="CO27" s="100"/>
      <c r="CP27" s="100">
        <f t="shared" si="42"/>
        <v>0.4875874207441569</v>
      </c>
      <c r="CQ27" s="100"/>
      <c r="CR27" s="100"/>
      <c r="CS27" s="100"/>
      <c r="CT27" s="100"/>
      <c r="CU27" s="100"/>
      <c r="CV27">
        <f t="shared" si="46"/>
        <v>-0.50869990712035773</v>
      </c>
      <c r="CW27">
        <f t="shared" si="47"/>
        <v>-0.31194750726175602</v>
      </c>
      <c r="CX27" s="61"/>
      <c r="CY27" s="100">
        <v>236.1911302314293</v>
      </c>
      <c r="CZ27" s="100">
        <v>21</v>
      </c>
      <c r="DA27" s="22">
        <f t="shared" si="48"/>
        <v>0.26246393653406791</v>
      </c>
      <c r="DC27" s="100">
        <f t="shared" si="49"/>
        <v>0.41531051797130164</v>
      </c>
      <c r="DH27" s="100"/>
      <c r="DI27">
        <f t="shared" si="53"/>
        <v>-0.58093036174458246</v>
      </c>
      <c r="DJ27">
        <f t="shared" si="54"/>
        <v>-0.38162707000003188</v>
      </c>
      <c r="DK27" s="61"/>
      <c r="DL27" s="100">
        <v>242.61595166023193</v>
      </c>
      <c r="DM27" s="100">
        <v>21</v>
      </c>
      <c r="DN27" s="22">
        <f t="shared" si="55"/>
        <v>0.23681500260693675</v>
      </c>
      <c r="DP27" s="100">
        <f t="shared" si="56"/>
        <v>0.37711220112795363</v>
      </c>
      <c r="DQ27" s="100"/>
      <c r="DR27" s="100"/>
      <c r="DS27" s="100"/>
      <c r="DT27" s="100"/>
      <c r="DU27" s="100"/>
      <c r="DV27">
        <f t="shared" si="60"/>
        <v>-0.62559078783164646</v>
      </c>
      <c r="DW27">
        <f t="shared" si="61"/>
        <v>-0.42352941615756723</v>
      </c>
      <c r="DX27" s="61"/>
      <c r="DY27" s="100">
        <v>139.10877039209282</v>
      </c>
      <c r="DZ27">
        <v>21</v>
      </c>
      <c r="EA27" s="22">
        <f t="shared" si="62"/>
        <v>0.35865244397028595</v>
      </c>
      <c r="EC27" s="100">
        <f t="shared" si="63"/>
        <v>0.33271770823865354</v>
      </c>
      <c r="ED27" s="100"/>
      <c r="EE27" s="100"/>
      <c r="EF27" s="100"/>
      <c r="EG27" s="100"/>
      <c r="EH27" s="100"/>
      <c r="EI27">
        <f t="shared" si="123"/>
        <v>-0.44532620539959444</v>
      </c>
      <c r="EJ27">
        <f t="shared" si="67"/>
        <v>-0.47792408405552483</v>
      </c>
      <c r="EK27" s="61"/>
      <c r="EL27">
        <v>213.8369706107903</v>
      </c>
      <c r="EM27">
        <v>21</v>
      </c>
      <c r="EN27" s="22">
        <f t="shared" si="68"/>
        <v>0.34679723963534242</v>
      </c>
      <c r="EP27" s="100">
        <f t="shared" si="69"/>
        <v>0.40957832499970798</v>
      </c>
      <c r="EU27" s="100"/>
      <c r="EV27">
        <f t="shared" si="124"/>
        <v>-0.4599243679891083</v>
      </c>
      <c r="EW27">
        <f t="shared" si="73"/>
        <v>-0.38766303441038924</v>
      </c>
      <c r="EX27" s="61"/>
      <c r="EY27">
        <v>212.19095173922943</v>
      </c>
      <c r="EZ27">
        <v>21</v>
      </c>
      <c r="FA27" s="22">
        <f t="shared" si="74"/>
        <v>0.35944975265062035</v>
      </c>
      <c r="FC27" s="100">
        <f t="shared" si="75"/>
        <v>0.43725518639929617</v>
      </c>
      <c r="FH27" s="100"/>
      <c r="FI27">
        <f t="shared" si="125"/>
        <v>-0.44436181090488086</v>
      </c>
      <c r="FJ27">
        <f t="shared" si="79"/>
        <v>-0.35926503053713738</v>
      </c>
      <c r="FK27" s="61"/>
      <c r="FL27" s="100">
        <v>204.50977971725459</v>
      </c>
      <c r="FM27">
        <v>21</v>
      </c>
      <c r="FN27" s="22">
        <f t="shared" si="80"/>
        <v>0.3493966531215677</v>
      </c>
      <c r="FP27" s="100">
        <f t="shared" si="81"/>
        <v>0.50505163554758303</v>
      </c>
      <c r="FU27" s="100"/>
      <c r="FV27">
        <f t="shared" si="85"/>
        <v>-0.45668125944981491</v>
      </c>
      <c r="FW27">
        <f t="shared" si="86"/>
        <v>-0.29666421814470639</v>
      </c>
      <c r="FX27" s="61"/>
      <c r="GI27"/>
      <c r="GJ27" s="61"/>
      <c r="GK27">
        <v>652.24841893254143</v>
      </c>
      <c r="GL27">
        <v>84</v>
      </c>
      <c r="GM27" s="22">
        <f t="shared" si="95"/>
        <v>0.54929979312231381</v>
      </c>
      <c r="GN27" s="22"/>
      <c r="GO27" s="100">
        <f t="shared" si="96"/>
        <v>0.53850265725375501</v>
      </c>
      <c r="GP27" s="100">
        <f t="shared" si="97"/>
        <v>0.47205950228454069</v>
      </c>
      <c r="GQ27" s="100">
        <f t="shared" si="98"/>
        <v>9.8550174973691576E-2</v>
      </c>
      <c r="GR27" s="100">
        <f t="shared" si="99"/>
        <v>0.23530499583918593</v>
      </c>
      <c r="GS27">
        <f t="shared" si="100"/>
        <v>-0.26019056454291284</v>
      </c>
      <c r="GT27">
        <f t="shared" si="101"/>
        <v>-0.26881214932459663</v>
      </c>
      <c r="GU27" s="61"/>
      <c r="GV27">
        <v>1039.2657263664573</v>
      </c>
      <c r="GW27">
        <v>84</v>
      </c>
      <c r="GX27" s="22">
        <f t="shared" si="102"/>
        <v>0.56531916604069199</v>
      </c>
      <c r="GY27" s="22"/>
      <c r="GZ27" s="100">
        <f t="shared" si="103"/>
        <v>0.60013122915635297</v>
      </c>
      <c r="HC27" s="100"/>
      <c r="HD27">
        <f t="shared" si="107"/>
        <v>-0.24770629038525299</v>
      </c>
      <c r="HE27">
        <f t="shared" si="108"/>
        <v>-0.2217537731715952</v>
      </c>
      <c r="HF27" s="61"/>
      <c r="HP27"/>
      <c r="HQ27" s="61"/>
      <c r="IA27"/>
      <c r="IB27" s="61"/>
    </row>
    <row r="28" spans="1:236" x14ac:dyDescent="0.25">
      <c r="D28" s="101"/>
      <c r="E28" s="101"/>
      <c r="F28" s="100">
        <v>6</v>
      </c>
      <c r="G28" s="100">
        <v>4.1649999999999769</v>
      </c>
      <c r="H28" s="100">
        <v>87.824490343048879</v>
      </c>
      <c r="I28" s="100">
        <v>214.94472005176397</v>
      </c>
      <c r="J28" s="100">
        <v>1.4518188166932855</v>
      </c>
      <c r="L28" s="100">
        <v>75.559579141231325</v>
      </c>
      <c r="M28" s="100">
        <v>22</v>
      </c>
      <c r="N28" s="22">
        <f t="shared" si="122"/>
        <v>3.0007114477510219</v>
      </c>
      <c r="O28" s="100"/>
      <c r="P28" s="100">
        <f t="shared" si="0"/>
        <v>0.36358171355940755</v>
      </c>
      <c r="Q28" s="100"/>
      <c r="R28" s="100"/>
      <c r="S28" s="100"/>
      <c r="T28" s="100"/>
      <c r="U28" s="100"/>
      <c r="V28">
        <f t="shared" si="4"/>
        <v>0.47722423512009304</v>
      </c>
      <c r="W28">
        <f t="shared" si="5"/>
        <v>-0.43939796785918617</v>
      </c>
      <c r="X28" s="61"/>
      <c r="Y28" s="100">
        <v>90.588354659967194</v>
      </c>
      <c r="Z28" s="100">
        <v>22</v>
      </c>
      <c r="AA28" s="22">
        <f t="shared" si="6"/>
        <v>8.6876601136534809E-2</v>
      </c>
      <c r="AB28" s="100"/>
      <c r="AC28" s="100">
        <f t="shared" si="7"/>
        <v>0.34450391521060192</v>
      </c>
      <c r="AD28" s="100"/>
      <c r="AE28" s="100"/>
      <c r="AF28" s="100"/>
      <c r="AG28" s="100"/>
      <c r="AH28" s="100"/>
      <c r="AI28">
        <f t="shared" si="11"/>
        <v>-1.0610971782768914</v>
      </c>
      <c r="AJ28">
        <f t="shared" si="12"/>
        <v>-0.46280583806782771</v>
      </c>
      <c r="AK28" s="61"/>
      <c r="AL28" s="100">
        <v>79.006328860414726</v>
      </c>
      <c r="AM28" s="100">
        <v>22</v>
      </c>
      <c r="AN28" s="22">
        <f t="shared" si="13"/>
        <v>0.10389433553457442</v>
      </c>
      <c r="AP28" s="100">
        <f t="shared" si="14"/>
        <v>0.29511642492204637</v>
      </c>
      <c r="AQ28" s="100"/>
      <c r="AR28" s="100"/>
      <c r="AS28" s="100"/>
      <c r="AT28" s="100"/>
      <c r="AU28" s="100"/>
      <c r="AV28">
        <f t="shared" si="18"/>
        <v>-0.98340813014386808</v>
      </c>
      <c r="AW28">
        <f t="shared" si="19"/>
        <v>-0.53000661884804623</v>
      </c>
      <c r="AX28" s="61"/>
      <c r="AY28" s="100">
        <v>191.05300311693611</v>
      </c>
      <c r="AZ28" s="100">
        <v>22</v>
      </c>
      <c r="BA28" s="22">
        <f t="shared" si="20"/>
        <v>0.64360050829520143</v>
      </c>
      <c r="BB28" s="100"/>
      <c r="BC28" s="100">
        <f t="shared" si="21"/>
        <v>0.58541723900280507</v>
      </c>
      <c r="BD28" s="100">
        <f>AVERAGE(AZ116:AZ121)</f>
        <v>111</v>
      </c>
      <c r="BE28" s="100">
        <f>(BA121-BC116)/(AZ121-BA116)</f>
        <v>0.57180575030787328</v>
      </c>
      <c r="BF28" s="100">
        <f t="shared" si="22"/>
        <v>0.28502497893987</v>
      </c>
      <c r="BG28" s="100"/>
      <c r="BH28" s="100"/>
      <c r="BI28">
        <f t="shared" si="25"/>
        <v>-0.19138362158091049</v>
      </c>
      <c r="BJ28">
        <f t="shared" si="26"/>
        <v>-0.23253449288009276</v>
      </c>
      <c r="BK28" s="61"/>
      <c r="BL28" s="100">
        <v>162.74903993572434</v>
      </c>
      <c r="BM28" s="100">
        <v>22</v>
      </c>
      <c r="BN28" s="22">
        <f t="shared" si="27"/>
        <v>0.52389092326762632</v>
      </c>
      <c r="BO28" s="100"/>
      <c r="BP28" s="100">
        <f t="shared" si="28"/>
        <v>0.53625010079901636</v>
      </c>
      <c r="BQ28" s="100"/>
      <c r="BR28" s="100"/>
      <c r="BS28" s="100"/>
      <c r="BT28" s="100"/>
      <c r="BU28" s="100"/>
      <c r="BV28">
        <f t="shared" si="32"/>
        <v>-0.28075912590580826</v>
      </c>
      <c r="BW28">
        <f t="shared" si="33"/>
        <v>-0.27063261317280912</v>
      </c>
      <c r="BX28" s="61"/>
      <c r="BY28" s="100">
        <v>228.60719586224752</v>
      </c>
      <c r="BZ28" s="100">
        <v>22</v>
      </c>
      <c r="CA28" s="22">
        <f t="shared" si="34"/>
        <v>0.53579899473614023</v>
      </c>
      <c r="CB28" s="100"/>
      <c r="CC28" s="100">
        <f t="shared" si="35"/>
        <v>0.5406398628832022</v>
      </c>
      <c r="CD28"/>
      <c r="CE28"/>
      <c r="CF28"/>
      <c r="CG28"/>
      <c r="CH28" s="100"/>
      <c r="CI28">
        <f t="shared" si="39"/>
        <v>-0.2709981055485578</v>
      </c>
      <c r="CJ28">
        <f t="shared" si="40"/>
        <v>-0.26709193571470313</v>
      </c>
      <c r="CK28" s="61"/>
      <c r="CL28" s="100">
        <v>189.59496301326152</v>
      </c>
      <c r="CM28" s="100">
        <v>22</v>
      </c>
      <c r="CN28" s="22">
        <f t="shared" si="41"/>
        <v>0.32143588531905337</v>
      </c>
      <c r="CO28" s="100"/>
      <c r="CP28" s="100">
        <f t="shared" si="42"/>
        <v>0.49267721801794784</v>
      </c>
      <c r="CQ28" s="100"/>
      <c r="CR28" s="100"/>
      <c r="CS28" s="100"/>
      <c r="CT28" s="100"/>
      <c r="CU28" s="100"/>
      <c r="CV28">
        <f t="shared" si="46"/>
        <v>-0.49290563993712583</v>
      </c>
      <c r="CW28">
        <f t="shared" si="47"/>
        <v>-0.30743751955550652</v>
      </c>
      <c r="CX28" s="61"/>
      <c r="CY28" s="100">
        <v>253.1427462914946</v>
      </c>
      <c r="CZ28" s="100">
        <v>22</v>
      </c>
      <c r="DA28" s="22">
        <f t="shared" si="48"/>
        <v>0.2721848230723668</v>
      </c>
      <c r="DC28" s="100">
        <f t="shared" si="49"/>
        <v>0.42096837322980762</v>
      </c>
      <c r="DH28" s="100"/>
      <c r="DI28">
        <f t="shared" si="53"/>
        <v>-0.56513609456135039</v>
      </c>
      <c r="DJ28">
        <f t="shared" si="54"/>
        <v>-0.37575053088100691</v>
      </c>
      <c r="DK28" s="61"/>
      <c r="DL28" s="100">
        <v>257.60920014626805</v>
      </c>
      <c r="DM28" s="100">
        <v>22</v>
      </c>
      <c r="DN28" s="22">
        <f t="shared" si="55"/>
        <v>0.24558592862941592</v>
      </c>
      <c r="DP28" s="100">
        <f t="shared" si="56"/>
        <v>0.38169824473259423</v>
      </c>
      <c r="DQ28" s="100"/>
      <c r="DR28" s="100"/>
      <c r="DS28" s="100"/>
      <c r="DT28" s="100"/>
      <c r="DU28" s="100"/>
      <c r="DV28">
        <f t="shared" si="60"/>
        <v>-0.6097965206484145</v>
      </c>
      <c r="DW28">
        <f t="shared" si="61"/>
        <v>-0.41827983718137374</v>
      </c>
      <c r="DX28" s="61"/>
      <c r="DY28" s="100">
        <v>149.08386901338454</v>
      </c>
      <c r="DZ28">
        <v>22</v>
      </c>
      <c r="EA28" s="22">
        <f t="shared" si="62"/>
        <v>0.37244676873837385</v>
      </c>
      <c r="EC28" s="100">
        <f t="shared" si="63"/>
        <v>0.3382246772061191</v>
      </c>
      <c r="ED28" s="100"/>
      <c r="EE28" s="100"/>
      <c r="EF28" s="100"/>
      <c r="EG28" s="100"/>
      <c r="EH28" s="100"/>
      <c r="EI28">
        <f t="shared" si="123"/>
        <v>-0.42893578921142511</v>
      </c>
      <c r="EJ28">
        <f t="shared" si="67"/>
        <v>-0.47079470902843379</v>
      </c>
      <c r="EK28" s="61"/>
      <c r="EL28">
        <v>227.84314780128895</v>
      </c>
      <c r="EM28">
        <v>22</v>
      </c>
      <c r="EN28" s="22">
        <f t="shared" si="68"/>
        <v>0.3591828553366046</v>
      </c>
      <c r="EP28" s="100">
        <f t="shared" si="69"/>
        <v>0.41701729212594496</v>
      </c>
      <c r="EU28" s="100"/>
      <c r="EV28">
        <f t="shared" si="124"/>
        <v>-0.44468440143237148</v>
      </c>
      <c r="EW28">
        <f t="shared" si="73"/>
        <v>-0.37984593610736217</v>
      </c>
      <c r="EX28" s="61"/>
      <c r="EY28">
        <v>225.72162058606614</v>
      </c>
      <c r="EZ28">
        <v>22</v>
      </c>
      <c r="FA28" s="22">
        <f t="shared" si="74"/>
        <v>0.37276270645249521</v>
      </c>
      <c r="FC28" s="100">
        <f t="shared" si="75"/>
        <v>0.44521078073766507</v>
      </c>
      <c r="FH28" s="100"/>
      <c r="FI28">
        <f t="shared" si="125"/>
        <v>-0.4285675437216489</v>
      </c>
      <c r="FJ28">
        <f t="shared" si="79"/>
        <v>-0.35143432780949674</v>
      </c>
      <c r="FK28" s="61"/>
      <c r="FL28" s="100">
        <v>219.0570701894828</v>
      </c>
      <c r="FM28">
        <v>22</v>
      </c>
      <c r="FN28" s="22">
        <f t="shared" si="80"/>
        <v>0.36187510501876652</v>
      </c>
      <c r="FP28" s="100">
        <f t="shared" si="81"/>
        <v>0.51321386959635951</v>
      </c>
      <c r="FU28" s="100"/>
      <c r="FV28">
        <f t="shared" si="85"/>
        <v>-0.4414412928930781</v>
      </c>
      <c r="FW28">
        <f t="shared" si="86"/>
        <v>-0.28970161533730382</v>
      </c>
      <c r="FX28" s="61"/>
      <c r="GI28"/>
      <c r="GJ28" s="61"/>
      <c r="GK28">
        <v>699.27194280909055</v>
      </c>
      <c r="GL28">
        <v>88</v>
      </c>
      <c r="GM28" s="22">
        <f t="shared" si="95"/>
        <v>0.57426796553696435</v>
      </c>
      <c r="GN28" s="22"/>
      <c r="GO28" s="100">
        <f t="shared" si="96"/>
        <v>0.55022680727799289</v>
      </c>
      <c r="GP28" s="100">
        <f t="shared" si="97"/>
        <v>0.47448545101777417</v>
      </c>
      <c r="GQ28" s="100">
        <f t="shared" si="98"/>
        <v>0.10420207591027224</v>
      </c>
      <c r="GR28" s="100">
        <f t="shared" si="99"/>
        <v>0.23651424563463971</v>
      </c>
      <c r="GS28">
        <f t="shared" si="100"/>
        <v>-0.24088540934752625</v>
      </c>
      <c r="GT28">
        <f t="shared" si="101"/>
        <v>-0.25945825442380738</v>
      </c>
      <c r="GU28" s="61"/>
      <c r="HE28"/>
      <c r="HF28" s="61"/>
      <c r="HP28"/>
      <c r="HQ28" s="61"/>
      <c r="IA28"/>
      <c r="IB28" s="61"/>
    </row>
    <row r="29" spans="1:236" x14ac:dyDescent="0.25">
      <c r="D29" s="13"/>
      <c r="E29" s="13"/>
      <c r="F29" s="100">
        <v>6</v>
      </c>
      <c r="G29" s="100">
        <v>3.9200000000000137</v>
      </c>
      <c r="H29" s="100">
        <v>87.969391071988582</v>
      </c>
      <c r="I29" s="100">
        <v>261.44157838907552</v>
      </c>
      <c r="J29" s="100">
        <v>1.7145212631587188</v>
      </c>
      <c r="L29" s="100">
        <v>79.077493637570484</v>
      </c>
      <c r="M29" s="100">
        <v>23</v>
      </c>
      <c r="N29" s="22">
        <f t="shared" si="122"/>
        <v>3.0043082851707013</v>
      </c>
      <c r="O29" s="100"/>
      <c r="P29" s="100">
        <f t="shared" si="0"/>
        <v>0.36397773239856368</v>
      </c>
      <c r="Q29" s="100"/>
      <c r="R29" s="100"/>
      <c r="S29" s="100"/>
      <c r="T29" s="100"/>
      <c r="U29" s="100"/>
      <c r="V29">
        <f t="shared" si="4"/>
        <v>0.47774449546891906</v>
      </c>
      <c r="W29">
        <f t="shared" si="5"/>
        <v>-0.43892518501095007</v>
      </c>
      <c r="X29" s="61"/>
      <c r="Y29" s="100">
        <v>96.604865301909101</v>
      </c>
      <c r="Z29" s="100">
        <v>23</v>
      </c>
      <c r="AA29" s="22">
        <f t="shared" si="6"/>
        <v>8.9872346003311884E-2</v>
      </c>
      <c r="AB29" s="100"/>
      <c r="AC29" s="100">
        <f t="shared" si="7"/>
        <v>0.34516536858790642</v>
      </c>
      <c r="AD29" s="100"/>
      <c r="AE29" s="100"/>
      <c r="AF29" s="100"/>
      <c r="AG29" s="100"/>
      <c r="AH29" s="100"/>
      <c r="AI29">
        <f t="shared" si="11"/>
        <v>-1.0463739214561849</v>
      </c>
      <c r="AJ29">
        <f t="shared" si="12"/>
        <v>-0.46197278475770248</v>
      </c>
      <c r="AK29" s="61"/>
      <c r="AL29" s="100">
        <v>83.006023877788536</v>
      </c>
      <c r="AM29" s="100">
        <v>23</v>
      </c>
      <c r="AN29" s="22">
        <f t="shared" si="13"/>
        <v>0.10655829285597378</v>
      </c>
      <c r="AP29" s="100">
        <f t="shared" si="14"/>
        <v>0.29545179420314377</v>
      </c>
      <c r="AQ29" s="100"/>
      <c r="AR29" s="100"/>
      <c r="AS29" s="100"/>
      <c r="AT29" s="100"/>
      <c r="AU29" s="100"/>
      <c r="AV29">
        <f t="shared" si="18"/>
        <v>-0.97241274584240489</v>
      </c>
      <c r="AW29">
        <f t="shared" si="19"/>
        <v>-0.52951336831704865</v>
      </c>
      <c r="AX29" s="61"/>
      <c r="AY29" s="100">
        <v>201.07523467597892</v>
      </c>
      <c r="AZ29" s="100">
        <v>23</v>
      </c>
      <c r="BA29" s="22">
        <f t="shared" si="20"/>
        <v>0.6643618150144015</v>
      </c>
      <c r="BB29" s="100"/>
      <c r="BC29" s="100">
        <f t="shared" si="21"/>
        <v>0.59366921285252405</v>
      </c>
      <c r="BD29" s="100"/>
      <c r="BE29" s="100"/>
      <c r="BF29" s="100"/>
      <c r="BG29" s="100"/>
      <c r="BH29" s="100"/>
      <c r="BI29">
        <f t="shared" si="25"/>
        <v>-0.17759533709527719</v>
      </c>
      <c r="BJ29">
        <f t="shared" si="26"/>
        <v>-0.22645547260830587</v>
      </c>
      <c r="BK29" s="61"/>
      <c r="BL29" s="100">
        <v>171.85240760606177</v>
      </c>
      <c r="BM29" s="100">
        <v>23</v>
      </c>
      <c r="BN29" s="22">
        <f t="shared" si="27"/>
        <v>0.5407906304698078</v>
      </c>
      <c r="BO29" s="100"/>
      <c r="BP29" s="100">
        <f t="shared" si="28"/>
        <v>0.54281233380192262</v>
      </c>
      <c r="BQ29" s="100"/>
      <c r="BR29" s="100"/>
      <c r="BS29" s="100"/>
      <c r="BT29" s="100"/>
      <c r="BU29" s="100"/>
      <c r="BV29">
        <f t="shared" si="32"/>
        <v>-0.26697084142017496</v>
      </c>
      <c r="BW29">
        <f t="shared" si="33"/>
        <v>-0.26535029284490907</v>
      </c>
      <c r="BX29" s="61"/>
      <c r="BY29" s="100">
        <v>240.60184953570078</v>
      </c>
      <c r="BZ29" s="100">
        <v>23</v>
      </c>
      <c r="CA29" s="22">
        <f t="shared" si="34"/>
        <v>0.55110753744288721</v>
      </c>
      <c r="CB29" s="100"/>
      <c r="CC29" s="100">
        <f t="shared" si="35"/>
        <v>0.54842471364699985</v>
      </c>
      <c r="CD29"/>
      <c r="CE29"/>
      <c r="CF29"/>
      <c r="CG29"/>
      <c r="CH29" s="100"/>
      <c r="CI29">
        <f t="shared" si="39"/>
        <v>-0.25876364913154609</v>
      </c>
      <c r="CJ29">
        <f t="shared" si="40"/>
        <v>-0.26088298284188732</v>
      </c>
      <c r="CK29" s="61"/>
      <c r="CL29" s="100">
        <v>202.08908926510605</v>
      </c>
      <c r="CM29" s="100">
        <v>23</v>
      </c>
      <c r="CN29" s="22">
        <f t="shared" si="41"/>
        <v>0.33291573836616239</v>
      </c>
      <c r="CO29" s="100"/>
      <c r="CP29" s="100">
        <f t="shared" si="42"/>
        <v>0.49821841540117923</v>
      </c>
      <c r="CQ29" s="100"/>
      <c r="CR29" s="100"/>
      <c r="CS29" s="100"/>
      <c r="CT29" s="100"/>
      <c r="CU29" s="100"/>
      <c r="CV29">
        <f t="shared" si="46"/>
        <v>-0.47766567338038901</v>
      </c>
      <c r="CW29">
        <f t="shared" si="47"/>
        <v>-0.30258022389043021</v>
      </c>
      <c r="CX29" s="61"/>
      <c r="CY29" s="100">
        <v>268.11937639790227</v>
      </c>
      <c r="CZ29" s="100">
        <v>23</v>
      </c>
      <c r="DA29" s="22">
        <f t="shared" si="48"/>
        <v>0.28190570961066558</v>
      </c>
      <c r="DC29" s="100">
        <f t="shared" si="49"/>
        <v>0.42596704740352598</v>
      </c>
      <c r="DH29" s="100"/>
      <c r="DI29">
        <f t="shared" si="53"/>
        <v>-0.54989612800461352</v>
      </c>
      <c r="DJ29">
        <f t="shared" si="54"/>
        <v>-0.37062399640044941</v>
      </c>
      <c r="DK29" s="61"/>
      <c r="DL29" s="100">
        <v>274.13181136088531</v>
      </c>
      <c r="DM29" s="100">
        <v>23</v>
      </c>
      <c r="DN29" s="22">
        <f t="shared" si="55"/>
        <v>0.254356854651895</v>
      </c>
      <c r="DP29" s="100">
        <f t="shared" si="56"/>
        <v>0.38675208050162918</v>
      </c>
      <c r="DQ29" s="100"/>
      <c r="DR29" s="100"/>
      <c r="DS29" s="100"/>
      <c r="DT29" s="100"/>
      <c r="DU29" s="100"/>
      <c r="DV29">
        <f t="shared" si="60"/>
        <v>-0.59455655409167774</v>
      </c>
      <c r="DW29">
        <f t="shared" si="61"/>
        <v>-0.41256734137016732</v>
      </c>
      <c r="DX29" s="61"/>
      <c r="DY29" s="100">
        <v>158.63322476707077</v>
      </c>
      <c r="DZ29">
        <v>23</v>
      </c>
      <c r="EA29" s="22">
        <f t="shared" si="62"/>
        <v>0.3862410935064618</v>
      </c>
      <c r="EC29" s="100">
        <f t="shared" si="63"/>
        <v>0.34349660561418427</v>
      </c>
      <c r="ED29" s="100"/>
      <c r="EE29" s="100"/>
      <c r="EF29" s="100"/>
      <c r="EG29" s="100"/>
      <c r="EH29" s="100"/>
      <c r="EI29">
        <f t="shared" si="123"/>
        <v>-0.41314152202819315</v>
      </c>
      <c r="EJ29">
        <f t="shared" si="67"/>
        <v>-0.46407755022106228</v>
      </c>
      <c r="EK29" s="61"/>
      <c r="EL29">
        <v>241.82328258461797</v>
      </c>
      <c r="EM29">
        <v>23</v>
      </c>
      <c r="EN29" s="22">
        <f t="shared" si="68"/>
        <v>0.37156847103786683</v>
      </c>
      <c r="EP29" s="100">
        <f t="shared" si="69"/>
        <v>0.42444242759717804</v>
      </c>
      <c r="EU29" s="100"/>
      <c r="EV29">
        <f t="shared" si="124"/>
        <v>-0.42996114461166512</v>
      </c>
      <c r="EW29">
        <f t="shared" si="73"/>
        <v>-0.37218121018454731</v>
      </c>
      <c r="EX29" s="61"/>
      <c r="EY29">
        <v>240.22957769600313</v>
      </c>
      <c r="EZ29">
        <v>23</v>
      </c>
      <c r="FA29" s="22">
        <f t="shared" si="74"/>
        <v>0.38607566025437001</v>
      </c>
      <c r="FC29" s="100">
        <f t="shared" si="75"/>
        <v>0.45374098887087916</v>
      </c>
      <c r="FH29" s="100"/>
      <c r="FI29">
        <f t="shared" si="125"/>
        <v>-0.41332757716491209</v>
      </c>
      <c r="FJ29">
        <f t="shared" si="79"/>
        <v>-0.3431919867988345</v>
      </c>
      <c r="FK29" s="61"/>
      <c r="FL29" s="100">
        <v>229.54411340742328</v>
      </c>
      <c r="FM29">
        <v>23</v>
      </c>
      <c r="FN29" s="22">
        <f t="shared" si="80"/>
        <v>0.37435355691596539</v>
      </c>
      <c r="FP29" s="100">
        <f t="shared" si="81"/>
        <v>0.51909796886473358</v>
      </c>
      <c r="FU29" s="100"/>
      <c r="FV29">
        <f t="shared" si="85"/>
        <v>-0.42671803607237169</v>
      </c>
      <c r="FW29">
        <f t="shared" si="86"/>
        <v>-0.28475067043258201</v>
      </c>
      <c r="FX29" s="61"/>
      <c r="GI29"/>
      <c r="GJ29" s="61"/>
      <c r="GK29">
        <v>746.79532001747305</v>
      </c>
      <c r="GL29">
        <v>92</v>
      </c>
      <c r="GM29" s="22">
        <f t="shared" si="95"/>
        <v>0.59923613795161501</v>
      </c>
      <c r="GN29" s="22"/>
      <c r="GO29" s="100">
        <f t="shared" si="96"/>
        <v>0.56207558333978414</v>
      </c>
      <c r="GP29" s="100">
        <f t="shared" si="97"/>
        <v>0.47698073780501493</v>
      </c>
      <c r="GQ29" s="100">
        <f t="shared" si="98"/>
        <v>0.14855207885237492</v>
      </c>
      <c r="GR29" s="100">
        <f t="shared" si="99"/>
        <v>0.2377580580020377</v>
      </c>
      <c r="GS29">
        <f t="shared" si="100"/>
        <v>-0.22240200365351306</v>
      </c>
      <c r="GT29">
        <f t="shared" si="101"/>
        <v>-0.25020528012445264</v>
      </c>
      <c r="GU29" s="61"/>
      <c r="HE29"/>
      <c r="HF29" s="61"/>
      <c r="HP29"/>
      <c r="HQ29" s="61"/>
      <c r="IA29"/>
      <c r="IB29" s="61"/>
    </row>
    <row r="30" spans="1:236" x14ac:dyDescent="0.25">
      <c r="D30" s="101"/>
      <c r="E30" s="101"/>
      <c r="F30" s="100">
        <v>6</v>
      </c>
      <c r="G30" s="100">
        <v>3.8750000000000031</v>
      </c>
      <c r="H30" s="100">
        <v>88.174238468984015</v>
      </c>
      <c r="I30" s="100">
        <v>291.09793974613473</v>
      </c>
      <c r="J30" s="100">
        <v>1.9002174484143879</v>
      </c>
      <c r="L30" s="100">
        <v>84.072885046250192</v>
      </c>
      <c r="M30" s="100">
        <v>24</v>
      </c>
      <c r="N30" s="22">
        <f t="shared" si="122"/>
        <v>3.0079051225903806</v>
      </c>
      <c r="O30" s="100"/>
      <c r="P30" s="100">
        <f t="shared" si="0"/>
        <v>0.36454007383945269</v>
      </c>
      <c r="Q30" s="100"/>
      <c r="R30" s="100"/>
      <c r="S30" s="100"/>
      <c r="T30" s="100"/>
      <c r="U30" s="100"/>
      <c r="V30">
        <f t="shared" si="4"/>
        <v>0.47826413332076745</v>
      </c>
      <c r="W30">
        <f t="shared" si="5"/>
        <v>-0.43825472278988403</v>
      </c>
      <c r="X30" s="61"/>
      <c r="Y30" s="100">
        <v>100.06123125366787</v>
      </c>
      <c r="Z30" s="100">
        <v>24</v>
      </c>
      <c r="AA30" s="22">
        <f t="shared" si="6"/>
        <v>9.2868090870088946E-2</v>
      </c>
      <c r="AB30" s="100"/>
      <c r="AC30" s="100">
        <f t="shared" si="7"/>
        <v>0.3455453604250443</v>
      </c>
      <c r="AD30" s="100"/>
      <c r="AE30" s="100"/>
      <c r="AF30" s="100"/>
      <c r="AG30" s="100"/>
      <c r="AH30" s="100"/>
      <c r="AI30">
        <f t="shared" si="11"/>
        <v>-1.0321334823415749</v>
      </c>
      <c r="AJ30">
        <f t="shared" si="12"/>
        <v>-0.4614949338491976</v>
      </c>
      <c r="AK30" s="61"/>
      <c r="AL30" s="100">
        <v>89.005617800226517</v>
      </c>
      <c r="AM30" s="100">
        <v>24</v>
      </c>
      <c r="AN30" s="22">
        <f t="shared" si="13"/>
        <v>0.10922225017737312</v>
      </c>
      <c r="AP30" s="100">
        <f t="shared" si="14"/>
        <v>0.29595485243431008</v>
      </c>
      <c r="AQ30" s="100"/>
      <c r="AR30" s="100"/>
      <c r="AS30" s="100"/>
      <c r="AT30" s="100"/>
      <c r="AU30" s="100"/>
      <c r="AV30">
        <f t="shared" si="18"/>
        <v>-0.96168888045063172</v>
      </c>
      <c r="AW30">
        <f t="shared" si="19"/>
        <v>-0.52877453500225302</v>
      </c>
      <c r="AX30" s="61"/>
      <c r="AY30" s="100">
        <v>210.58549332753194</v>
      </c>
      <c r="AZ30" s="100">
        <v>24</v>
      </c>
      <c r="BA30" s="22">
        <f t="shared" si="20"/>
        <v>0.68512312173360157</v>
      </c>
      <c r="BB30" s="100"/>
      <c r="BC30" s="100">
        <f t="shared" si="21"/>
        <v>0.601499645150396</v>
      </c>
      <c r="BD30" s="100"/>
      <c r="BE30" s="100"/>
      <c r="BF30" s="100"/>
      <c r="BG30" s="100"/>
      <c r="BH30" s="100"/>
      <c r="BI30">
        <f t="shared" si="25"/>
        <v>-0.16423137553729567</v>
      </c>
      <c r="BJ30">
        <f t="shared" si="26"/>
        <v>-0.22076462453239976</v>
      </c>
      <c r="BK30" s="61"/>
      <c r="BL30" s="100">
        <v>180.36698700150203</v>
      </c>
      <c r="BM30" s="100">
        <v>24</v>
      </c>
      <c r="BN30" s="22">
        <f t="shared" si="27"/>
        <v>0.55769033767198939</v>
      </c>
      <c r="BO30" s="100"/>
      <c r="BP30" s="100">
        <f t="shared" si="28"/>
        <v>0.54895013422238526</v>
      </c>
      <c r="BQ30" s="100"/>
      <c r="BR30" s="100"/>
      <c r="BS30" s="100"/>
      <c r="BT30" s="100"/>
      <c r="BU30" s="100"/>
      <c r="BV30">
        <f t="shared" si="32"/>
        <v>-0.25360687986219338</v>
      </c>
      <c r="BW30">
        <f t="shared" si="33"/>
        <v>-0.26046710439442983</v>
      </c>
      <c r="BX30" s="61"/>
      <c r="BY30" s="100">
        <v>254.58299236201935</v>
      </c>
      <c r="BZ30" s="100">
        <v>24</v>
      </c>
      <c r="CA30" s="22">
        <f t="shared" si="34"/>
        <v>0.56641608014963407</v>
      </c>
      <c r="CB30" s="100"/>
      <c r="CC30" s="100">
        <f t="shared" si="35"/>
        <v>0.55749884895539314</v>
      </c>
      <c r="CD30"/>
      <c r="CE30"/>
      <c r="CF30"/>
      <c r="CG30"/>
      <c r="CH30" s="100"/>
      <c r="CI30">
        <f t="shared" si="39"/>
        <v>-0.24686442583183837</v>
      </c>
      <c r="CJ30">
        <f t="shared" si="40"/>
        <v>-0.25375602494856808</v>
      </c>
      <c r="CK30" s="61"/>
      <c r="CL30" s="100">
        <v>214.14948050368929</v>
      </c>
      <c r="CM30" s="100">
        <v>24</v>
      </c>
      <c r="CN30" s="22">
        <f t="shared" si="41"/>
        <v>0.34439559141327147</v>
      </c>
      <c r="CO30" s="100"/>
      <c r="CP30" s="100">
        <f t="shared" si="42"/>
        <v>0.50356724948728571</v>
      </c>
      <c r="CQ30" s="100"/>
      <c r="CR30" s="100"/>
      <c r="CS30" s="100"/>
      <c r="CT30" s="100"/>
      <c r="CU30" s="100"/>
      <c r="CV30">
        <f t="shared" si="46"/>
        <v>-0.4629424165596826</v>
      </c>
      <c r="CW30">
        <f t="shared" si="47"/>
        <v>-0.29794252286414319</v>
      </c>
      <c r="CX30" s="61"/>
      <c r="CY30" s="100">
        <v>286.14157335137446</v>
      </c>
      <c r="CZ30" s="100">
        <v>24</v>
      </c>
      <c r="DA30" s="22">
        <f t="shared" si="48"/>
        <v>0.29162659614896441</v>
      </c>
      <c r="DC30" s="100">
        <f t="shared" si="49"/>
        <v>0.43198222503860989</v>
      </c>
      <c r="DH30" s="100"/>
      <c r="DI30">
        <f t="shared" si="53"/>
        <v>-0.53517287118390722</v>
      </c>
      <c r="DJ30">
        <f t="shared" si="54"/>
        <v>-0.36453412292227727</v>
      </c>
      <c r="DK30" s="61"/>
      <c r="DL30" s="100">
        <v>291.13914199227833</v>
      </c>
      <c r="DM30" s="100">
        <v>24</v>
      </c>
      <c r="DN30" s="22">
        <f t="shared" si="55"/>
        <v>0.2631277806743742</v>
      </c>
      <c r="DP30" s="100">
        <f t="shared" si="56"/>
        <v>0.3919541792960799</v>
      </c>
      <c r="DQ30" s="100"/>
      <c r="DR30" s="100"/>
      <c r="DS30" s="100"/>
      <c r="DT30" s="100"/>
      <c r="DU30" s="100"/>
      <c r="DV30">
        <f t="shared" si="60"/>
        <v>-0.57983329727097122</v>
      </c>
      <c r="DW30">
        <f t="shared" si="61"/>
        <v>-0.4067647004336048</v>
      </c>
      <c r="DX30" s="61"/>
      <c r="DY30" s="100">
        <v>168.60679108505684</v>
      </c>
      <c r="DZ30">
        <v>24</v>
      </c>
      <c r="EA30" s="22">
        <f t="shared" si="62"/>
        <v>0.40003541827454975</v>
      </c>
      <c r="EC30" s="100">
        <f t="shared" si="63"/>
        <v>0.34900272864046439</v>
      </c>
      <c r="ED30" s="100"/>
      <c r="EE30" s="100"/>
      <c r="EF30" s="100"/>
      <c r="EG30" s="100"/>
      <c r="EH30" s="100"/>
      <c r="EI30">
        <f t="shared" si="123"/>
        <v>-0.39790155547145628</v>
      </c>
      <c r="EJ30">
        <f t="shared" si="67"/>
        <v>-0.45717117754264175</v>
      </c>
      <c r="EK30" s="61"/>
      <c r="EL30">
        <v>256.35570990325141</v>
      </c>
      <c r="EM30">
        <v>24</v>
      </c>
      <c r="EN30" s="22">
        <f t="shared" si="68"/>
        <v>0.38395408673912912</v>
      </c>
      <c r="EP30" s="100">
        <f t="shared" si="69"/>
        <v>0.43216089692805859</v>
      </c>
      <c r="EU30" s="100"/>
      <c r="EV30">
        <f t="shared" si="124"/>
        <v>-0.41572070549705481</v>
      </c>
      <c r="EW30">
        <f t="shared" si="73"/>
        <v>-0.36435453179948279</v>
      </c>
      <c r="EX30" s="61"/>
      <c r="EY30">
        <v>255.23714463220279</v>
      </c>
      <c r="EZ30">
        <v>24</v>
      </c>
      <c r="FA30" s="22">
        <f t="shared" si="74"/>
        <v>0.39938861405624487</v>
      </c>
      <c r="FC30" s="100">
        <f t="shared" si="75"/>
        <v>0.46256495137427267</v>
      </c>
      <c r="FH30" s="100"/>
      <c r="FI30">
        <f t="shared" si="125"/>
        <v>-0.39860432034420568</v>
      </c>
      <c r="FJ30">
        <f t="shared" si="79"/>
        <v>-0.3348272768861994</v>
      </c>
      <c r="FK30" s="61"/>
      <c r="FL30" s="100">
        <v>243.56210706922371</v>
      </c>
      <c r="FM30">
        <v>24</v>
      </c>
      <c r="FN30" s="22">
        <f t="shared" si="80"/>
        <v>0.38683200881316426</v>
      </c>
      <c r="FP30" s="100">
        <f t="shared" si="81"/>
        <v>0.52696322359243075</v>
      </c>
      <c r="FU30" s="100"/>
      <c r="FV30">
        <f t="shared" si="85"/>
        <v>-0.41247759695776143</v>
      </c>
      <c r="FW30">
        <f t="shared" si="86"/>
        <v>-0.27821969284853276</v>
      </c>
      <c r="FX30" s="61"/>
      <c r="GI30"/>
      <c r="GJ30" s="61"/>
      <c r="GK30">
        <v>794.30472741889184</v>
      </c>
      <c r="GL30">
        <v>96</v>
      </c>
      <c r="GM30" s="22">
        <f t="shared" si="95"/>
        <v>0.62420431036626567</v>
      </c>
      <c r="GN30" s="22"/>
      <c r="GO30" s="100">
        <f t="shared" si="96"/>
        <v>0.57392087637650302</v>
      </c>
      <c r="GP30" s="100">
        <f t="shared" si="97"/>
        <v>0.47968892181235856</v>
      </c>
      <c r="GQ30" s="100">
        <f t="shared" si="98"/>
        <v>0.14708418957495045</v>
      </c>
      <c r="GR30" s="100">
        <f t="shared" si="99"/>
        <v>0.23910799211732561</v>
      </c>
      <c r="GS30">
        <f t="shared" si="100"/>
        <v>-0.20467323669308146</v>
      </c>
      <c r="GT30">
        <f t="shared" si="101"/>
        <v>-0.24114797750043937</v>
      </c>
      <c r="GU30" s="61"/>
      <c r="HE30"/>
      <c r="HF30" s="61"/>
      <c r="HP30"/>
      <c r="HQ30" s="61"/>
      <c r="IA30"/>
      <c r="IB30" s="61"/>
    </row>
    <row r="31" spans="1:236" x14ac:dyDescent="0.25">
      <c r="D31" s="101"/>
      <c r="E31" s="101"/>
      <c r="F31" s="100">
        <v>5</v>
      </c>
      <c r="G31" s="100">
        <v>3.9609999999999999</v>
      </c>
      <c r="H31" s="100">
        <v>57.844084650441616</v>
      </c>
      <c r="I31" s="100">
        <v>226.02435098385385</v>
      </c>
      <c r="J31" s="100">
        <v>1.208226350101868</v>
      </c>
      <c r="L31" s="100">
        <v>87.091905479212016</v>
      </c>
      <c r="M31" s="100">
        <v>25</v>
      </c>
      <c r="N31" s="22">
        <f t="shared" si="122"/>
        <v>3.0115019600100599</v>
      </c>
      <c r="O31" s="100"/>
      <c r="P31" s="100">
        <f t="shared" si="0"/>
        <v>0.36487993115221407</v>
      </c>
      <c r="Q31" s="100"/>
      <c r="R31" s="100"/>
      <c r="S31" s="100"/>
      <c r="T31" s="100"/>
      <c r="U31" s="100"/>
      <c r="V31">
        <f t="shared" si="4"/>
        <v>0.47878315016350659</v>
      </c>
      <c r="W31">
        <f t="shared" si="5"/>
        <v>-0.43785002271245999</v>
      </c>
      <c r="X31" s="61"/>
      <c r="Y31" s="100">
        <v>106.05776727802636</v>
      </c>
      <c r="Z31" s="100">
        <v>25</v>
      </c>
      <c r="AA31" s="22">
        <f t="shared" si="6"/>
        <v>9.5863835736866007E-2</v>
      </c>
      <c r="AB31" s="100"/>
      <c r="AC31" s="100">
        <f t="shared" si="7"/>
        <v>0.34620461779887651</v>
      </c>
      <c r="AD31" s="100"/>
      <c r="AE31" s="100"/>
      <c r="AF31" s="100"/>
      <c r="AG31" s="100"/>
      <c r="AH31" s="100"/>
      <c r="AI31">
        <f t="shared" si="11"/>
        <v>-1.0183451978559415</v>
      </c>
      <c r="AJ31">
        <f t="shared" si="12"/>
        <v>-0.46066714364954575</v>
      </c>
      <c r="AK31" s="61"/>
      <c r="AL31" s="100">
        <v>92.005434622091755</v>
      </c>
      <c r="AM31" s="100">
        <v>25</v>
      </c>
      <c r="AN31" s="22">
        <f t="shared" si="13"/>
        <v>0.11188620749877246</v>
      </c>
      <c r="AP31" s="100">
        <f t="shared" si="14"/>
        <v>0.29620638321518278</v>
      </c>
      <c r="AQ31" s="100"/>
      <c r="AR31" s="100"/>
      <c r="AS31" s="100"/>
      <c r="AT31" s="100"/>
      <c r="AU31" s="100"/>
      <c r="AV31">
        <f t="shared" si="18"/>
        <v>-0.95122344677246684</v>
      </c>
      <c r="AW31">
        <f t="shared" si="19"/>
        <v>-0.52840558671534976</v>
      </c>
      <c r="AX31" s="61"/>
      <c r="AY31" s="100">
        <v>221.58124920669619</v>
      </c>
      <c r="AZ31" s="100">
        <v>25</v>
      </c>
      <c r="BA31" s="22">
        <f t="shared" si="20"/>
        <v>0.70588442845280153</v>
      </c>
      <c r="BB31" s="100"/>
      <c r="BC31" s="100">
        <f t="shared" si="21"/>
        <v>0.61055318671329184</v>
      </c>
      <c r="BD31" s="100"/>
      <c r="BE31" s="100"/>
      <c r="BF31" s="100"/>
      <c r="BG31" s="100"/>
      <c r="BH31" s="100"/>
      <c r="BI31">
        <f t="shared" si="25"/>
        <v>-0.15126639837292807</v>
      </c>
      <c r="BJ31">
        <f t="shared" si="26"/>
        <v>-0.21427649766508836</v>
      </c>
      <c r="BK31" s="61"/>
      <c r="BL31" s="100">
        <v>188.82068212989805</v>
      </c>
      <c r="BM31" s="100">
        <v>25</v>
      </c>
      <c r="BN31" s="22">
        <f t="shared" si="27"/>
        <v>0.57459004487417087</v>
      </c>
      <c r="BO31" s="100"/>
      <c r="BP31" s="100">
        <f t="shared" si="28"/>
        <v>0.55504404574798794</v>
      </c>
      <c r="BQ31" s="100"/>
      <c r="BR31" s="100"/>
      <c r="BS31" s="100"/>
      <c r="BT31" s="100"/>
      <c r="BU31" s="100"/>
      <c r="BV31">
        <f t="shared" si="32"/>
        <v>-0.24064190269782576</v>
      </c>
      <c r="BW31">
        <f t="shared" si="33"/>
        <v>-0.25567255189300936</v>
      </c>
      <c r="BX31" s="61"/>
      <c r="BY31" s="100">
        <v>269.10453359243132</v>
      </c>
      <c r="BZ31" s="100">
        <v>25</v>
      </c>
      <c r="CA31" s="22">
        <f t="shared" si="34"/>
        <v>0.58172462285638094</v>
      </c>
      <c r="CB31" s="100"/>
      <c r="CC31" s="100">
        <f t="shared" si="35"/>
        <v>0.56692371726895607</v>
      </c>
      <c r="CD31"/>
      <c r="CE31"/>
      <c r="CF31"/>
      <c r="CG31"/>
      <c r="CH31" s="100"/>
      <c r="CI31">
        <f t="shared" si="39"/>
        <v>-0.23528255328202322</v>
      </c>
      <c r="CJ31">
        <f t="shared" si="40"/>
        <v>-0.24647537390764662</v>
      </c>
      <c r="CK31" s="61"/>
      <c r="CL31" s="100">
        <v>226.64123631854818</v>
      </c>
      <c r="CM31" s="100">
        <v>25</v>
      </c>
      <c r="CN31" s="22">
        <f t="shared" si="41"/>
        <v>0.35587544446038055</v>
      </c>
      <c r="CO31" s="100"/>
      <c r="CP31" s="100">
        <f t="shared" si="42"/>
        <v>0.5091073955717742</v>
      </c>
      <c r="CQ31" s="100"/>
      <c r="CR31" s="100"/>
      <c r="CS31" s="100"/>
      <c r="CT31" s="100"/>
      <c r="CU31" s="100"/>
      <c r="CV31">
        <f t="shared" si="46"/>
        <v>-0.44870197744507234</v>
      </c>
      <c r="CW31">
        <f t="shared" si="47"/>
        <v>-0.29319059411826309</v>
      </c>
      <c r="CX31" s="61"/>
      <c r="CY31" s="100">
        <v>302.64913679044253</v>
      </c>
      <c r="CZ31" s="100">
        <v>25</v>
      </c>
      <c r="DA31" s="22">
        <f t="shared" si="48"/>
        <v>0.30134748268726325</v>
      </c>
      <c r="DC31" s="100">
        <f t="shared" si="49"/>
        <v>0.4374918710970101</v>
      </c>
      <c r="DH31" s="100"/>
      <c r="DI31">
        <f t="shared" si="53"/>
        <v>-0.52093243206929696</v>
      </c>
      <c r="DJ31">
        <f t="shared" si="54"/>
        <v>-0.3590300120599772</v>
      </c>
      <c r="DK31" s="61"/>
      <c r="DL31" s="100">
        <v>309.61669851608457</v>
      </c>
      <c r="DM31" s="100">
        <v>25</v>
      </c>
      <c r="DN31" s="22">
        <f t="shared" si="55"/>
        <v>0.27189870669685334</v>
      </c>
      <c r="DP31" s="100">
        <f t="shared" si="56"/>
        <v>0.39760598183935841</v>
      </c>
      <c r="DQ31" s="100"/>
      <c r="DR31" s="100"/>
      <c r="DS31" s="100"/>
      <c r="DT31" s="100"/>
      <c r="DU31" s="100"/>
      <c r="DV31">
        <f t="shared" si="60"/>
        <v>-0.56559285815636096</v>
      </c>
      <c r="DW31">
        <f t="shared" si="61"/>
        <v>-0.40054709042089431</v>
      </c>
      <c r="DX31" s="61"/>
      <c r="DY31" s="100">
        <v>178.63720217244784</v>
      </c>
      <c r="DZ31">
        <v>25</v>
      </c>
      <c r="EA31" s="22">
        <f t="shared" si="62"/>
        <v>0.41382974304263764</v>
      </c>
      <c r="EC31" s="100">
        <f t="shared" si="63"/>
        <v>0.35454023405131641</v>
      </c>
      <c r="ED31" s="100"/>
      <c r="EE31" s="100"/>
      <c r="EF31" s="100"/>
      <c r="EH31" s="100"/>
      <c r="EI31">
        <f t="shared" si="123"/>
        <v>-0.38317829865074998</v>
      </c>
      <c r="EJ31">
        <f t="shared" si="67"/>
        <v>-0.45033447293515649</v>
      </c>
      <c r="EK31" s="61"/>
      <c r="EL31">
        <v>269.81336141859248</v>
      </c>
      <c r="EM31">
        <v>25</v>
      </c>
      <c r="EN31" s="22">
        <f t="shared" si="68"/>
        <v>0.39633970244039129</v>
      </c>
      <c r="EP31" s="100">
        <f t="shared" si="69"/>
        <v>0.43930853085110277</v>
      </c>
      <c r="EU31" s="100"/>
      <c r="EV31">
        <f t="shared" si="124"/>
        <v>-0.40193242101142157</v>
      </c>
      <c r="EW31">
        <f t="shared" si="73"/>
        <v>-0.3572303631685807</v>
      </c>
      <c r="EX31" s="61"/>
      <c r="EY31">
        <v>271.20333700011878</v>
      </c>
      <c r="EZ31">
        <v>25</v>
      </c>
      <c r="FA31" s="22">
        <f t="shared" si="74"/>
        <v>0.41270156785811973</v>
      </c>
      <c r="FC31" s="100">
        <f t="shared" si="75"/>
        <v>0.47195255453309187</v>
      </c>
      <c r="FH31" s="100"/>
      <c r="FI31">
        <f t="shared" si="125"/>
        <v>-0.38436388122959542</v>
      </c>
      <c r="FJ31">
        <f t="shared" si="79"/>
        <v>-0.32610165886625569</v>
      </c>
      <c r="FK31" s="61"/>
      <c r="FL31" s="100">
        <v>255.08282968479082</v>
      </c>
      <c r="FM31">
        <v>25</v>
      </c>
      <c r="FN31" s="22">
        <f t="shared" si="80"/>
        <v>0.39931046071036308</v>
      </c>
      <c r="FP31" s="100">
        <f t="shared" si="81"/>
        <v>0.53342730256155624</v>
      </c>
      <c r="FU31" s="100"/>
      <c r="FV31">
        <f t="shared" si="85"/>
        <v>-0.39868931247212813</v>
      </c>
      <c r="FW31">
        <f t="shared" si="86"/>
        <v>-0.27292475945909467</v>
      </c>
      <c r="FX31" s="61"/>
      <c r="GI31"/>
      <c r="GJ31" s="61"/>
      <c r="GK31">
        <v>842.32787559239659</v>
      </c>
      <c r="GL31">
        <v>100</v>
      </c>
      <c r="GM31" s="22">
        <f t="shared" si="95"/>
        <v>0.64917248278091633</v>
      </c>
      <c r="GN31" s="22"/>
      <c r="GO31" s="100">
        <f t="shared" si="96"/>
        <v>0.58589425793974992</v>
      </c>
      <c r="GP31" s="100">
        <f t="shared" si="97"/>
        <v>0.48439888563969669</v>
      </c>
      <c r="GQ31" s="100"/>
      <c r="GR31" s="100">
        <f t="shared" si="99"/>
        <v>0.24145574280009122</v>
      </c>
      <c r="GS31">
        <f t="shared" si="100"/>
        <v>-0.18763989739430109</v>
      </c>
      <c r="GT31">
        <f t="shared" si="101"/>
        <v>-0.2321807582773463</v>
      </c>
      <c r="GU31" s="61"/>
      <c r="HE31"/>
      <c r="HF31" s="61"/>
      <c r="HP31"/>
      <c r="HQ31" s="61"/>
      <c r="IA31"/>
      <c r="IB31" s="61"/>
    </row>
    <row r="32" spans="1:236" x14ac:dyDescent="0.25">
      <c r="D32" s="101"/>
      <c r="E32" s="101"/>
      <c r="F32" s="100">
        <v>7</v>
      </c>
      <c r="G32" s="100">
        <v>3.8249999999999997</v>
      </c>
      <c r="H32" s="100">
        <v>69.285054344716343</v>
      </c>
      <c r="I32" s="100">
        <v>234.06706734596133</v>
      </c>
      <c r="J32" s="100">
        <v>1.3456470044495368</v>
      </c>
      <c r="L32" s="100">
        <v>93.548115961787275</v>
      </c>
      <c r="M32" s="100">
        <v>26</v>
      </c>
      <c r="N32" s="22">
        <f t="shared" si="122"/>
        <v>3.0150987974297392</v>
      </c>
      <c r="O32" s="100"/>
      <c r="P32" s="100">
        <f t="shared" si="0"/>
        <v>0.36560671998784883</v>
      </c>
      <c r="Q32" s="100"/>
      <c r="R32" s="100"/>
      <c r="S32" s="100"/>
      <c r="T32" s="100"/>
      <c r="U32" s="100"/>
      <c r="V32">
        <f t="shared" si="4"/>
        <v>0.47930154747967674</v>
      </c>
      <c r="W32">
        <f t="shared" si="5"/>
        <v>-0.43698583037031807</v>
      </c>
      <c r="X32" s="61"/>
      <c r="Y32" s="100">
        <v>112.05467415507485</v>
      </c>
      <c r="Z32" s="100">
        <v>26</v>
      </c>
      <c r="AA32" s="22">
        <f t="shared" si="6"/>
        <v>9.8859580603643069E-2</v>
      </c>
      <c r="AB32" s="100"/>
      <c r="AC32" s="100">
        <f t="shared" si="7"/>
        <v>0.34686391594414229</v>
      </c>
      <c r="AD32" s="100"/>
      <c r="AE32" s="100"/>
      <c r="AF32" s="100"/>
      <c r="AG32" s="100"/>
      <c r="AH32" s="100"/>
      <c r="AI32">
        <f t="shared" si="11"/>
        <v>-1.00498123629796</v>
      </c>
      <c r="AJ32">
        <f t="shared" si="12"/>
        <v>-0.45984087721600753</v>
      </c>
      <c r="AK32" s="61"/>
      <c r="AL32" s="100">
        <v>96.00130207450313</v>
      </c>
      <c r="AM32" s="100">
        <v>26</v>
      </c>
      <c r="AN32" s="22">
        <f t="shared" si="13"/>
        <v>0.11455016482017182</v>
      </c>
      <c r="AP32" s="100">
        <f t="shared" si="14"/>
        <v>0.29654143155988277</v>
      </c>
      <c r="AQ32" s="100"/>
      <c r="AR32" s="100"/>
      <c r="AS32" s="100"/>
      <c r="AT32" s="100"/>
      <c r="AU32" s="100"/>
      <c r="AV32">
        <f t="shared" si="18"/>
        <v>-0.94100428159078076</v>
      </c>
      <c r="AW32">
        <f t="shared" si="19"/>
        <v>-0.52791462020600488</v>
      </c>
      <c r="AX32" s="61"/>
      <c r="AY32" s="100">
        <v>233.09064760303019</v>
      </c>
      <c r="AZ32" s="100">
        <v>26</v>
      </c>
      <c r="BA32" s="22">
        <f t="shared" si="20"/>
        <v>0.72664573517200171</v>
      </c>
      <c r="BB32" s="100"/>
      <c r="BC32" s="100">
        <f t="shared" si="21"/>
        <v>0.6200296445294009</v>
      </c>
      <c r="BD32" s="100"/>
      <c r="BE32" s="100"/>
      <c r="BF32" s="100"/>
      <c r="BG32" s="100"/>
      <c r="BH32" s="100"/>
      <c r="BI32">
        <f t="shared" si="25"/>
        <v>-0.13867727106490749</v>
      </c>
      <c r="BJ32">
        <f t="shared" si="26"/>
        <v>-0.20758754574729582</v>
      </c>
      <c r="BK32" s="61"/>
      <c r="BL32" s="100">
        <v>199.77612469962472</v>
      </c>
      <c r="BM32" s="100">
        <v>26</v>
      </c>
      <c r="BN32" s="22">
        <f t="shared" si="27"/>
        <v>0.59148975207635235</v>
      </c>
      <c r="BO32" s="100"/>
      <c r="BP32" s="100">
        <f t="shared" si="28"/>
        <v>0.56294136126856809</v>
      </c>
      <c r="BQ32" s="100"/>
      <c r="BR32" s="100"/>
      <c r="BS32" s="100"/>
      <c r="BT32" s="100"/>
      <c r="BU32" s="100"/>
      <c r="BV32">
        <f t="shared" si="32"/>
        <v>-0.22805277538980526</v>
      </c>
      <c r="BW32">
        <f t="shared" si="33"/>
        <v>-0.24953684103461682</v>
      </c>
      <c r="BX32" s="61"/>
      <c r="BY32" s="100">
        <v>284.07437406425805</v>
      </c>
      <c r="BZ32" s="100">
        <v>26</v>
      </c>
      <c r="CA32" s="22">
        <f t="shared" si="34"/>
        <v>0.5970331655631278</v>
      </c>
      <c r="CB32" s="100"/>
      <c r="CC32" s="100">
        <f t="shared" si="35"/>
        <v>0.57663954376997073</v>
      </c>
      <c r="CD32"/>
      <c r="CE32"/>
      <c r="CF32"/>
      <c r="CG32"/>
      <c r="CH32" s="100"/>
      <c r="CI32">
        <f t="shared" si="39"/>
        <v>-0.22400154287233415</v>
      </c>
      <c r="CJ32">
        <f t="shared" si="40"/>
        <v>-0.23909557864530209</v>
      </c>
      <c r="CK32" s="61"/>
      <c r="CL32" s="100">
        <v>240.13329631685815</v>
      </c>
      <c r="CM32" s="100">
        <v>26</v>
      </c>
      <c r="CN32" s="22">
        <f t="shared" si="41"/>
        <v>0.36735529750748952</v>
      </c>
      <c r="CO32" s="100"/>
      <c r="CP32" s="100">
        <f t="shared" si="42"/>
        <v>0.51509118075611215</v>
      </c>
      <c r="CQ32" s="100"/>
      <c r="CR32" s="100"/>
      <c r="CS32" s="100"/>
      <c r="CT32" s="100"/>
      <c r="CU32" s="100"/>
      <c r="CV32">
        <f t="shared" si="46"/>
        <v>-0.4349136929594391</v>
      </c>
      <c r="CW32">
        <f t="shared" si="47"/>
        <v>-0.28811588592168125</v>
      </c>
      <c r="CX32" s="61"/>
      <c r="CY32" s="100">
        <v>320.14098456773695</v>
      </c>
      <c r="CZ32" s="100">
        <v>26</v>
      </c>
      <c r="DA32" s="22">
        <f t="shared" si="48"/>
        <v>0.31106836922556202</v>
      </c>
      <c r="DC32" s="100">
        <f t="shared" si="49"/>
        <v>0.44333003676670679</v>
      </c>
      <c r="DG32" s="100"/>
      <c r="DH32" s="100"/>
      <c r="DI32">
        <f t="shared" si="53"/>
        <v>-0.50714414758366366</v>
      </c>
      <c r="DJ32">
        <f t="shared" si="54"/>
        <v>-0.35327284311953466</v>
      </c>
      <c r="DK32" s="61"/>
      <c r="DL32" s="100">
        <v>328.60995115790394</v>
      </c>
      <c r="DM32" s="100">
        <v>26</v>
      </c>
      <c r="DN32" s="22">
        <f t="shared" si="55"/>
        <v>0.28066963271933248</v>
      </c>
      <c r="DP32" s="100">
        <f t="shared" si="56"/>
        <v>0.40341552237291672</v>
      </c>
      <c r="DQ32" s="100"/>
      <c r="DR32" s="100"/>
      <c r="DS32" s="100"/>
      <c r="DT32" s="100"/>
      <c r="DU32" s="100"/>
      <c r="DV32">
        <f t="shared" si="60"/>
        <v>-0.55180457367072766</v>
      </c>
      <c r="DW32">
        <f t="shared" si="61"/>
        <v>-0.39424739528733693</v>
      </c>
      <c r="DX32" s="61"/>
      <c r="DY32" s="100">
        <v>188.11233346062133</v>
      </c>
      <c r="DZ32">
        <v>26</v>
      </c>
      <c r="EA32" s="22">
        <f t="shared" si="62"/>
        <v>0.42762406781072565</v>
      </c>
      <c r="EC32" s="100">
        <f t="shared" si="63"/>
        <v>0.35977118523762919</v>
      </c>
      <c r="EH32" s="100"/>
      <c r="EI32">
        <f t="shared" si="123"/>
        <v>-0.36893785953613961</v>
      </c>
      <c r="EJ32">
        <f t="shared" si="67"/>
        <v>-0.44397362307334798</v>
      </c>
      <c r="EK32" s="61"/>
      <c r="EL32">
        <v>284.3448610402516</v>
      </c>
      <c r="EM32">
        <v>26</v>
      </c>
      <c r="EN32" s="22">
        <f t="shared" si="68"/>
        <v>0.40872531814165358</v>
      </c>
      <c r="EP32" s="100">
        <f t="shared" si="69"/>
        <v>0.4470265074631492</v>
      </c>
      <c r="ET32" s="100"/>
      <c r="EU32" s="100"/>
      <c r="EV32">
        <f t="shared" si="124"/>
        <v>-0.38856845945343998</v>
      </c>
      <c r="EW32">
        <f t="shared" si="73"/>
        <v>-0.34966672361604645</v>
      </c>
      <c r="EX32" s="61"/>
      <c r="EY32">
        <v>287.77161083053346</v>
      </c>
      <c r="EZ32">
        <v>26</v>
      </c>
      <c r="FA32" s="22">
        <f t="shared" si="74"/>
        <v>0.42601452165999454</v>
      </c>
      <c r="FC32" s="100">
        <f t="shared" si="75"/>
        <v>0.48169416205995175</v>
      </c>
      <c r="FH32" s="100"/>
      <c r="FI32">
        <f t="shared" si="125"/>
        <v>-0.37057559674396212</v>
      </c>
      <c r="FJ32">
        <f t="shared" si="79"/>
        <v>-0.31722861712860623</v>
      </c>
      <c r="FK32" s="61"/>
      <c r="FL32" s="100">
        <v>267.57896030891516</v>
      </c>
      <c r="FM32">
        <v>26</v>
      </c>
      <c r="FN32" s="22">
        <f t="shared" si="80"/>
        <v>0.41178891260756195</v>
      </c>
      <c r="FP32" s="100">
        <f t="shared" si="81"/>
        <v>0.54043866615898373</v>
      </c>
      <c r="FU32" s="100"/>
      <c r="FV32">
        <f t="shared" si="85"/>
        <v>-0.38532535091414666</v>
      </c>
      <c r="FW32">
        <f t="shared" si="86"/>
        <v>-0.26725358655831266</v>
      </c>
      <c r="FX32" s="61"/>
      <c r="GI32"/>
      <c r="GJ32" s="61"/>
      <c r="GK32">
        <v>890.37969428777967</v>
      </c>
      <c r="GL32">
        <v>104</v>
      </c>
      <c r="GM32" s="22">
        <f t="shared" si="95"/>
        <v>0.67414065519556698</v>
      </c>
      <c r="GN32" s="22"/>
      <c r="GO32" s="100">
        <f t="shared" si="96"/>
        <v>0.59787478778692071</v>
      </c>
      <c r="GP32" s="100">
        <f t="shared" si="97"/>
        <v>0.48703376862191161</v>
      </c>
      <c r="GQ32" s="100"/>
      <c r="GR32" s="100">
        <f t="shared" si="99"/>
        <v>0.24276913894224347</v>
      </c>
      <c r="GS32">
        <f t="shared" si="100"/>
        <v>-0.17124948120613173</v>
      </c>
      <c r="GT32">
        <f t="shared" si="101"/>
        <v>-0.22338976027090676</v>
      </c>
      <c r="GU32" s="61"/>
      <c r="HE32"/>
      <c r="HF32" s="61"/>
      <c r="HP32"/>
      <c r="HQ32" s="61"/>
      <c r="IA32"/>
      <c r="IB32" s="61"/>
    </row>
    <row r="33" spans="4:236" x14ac:dyDescent="0.25">
      <c r="D33" s="101"/>
      <c r="E33" s="101"/>
      <c r="F33" s="100">
        <v>6</v>
      </c>
      <c r="G33" s="100">
        <v>4.2240000000000002</v>
      </c>
      <c r="H33" s="100">
        <v>66.229855810660922</v>
      </c>
      <c r="I33" s="100">
        <v>211.93974999827464</v>
      </c>
      <c r="J33" s="100">
        <v>1.2519135058006092</v>
      </c>
      <c r="L33" s="100">
        <v>96.546620862669243</v>
      </c>
      <c r="M33" s="100">
        <v>27</v>
      </c>
      <c r="N33" s="22">
        <f t="shared" si="122"/>
        <v>3.0186956348494185</v>
      </c>
      <c r="O33" s="100"/>
      <c r="P33" s="100">
        <f t="shared" si="0"/>
        <v>0.36594426782515038</v>
      </c>
      <c r="Q33" s="100"/>
      <c r="R33" s="100"/>
      <c r="S33" s="100"/>
      <c r="T33" s="100"/>
      <c r="U33" s="100"/>
      <c r="V33">
        <f t="shared" si="4"/>
        <v>0.47981932674651556</v>
      </c>
      <c r="W33">
        <f t="shared" si="5"/>
        <v>-0.43658505126957431</v>
      </c>
      <c r="X33" s="61"/>
      <c r="Y33" s="100">
        <v>118.02648007968381</v>
      </c>
      <c r="Z33" s="100">
        <v>27</v>
      </c>
      <c r="AA33" s="22">
        <f t="shared" si="6"/>
        <v>0.10185532547042013</v>
      </c>
      <c r="AB33" s="100"/>
      <c r="AC33" s="100">
        <f t="shared" si="7"/>
        <v>0.34752045449821772</v>
      </c>
      <c r="AD33" s="100"/>
      <c r="AE33" s="100"/>
      <c r="AF33" s="100"/>
      <c r="AG33" s="100"/>
      <c r="AH33" s="100"/>
      <c r="AI33">
        <f t="shared" si="11"/>
        <v>-0.99201625913359237</v>
      </c>
      <c r="AJ33">
        <f t="shared" si="12"/>
        <v>-0.4590196284428652</v>
      </c>
      <c r="AK33" s="61"/>
      <c r="AL33" s="100">
        <v>100.50124377339814</v>
      </c>
      <c r="AM33" s="100">
        <v>27</v>
      </c>
      <c r="AN33" s="22">
        <f t="shared" si="13"/>
        <v>0.11721412214157116</v>
      </c>
      <c r="AP33" s="100">
        <f t="shared" si="14"/>
        <v>0.29691874588159561</v>
      </c>
      <c r="AQ33" s="100"/>
      <c r="AR33" s="100"/>
      <c r="AS33" s="100"/>
      <c r="AT33" s="100"/>
      <c r="AU33" s="100"/>
      <c r="AV33">
        <f t="shared" si="18"/>
        <v>-0.93102006068417986</v>
      </c>
      <c r="AW33">
        <f t="shared" si="19"/>
        <v>-0.52736238247828093</v>
      </c>
      <c r="AX33" s="61"/>
      <c r="AY33" s="100">
        <v>244.58638555733228</v>
      </c>
      <c r="AZ33" s="100">
        <v>27</v>
      </c>
      <c r="BA33" s="22">
        <f t="shared" si="20"/>
        <v>0.74740704189120166</v>
      </c>
      <c r="BB33" s="100"/>
      <c r="BC33" s="100">
        <f t="shared" si="21"/>
        <v>0.62949485478953837</v>
      </c>
      <c r="BD33" s="100"/>
      <c r="BE33" s="100"/>
      <c r="BF33" s="100"/>
      <c r="BG33" s="100"/>
      <c r="BH33" s="100"/>
      <c r="BI33">
        <f t="shared" si="25"/>
        <v>-0.12644281464789592</v>
      </c>
      <c r="BJ33">
        <f t="shared" si="26"/>
        <v>-0.20100781527120001</v>
      </c>
      <c r="BK33" s="61"/>
      <c r="BL33" s="100">
        <v>209.76296145888102</v>
      </c>
      <c r="BM33" s="100">
        <v>27</v>
      </c>
      <c r="BN33" s="22">
        <f t="shared" si="27"/>
        <v>0.60838945927853383</v>
      </c>
      <c r="BO33" s="100"/>
      <c r="BP33" s="100">
        <f t="shared" si="28"/>
        <v>0.57014044979816492</v>
      </c>
      <c r="BQ33" s="100"/>
      <c r="BR33" s="100"/>
      <c r="BS33" s="100"/>
      <c r="BT33" s="100"/>
      <c r="BU33" s="100"/>
      <c r="BV33">
        <f t="shared" si="32"/>
        <v>-0.21581831897279366</v>
      </c>
      <c r="BW33">
        <f t="shared" si="33"/>
        <v>-0.24401814597893359</v>
      </c>
      <c r="BX33" s="61"/>
      <c r="BY33" s="100">
        <v>297.60754358718799</v>
      </c>
      <c r="BZ33" s="100">
        <v>27</v>
      </c>
      <c r="CA33" s="22">
        <f t="shared" si="34"/>
        <v>0.61234170826987477</v>
      </c>
      <c r="CB33" s="100"/>
      <c r="CC33" s="100">
        <f t="shared" si="35"/>
        <v>0.58542293243340127</v>
      </c>
      <c r="CD33"/>
      <c r="CE33"/>
      <c r="CF33"/>
      <c r="CG33"/>
      <c r="CH33" s="100"/>
      <c r="CI33">
        <f t="shared" si="39"/>
        <v>-0.21300615857087091</v>
      </c>
      <c r="CJ33">
        <f t="shared" si="40"/>
        <v>-0.23253026920285419</v>
      </c>
      <c r="CK33" s="61"/>
      <c r="CL33" s="100">
        <v>253.1427462914946</v>
      </c>
      <c r="CM33" s="100">
        <v>27</v>
      </c>
      <c r="CN33" s="22">
        <f t="shared" si="41"/>
        <v>0.37883515055459865</v>
      </c>
      <c r="CO33" s="100"/>
      <c r="CP33" s="100">
        <f t="shared" si="42"/>
        <v>0.52086092637126413</v>
      </c>
      <c r="CQ33" s="100"/>
      <c r="CR33" s="100"/>
      <c r="CS33" s="100"/>
      <c r="CT33" s="100"/>
      <c r="CU33" s="100"/>
      <c r="CV33">
        <f t="shared" si="46"/>
        <v>-0.42154973140145752</v>
      </c>
      <c r="CW33">
        <f t="shared" si="47"/>
        <v>-0.28327822098510735</v>
      </c>
      <c r="CX33" s="61"/>
      <c r="CY33" s="100">
        <v>338.11980125393427</v>
      </c>
      <c r="CZ33" s="100">
        <v>27</v>
      </c>
      <c r="DA33" s="22">
        <f t="shared" si="48"/>
        <v>0.32078925576386086</v>
      </c>
      <c r="DC33" s="100">
        <f t="shared" si="49"/>
        <v>0.44933073558912484</v>
      </c>
      <c r="DD33" s="100"/>
      <c r="DE33" s="100"/>
      <c r="DF33" s="100"/>
      <c r="DG33" s="100"/>
      <c r="DH33" s="100"/>
      <c r="DI33">
        <f t="shared" si="53"/>
        <v>-0.49378018602568213</v>
      </c>
      <c r="DJ33">
        <f t="shared" si="54"/>
        <v>-0.34743387332726727</v>
      </c>
      <c r="DK33" s="61"/>
      <c r="DL33" s="100">
        <v>346.61686340973085</v>
      </c>
      <c r="DM33" s="100">
        <v>27</v>
      </c>
      <c r="DN33" s="22">
        <f t="shared" si="55"/>
        <v>0.28944055874181163</v>
      </c>
      <c r="DP33" s="100">
        <f t="shared" si="56"/>
        <v>0.40892336711041483</v>
      </c>
      <c r="DQ33" s="100"/>
      <c r="DR33" s="100"/>
      <c r="DS33" s="100"/>
      <c r="DU33" s="100"/>
      <c r="DV33">
        <f t="shared" si="60"/>
        <v>-0.53844061211274619</v>
      </c>
      <c r="DW33">
        <f t="shared" si="61"/>
        <v>-0.3883580718444018</v>
      </c>
      <c r="DX33" s="61"/>
      <c r="DY33" s="100">
        <v>197.64235376052372</v>
      </c>
      <c r="DZ33">
        <v>27</v>
      </c>
      <c r="EA33" s="22">
        <f t="shared" si="62"/>
        <v>0.44141839257881349</v>
      </c>
      <c r="EC33" s="100">
        <f t="shared" si="63"/>
        <v>0.36503243909018351</v>
      </c>
      <c r="EH33" s="100"/>
      <c r="EI33">
        <f t="shared" si="123"/>
        <v>-0.35514957505050643</v>
      </c>
      <c r="EJ33">
        <f t="shared" si="67"/>
        <v>-0.43766853967539787</v>
      </c>
      <c r="EK33" s="61"/>
      <c r="EL33">
        <v>302.8473212693155</v>
      </c>
      <c r="EM33">
        <v>27</v>
      </c>
      <c r="EN33" s="22">
        <f t="shared" si="68"/>
        <v>0.42111093384291576</v>
      </c>
      <c r="EP33" s="100">
        <f t="shared" si="69"/>
        <v>0.45685354245824289</v>
      </c>
      <c r="EQ33" s="100"/>
      <c r="ER33" s="100"/>
      <c r="ES33" s="100"/>
      <c r="ET33" s="100"/>
      <c r="EU33" s="100"/>
      <c r="EV33">
        <f t="shared" si="124"/>
        <v>-0.37560348228907242</v>
      </c>
      <c r="EW33">
        <f t="shared" si="73"/>
        <v>-0.34022300320465193</v>
      </c>
      <c r="EX33" s="61"/>
      <c r="EY33">
        <v>303.77829086358361</v>
      </c>
      <c r="EZ33">
        <v>27</v>
      </c>
      <c r="FA33" s="22">
        <f t="shared" si="74"/>
        <v>0.4393274754618694</v>
      </c>
      <c r="FC33" s="100">
        <f t="shared" si="75"/>
        <v>0.49110557065242394</v>
      </c>
      <c r="FH33" s="100"/>
      <c r="FI33">
        <f t="shared" si="125"/>
        <v>-0.35721163518598059</v>
      </c>
      <c r="FJ33">
        <f t="shared" si="79"/>
        <v>-0.30882513960106345</v>
      </c>
      <c r="FK33" s="61"/>
      <c r="FL33" s="100">
        <v>280.6002494653203</v>
      </c>
      <c r="FM33">
        <v>27</v>
      </c>
      <c r="FN33" s="22">
        <f t="shared" si="80"/>
        <v>0.42426736450476077</v>
      </c>
      <c r="FP33" s="100">
        <f t="shared" si="81"/>
        <v>0.54774468716092051</v>
      </c>
      <c r="FT33" s="12"/>
      <c r="FU33" s="100"/>
      <c r="FV33">
        <f t="shared" si="85"/>
        <v>-0.37236037374977904</v>
      </c>
      <c r="FW33">
        <f t="shared" si="86"/>
        <v>-0.26142182617781923</v>
      </c>
      <c r="FX33" s="61"/>
      <c r="GI33"/>
      <c r="GJ33" s="61"/>
      <c r="GK33">
        <v>939.34618219269942</v>
      </c>
      <c r="GL33">
        <v>108</v>
      </c>
      <c r="GM33" s="22">
        <f t="shared" si="95"/>
        <v>0.69910882761021764</v>
      </c>
      <c r="GN33" s="22"/>
      <c r="GO33" s="100">
        <f t="shared" si="96"/>
        <v>0.61008336772798311</v>
      </c>
      <c r="GP33" s="100"/>
      <c r="GR33" s="100"/>
      <c r="GS33">
        <f t="shared" si="100"/>
        <v>-0.1554552140228998</v>
      </c>
      <c r="GT33">
        <f t="shared" si="101"/>
        <v>-0.21461081470998827</v>
      </c>
      <c r="GU33" s="61"/>
      <c r="HE33"/>
      <c r="HF33" s="61"/>
      <c r="HP33"/>
      <c r="HQ33" s="61"/>
      <c r="IA33"/>
      <c r="IB33" s="61"/>
    </row>
    <row r="34" spans="4:236" x14ac:dyDescent="0.25">
      <c r="D34" s="101"/>
      <c r="E34" s="101"/>
      <c r="F34" s="100">
        <v>7</v>
      </c>
      <c r="G34" s="100">
        <v>7.6560000000000077</v>
      </c>
      <c r="H34" s="100">
        <v>65.754960739075159</v>
      </c>
      <c r="I34" s="100">
        <v>168.47083084659377</v>
      </c>
      <c r="J34" s="100">
        <v>1.335635766677755</v>
      </c>
      <c r="L34" s="100">
        <v>101.06062536913177</v>
      </c>
      <c r="M34" s="100">
        <v>28</v>
      </c>
      <c r="N34" s="22">
        <f t="shared" si="122"/>
        <v>3.0222924722690978</v>
      </c>
      <c r="O34" s="100"/>
      <c r="P34" s="100">
        <f t="shared" si="0"/>
        <v>0.36645241855662924</v>
      </c>
      <c r="Q34" s="100"/>
      <c r="R34" s="100"/>
      <c r="S34" s="100"/>
      <c r="T34" s="100"/>
      <c r="U34" s="100"/>
      <c r="V34">
        <f t="shared" si="4"/>
        <v>0.48033648943598345</v>
      </c>
      <c r="W34">
        <f t="shared" si="5"/>
        <v>-0.43598240765260649</v>
      </c>
      <c r="X34" s="61"/>
      <c r="Y34" s="100">
        <v>123.03657992645927</v>
      </c>
      <c r="Z34" s="100">
        <v>28</v>
      </c>
      <c r="AA34" s="22">
        <f t="shared" si="6"/>
        <v>0.10485107033719719</v>
      </c>
      <c r="AB34" s="100"/>
      <c r="AC34" s="100">
        <f t="shared" si="7"/>
        <v>0.34807126337424305</v>
      </c>
      <c r="AD34" s="100"/>
      <c r="AE34" s="100"/>
      <c r="AF34" s="100"/>
      <c r="AG34" s="100"/>
      <c r="AH34" s="100"/>
      <c r="AI34">
        <f t="shared" si="11"/>
        <v>-0.97942713182557184</v>
      </c>
      <c r="AJ34">
        <f t="shared" si="12"/>
        <v>-0.45833183041625469</v>
      </c>
      <c r="AK34" s="61"/>
      <c r="AL34" s="100">
        <v>106.00471687618433</v>
      </c>
      <c r="AM34" s="100">
        <v>28</v>
      </c>
      <c r="AN34" s="22">
        <f t="shared" si="13"/>
        <v>0.11987807946297049</v>
      </c>
      <c r="AP34" s="100">
        <f t="shared" si="14"/>
        <v>0.29738020502035573</v>
      </c>
      <c r="AQ34" s="100"/>
      <c r="AR34" s="100"/>
      <c r="AS34" s="100"/>
      <c r="AT34" s="100"/>
      <c r="AU34" s="100"/>
      <c r="AV34">
        <f t="shared" si="18"/>
        <v>-0.92126022339502356</v>
      </c>
      <c r="AW34">
        <f t="shared" si="19"/>
        <v>-0.5266879434688907</v>
      </c>
      <c r="AX34" s="61"/>
      <c r="AY34" s="100">
        <v>256.10983971725881</v>
      </c>
      <c r="AZ34" s="100">
        <v>28</v>
      </c>
      <c r="BA34" s="22">
        <f t="shared" si="20"/>
        <v>0.76816834861040173</v>
      </c>
      <c r="BB34" s="100"/>
      <c r="BC34" s="100">
        <f t="shared" si="21"/>
        <v>0.63898288565631189</v>
      </c>
      <c r="BD34" s="100"/>
      <c r="BE34" s="100"/>
      <c r="BF34" s="100"/>
      <c r="BG34" s="100"/>
      <c r="BH34" s="100"/>
      <c r="BI34">
        <f t="shared" si="25"/>
        <v>-0.11454359134818817</v>
      </c>
      <c r="BJ34">
        <f t="shared" si="26"/>
        <v>-0.19451077371102315</v>
      </c>
      <c r="BK34" s="61"/>
      <c r="BL34" s="100">
        <v>221.24929378418364</v>
      </c>
      <c r="BM34" s="100">
        <v>28</v>
      </c>
      <c r="BN34" s="22">
        <f t="shared" si="27"/>
        <v>0.62528916648071531</v>
      </c>
      <c r="BO34" s="100"/>
      <c r="BP34" s="100">
        <f t="shared" si="28"/>
        <v>0.5784204613056706</v>
      </c>
      <c r="BQ34" s="100"/>
      <c r="BR34" s="100"/>
      <c r="BS34" s="100"/>
      <c r="BT34" s="100"/>
      <c r="BU34" s="100"/>
      <c r="BV34">
        <f t="shared" si="32"/>
        <v>-0.20391909567308594</v>
      </c>
      <c r="BW34">
        <f t="shared" si="33"/>
        <v>-0.23775635251336888</v>
      </c>
      <c r="BX34" s="61"/>
      <c r="BY34" s="100">
        <v>309.59085903818283</v>
      </c>
      <c r="BZ34" s="100">
        <v>28</v>
      </c>
      <c r="CA34" s="22">
        <f t="shared" si="34"/>
        <v>0.62765025097662153</v>
      </c>
      <c r="CB34" s="100"/>
      <c r="CC34" s="100">
        <f t="shared" si="35"/>
        <v>0.59320042438783538</v>
      </c>
      <c r="CD34"/>
      <c r="CE34"/>
      <c r="CF34"/>
      <c r="CG34"/>
      <c r="CH34" s="100"/>
      <c r="CI34">
        <f t="shared" si="39"/>
        <v>-0.20228229317909788</v>
      </c>
      <c r="CJ34">
        <f t="shared" si="40"/>
        <v>-0.2267985469403023</v>
      </c>
      <c r="CK34" s="61"/>
      <c r="CL34" s="100">
        <v>266.13577361940651</v>
      </c>
      <c r="CM34" s="100">
        <v>28</v>
      </c>
      <c r="CN34" s="22">
        <f t="shared" si="41"/>
        <v>0.39031500360170762</v>
      </c>
      <c r="CO34" s="100"/>
      <c r="CP34" s="100">
        <f t="shared" si="42"/>
        <v>0.52662338847373014</v>
      </c>
      <c r="CQ34" s="100"/>
      <c r="CR34" s="100"/>
      <c r="CS34" s="100"/>
      <c r="CT34" s="100"/>
      <c r="CU34" s="100"/>
      <c r="CV34">
        <f t="shared" si="46"/>
        <v>-0.40858475423708995</v>
      </c>
      <c r="CW34">
        <f t="shared" si="47"/>
        <v>-0.27849985685258649</v>
      </c>
      <c r="CX34" s="61"/>
      <c r="CY34" s="100">
        <v>355.62691124266735</v>
      </c>
      <c r="CZ34" s="100">
        <v>28</v>
      </c>
      <c r="DA34" s="22">
        <f t="shared" si="48"/>
        <v>0.33051014230215964</v>
      </c>
      <c r="DC34" s="100">
        <f t="shared" si="49"/>
        <v>0.45517399525003388</v>
      </c>
      <c r="DD34" s="100"/>
      <c r="DE34" s="100"/>
      <c r="DF34" s="100"/>
      <c r="DG34" s="100"/>
      <c r="DH34" s="100"/>
      <c r="DI34">
        <f t="shared" si="53"/>
        <v>-0.48081520886131451</v>
      </c>
      <c r="DJ34">
        <f t="shared" si="54"/>
        <v>-0.3418225577773541</v>
      </c>
      <c r="DK34" s="61"/>
      <c r="DL34" s="100">
        <v>365.66548921110945</v>
      </c>
      <c r="DM34" s="100">
        <v>28</v>
      </c>
      <c r="DN34" s="22">
        <f t="shared" si="55"/>
        <v>0.29821148476429071</v>
      </c>
      <c r="DP34" s="100">
        <f t="shared" si="56"/>
        <v>0.41474984484904265</v>
      </c>
      <c r="DU34" s="100"/>
      <c r="DV34">
        <f t="shared" si="60"/>
        <v>-0.52547563494837868</v>
      </c>
      <c r="DW34">
        <f t="shared" si="61"/>
        <v>-0.38221376776584942</v>
      </c>
      <c r="DX34" s="61"/>
      <c r="DY34" s="100">
        <v>207.17444340458599</v>
      </c>
      <c r="DZ34">
        <v>28</v>
      </c>
      <c r="EA34" s="22">
        <f t="shared" si="62"/>
        <v>0.4552127173469015</v>
      </c>
      <c r="EC34" s="100">
        <f t="shared" si="63"/>
        <v>0.37029483536894364</v>
      </c>
      <c r="EH34" s="100"/>
      <c r="EI34">
        <f t="shared" si="123"/>
        <v>-0.34178561349252484</v>
      </c>
      <c r="EJ34">
        <f t="shared" si="67"/>
        <v>-0.43145234516473652</v>
      </c>
      <c r="EK34" s="61"/>
      <c r="EL34">
        <v>321.32732532419334</v>
      </c>
      <c r="EM34">
        <v>28</v>
      </c>
      <c r="EN34" s="22">
        <f t="shared" si="68"/>
        <v>0.43349654954417804</v>
      </c>
      <c r="EP34" s="100">
        <f t="shared" si="69"/>
        <v>0.46666865052000722</v>
      </c>
      <c r="EQ34" s="100"/>
      <c r="ER34" s="100"/>
      <c r="ES34" s="100"/>
      <c r="ET34" s="100"/>
      <c r="EU34" s="100"/>
      <c r="EV34">
        <f t="shared" si="124"/>
        <v>-0.36301435498105183</v>
      </c>
      <c r="EW34">
        <f t="shared" si="73"/>
        <v>-0.33099137280986574</v>
      </c>
      <c r="EX34" s="61"/>
      <c r="EY34">
        <v>320.30610359467084</v>
      </c>
      <c r="EZ34">
        <v>28</v>
      </c>
      <c r="FA34" s="22">
        <f t="shared" si="74"/>
        <v>0.4526404292637442</v>
      </c>
      <c r="FC34" s="100">
        <f t="shared" si="75"/>
        <v>0.50082338836546325</v>
      </c>
      <c r="FH34" s="100"/>
      <c r="FI34">
        <f t="shared" si="125"/>
        <v>-0.34424665802161297</v>
      </c>
      <c r="FJ34">
        <f t="shared" si="79"/>
        <v>-0.30031539784698291</v>
      </c>
      <c r="FK34" s="61"/>
      <c r="FL34" s="100">
        <v>294.6086387056564</v>
      </c>
      <c r="FM34">
        <v>28</v>
      </c>
      <c r="FN34" s="22">
        <f t="shared" si="80"/>
        <v>0.43674581640195964</v>
      </c>
      <c r="FP34" s="100">
        <f t="shared" si="81"/>
        <v>0.55560455301320866</v>
      </c>
      <c r="FQ34" s="12"/>
      <c r="FR34" s="12"/>
      <c r="FS34" s="12"/>
      <c r="FT34" s="12"/>
      <c r="FU34" s="100"/>
      <c r="FV34">
        <f t="shared" si="85"/>
        <v>-0.35977124644175845</v>
      </c>
      <c r="FW34">
        <f t="shared" si="86"/>
        <v>-0.25523420400639713</v>
      </c>
      <c r="FX34" s="61"/>
      <c r="GI34"/>
      <c r="GJ34" s="61"/>
      <c r="GK34">
        <v>987.92573101422965</v>
      </c>
      <c r="GL34">
        <v>112</v>
      </c>
      <c r="GM34" s="22">
        <f t="shared" si="95"/>
        <v>0.72407700002486819</v>
      </c>
      <c r="GN34" s="22"/>
      <c r="GO34" s="100">
        <f t="shared" si="96"/>
        <v>0.62219547400033859</v>
      </c>
      <c r="GR34" s="100"/>
      <c r="GS34">
        <f t="shared" si="100"/>
        <v>-0.14021524746616298</v>
      </c>
      <c r="GT34">
        <f t="shared" si="101"/>
        <v>-0.20607315237843596</v>
      </c>
      <c r="GU34" s="61"/>
      <c r="HE34"/>
      <c r="HF34" s="61"/>
      <c r="HP34"/>
      <c r="HQ34" s="61"/>
      <c r="IA34"/>
      <c r="IB34" s="61"/>
    </row>
    <row r="35" spans="4:236" x14ac:dyDescent="0.25">
      <c r="D35" s="101"/>
      <c r="E35" s="101"/>
      <c r="F35" s="100">
        <v>4</v>
      </c>
      <c r="G35" s="100">
        <v>3.9619999999999775</v>
      </c>
      <c r="H35" s="100">
        <v>97.470963753001797</v>
      </c>
      <c r="I35" s="100">
        <v>225.96725746696515</v>
      </c>
      <c r="J35" s="100">
        <v>1.5682005379343862</v>
      </c>
      <c r="L35" s="100">
        <v>106.01886624558857</v>
      </c>
      <c r="M35" s="100">
        <v>29</v>
      </c>
      <c r="N35" s="22">
        <f t="shared" si="122"/>
        <v>3.0258893096887771</v>
      </c>
      <c r="O35" s="100"/>
      <c r="P35" s="100">
        <f t="shared" si="0"/>
        <v>0.3670105778860257</v>
      </c>
      <c r="Q35" s="100"/>
      <c r="R35" s="100"/>
      <c r="S35" s="100"/>
      <c r="T35" s="100"/>
      <c r="U35" s="100"/>
      <c r="V35">
        <f t="shared" si="4"/>
        <v>0.48085303701478854</v>
      </c>
      <c r="W35">
        <f t="shared" si="5"/>
        <v>-0.43532141844183936</v>
      </c>
      <c r="X35" s="61"/>
      <c r="Y35" s="100">
        <v>127.06297651164952</v>
      </c>
      <c r="Z35" s="100">
        <v>29</v>
      </c>
      <c r="AA35" s="22">
        <f t="shared" si="6"/>
        <v>0.10784681520397425</v>
      </c>
      <c r="AB35" s="100"/>
      <c r="AC35" s="100">
        <f t="shared" si="7"/>
        <v>0.34851392420842747</v>
      </c>
      <c r="AD35" s="100"/>
      <c r="AE35" s="100"/>
      <c r="AF35" s="100"/>
      <c r="AG35" s="100"/>
      <c r="AH35" s="100"/>
      <c r="AI35">
        <f t="shared" si="11"/>
        <v>-0.96719267540856024</v>
      </c>
      <c r="AJ35">
        <f t="shared" si="12"/>
        <v>-0.45777986581251118</v>
      </c>
      <c r="AK35" s="61"/>
      <c r="AL35" s="100">
        <v>111.00450441310929</v>
      </c>
      <c r="AM35" s="100">
        <v>29</v>
      </c>
      <c r="AN35" s="22">
        <f t="shared" si="13"/>
        <v>0.12254203678436984</v>
      </c>
      <c r="AP35" s="100">
        <f t="shared" si="14"/>
        <v>0.29779943077247306</v>
      </c>
      <c r="AQ35" s="100"/>
      <c r="AR35" s="100"/>
      <c r="AS35" s="100"/>
      <c r="AT35" s="100"/>
      <c r="AU35" s="100"/>
      <c r="AV35">
        <f t="shared" si="18"/>
        <v>-0.91171490548879319</v>
      </c>
      <c r="AW35">
        <f t="shared" si="19"/>
        <v>-0.52607613671349396</v>
      </c>
      <c r="AX35" s="61"/>
      <c r="AY35" s="100">
        <v>267.60511953249323</v>
      </c>
      <c r="AZ35" s="100">
        <v>29</v>
      </c>
      <c r="BA35" s="22">
        <f t="shared" si="20"/>
        <v>0.7889296553296018</v>
      </c>
      <c r="BB35" s="100"/>
      <c r="BC35" s="100">
        <f t="shared" si="21"/>
        <v>0.64844771869989981</v>
      </c>
      <c r="BD35" s="100"/>
      <c r="BE35" s="100"/>
      <c r="BF35" s="100"/>
      <c r="BG35" s="100"/>
      <c r="BH35" s="100"/>
      <c r="BI35">
        <f t="shared" si="25"/>
        <v>-0.102961718798373</v>
      </c>
      <c r="BJ35">
        <f t="shared" si="26"/>
        <v>-0.18812503329683844</v>
      </c>
      <c r="BK35" s="61"/>
      <c r="BL35" s="100">
        <v>230.73903007510455</v>
      </c>
      <c r="BM35" s="100">
        <v>29</v>
      </c>
      <c r="BN35" s="22">
        <f t="shared" si="27"/>
        <v>0.64218887368289679</v>
      </c>
      <c r="BO35" s="100"/>
      <c r="BP35" s="100">
        <f t="shared" si="28"/>
        <v>0.58526121111742124</v>
      </c>
      <c r="BQ35" s="100"/>
      <c r="BR35" s="100"/>
      <c r="BS35" s="100"/>
      <c r="BT35" s="100"/>
      <c r="BU35" s="100"/>
      <c r="BV35">
        <f t="shared" si="32"/>
        <v>-0.19233722312327078</v>
      </c>
      <c r="BW35">
        <f t="shared" si="33"/>
        <v>-0.23265025831515224</v>
      </c>
      <c r="BX35" s="61"/>
      <c r="BY35" s="100">
        <v>324.09875038327436</v>
      </c>
      <c r="BZ35" s="100">
        <v>29</v>
      </c>
      <c r="CA35" s="22">
        <f t="shared" si="34"/>
        <v>0.64295879368336839</v>
      </c>
      <c r="CB35" s="100"/>
      <c r="CC35" s="100">
        <f t="shared" si="35"/>
        <v>0.60261643356106331</v>
      </c>
      <c r="CD35"/>
      <c r="CE35"/>
      <c r="CF35"/>
      <c r="CG35"/>
      <c r="CH35" s="100"/>
      <c r="CI35">
        <f t="shared" si="39"/>
        <v>-0.19181685950093291</v>
      </c>
      <c r="CJ35">
        <f t="shared" si="40"/>
        <v>-0.21995902913864471</v>
      </c>
      <c r="CK35" s="61"/>
      <c r="CL35" s="100">
        <v>279.62921878802291</v>
      </c>
      <c r="CM35" s="100">
        <v>29</v>
      </c>
      <c r="CN35" s="22">
        <f t="shared" si="41"/>
        <v>0.4017948566488167</v>
      </c>
      <c r="CO35" s="100"/>
      <c r="CP35" s="100">
        <f t="shared" si="42"/>
        <v>0.53260778798690733</v>
      </c>
      <c r="CQ35" s="100"/>
      <c r="CR35" s="100"/>
      <c r="CS35" s="100"/>
      <c r="CT35" s="100"/>
      <c r="CU35" s="100"/>
      <c r="CV35">
        <f t="shared" si="46"/>
        <v>-0.39599562692906942</v>
      </c>
      <c r="CW35">
        <f t="shared" si="47"/>
        <v>-0.27359248743705056</v>
      </c>
      <c r="CX35" s="61"/>
      <c r="CY35" s="100">
        <v>373.10856328956055</v>
      </c>
      <c r="CZ35" s="100">
        <v>29</v>
      </c>
      <c r="DA35" s="22">
        <f t="shared" si="48"/>
        <v>0.34023102884045847</v>
      </c>
      <c r="DC35" s="100">
        <f t="shared" si="49"/>
        <v>0.4610087579422999</v>
      </c>
      <c r="DD35" s="100"/>
      <c r="DE35" s="100"/>
      <c r="DF35" s="100"/>
      <c r="DG35" s="100"/>
      <c r="DH35" s="100"/>
      <c r="DI35">
        <f t="shared" si="53"/>
        <v>-0.46822608155329398</v>
      </c>
      <c r="DJ35">
        <f t="shared" si="54"/>
        <v>-0.33629082408999394</v>
      </c>
      <c r="DK35" s="61"/>
      <c r="DL35" s="100">
        <v>386.15670394284234</v>
      </c>
      <c r="DM35" s="100">
        <v>29</v>
      </c>
      <c r="DN35" s="22">
        <f t="shared" si="55"/>
        <v>0.30698241078676991</v>
      </c>
      <c r="DP35" s="100">
        <f t="shared" si="56"/>
        <v>0.42101757291073</v>
      </c>
      <c r="DU35" s="100"/>
      <c r="DV35">
        <f t="shared" si="60"/>
        <v>-0.51288650764035804</v>
      </c>
      <c r="DW35">
        <f t="shared" si="61"/>
        <v>-0.37569977670854537</v>
      </c>
      <c r="DX35" s="61"/>
      <c r="DY35" s="100">
        <v>219.20595338630747</v>
      </c>
      <c r="DZ35">
        <v>29</v>
      </c>
      <c r="EA35" s="22">
        <f t="shared" si="62"/>
        <v>0.46900704211498934</v>
      </c>
      <c r="EC35" s="100">
        <f t="shared" si="63"/>
        <v>0.37693709071062698</v>
      </c>
      <c r="EH35" s="100"/>
      <c r="EI35">
        <f t="shared" si="123"/>
        <v>-0.32882063632815728</v>
      </c>
      <c r="EJ35">
        <f t="shared" si="67"/>
        <v>-0.42373112575443034</v>
      </c>
      <c r="EK35" s="61"/>
      <c r="EL35">
        <v>338.90190321094394</v>
      </c>
      <c r="EM35">
        <v>29</v>
      </c>
      <c r="EN35" s="22">
        <f t="shared" si="68"/>
        <v>0.44588216524544022</v>
      </c>
      <c r="EP35" s="100">
        <f t="shared" si="69"/>
        <v>0.47600286822829935</v>
      </c>
      <c r="EQ35" s="100"/>
      <c r="ER35" s="100"/>
      <c r="ES35" s="100"/>
      <c r="ET35" s="100"/>
      <c r="EU35" s="100"/>
      <c r="EV35">
        <f t="shared" si="124"/>
        <v>-0.35077989856404029</v>
      </c>
      <c r="EW35">
        <f t="shared" si="73"/>
        <v>-0.32239043036360288</v>
      </c>
      <c r="EX35" s="61"/>
      <c r="EY35">
        <v>335.83515301409409</v>
      </c>
      <c r="EZ35">
        <v>29</v>
      </c>
      <c r="FA35" s="22">
        <f t="shared" si="74"/>
        <v>0.46595338306561906</v>
      </c>
      <c r="FC35" s="100">
        <f t="shared" si="75"/>
        <v>0.50995396565176621</v>
      </c>
      <c r="FH35" s="100"/>
      <c r="FI35">
        <f t="shared" si="125"/>
        <v>-0.33165753071359244</v>
      </c>
      <c r="FJ35">
        <f t="shared" si="79"/>
        <v>-0.29246902658003304</v>
      </c>
      <c r="FK35" s="61"/>
      <c r="FL35" s="100">
        <v>309.53271232617726</v>
      </c>
      <c r="FM35">
        <v>29</v>
      </c>
      <c r="FN35" s="22">
        <f t="shared" si="80"/>
        <v>0.44922426829915846</v>
      </c>
      <c r="FP35" s="100">
        <f t="shared" si="81"/>
        <v>0.56397819359489709</v>
      </c>
      <c r="FQ35" s="12"/>
      <c r="FR35" s="12"/>
      <c r="FS35" s="12"/>
      <c r="FT35" s="12"/>
      <c r="FU35" s="100"/>
      <c r="FV35">
        <f t="shared" si="85"/>
        <v>-0.34753679002474686</v>
      </c>
      <c r="FW35">
        <f t="shared" si="86"/>
        <v>-0.24873768783313305</v>
      </c>
      <c r="FX35" s="61"/>
      <c r="GI35"/>
      <c r="GJ35" s="61"/>
      <c r="GT35"/>
      <c r="GU35" s="61"/>
      <c r="HE35"/>
      <c r="HF35" s="61"/>
      <c r="HP35"/>
      <c r="HQ35" s="61"/>
      <c r="IA35"/>
      <c r="IB35" s="61"/>
    </row>
    <row r="36" spans="4:236" x14ac:dyDescent="0.25">
      <c r="D36" s="101"/>
      <c r="E36" s="101"/>
      <c r="F36" s="100">
        <v>4</v>
      </c>
      <c r="G36" s="100">
        <v>2.6609999999999756</v>
      </c>
      <c r="H36" s="100">
        <v>144.79622364683689</v>
      </c>
      <c r="I36" s="100">
        <v>385.21858243995871</v>
      </c>
      <c r="J36" s="100">
        <v>2.6700659367262509</v>
      </c>
      <c r="L36" s="100">
        <v>110.50452479423636</v>
      </c>
      <c r="M36" s="100">
        <v>30</v>
      </c>
      <c r="N36" s="22">
        <f t="shared" si="122"/>
        <v>3.0294861471084564</v>
      </c>
      <c r="O36" s="100"/>
      <c r="P36" s="100">
        <f t="shared" si="0"/>
        <v>0.3675155376549839</v>
      </c>
      <c r="Q36" s="100"/>
      <c r="R36" s="100"/>
      <c r="S36" s="100"/>
      <c r="T36" s="100"/>
      <c r="U36" s="100"/>
      <c r="V36">
        <f t="shared" si="4"/>
        <v>0.48136897094441167</v>
      </c>
      <c r="W36">
        <f t="shared" si="5"/>
        <v>-0.43472429528678896</v>
      </c>
      <c r="X36" s="61"/>
      <c r="Y36" s="100">
        <v>132.03408650799233</v>
      </c>
      <c r="Z36" s="100">
        <v>30</v>
      </c>
      <c r="AA36" s="22">
        <f t="shared" si="6"/>
        <v>0.11084256007075133</v>
      </c>
      <c r="AB36" s="100"/>
      <c r="AC36" s="100">
        <f t="shared" si="7"/>
        <v>0.34906044655197843</v>
      </c>
      <c r="AD36" s="100"/>
      <c r="AE36" s="100"/>
      <c r="AF36" s="100"/>
      <c r="AG36" s="100"/>
      <c r="AH36" s="100"/>
      <c r="AI36">
        <f t="shared" si="11"/>
        <v>-0.95529345210885241</v>
      </c>
      <c r="AJ36">
        <f t="shared" si="12"/>
        <v>-0.45709936005842128</v>
      </c>
      <c r="AK36" s="61"/>
      <c r="AL36" s="100">
        <v>116.00969787047978</v>
      </c>
      <c r="AM36" s="100">
        <v>30</v>
      </c>
      <c r="AN36" s="22">
        <f t="shared" si="13"/>
        <v>0.12520599410576919</v>
      </c>
      <c r="AP36" s="100">
        <f t="shared" si="14"/>
        <v>0.29821910980406435</v>
      </c>
      <c r="AQ36" s="100"/>
      <c r="AR36" s="100"/>
      <c r="AS36" s="100"/>
      <c r="AT36" s="100"/>
      <c r="AU36" s="100"/>
      <c r="AV36">
        <f t="shared" si="18"/>
        <v>-0.90237487923464976</v>
      </c>
      <c r="AW36">
        <f t="shared" si="19"/>
        <v>-0.52546453051232744</v>
      </c>
      <c r="AX36" s="61"/>
      <c r="AY36" s="100">
        <v>278.61487756399515</v>
      </c>
      <c r="AZ36" s="100">
        <v>30</v>
      </c>
      <c r="BA36" s="22">
        <f t="shared" si="20"/>
        <v>0.80969096204880187</v>
      </c>
      <c r="BB36" s="100"/>
      <c r="BC36" s="100">
        <f t="shared" si="21"/>
        <v>0.65751278917172662</v>
      </c>
      <c r="BD36" s="100"/>
      <c r="BE36" s="100"/>
      <c r="BF36" s="100"/>
      <c r="BG36" s="100"/>
      <c r="BH36" s="100"/>
      <c r="BI36">
        <f t="shared" si="25"/>
        <v>-9.1680708388683946E-2</v>
      </c>
      <c r="BJ36">
        <f t="shared" si="26"/>
        <v>-0.18209579536643103</v>
      </c>
      <c r="BK36" s="61"/>
      <c r="BL36" s="100">
        <v>240.27536286519265</v>
      </c>
      <c r="BM36" s="100">
        <v>30</v>
      </c>
      <c r="BN36" s="22">
        <f t="shared" si="27"/>
        <v>0.65908858088507838</v>
      </c>
      <c r="BO36" s="100"/>
      <c r="BP36" s="100">
        <f t="shared" si="28"/>
        <v>0.59213555037603693</v>
      </c>
      <c r="BQ36" s="100"/>
      <c r="BR36" s="100"/>
      <c r="BS36" s="100"/>
      <c r="BT36" s="100"/>
      <c r="BU36" s="100"/>
      <c r="BV36">
        <f t="shared" si="32"/>
        <v>-0.18105621271358166</v>
      </c>
      <c r="BW36">
        <f t="shared" si="33"/>
        <v>-0.2275788641524818</v>
      </c>
      <c r="BX36" s="61"/>
      <c r="BY36" s="100">
        <v>338.09466130064817</v>
      </c>
      <c r="BZ36" s="100">
        <v>30</v>
      </c>
      <c r="CA36" s="22">
        <f t="shared" si="34"/>
        <v>0.65826733639011525</v>
      </c>
      <c r="CB36" s="100"/>
      <c r="CC36" s="100">
        <f t="shared" si="35"/>
        <v>0.61170015375519493</v>
      </c>
      <c r="CD36"/>
      <c r="CE36"/>
      <c r="CF36"/>
      <c r="CG36"/>
      <c r="CH36" s="100"/>
      <c r="CI36">
        <f t="shared" si="39"/>
        <v>-0.18159769431924686</v>
      </c>
      <c r="CJ36">
        <f t="shared" si="40"/>
        <v>-0.21346141033916941</v>
      </c>
      <c r="CK36" s="61"/>
      <c r="CL36" s="100">
        <v>293.1381926668717</v>
      </c>
      <c r="CM36" s="100">
        <v>30</v>
      </c>
      <c r="CN36" s="22">
        <f t="shared" si="41"/>
        <v>0.41327470969592572</v>
      </c>
      <c r="CO36" s="100"/>
      <c r="CP36" s="100">
        <f t="shared" si="42"/>
        <v>0.53859907454818778</v>
      </c>
      <c r="CQ36" s="100"/>
      <c r="CR36" s="100"/>
      <c r="CS36" s="100"/>
      <c r="CT36" s="100"/>
      <c r="CU36" s="100"/>
      <c r="CV36">
        <f t="shared" si="46"/>
        <v>-0.38376117051205783</v>
      </c>
      <c r="CW36">
        <f t="shared" si="47"/>
        <v>-0.26873439715354774</v>
      </c>
      <c r="CX36" s="61"/>
      <c r="CY36" s="100">
        <v>392.12753027554697</v>
      </c>
      <c r="CZ36" s="100">
        <v>30</v>
      </c>
      <c r="DA36" s="22">
        <f t="shared" si="48"/>
        <v>0.34995191537875725</v>
      </c>
      <c r="DC36" s="100">
        <f t="shared" si="49"/>
        <v>0.46735662247578919</v>
      </c>
      <c r="DD36" s="100"/>
      <c r="DE36" s="100"/>
      <c r="DF36" s="100"/>
      <c r="DG36" s="100"/>
      <c r="DH36" s="100"/>
      <c r="DI36">
        <f t="shared" si="53"/>
        <v>-0.45599162513628239</v>
      </c>
      <c r="DJ36">
        <f t="shared" si="54"/>
        <v>-0.33035159894769844</v>
      </c>
      <c r="DK36" s="61"/>
      <c r="DL36" s="100">
        <v>405.13608824690004</v>
      </c>
      <c r="DM36" s="100">
        <v>30</v>
      </c>
      <c r="DN36" s="22">
        <f t="shared" si="55"/>
        <v>0.315753336809249</v>
      </c>
      <c r="DP36" s="100">
        <f t="shared" si="56"/>
        <v>0.42682287148153036</v>
      </c>
      <c r="DU36" s="100"/>
      <c r="DV36">
        <f t="shared" si="60"/>
        <v>-0.50065205122334644</v>
      </c>
      <c r="DW36">
        <f t="shared" si="61"/>
        <v>-0.36975231677313947</v>
      </c>
      <c r="DX36" s="61"/>
      <c r="DY36" s="100">
        <v>230.19611204362249</v>
      </c>
      <c r="DZ36">
        <v>30</v>
      </c>
      <c r="EA36" s="22">
        <f t="shared" si="62"/>
        <v>0.48280136688307729</v>
      </c>
      <c r="EC36" s="100">
        <f t="shared" si="63"/>
        <v>0.38300444552796908</v>
      </c>
      <c r="EH36" s="100"/>
      <c r="EI36">
        <f t="shared" si="123"/>
        <v>-0.31623150902013675</v>
      </c>
      <c r="EJ36">
        <f t="shared" si="67"/>
        <v>-0.41679618515132122</v>
      </c>
      <c r="EK36" s="61"/>
      <c r="EL36">
        <v>355.43107630031454</v>
      </c>
      <c r="EM36">
        <v>30</v>
      </c>
      <c r="EN36" s="22">
        <f t="shared" si="68"/>
        <v>0.45826778094670245</v>
      </c>
      <c r="EP36" s="100">
        <f t="shared" si="69"/>
        <v>0.48478185007061969</v>
      </c>
      <c r="EQ36" s="100"/>
      <c r="ER36" s="100"/>
      <c r="ES36" s="100"/>
      <c r="ET36" s="100"/>
      <c r="EU36" s="100"/>
      <c r="EV36">
        <f t="shared" si="124"/>
        <v>-0.33888067526433252</v>
      </c>
      <c r="EW36">
        <f t="shared" si="73"/>
        <v>-0.31445364825128197</v>
      </c>
      <c r="EX36" s="61"/>
      <c r="EY36">
        <v>351.29937375406746</v>
      </c>
      <c r="EZ36">
        <v>30</v>
      </c>
      <c r="FA36" s="22">
        <f t="shared" si="74"/>
        <v>0.47926633686749381</v>
      </c>
      <c r="FC36" s="100">
        <f t="shared" si="75"/>
        <v>0.51904642577763649</v>
      </c>
      <c r="FH36" s="100"/>
      <c r="FI36">
        <f t="shared" si="125"/>
        <v>-0.3194230742965809</v>
      </c>
      <c r="FJ36">
        <f t="shared" si="79"/>
        <v>-0.2847937952203099</v>
      </c>
      <c r="FK36" s="61"/>
      <c r="FL36" s="100">
        <v>328.07468661876368</v>
      </c>
      <c r="FM36">
        <v>30</v>
      </c>
      <c r="FN36" s="22">
        <f t="shared" si="80"/>
        <v>0.46170272019635733</v>
      </c>
      <c r="FP36" s="100">
        <f t="shared" si="81"/>
        <v>0.57438177591089001</v>
      </c>
      <c r="FQ36" s="12"/>
      <c r="FR36" s="12"/>
      <c r="FS36" s="12"/>
      <c r="FT36" s="12"/>
      <c r="FU36" s="100"/>
      <c r="FV36">
        <f t="shared" si="85"/>
        <v>-0.33563756672503914</v>
      </c>
      <c r="FW36">
        <f t="shared" si="86"/>
        <v>-0.24079934792121416</v>
      </c>
      <c r="FX36" s="61"/>
      <c r="GI36"/>
      <c r="GJ36" s="61"/>
      <c r="GT36"/>
      <c r="GU36" s="61"/>
      <c r="HE36"/>
      <c r="HF36" s="61"/>
      <c r="HP36"/>
      <c r="HQ36" s="61"/>
      <c r="IA36"/>
      <c r="IB36" s="61"/>
    </row>
    <row r="37" spans="4:236" x14ac:dyDescent="0.25">
      <c r="D37" s="101"/>
      <c r="E37" s="101"/>
      <c r="F37" s="100">
        <v>4</v>
      </c>
      <c r="G37" s="100">
        <v>3.0619999999999994</v>
      </c>
      <c r="H37" s="100">
        <v>129.86191878727954</v>
      </c>
      <c r="I37" s="100">
        <v>368.44091719623788</v>
      </c>
      <c r="J37" s="100">
        <v>2.5944046386021431</v>
      </c>
      <c r="L37" s="100">
        <v>115.00978219264655</v>
      </c>
      <c r="M37" s="100">
        <v>31</v>
      </c>
      <c r="N37" s="22">
        <f t="shared" si="122"/>
        <v>3.0330829845281362</v>
      </c>
      <c r="O37" s="100"/>
      <c r="P37" s="100">
        <f t="shared" si="0"/>
        <v>0.36802270370659612</v>
      </c>
      <c r="Q37" s="100"/>
      <c r="R37" s="100"/>
      <c r="S37" s="100"/>
      <c r="T37" s="100"/>
      <c r="U37" s="100"/>
      <c r="V37">
        <f t="shared" si="4"/>
        <v>0.48188429268113125</v>
      </c>
      <c r="W37">
        <f t="shared" si="5"/>
        <v>-0.43412538841792958</v>
      </c>
      <c r="X37" s="61"/>
      <c r="Y37" s="100">
        <v>137.5445382412548</v>
      </c>
      <c r="Z37" s="100">
        <v>31</v>
      </c>
      <c r="AA37" s="22">
        <f t="shared" si="6"/>
        <v>0.11383830493752838</v>
      </c>
      <c r="AB37" s="100"/>
      <c r="AC37" s="100">
        <f t="shared" si="7"/>
        <v>0.34966626396448836</v>
      </c>
      <c r="AD37" s="100"/>
      <c r="AE37" s="100"/>
      <c r="AF37" s="100"/>
      <c r="AG37" s="100"/>
      <c r="AH37" s="100"/>
      <c r="AI37">
        <f t="shared" si="11"/>
        <v>-0.94371157955903728</v>
      </c>
      <c r="AJ37">
        <f t="shared" si="12"/>
        <v>-0.45634626669226647</v>
      </c>
      <c r="AK37" s="61"/>
      <c r="AL37" s="100">
        <v>122.51632544277517</v>
      </c>
      <c r="AM37" s="100">
        <v>31</v>
      </c>
      <c r="AN37" s="22">
        <f t="shared" si="13"/>
        <v>0.12786995142716853</v>
      </c>
      <c r="AP37" s="100">
        <f t="shared" si="14"/>
        <v>0.29876468215440882</v>
      </c>
      <c r="AQ37" s="100"/>
      <c r="AR37" s="100"/>
      <c r="AS37" s="100"/>
      <c r="AT37" s="100"/>
      <c r="AU37" s="100"/>
      <c r="AV37">
        <f t="shared" si="18"/>
        <v>-0.89323149979478</v>
      </c>
      <c r="AW37">
        <f t="shared" si="19"/>
        <v>-0.52467074304141981</v>
      </c>
      <c r="AX37" s="61"/>
      <c r="AY37" s="100">
        <v>289.62475722907391</v>
      </c>
      <c r="AZ37" s="100">
        <v>31</v>
      </c>
      <c r="BA37" s="22">
        <f t="shared" si="20"/>
        <v>0.83045226876800182</v>
      </c>
      <c r="BB37" s="100"/>
      <c r="BC37" s="100">
        <f t="shared" si="21"/>
        <v>0.66657795979261592</v>
      </c>
      <c r="BD37" s="100"/>
      <c r="BE37" s="100"/>
      <c r="BF37" s="100"/>
      <c r="BG37" s="100"/>
      <c r="BH37" s="100"/>
      <c r="BI37">
        <f t="shared" si="25"/>
        <v>-8.0685324087220803E-2</v>
      </c>
      <c r="BJ37">
        <f t="shared" si="26"/>
        <v>-0.17614905025948499</v>
      </c>
      <c r="BK37" s="61"/>
      <c r="BL37" s="100">
        <v>248.83980790862222</v>
      </c>
      <c r="BM37" s="100">
        <v>31</v>
      </c>
      <c r="BN37" s="22">
        <f t="shared" si="27"/>
        <v>0.67598828808725975</v>
      </c>
      <c r="BO37" s="100"/>
      <c r="BP37" s="100">
        <f t="shared" si="28"/>
        <v>0.59830929683458089</v>
      </c>
      <c r="BQ37" s="100"/>
      <c r="BR37" s="100"/>
      <c r="BS37" s="100"/>
      <c r="BT37" s="100"/>
      <c r="BU37" s="100"/>
      <c r="BV37">
        <f t="shared" si="32"/>
        <v>-0.17006082841211856</v>
      </c>
      <c r="BW37">
        <f t="shared" si="33"/>
        <v>-0.22307424881667223</v>
      </c>
      <c r="BX37" s="61"/>
      <c r="BY37" s="100">
        <v>349.10349468316701</v>
      </c>
      <c r="BZ37" s="100">
        <v>31</v>
      </c>
      <c r="CA37" s="22">
        <f t="shared" si="34"/>
        <v>0.67357587909686212</v>
      </c>
      <c r="CB37" s="100"/>
      <c r="CC37" s="100">
        <f t="shared" si="35"/>
        <v>0.61884518080638029</v>
      </c>
      <c r="CD37"/>
      <c r="CE37"/>
      <c r="CF37"/>
      <c r="CG37"/>
      <c r="CH37" s="100"/>
      <c r="CI37">
        <f t="shared" si="39"/>
        <v>-0.17161347341264593</v>
      </c>
      <c r="CJ37">
        <f t="shared" si="40"/>
        <v>-0.20841798673316508</v>
      </c>
      <c r="CK37" s="61"/>
      <c r="CL37" s="100">
        <v>307.14695179994868</v>
      </c>
      <c r="CM37" s="100">
        <v>31</v>
      </c>
      <c r="CN37" s="22">
        <f t="shared" si="41"/>
        <v>0.42475456274303475</v>
      </c>
      <c r="CO37" s="100"/>
      <c r="CP37" s="100">
        <f t="shared" si="42"/>
        <v>0.54481201796542478</v>
      </c>
      <c r="CQ37" s="100"/>
      <c r="CR37" s="100"/>
      <c r="CS37" s="100"/>
      <c r="CT37" s="100"/>
      <c r="CU37" s="100"/>
      <c r="CV37">
        <f t="shared" si="46"/>
        <v>-0.37186194721235011</v>
      </c>
      <c r="CW37">
        <f t="shared" si="47"/>
        <v>-0.26375332092181164</v>
      </c>
      <c r="CX37" s="61"/>
      <c r="CY37" s="100">
        <v>408.63492263877788</v>
      </c>
      <c r="CZ37" s="100">
        <v>31</v>
      </c>
      <c r="DA37" s="22">
        <f t="shared" si="48"/>
        <v>0.35967280191705603</v>
      </c>
      <c r="DC37" s="100">
        <f t="shared" si="49"/>
        <v>0.4728662114350714</v>
      </c>
      <c r="DD37" s="100"/>
      <c r="DE37" s="100"/>
      <c r="DF37" s="100"/>
      <c r="DH37" s="100"/>
      <c r="DI37">
        <f t="shared" si="53"/>
        <v>-0.44409240183657472</v>
      </c>
      <c r="DJ37">
        <f t="shared" si="54"/>
        <v>-0.32526171730527165</v>
      </c>
      <c r="DK37" s="61"/>
      <c r="DL37" s="100">
        <v>424.12999186570147</v>
      </c>
      <c r="DM37" s="100">
        <v>31</v>
      </c>
      <c r="DN37" s="22">
        <f t="shared" si="55"/>
        <v>0.32452426283172814</v>
      </c>
      <c r="DP37" s="100">
        <f t="shared" si="56"/>
        <v>0.43263261113196644</v>
      </c>
      <c r="DU37" s="100"/>
      <c r="DV37">
        <f t="shared" si="60"/>
        <v>-0.48875282792363872</v>
      </c>
      <c r="DW37">
        <f t="shared" si="61"/>
        <v>-0.36388074726201591</v>
      </c>
      <c r="DX37" s="61"/>
      <c r="DY37" s="100">
        <v>242.72721314265527</v>
      </c>
      <c r="DZ37">
        <v>31</v>
      </c>
      <c r="EA37" s="22">
        <f t="shared" si="62"/>
        <v>0.49659569165116518</v>
      </c>
      <c r="EC37" s="100">
        <f t="shared" si="63"/>
        <v>0.38992251095273095</v>
      </c>
      <c r="EH37" s="100"/>
      <c r="EI37">
        <f t="shared" si="123"/>
        <v>-0.3039970526031251</v>
      </c>
      <c r="EJ37">
        <f t="shared" si="67"/>
        <v>-0.40902169145899137</v>
      </c>
      <c r="EK37" s="61"/>
      <c r="EL37">
        <v>371.48620431989127</v>
      </c>
      <c r="EM37">
        <v>31</v>
      </c>
      <c r="EN37" s="22">
        <f t="shared" si="68"/>
        <v>0.47065339664796468</v>
      </c>
      <c r="EP37" s="100">
        <f t="shared" si="69"/>
        <v>0.49330905688235255</v>
      </c>
      <c r="EQ37" s="100"/>
      <c r="ER37" s="100"/>
      <c r="ES37" s="100"/>
      <c r="ET37" s="100"/>
      <c r="EU37" s="100"/>
      <c r="EV37">
        <f t="shared" si="124"/>
        <v>-0.32729880271451739</v>
      </c>
      <c r="EW37">
        <f t="shared" si="73"/>
        <v>-0.30688091105737703</v>
      </c>
      <c r="EX37" s="61"/>
      <c r="EY37">
        <v>366.80682927121188</v>
      </c>
      <c r="EZ37">
        <v>31</v>
      </c>
      <c r="FA37" s="22">
        <f t="shared" si="74"/>
        <v>0.49257929066936862</v>
      </c>
      <c r="FC37" s="100">
        <f t="shared" si="75"/>
        <v>0.52816430654991953</v>
      </c>
      <c r="FH37" s="100"/>
      <c r="FI37">
        <f t="shared" si="125"/>
        <v>-0.30752385099687318</v>
      </c>
      <c r="FJ37">
        <f t="shared" si="79"/>
        <v>-0.27723095184585816</v>
      </c>
      <c r="FK37" s="61"/>
      <c r="FL37" s="100">
        <v>341.57173477909441</v>
      </c>
      <c r="FM37">
        <v>31</v>
      </c>
      <c r="FN37" s="22">
        <f t="shared" si="80"/>
        <v>0.47418117209355615</v>
      </c>
      <c r="FP37" s="100">
        <f t="shared" si="81"/>
        <v>0.58195473709307988</v>
      </c>
      <c r="FQ37" s="12"/>
      <c r="FR37" s="12"/>
      <c r="FS37" s="12"/>
      <c r="FT37" s="12"/>
      <c r="FU37" s="100"/>
      <c r="FV37">
        <f t="shared" si="85"/>
        <v>-0.32405569417522401</v>
      </c>
      <c r="FW37">
        <f t="shared" si="86"/>
        <v>-0.23511079231770959</v>
      </c>
      <c r="FX37" s="61"/>
      <c r="GI37"/>
      <c r="GJ37" s="61"/>
      <c r="GT37"/>
      <c r="GU37" s="61"/>
      <c r="HE37"/>
      <c r="HF37" s="61"/>
      <c r="HP37"/>
      <c r="HQ37" s="61"/>
      <c r="IA37"/>
      <c r="IB37" s="61"/>
    </row>
    <row r="38" spans="4:236" x14ac:dyDescent="0.25">
      <c r="D38" s="101"/>
      <c r="E38" s="101"/>
      <c r="F38" s="100">
        <v>4</v>
      </c>
      <c r="G38" s="100">
        <v>2.9029999999999894</v>
      </c>
      <c r="H38" s="100">
        <v>123.5339966281623</v>
      </c>
      <c r="I38" s="100">
        <v>444.87044154823656</v>
      </c>
      <c r="J38" s="100">
        <v>2.9748936297730157</v>
      </c>
      <c r="L38" s="100">
        <v>120.5093357379419</v>
      </c>
      <c r="M38" s="100">
        <v>32</v>
      </c>
      <c r="N38" s="22">
        <f t="shared" si="122"/>
        <v>3.0366798219478155</v>
      </c>
      <c r="O38" s="100"/>
      <c r="P38" s="100">
        <f t="shared" ref="P38:P69" si="127">(L38*($D$2/$E$2)+L$4)/$P$4</f>
        <v>0.36864179971167282</v>
      </c>
      <c r="Q38" s="100"/>
      <c r="R38" s="100"/>
      <c r="S38" s="100"/>
      <c r="T38" s="100"/>
      <c r="U38" s="100"/>
      <c r="V38">
        <f t="shared" ref="V38:V69" si="128">LOG10(N38)</f>
        <v>0.48239900367604782</v>
      </c>
      <c r="W38">
        <f t="shared" ref="W38:W69" si="129">LOG10(P38)</f>
        <v>-0.4333954223592294</v>
      </c>
      <c r="X38" s="61"/>
      <c r="Y38" s="100">
        <v>143.05593311708537</v>
      </c>
      <c r="Z38" s="100">
        <v>32</v>
      </c>
      <c r="AA38" s="22">
        <f t="shared" ref="AA38:AA69" si="130">((Z38*(1/60))+(AC$2*(1/60)))/AB$4</f>
        <v>0.11683404980430545</v>
      </c>
      <c r="AB38" s="100"/>
      <c r="AC38" s="100">
        <f t="shared" ref="AC38:AC69" si="131">((Y38*($D$3/$E$3)+Y$4))/AC$4</f>
        <v>0.3502721850658097</v>
      </c>
      <c r="AD38" s="100"/>
      <c r="AE38" s="100"/>
      <c r="AF38" s="100"/>
      <c r="AG38" s="100"/>
      <c r="AH38" s="100"/>
      <c r="AI38">
        <f t="shared" ref="AI38:AI69" si="132">LOG10(AA38)</f>
        <v>-0.93243056914934819</v>
      </c>
      <c r="AJ38">
        <f t="shared" ref="AJ38:AJ69" si="133">LOG10(AC38)</f>
        <v>-0.45559434841467666</v>
      </c>
      <c r="AK38" s="61"/>
      <c r="AL38" s="100">
        <v>126.00892825510421</v>
      </c>
      <c r="AM38" s="100">
        <v>32</v>
      </c>
      <c r="AN38" s="22">
        <f t="shared" ref="AN38:AN69" si="134">((AM38*(1/60))+(AP$2*(1/60)))/AO$4</f>
        <v>0.13053390874856788</v>
      </c>
      <c r="AP38" s="100">
        <f t="shared" ref="AP38:AP69" si="135">((AL38*($D$4/$E$4)+AL$4))/AP$4</f>
        <v>0.29905753240655097</v>
      </c>
      <c r="AQ38" s="100"/>
      <c r="AR38" s="100"/>
      <c r="AS38" s="100"/>
      <c r="AU38" s="100"/>
      <c r="AV38">
        <f t="shared" ref="AV38:AV69" si="136">LOG10(AN38)</f>
        <v>-0.88427665714185355</v>
      </c>
      <c r="AW38">
        <f t="shared" ref="AW38:AW69" si="137">LOG10(AP38)</f>
        <v>-0.52424525447440196</v>
      </c>
      <c r="AX38" s="61"/>
      <c r="AY38" s="100">
        <v>301.1345214351885</v>
      </c>
      <c r="AZ38" s="100">
        <v>32</v>
      </c>
      <c r="BA38" s="22">
        <f t="shared" ref="BA38:BA69" si="138">((AZ38*(1/60))+(BC$2*(1/60)))/BB$4</f>
        <v>0.85121357548720189</v>
      </c>
      <c r="BB38" s="100"/>
      <c r="BC38" s="100">
        <f t="shared" ref="BC38:BC69" si="139">((AY38*(AZ$2/BA$2))+AY$4)/BC$4</f>
        <v>0.67605471880439449</v>
      </c>
      <c r="BD38" s="100"/>
      <c r="BE38" s="100"/>
      <c r="BF38" s="100"/>
      <c r="BG38" s="100"/>
      <c r="BH38" s="100"/>
      <c r="BI38">
        <f t="shared" ref="BI38:BI69" si="140">LOG10(BA38)</f>
        <v>-6.996145869544769E-2</v>
      </c>
      <c r="BJ38">
        <f t="shared" ref="BJ38:BJ69" si="141">LOG10(BC38)</f>
        <v>-0.17001815152424346</v>
      </c>
      <c r="BK38" s="61"/>
      <c r="BL38" s="100">
        <v>258.32731175777758</v>
      </c>
      <c r="BM38" s="100">
        <v>32</v>
      </c>
      <c r="BN38" s="22">
        <f t="shared" ref="BN38:BN69" si="142">((BM38*(1/60))+(BP$2*(1/60)))/BO$4</f>
        <v>0.69288799528944134</v>
      </c>
      <c r="BO38" s="100"/>
      <c r="BP38" s="100">
        <f t="shared" ref="BP38:BP69" si="143">((BL38*(BM$2/BN$2))+BL$4)/BP$4</f>
        <v>0.60514843737341617</v>
      </c>
      <c r="BQ38" s="100"/>
      <c r="BR38" s="100"/>
      <c r="BS38" s="100"/>
      <c r="BT38" s="100"/>
      <c r="BU38" s="100"/>
      <c r="BV38">
        <f t="shared" ref="BV38:BV69" si="144">LOG10(BN38)</f>
        <v>-0.15933696302034539</v>
      </c>
      <c r="BW38">
        <f t="shared" ref="BW38:BW69" si="145">LOG10(BP38)</f>
        <v>-0.21813808381838434</v>
      </c>
      <c r="BX38" s="61"/>
      <c r="BY38" s="100">
        <v>362.77024409397194</v>
      </c>
      <c r="BZ38" s="100">
        <v>32</v>
      </c>
      <c r="CA38" s="22">
        <f t="shared" ref="CA38:CA69" si="146">((BZ38*(1/60))+(CC$2*(1/60)))/CB$4</f>
        <v>0.68888442180360898</v>
      </c>
      <c r="CB38" s="100"/>
      <c r="CC38" s="100">
        <f t="shared" ref="CC38:CC69" si="147">((BY38*(BZ$2/CA$2))+BY$4)/CC$4</f>
        <v>0.62771526638665909</v>
      </c>
      <c r="CD38"/>
      <c r="CE38"/>
      <c r="CF38"/>
      <c r="CG38"/>
      <c r="CH38" s="100"/>
      <c r="CI38">
        <f t="shared" ref="CI38:CI69" si="148">LOG10(CA38)</f>
        <v>-0.16185363612348969</v>
      </c>
      <c r="CJ38">
        <f t="shared" ref="CJ38:CJ69" si="149">LOG10(CC38)</f>
        <v>-0.20223730893593889</v>
      </c>
      <c r="CK38" s="61"/>
      <c r="CL38" s="100">
        <v>320.62634015314461</v>
      </c>
      <c r="CM38" s="100">
        <v>32</v>
      </c>
      <c r="CN38" s="22">
        <f t="shared" ref="CN38:CN69" si="150">((CM38*(1/60))+(CP$2*(1/60)))/CO$4</f>
        <v>0.43623441579014383</v>
      </c>
      <c r="CO38" s="100"/>
      <c r="CP38" s="100">
        <f t="shared" ref="CP38:CP69" si="151">((CL38*(CM$2/CN$2))+CL$4)/CP$4</f>
        <v>0.55079018322201967</v>
      </c>
      <c r="CQ38" s="100"/>
      <c r="CR38" s="100"/>
      <c r="CS38" s="100"/>
      <c r="CT38" s="100"/>
      <c r="CU38" s="100"/>
      <c r="CV38">
        <f t="shared" ref="CV38:CV69" si="152">LOG10(CN38)</f>
        <v>-0.36028007466253492</v>
      </c>
      <c r="CW38">
        <f t="shared" ref="CW38:CW69" si="153">LOG10(CP38)</f>
        <v>-0.25901380881180952</v>
      </c>
      <c r="CX38" s="61"/>
      <c r="CY38" s="100">
        <v>428.14133180528131</v>
      </c>
      <c r="CZ38" s="100">
        <v>32</v>
      </c>
      <c r="DA38" s="22">
        <f t="shared" ref="DA38:DA69" si="154">((CZ38*(1/60))+(DC$2*(1/60)))/DB$4</f>
        <v>0.36939368845535492</v>
      </c>
      <c r="DC38" s="100">
        <f t="shared" ref="DC38:DC70" si="155">((CY38*(CZ$2/DA$2))+CY$4)/DC$4</f>
        <v>0.47937676708275789</v>
      </c>
      <c r="DH38" s="100"/>
      <c r="DI38">
        <f t="shared" ref="DI38:DI70" si="156">LOG10(DA38)</f>
        <v>-0.43251052928675948</v>
      </c>
      <c r="DJ38">
        <f t="shared" ref="DJ38:DJ70" si="157">LOG10(DC38)</f>
        <v>-0.31932301780394229</v>
      </c>
      <c r="DK38" s="61"/>
      <c r="DL38" s="100">
        <v>443.6363939083447</v>
      </c>
      <c r="DM38" s="100">
        <v>32</v>
      </c>
      <c r="DN38" s="22">
        <f t="shared" ref="DN38:DN69" si="158">((DM38*(1/60))+(DP$2*(1/60)))/DO$4</f>
        <v>0.33329518885420728</v>
      </c>
      <c r="DP38" s="100">
        <f t="shared" ref="DP38:DP69" si="159">((DL38*(DM$2/DN$2))+DL$4)/DP$4</f>
        <v>0.4385991106814488</v>
      </c>
      <c r="DU38" s="100"/>
      <c r="DV38">
        <f t="shared" ref="DV38:DV69" si="160">LOG10(DN38)</f>
        <v>-0.47717095537382359</v>
      </c>
      <c r="DW38">
        <f t="shared" ref="DW38:DW69" si="161">LOG10(DP38)</f>
        <v>-0.35793225324794187</v>
      </c>
      <c r="DX38" s="61"/>
      <c r="DY38" s="100">
        <v>253.73854653954334</v>
      </c>
      <c r="DZ38">
        <v>32</v>
      </c>
      <c r="EA38" s="22">
        <f t="shared" ref="EA38:EA69" si="162">((DZ38*(1/60))+(EC$2*(1/60)))/EB$4</f>
        <v>0.51039001641925319</v>
      </c>
      <c r="EC38" s="100">
        <f t="shared" ref="EC38:EC69" si="163">((DY38*(DZ$2/EA$2))+DY$4)/EC$4</f>
        <v>0.39600155574308987</v>
      </c>
      <c r="EH38" s="100"/>
      <c r="EI38">
        <f t="shared" si="123"/>
        <v>-0.29209782930341732</v>
      </c>
      <c r="EJ38">
        <f t="shared" ref="EJ38:EJ69" si="164">LOG(EC38)</f>
        <v>-0.40230310788935636</v>
      </c>
      <c r="EK38" s="61"/>
      <c r="EL38">
        <v>386.44307472123239</v>
      </c>
      <c r="EM38">
        <v>32</v>
      </c>
      <c r="EN38" s="22">
        <f t="shared" ref="EN38:EN69" si="165">((EM38*(1/60))+(EP$2*(1/60)))/EO$4</f>
        <v>0.48303901234922691</v>
      </c>
      <c r="EP38" s="100">
        <f t="shared" ref="EP38:EP69" si="166">((EL38*(EM$2/EN$2))+EL$4)/EP$4</f>
        <v>0.50125295661413949</v>
      </c>
      <c r="EQ38" s="100"/>
      <c r="ER38" s="100"/>
      <c r="ES38" s="100"/>
      <c r="ET38" s="100"/>
      <c r="EU38" s="100"/>
      <c r="EV38">
        <f t="shared" si="124"/>
        <v>-0.31601779230482829</v>
      </c>
      <c r="EW38">
        <f t="shared" ref="EW38:EW69" si="167">LOG(EP38)</f>
        <v>-0.2999430527011</v>
      </c>
      <c r="EX38" s="61"/>
      <c r="EY38">
        <v>383.79323860641421</v>
      </c>
      <c r="EZ38">
        <v>32</v>
      </c>
      <c r="FA38" s="22">
        <f t="shared" ref="FA38:FA69" si="168">((EZ38*(1/60))+(FC$2*(1/60)))/FB$4</f>
        <v>0.50589224447124348</v>
      </c>
      <c r="FC38" s="100">
        <f t="shared" ref="FC38:FC69" si="169">((EY38*(EZ$2/FA$2))+EY$4)/FC$4</f>
        <v>0.53815176418901067</v>
      </c>
      <c r="FH38" s="100"/>
      <c r="FI38">
        <f t="shared" si="125"/>
        <v>-0.295941978447058</v>
      </c>
      <c r="FJ38">
        <f t="shared" ref="FJ38:FJ69" si="170">LOG(FC38)</f>
        <v>-0.26909523166581417</v>
      </c>
      <c r="FK38" s="61"/>
      <c r="FL38" s="100">
        <v>354.59025649332216</v>
      </c>
      <c r="FM38">
        <v>32</v>
      </c>
      <c r="FN38" s="22">
        <f t="shared" ref="FN38:FN69" si="171">((FM38*(1/60))+(FP$2*(1/60)))/FO$4</f>
        <v>0.48665962399075502</v>
      </c>
      <c r="FP38" s="100">
        <f t="shared" ref="FP38:FP69" si="172">((FL38*(FM$2/FN$2))+FL$4)/FP$4</f>
        <v>0.58925920533089104</v>
      </c>
      <c r="FQ38" s="12"/>
      <c r="FR38" s="12"/>
      <c r="FS38" s="12"/>
      <c r="FT38" s="12"/>
      <c r="FU38" s="100"/>
      <c r="FV38">
        <f t="shared" ref="FV38:FV70" si="173">LOG(FN38)</f>
        <v>-0.31277468376553491</v>
      </c>
      <c r="FW38">
        <f t="shared" ref="FW38:FW69" si="174">LOG(FP38)</f>
        <v>-0.22969362425856749</v>
      </c>
      <c r="FX38" s="61"/>
      <c r="GI38"/>
      <c r="GJ38" s="61"/>
      <c r="GT38"/>
      <c r="GU38" s="61"/>
      <c r="HE38"/>
      <c r="HF38" s="61"/>
      <c r="HP38"/>
      <c r="HQ38" s="61"/>
      <c r="IA38"/>
      <c r="IB38" s="61"/>
    </row>
    <row r="39" spans="4:236" x14ac:dyDescent="0.25">
      <c r="D39" s="101"/>
      <c r="E39" s="101"/>
      <c r="F39" s="100">
        <v>4</v>
      </c>
      <c r="G39" s="100">
        <v>3.1209999999999747</v>
      </c>
      <c r="H39" s="100">
        <v>127.54118575521079</v>
      </c>
      <c r="I39" s="100">
        <v>286.90090455537239</v>
      </c>
      <c r="J39" s="100">
        <v>2.0213075350670455</v>
      </c>
      <c r="L39" s="100">
        <v>124.51606322077485</v>
      </c>
      <c r="M39" s="100">
        <v>33</v>
      </c>
      <c r="N39" s="22">
        <f t="shared" si="122"/>
        <v>3.0402766593674948</v>
      </c>
      <c r="O39" s="100"/>
      <c r="P39" s="100">
        <f t="shared" si="127"/>
        <v>0.36909284522975389</v>
      </c>
      <c r="Q39" s="100"/>
      <c r="R39" s="100"/>
      <c r="S39" s="100"/>
      <c r="T39" s="100"/>
      <c r="U39" s="100"/>
      <c r="V39">
        <f t="shared" si="128"/>
        <v>0.48291310537510879</v>
      </c>
      <c r="W39">
        <f t="shared" si="129"/>
        <v>-0.43286437341001571</v>
      </c>
      <c r="X39" s="61"/>
      <c r="Y39" s="100">
        <v>149.05368160498418</v>
      </c>
      <c r="Z39" s="100">
        <v>33</v>
      </c>
      <c r="AA39" s="22">
        <f t="shared" si="130"/>
        <v>0.11982979467108251</v>
      </c>
      <c r="AB39" s="100"/>
      <c r="AC39" s="100">
        <f t="shared" si="131"/>
        <v>0.35093157573752026</v>
      </c>
      <c r="AD39" s="100"/>
      <c r="AE39" s="100"/>
      <c r="AF39" s="100"/>
      <c r="AG39" s="100"/>
      <c r="AH39" s="100"/>
      <c r="AI39">
        <f t="shared" si="132"/>
        <v>-0.92143518484788511</v>
      </c>
      <c r="AJ39">
        <f t="shared" si="133"/>
        <v>-0.4547775535525781</v>
      </c>
      <c r="AK39" s="61"/>
      <c r="AL39" s="100">
        <v>132.50849029401851</v>
      </c>
      <c r="AM39" s="100">
        <v>33</v>
      </c>
      <c r="AN39" s="22">
        <f t="shared" si="134"/>
        <v>0.13319786606996722</v>
      </c>
      <c r="AP39" s="100">
        <f t="shared" si="135"/>
        <v>0.29960251232101204</v>
      </c>
      <c r="AU39" s="100"/>
      <c r="AV39">
        <f t="shared" si="136"/>
        <v>-0.87550273283434843</v>
      </c>
      <c r="AW39">
        <f t="shared" si="137"/>
        <v>-0.52345454917491552</v>
      </c>
      <c r="AX39" s="61"/>
      <c r="AY39" s="100">
        <v>313.12936623702353</v>
      </c>
      <c r="AZ39" s="100">
        <v>33</v>
      </c>
      <c r="BA39" s="22">
        <f t="shared" si="138"/>
        <v>0.87197488220640207</v>
      </c>
      <c r="BB39" s="100"/>
      <c r="BC39" s="100">
        <f t="shared" si="139"/>
        <v>0.68593087712832324</v>
      </c>
      <c r="BD39" s="100"/>
      <c r="BE39" s="100"/>
      <c r="BF39" s="100"/>
      <c r="BG39" s="100"/>
      <c r="BH39" s="100"/>
      <c r="BI39">
        <f t="shared" si="140"/>
        <v>-5.9496025017282655E-2</v>
      </c>
      <c r="BJ39">
        <f t="shared" si="141"/>
        <v>-0.1637196469671095</v>
      </c>
      <c r="BK39" s="61"/>
      <c r="BL39" s="100">
        <v>268.79081085483557</v>
      </c>
      <c r="BM39" s="100">
        <v>33</v>
      </c>
      <c r="BN39" s="22">
        <f t="shared" si="142"/>
        <v>0.70978770249162282</v>
      </c>
      <c r="BO39" s="100"/>
      <c r="BP39" s="100">
        <f t="shared" si="143"/>
        <v>0.61269113163636779</v>
      </c>
      <c r="BQ39" s="100"/>
      <c r="BR39" s="100"/>
      <c r="BS39" s="100"/>
      <c r="BT39" s="100"/>
      <c r="BU39" s="100"/>
      <c r="BV39">
        <f t="shared" si="144"/>
        <v>-0.14887152934218045</v>
      </c>
      <c r="BW39">
        <f t="shared" si="145"/>
        <v>-0.21275840579382191</v>
      </c>
      <c r="BX39" s="61"/>
      <c r="BY39" s="100">
        <v>376.29908317719827</v>
      </c>
      <c r="BZ39" s="100">
        <v>33</v>
      </c>
      <c r="CA39" s="22">
        <f t="shared" si="146"/>
        <v>0.70419296451035596</v>
      </c>
      <c r="CB39" s="100"/>
      <c r="CC39" s="100">
        <f t="shared" si="147"/>
        <v>0.63649584447900076</v>
      </c>
      <c r="CD39"/>
      <c r="CE39"/>
      <c r="CF39"/>
      <c r="CG39"/>
      <c r="CH39" s="100"/>
      <c r="CI39">
        <f t="shared" si="148"/>
        <v>-0.15230831821725924</v>
      </c>
      <c r="CJ39">
        <f t="shared" si="149"/>
        <v>-0.19620442740031899</v>
      </c>
      <c r="CK39" s="61"/>
      <c r="CL39" s="100">
        <v>335.12087371573858</v>
      </c>
      <c r="CM39" s="100">
        <v>33</v>
      </c>
      <c r="CN39" s="22">
        <f t="shared" si="150"/>
        <v>0.4477142688372529</v>
      </c>
      <c r="CO39" s="100"/>
      <c r="CP39" s="100">
        <f t="shared" si="151"/>
        <v>0.55721856963570338</v>
      </c>
      <c r="CQ39" s="100"/>
      <c r="CR39" s="100"/>
      <c r="CS39" s="100"/>
      <c r="CT39" s="100"/>
      <c r="CU39" s="100"/>
      <c r="CV39">
        <f t="shared" si="152"/>
        <v>-0.34899906425284583</v>
      </c>
      <c r="CW39">
        <f t="shared" si="153"/>
        <v>-0.25397441888853506</v>
      </c>
      <c r="CX39" s="61"/>
      <c r="CY39" s="100">
        <v>447.1889980757577</v>
      </c>
      <c r="CZ39" s="100">
        <v>33</v>
      </c>
      <c r="DA39" s="22">
        <f t="shared" si="154"/>
        <v>0.37911457499365375</v>
      </c>
      <c r="DC39" s="100">
        <f t="shared" si="155"/>
        <v>0.48573421043145232</v>
      </c>
      <c r="DH39" s="100"/>
      <c r="DI39">
        <f t="shared" si="156"/>
        <v>-0.42122951887707039</v>
      </c>
      <c r="DJ39">
        <f t="shared" si="157"/>
        <v>-0.31360130793650681</v>
      </c>
      <c r="DK39" s="61"/>
      <c r="DL39" s="100">
        <v>462.63079231715653</v>
      </c>
      <c r="DM39" s="100">
        <v>33</v>
      </c>
      <c r="DN39" s="22">
        <f t="shared" si="158"/>
        <v>0.34206611487668648</v>
      </c>
      <c r="DP39" s="100">
        <f t="shared" si="159"/>
        <v>0.44440900167524211</v>
      </c>
      <c r="DU39" s="100"/>
      <c r="DV39">
        <f t="shared" si="160"/>
        <v>-0.46588994496413444</v>
      </c>
      <c r="DW39">
        <f t="shared" si="161"/>
        <v>-0.35221715284032323</v>
      </c>
      <c r="DX39" s="61"/>
      <c r="DY39" s="100">
        <v>266.77003205007867</v>
      </c>
      <c r="DZ39">
        <v>33</v>
      </c>
      <c r="EA39" s="22">
        <f t="shared" si="162"/>
        <v>0.52418434118734114</v>
      </c>
      <c r="EC39" s="100">
        <f t="shared" si="163"/>
        <v>0.40319586920614842</v>
      </c>
      <c r="EH39" s="100"/>
      <c r="EI39">
        <f t="shared" si="123"/>
        <v>-0.28051595675360214</v>
      </c>
      <c r="EJ39">
        <f t="shared" si="164"/>
        <v>-0.3944839259429016</v>
      </c>
      <c r="EK39" s="61"/>
      <c r="EL39">
        <v>400.47503043261014</v>
      </c>
      <c r="EM39">
        <v>33</v>
      </c>
      <c r="EN39" s="22">
        <f t="shared" si="165"/>
        <v>0.4954246280504892</v>
      </c>
      <c r="EP39" s="100">
        <f t="shared" si="166"/>
        <v>0.50870561523997526</v>
      </c>
      <c r="EQ39" s="100"/>
      <c r="ER39" s="100"/>
      <c r="ES39" s="100"/>
      <c r="ET39" s="100"/>
      <c r="EU39" s="100"/>
      <c r="EV39">
        <f t="shared" si="124"/>
        <v>-0.30502240800336511</v>
      </c>
      <c r="EW39">
        <f t="shared" si="167"/>
        <v>-0.29353346847386169</v>
      </c>
      <c r="EX39" s="61"/>
      <c r="EY39">
        <v>400.79982534926336</v>
      </c>
      <c r="EZ39">
        <v>33</v>
      </c>
      <c r="FA39" s="22">
        <f t="shared" si="168"/>
        <v>0.5192051982731184</v>
      </c>
      <c r="FC39" s="100">
        <f t="shared" si="169"/>
        <v>0.54815108548923008</v>
      </c>
      <c r="FH39" s="100"/>
      <c r="FI39">
        <f t="shared" si="125"/>
        <v>-0.28466096803736884</v>
      </c>
      <c r="FJ39">
        <f t="shared" si="170"/>
        <v>-0.26109972153258759</v>
      </c>
      <c r="FK39" s="61"/>
      <c r="FL39" s="100">
        <v>369.10973977937783</v>
      </c>
      <c r="FM39">
        <v>33</v>
      </c>
      <c r="FN39" s="22">
        <f t="shared" si="171"/>
        <v>0.49913807588795389</v>
      </c>
      <c r="FP39" s="100">
        <f t="shared" si="172"/>
        <v>0.59740583724659591</v>
      </c>
      <c r="FQ39" s="12"/>
      <c r="FR39" s="12"/>
      <c r="FS39" s="12"/>
      <c r="FT39" s="12"/>
      <c r="FU39" s="100"/>
      <c r="FV39">
        <f t="shared" si="173"/>
        <v>-0.30177929946407173</v>
      </c>
      <c r="FW39">
        <f t="shared" si="174"/>
        <v>-0.22373053822402153</v>
      </c>
      <c r="FX39" s="61"/>
      <c r="GI39"/>
      <c r="GJ39" s="61"/>
      <c r="GT39"/>
      <c r="GU39" s="61"/>
      <c r="HE39"/>
      <c r="HF39" s="61"/>
      <c r="HP39"/>
      <c r="HQ39" s="61"/>
      <c r="IA39"/>
      <c r="IB39" s="61"/>
    </row>
    <row r="40" spans="4:236" x14ac:dyDescent="0.25">
      <c r="D40" s="101"/>
      <c r="E40" s="101"/>
      <c r="L40" s="100">
        <v>130.50862040493723</v>
      </c>
      <c r="M40" s="100">
        <v>34</v>
      </c>
      <c r="N40" s="22">
        <f t="shared" si="122"/>
        <v>3.0438734967871741</v>
      </c>
      <c r="O40" s="100"/>
      <c r="P40" s="100">
        <f t="shared" si="127"/>
        <v>0.36976743966407521</v>
      </c>
      <c r="Q40" s="100"/>
      <c r="R40" s="100"/>
      <c r="S40" s="100"/>
      <c r="T40" s="100"/>
      <c r="U40" s="100"/>
      <c r="V40">
        <f t="shared" si="128"/>
        <v>0.4834265992191325</v>
      </c>
      <c r="W40">
        <f t="shared" si="129"/>
        <v>-0.43207133383881058</v>
      </c>
      <c r="X40" s="61"/>
      <c r="Y40" s="100">
        <v>155.05160431288675</v>
      </c>
      <c r="Z40" s="100">
        <v>34</v>
      </c>
      <c r="AA40" s="22">
        <f t="shared" si="130"/>
        <v>0.12282553953785957</v>
      </c>
      <c r="AB40" s="100"/>
      <c r="AC40" s="100">
        <f t="shared" si="131"/>
        <v>0.35159098556292584</v>
      </c>
      <c r="AD40" s="100"/>
      <c r="AE40" s="100"/>
      <c r="AF40" s="100"/>
      <c r="AG40" s="100"/>
      <c r="AH40" s="100"/>
      <c r="AI40">
        <f t="shared" si="132"/>
        <v>-0.91071131945611195</v>
      </c>
      <c r="AJ40">
        <f t="shared" si="133"/>
        <v>-0.45396226832655251</v>
      </c>
      <c r="AK40" s="61"/>
      <c r="AL40" s="100">
        <v>138.01449199268893</v>
      </c>
      <c r="AM40" s="100">
        <v>34</v>
      </c>
      <c r="AN40" s="22">
        <f t="shared" si="134"/>
        <v>0.13586182339136657</v>
      </c>
      <c r="AP40" s="100">
        <f t="shared" si="135"/>
        <v>0.30006418347928371</v>
      </c>
      <c r="AU40" s="100"/>
      <c r="AV40">
        <f t="shared" si="136"/>
        <v>-0.86690256107243091</v>
      </c>
      <c r="AW40">
        <f t="shared" si="137"/>
        <v>-0.52278584011533691</v>
      </c>
      <c r="AX40" s="61"/>
      <c r="AY40" s="100">
        <v>325.12459150301135</v>
      </c>
      <c r="AZ40" s="100">
        <v>34</v>
      </c>
      <c r="BA40" s="22">
        <f t="shared" si="138"/>
        <v>0.89273618892560203</v>
      </c>
      <c r="BB40" s="100"/>
      <c r="BC40" s="100">
        <f t="shared" si="139"/>
        <v>0.69580734871384653</v>
      </c>
      <c r="BD40" s="100"/>
      <c r="BE40" s="100"/>
      <c r="BF40" s="100"/>
      <c r="BG40" s="100"/>
      <c r="BH40" s="100"/>
      <c r="BI40">
        <f t="shared" si="140"/>
        <v>-4.9276859835596633E-2</v>
      </c>
      <c r="BJ40">
        <f t="shared" si="141"/>
        <v>-0.15751098879765785</v>
      </c>
      <c r="BK40" s="61"/>
      <c r="BL40" s="100">
        <v>276.78240551017689</v>
      </c>
      <c r="BM40" s="100">
        <v>34</v>
      </c>
      <c r="BN40" s="22">
        <f t="shared" si="142"/>
        <v>0.7266874096938043</v>
      </c>
      <c r="BO40" s="100"/>
      <c r="BP40" s="100">
        <f t="shared" si="143"/>
        <v>0.61845193446145963</v>
      </c>
      <c r="BQ40" s="100"/>
      <c r="BR40" s="100"/>
      <c r="BS40" s="100"/>
      <c r="BT40" s="100"/>
      <c r="BU40" s="100"/>
      <c r="BV40">
        <f t="shared" si="144"/>
        <v>-0.1386523641604944</v>
      </c>
      <c r="BW40">
        <f t="shared" si="145"/>
        <v>-0.20869404770715552</v>
      </c>
      <c r="BX40" s="61"/>
      <c r="BY40" s="100">
        <v>390.7879859975227</v>
      </c>
      <c r="BZ40" s="100">
        <v>34</v>
      </c>
      <c r="CA40" s="22">
        <f t="shared" si="146"/>
        <v>0.71950150721710271</v>
      </c>
      <c r="CB40" s="100"/>
      <c r="CC40" s="100">
        <f t="shared" si="147"/>
        <v>0.64589952959223007</v>
      </c>
      <c r="CD40"/>
      <c r="CE40"/>
      <c r="CF40"/>
      <c r="CG40"/>
      <c r="CH40" s="100"/>
      <c r="CI40">
        <f t="shared" si="148"/>
        <v>-0.14296829196311592</v>
      </c>
      <c r="CJ40">
        <f t="shared" si="149"/>
        <v>-0.18983503175282981</v>
      </c>
      <c r="CK40" s="61"/>
      <c r="CL40" s="100">
        <v>349.14323708186015</v>
      </c>
      <c r="CM40" s="100">
        <v>34</v>
      </c>
      <c r="CN40" s="22">
        <f t="shared" si="150"/>
        <v>0.45919412188436193</v>
      </c>
      <c r="CO40" s="100"/>
      <c r="CP40" s="100">
        <f t="shared" si="151"/>
        <v>0.56343754658734102</v>
      </c>
      <c r="CQ40" s="100"/>
      <c r="CR40" s="100"/>
      <c r="CS40" s="100"/>
      <c r="CT40" s="100"/>
      <c r="CU40" s="100"/>
      <c r="CV40">
        <f t="shared" si="152"/>
        <v>-0.3380036799513827</v>
      </c>
      <c r="CW40">
        <f t="shared" si="153"/>
        <v>-0.24915421568824292</v>
      </c>
      <c r="CX40" s="61"/>
      <c r="CY40" s="100">
        <v>466.18129520606038</v>
      </c>
      <c r="CZ40" s="100">
        <v>34</v>
      </c>
      <c r="DA40" s="22">
        <f t="shared" si="154"/>
        <v>0.38883546153195253</v>
      </c>
      <c r="DC40" s="100">
        <f t="shared" si="155"/>
        <v>0.49207317350193708</v>
      </c>
      <c r="DH40" s="100"/>
      <c r="DI40">
        <f t="shared" si="156"/>
        <v>-0.41023413457560726</v>
      </c>
      <c r="DJ40">
        <f t="shared" si="157"/>
        <v>-0.30797031088067506</v>
      </c>
      <c r="DK40" s="61"/>
      <c r="DL40" s="100">
        <v>480.67582631124691</v>
      </c>
      <c r="DM40" s="100">
        <v>34</v>
      </c>
      <c r="DN40" s="22">
        <f t="shared" si="158"/>
        <v>0.35083704089916556</v>
      </c>
      <c r="DP40" s="100">
        <f t="shared" si="159"/>
        <v>0.44992850685927177</v>
      </c>
      <c r="DU40" s="100"/>
      <c r="DV40">
        <f t="shared" si="160"/>
        <v>-0.45489456066267137</v>
      </c>
      <c r="DW40">
        <f t="shared" si="161"/>
        <v>-0.34685648965401955</v>
      </c>
      <c r="DX40" s="61"/>
      <c r="DY40" s="100">
        <v>279.21676167450977</v>
      </c>
      <c r="DZ40">
        <v>34</v>
      </c>
      <c r="EA40" s="22">
        <f t="shared" si="162"/>
        <v>0.53797866595542898</v>
      </c>
      <c r="EC40" s="100">
        <f t="shared" si="163"/>
        <v>0.41006735553329821</v>
      </c>
      <c r="EH40" s="100"/>
      <c r="EI40">
        <f t="shared" si="123"/>
        <v>-0.26923494634391315</v>
      </c>
      <c r="EJ40">
        <f t="shared" si="164"/>
        <v>-0.38714480246586563</v>
      </c>
      <c r="EK40" s="61"/>
      <c r="EL40">
        <v>416.5048018930874</v>
      </c>
      <c r="EM40">
        <v>34</v>
      </c>
      <c r="EN40" s="22">
        <f t="shared" si="165"/>
        <v>0.50781024375175143</v>
      </c>
      <c r="EP40" s="100">
        <f t="shared" si="166"/>
        <v>0.51721935466463953</v>
      </c>
      <c r="EQ40" s="100"/>
      <c r="ER40" s="100"/>
      <c r="ES40" s="100"/>
      <c r="ET40" s="100"/>
      <c r="EU40" s="100"/>
      <c r="EV40">
        <f t="shared" si="124"/>
        <v>-0.294298542611592</v>
      </c>
      <c r="EW40">
        <f t="shared" si="167"/>
        <v>-0.28632523192238934</v>
      </c>
      <c r="EX40" s="61"/>
      <c r="EY40">
        <v>417.306841544684</v>
      </c>
      <c r="EZ40">
        <v>34</v>
      </c>
      <c r="FA40" s="22">
        <f t="shared" si="168"/>
        <v>0.53251815207499309</v>
      </c>
      <c r="FC40" s="100">
        <f t="shared" si="169"/>
        <v>0.55785667551395035</v>
      </c>
      <c r="FH40" s="100"/>
      <c r="FI40">
        <f t="shared" si="125"/>
        <v>-0.27366558373590577</v>
      </c>
      <c r="FJ40">
        <f t="shared" si="170"/>
        <v>-0.25347736563002421</v>
      </c>
      <c r="FK40" s="61"/>
      <c r="FL40" s="100">
        <v>385.6296798743582</v>
      </c>
      <c r="FM40">
        <v>34</v>
      </c>
      <c r="FN40" s="22">
        <f t="shared" si="171"/>
        <v>0.51161652778515265</v>
      </c>
      <c r="FP40" s="100">
        <f t="shared" si="172"/>
        <v>0.60667489101192862</v>
      </c>
      <c r="FQ40" s="12"/>
      <c r="FR40" s="12"/>
      <c r="FS40" s="12"/>
      <c r="FT40" s="12"/>
      <c r="FU40" s="100"/>
      <c r="FV40">
        <f t="shared" si="173"/>
        <v>-0.29105543407229867</v>
      </c>
      <c r="FW40">
        <f t="shared" si="174"/>
        <v>-0.21704397921224575</v>
      </c>
      <c r="FX40" s="61"/>
      <c r="GI40"/>
      <c r="GJ40" s="61"/>
      <c r="GT40"/>
      <c r="GU40" s="61"/>
      <c r="HE40"/>
      <c r="HF40" s="61"/>
      <c r="HP40"/>
      <c r="HQ40" s="61"/>
      <c r="IA40"/>
      <c r="IB40" s="61"/>
    </row>
    <row r="41" spans="4:236" x14ac:dyDescent="0.25">
      <c r="D41" s="101"/>
      <c r="E41" s="101"/>
      <c r="L41" s="100">
        <v>133.00845837765357</v>
      </c>
      <c r="M41" s="100">
        <v>35</v>
      </c>
      <c r="N41" s="22">
        <f t="shared" si="122"/>
        <v>3.0474703342068534</v>
      </c>
      <c r="O41" s="100"/>
      <c r="P41" s="100">
        <f t="shared" si="127"/>
        <v>0.37004885154405803</v>
      </c>
      <c r="Q41" s="100"/>
      <c r="R41" s="100"/>
      <c r="S41" s="100"/>
      <c r="T41" s="100"/>
      <c r="U41" s="100"/>
      <c r="V41">
        <f t="shared" si="128"/>
        <v>0.48393948664383274</v>
      </c>
      <c r="W41">
        <f t="shared" si="129"/>
        <v>-0.43174093929636703</v>
      </c>
      <c r="X41" s="61"/>
      <c r="Y41" s="100">
        <v>163.07666908543356</v>
      </c>
      <c r="Z41" s="100">
        <v>35</v>
      </c>
      <c r="AA41" s="22">
        <f t="shared" si="130"/>
        <v>0.12582128440463664</v>
      </c>
      <c r="AB41" s="100"/>
      <c r="AC41" s="100">
        <f t="shared" si="131"/>
        <v>0.35247325877954483</v>
      </c>
      <c r="AD41" s="100"/>
      <c r="AE41" s="100"/>
      <c r="AF41" s="100"/>
      <c r="AG41" s="100"/>
      <c r="AH41" s="100"/>
      <c r="AI41">
        <f t="shared" si="132"/>
        <v>-0.90024588577794695</v>
      </c>
      <c r="AJ41">
        <f t="shared" si="133"/>
        <v>-0.45287382620454625</v>
      </c>
      <c r="AK41" s="61"/>
      <c r="AL41" s="100">
        <v>143.50783950711542</v>
      </c>
      <c r="AM41" s="100">
        <v>35</v>
      </c>
      <c r="AN41" s="22">
        <f t="shared" si="134"/>
        <v>0.13852578071276592</v>
      </c>
      <c r="AP41" s="100">
        <f t="shared" si="135"/>
        <v>0.30052479360048773</v>
      </c>
      <c r="AU41" s="100"/>
      <c r="AV41">
        <f t="shared" si="136"/>
        <v>-0.85846939353556806</v>
      </c>
      <c r="AW41">
        <f t="shared" si="137"/>
        <v>-0.52211969244762424</v>
      </c>
      <c r="AX41" s="61"/>
      <c r="AY41" s="100">
        <v>336.6485556184669</v>
      </c>
      <c r="AZ41" s="100">
        <v>35</v>
      </c>
      <c r="BA41" s="22">
        <f t="shared" si="138"/>
        <v>0.91349749564480209</v>
      </c>
      <c r="BB41" s="100"/>
      <c r="BC41" s="100">
        <f t="shared" si="139"/>
        <v>0.7052957994611293</v>
      </c>
      <c r="BD41" s="100"/>
      <c r="BE41" s="100"/>
      <c r="BF41" s="100"/>
      <c r="BG41" s="100"/>
      <c r="BH41" s="100"/>
      <c r="BI41">
        <f t="shared" si="140"/>
        <v>-3.9292638928995718E-2</v>
      </c>
      <c r="BJ41">
        <f t="shared" si="141"/>
        <v>-0.15162870268068526</v>
      </c>
      <c r="BK41" s="61"/>
      <c r="BL41" s="100">
        <v>289.29223978530774</v>
      </c>
      <c r="BM41" s="100">
        <v>35</v>
      </c>
      <c r="BN41" s="22">
        <f t="shared" si="142"/>
        <v>0.74358711689598589</v>
      </c>
      <c r="BO41" s="100"/>
      <c r="BP41" s="100">
        <f t="shared" si="143"/>
        <v>0.62746974526664578</v>
      </c>
      <c r="BQ41" s="100"/>
      <c r="BR41" s="100"/>
      <c r="BS41" s="100"/>
      <c r="BT41" s="100"/>
      <c r="BU41" s="100"/>
      <c r="BV41">
        <f t="shared" si="144"/>
        <v>-0.12866814325389342</v>
      </c>
      <c r="BW41">
        <f t="shared" si="145"/>
        <v>-0.20240720973619136</v>
      </c>
      <c r="BX41" s="61"/>
      <c r="BY41" s="100">
        <v>405.31592616130939</v>
      </c>
      <c r="BZ41" s="100">
        <v>35</v>
      </c>
      <c r="CA41" s="22">
        <f t="shared" si="146"/>
        <v>0.73481004992384968</v>
      </c>
      <c r="CB41" s="100"/>
      <c r="CC41" s="100">
        <f t="shared" si="147"/>
        <v>0.65532855098455023</v>
      </c>
      <c r="CD41"/>
      <c r="CE41"/>
      <c r="CF41"/>
      <c r="CG41"/>
      <c r="CH41" s="100"/>
      <c r="CI41">
        <f t="shared" si="148"/>
        <v>-0.1338249125232461</v>
      </c>
      <c r="CJ41">
        <f t="shared" si="149"/>
        <v>-0.18354091053473395</v>
      </c>
      <c r="CK41" s="61"/>
      <c r="CL41" s="100">
        <v>364.16617086159994</v>
      </c>
      <c r="CM41" s="100">
        <v>35</v>
      </c>
      <c r="CN41" s="22">
        <f t="shared" si="150"/>
        <v>0.47067397493147101</v>
      </c>
      <c r="CO41" s="100"/>
      <c r="CP41" s="100">
        <f t="shared" si="151"/>
        <v>0.57010028071302354</v>
      </c>
      <c r="CQ41" s="100"/>
      <c r="CR41" s="100"/>
      <c r="CS41" s="100"/>
      <c r="CT41" s="100"/>
      <c r="CU41" s="100"/>
      <c r="CV41">
        <f t="shared" si="152"/>
        <v>-0.32727981455960953</v>
      </c>
      <c r="CW41">
        <f t="shared" si="153"/>
        <v>-0.24404874515252983</v>
      </c>
      <c r="CX41" s="61"/>
      <c r="CY41" s="100">
        <v>485.67401618781298</v>
      </c>
      <c r="CZ41" s="100">
        <v>35</v>
      </c>
      <c r="DA41" s="22">
        <f t="shared" si="154"/>
        <v>0.39855634807025137</v>
      </c>
      <c r="DC41" s="100">
        <f t="shared" si="155"/>
        <v>0.49857916051334744</v>
      </c>
      <c r="DH41" s="100"/>
      <c r="DI41">
        <f t="shared" si="156"/>
        <v>-0.39951026918383414</v>
      </c>
      <c r="DJ41">
        <f t="shared" si="157"/>
        <v>-0.30226587798467414</v>
      </c>
      <c r="DK41" s="61"/>
      <c r="DL41" s="100">
        <v>498.68276489166936</v>
      </c>
      <c r="DM41" s="100">
        <v>35</v>
      </c>
      <c r="DN41" s="22">
        <f t="shared" si="158"/>
        <v>0.35960796692164471</v>
      </c>
      <c r="DP41" s="100">
        <f t="shared" si="159"/>
        <v>0.4554363596500004</v>
      </c>
      <c r="DU41" s="100"/>
      <c r="DV41">
        <f t="shared" si="160"/>
        <v>-0.44417069527089825</v>
      </c>
      <c r="DW41">
        <f t="shared" si="161"/>
        <v>-0.3415723005434162</v>
      </c>
      <c r="DX41" s="61"/>
      <c r="DY41" s="100">
        <v>293.31084194076425</v>
      </c>
      <c r="DZ41">
        <v>35</v>
      </c>
      <c r="EA41" s="22">
        <f t="shared" si="162"/>
        <v>0.55177299072351693</v>
      </c>
      <c r="EC41" s="100">
        <f t="shared" si="163"/>
        <v>0.4178482974164755</v>
      </c>
      <c r="EH41" s="100"/>
      <c r="EI41">
        <f t="shared" si="123"/>
        <v>-0.25823956204244997</v>
      </c>
      <c r="EJ41">
        <f t="shared" si="164"/>
        <v>-0.37898136308909197</v>
      </c>
      <c r="EK41" s="61"/>
      <c r="EL41">
        <v>433.46164766908731</v>
      </c>
      <c r="EM41">
        <v>35</v>
      </c>
      <c r="EN41" s="22">
        <f t="shared" si="165"/>
        <v>0.52019585945301361</v>
      </c>
      <c r="EP41" s="100">
        <f t="shared" si="166"/>
        <v>0.52622548221655319</v>
      </c>
      <c r="EQ41" s="100"/>
      <c r="ER41" s="100"/>
      <c r="ES41" s="100"/>
      <c r="ET41" s="100"/>
      <c r="EU41" s="100"/>
      <c r="EV41">
        <f t="shared" si="124"/>
        <v>-0.28383310893342706</v>
      </c>
      <c r="EW41">
        <f t="shared" si="167"/>
        <v>-0.27882812523914235</v>
      </c>
      <c r="EX41" s="61"/>
      <c r="EY41">
        <v>434.81317827315218</v>
      </c>
      <c r="EZ41">
        <v>35</v>
      </c>
      <c r="FA41" s="22">
        <f t="shared" si="168"/>
        <v>0.54583110587686801</v>
      </c>
      <c r="FC41" s="100">
        <f t="shared" si="169"/>
        <v>0.56814983359350391</v>
      </c>
      <c r="FH41" s="100"/>
      <c r="FI41">
        <f t="shared" si="125"/>
        <v>-0.2629417183441326</v>
      </c>
      <c r="FJ41">
        <f t="shared" si="170"/>
        <v>-0.24553711618746196</v>
      </c>
      <c r="FK41" s="61"/>
      <c r="FL41" s="100">
        <v>402.63693322893266</v>
      </c>
      <c r="FM41">
        <v>35</v>
      </c>
      <c r="FN41" s="22">
        <f t="shared" si="171"/>
        <v>0.52409497968235164</v>
      </c>
      <c r="FP41" s="100">
        <f t="shared" si="172"/>
        <v>0.61621736785130188</v>
      </c>
      <c r="FQ41" s="12"/>
      <c r="FR41" s="12"/>
      <c r="FS41" s="12"/>
      <c r="FT41" s="12"/>
      <c r="FU41" s="100"/>
      <c r="FV41">
        <f t="shared" si="173"/>
        <v>-0.28059000039413362</v>
      </c>
      <c r="FW41">
        <f t="shared" si="174"/>
        <v>-0.21026606542237744</v>
      </c>
      <c r="FX41" s="61"/>
      <c r="GI41"/>
      <c r="GJ41" s="61"/>
      <c r="GT41"/>
      <c r="GU41" s="61"/>
      <c r="HE41"/>
      <c r="HF41" s="61"/>
      <c r="HP41"/>
      <c r="HQ41" s="61"/>
      <c r="IA41"/>
      <c r="IB41" s="61"/>
    </row>
    <row r="42" spans="4:236" x14ac:dyDescent="0.25">
      <c r="D42" s="101"/>
      <c r="E42" s="101"/>
      <c r="L42" s="100">
        <v>138.50812250550507</v>
      </c>
      <c r="M42" s="100">
        <v>36</v>
      </c>
      <c r="N42" s="22">
        <f t="shared" si="122"/>
        <v>3.0510671716265327</v>
      </c>
      <c r="O42" s="100"/>
      <c r="P42" s="100">
        <f t="shared" si="127"/>
        <v>0.37066795999763946</v>
      </c>
      <c r="Q42" s="100"/>
      <c r="R42" s="100"/>
      <c r="S42" s="100"/>
      <c r="T42" s="100"/>
      <c r="U42" s="100"/>
      <c r="V42">
        <f t="shared" si="128"/>
        <v>0.48445176907984266</v>
      </c>
      <c r="W42">
        <f t="shared" si="129"/>
        <v>-0.43101495213497759</v>
      </c>
      <c r="X42" s="61"/>
      <c r="Y42" s="100">
        <v>169.05990062696713</v>
      </c>
      <c r="Z42" s="100">
        <v>36</v>
      </c>
      <c r="AA42" s="22">
        <f t="shared" si="130"/>
        <v>0.1288170292714137</v>
      </c>
      <c r="AB42" s="100"/>
      <c r="AC42" s="100">
        <f t="shared" si="131"/>
        <v>0.35313105346252149</v>
      </c>
      <c r="AD42" s="100"/>
      <c r="AE42" s="100"/>
      <c r="AF42" s="100"/>
      <c r="AG42" s="100"/>
      <c r="AH42" s="100"/>
      <c r="AI42">
        <f t="shared" si="132"/>
        <v>-0.89002672059626098</v>
      </c>
      <c r="AJ42">
        <f t="shared" si="133"/>
        <v>-0.45206408998597725</v>
      </c>
      <c r="AK42" s="61"/>
      <c r="AL42" s="100">
        <v>149.51337732791671</v>
      </c>
      <c r="AM42" s="100">
        <v>36</v>
      </c>
      <c r="AN42" s="22">
        <f t="shared" si="134"/>
        <v>0.14118973803416524</v>
      </c>
      <c r="AP42" s="100">
        <f t="shared" si="135"/>
        <v>0.30102835021988411</v>
      </c>
      <c r="AU42" s="100"/>
      <c r="AV42">
        <f t="shared" si="136"/>
        <v>-0.85019686756957824</v>
      </c>
      <c r="AW42">
        <f t="shared" si="137"/>
        <v>-0.52139260153485156</v>
      </c>
      <c r="AX42" s="61"/>
      <c r="AY42" s="100">
        <v>349.24203641600764</v>
      </c>
      <c r="AZ42" s="100">
        <v>36</v>
      </c>
      <c r="BA42" s="22">
        <f t="shared" si="138"/>
        <v>0.93425880236400216</v>
      </c>
      <c r="BB42" s="100"/>
      <c r="BC42" s="100">
        <f t="shared" si="139"/>
        <v>0.71566485485623044</v>
      </c>
      <c r="BD42" s="100"/>
      <c r="BE42" s="100"/>
      <c r="BF42" s="100"/>
      <c r="BG42" s="100"/>
      <c r="BH42" s="100"/>
      <c r="BI42">
        <f t="shared" si="140"/>
        <v>-2.9532801639839464E-2</v>
      </c>
      <c r="BJ42">
        <f t="shared" si="141"/>
        <v>-0.14529030976213392</v>
      </c>
      <c r="BK42" s="61"/>
      <c r="BL42" s="100">
        <v>300.30359638206136</v>
      </c>
      <c r="BM42" s="100">
        <v>36</v>
      </c>
      <c r="BN42" s="22">
        <f t="shared" si="142"/>
        <v>0.76048682409816726</v>
      </c>
      <c r="BO42" s="100"/>
      <c r="BP42" s="100">
        <f t="shared" si="143"/>
        <v>0.63540736684612298</v>
      </c>
      <c r="BQ42" s="100"/>
      <c r="BR42" s="100"/>
      <c r="BS42" s="100"/>
      <c r="BT42" s="100"/>
      <c r="BU42" s="100"/>
      <c r="BV42">
        <f t="shared" si="144"/>
        <v>-0.11890830596473725</v>
      </c>
      <c r="BW42">
        <f t="shared" si="145"/>
        <v>-0.1969477543151768</v>
      </c>
      <c r="BX42" s="61"/>
      <c r="BY42" s="100">
        <v>421.26713614997311</v>
      </c>
      <c r="BZ42" s="100">
        <v>36</v>
      </c>
      <c r="CA42" s="22">
        <f t="shared" si="146"/>
        <v>0.75011859263059644</v>
      </c>
      <c r="CB42" s="100"/>
      <c r="CC42" s="100">
        <f t="shared" si="147"/>
        <v>0.66568131252685103</v>
      </c>
      <c r="CD42"/>
      <c r="CE42"/>
      <c r="CF42"/>
      <c r="CG42"/>
      <c r="CH42" s="100"/>
      <c r="CI42">
        <f t="shared" si="148"/>
        <v>-0.12487006987031972</v>
      </c>
      <c r="CJ42">
        <f t="shared" si="149"/>
        <v>-0.17673363469679762</v>
      </c>
      <c r="CK42" s="61"/>
      <c r="CL42" s="100">
        <v>379.64522912845882</v>
      </c>
      <c r="CM42" s="100">
        <v>36</v>
      </c>
      <c r="CN42" s="22">
        <f t="shared" si="150"/>
        <v>0.48215382797858003</v>
      </c>
      <c r="CO42" s="100"/>
      <c r="CP42" s="100">
        <f t="shared" si="151"/>
        <v>0.57696530796137091</v>
      </c>
      <c r="CQ42" s="100"/>
      <c r="CR42" s="100"/>
      <c r="CS42" s="100"/>
      <c r="CT42" s="100"/>
      <c r="CU42" s="100"/>
      <c r="CV42">
        <f t="shared" si="152"/>
        <v>-0.31681438088144459</v>
      </c>
      <c r="CW42">
        <f t="shared" si="153"/>
        <v>-0.23885029952000186</v>
      </c>
      <c r="CX42" s="61"/>
      <c r="CY42" s="100">
        <v>505.64241317357863</v>
      </c>
      <c r="CZ42" s="100">
        <v>36</v>
      </c>
      <c r="DA42" s="22">
        <f t="shared" si="154"/>
        <v>0.40827723460855014</v>
      </c>
      <c r="DC42" s="100">
        <f t="shared" si="155"/>
        <v>0.50524391150166204</v>
      </c>
      <c r="DH42" s="100"/>
      <c r="DI42">
        <f t="shared" si="156"/>
        <v>-0.38904483550566921</v>
      </c>
      <c r="DJ42">
        <f t="shared" si="157"/>
        <v>-0.29649891129541606</v>
      </c>
      <c r="DK42" s="61"/>
      <c r="DL42" s="100">
        <v>518.17588712714144</v>
      </c>
      <c r="DM42" s="100">
        <v>36</v>
      </c>
      <c r="DN42" s="22">
        <f t="shared" si="158"/>
        <v>0.36837889294412385</v>
      </c>
      <c r="DP42" s="100">
        <f t="shared" si="159"/>
        <v>0.4613987972528803</v>
      </c>
      <c r="DU42" s="100"/>
      <c r="DV42">
        <f t="shared" si="160"/>
        <v>-0.43370526159273326</v>
      </c>
      <c r="DW42">
        <f t="shared" si="161"/>
        <v>-0.33592354190664186</v>
      </c>
      <c r="DX42" s="61"/>
      <c r="DY42" s="100">
        <v>306.29764935434946</v>
      </c>
      <c r="DZ42">
        <v>36</v>
      </c>
      <c r="EA42" s="22">
        <f t="shared" si="162"/>
        <v>0.56556731549160488</v>
      </c>
      <c r="EC42" s="100">
        <f t="shared" si="163"/>
        <v>0.42501794536967086</v>
      </c>
      <c r="EH42" s="100"/>
      <c r="EI42">
        <f t="shared" si="123"/>
        <v>-0.24751569665067683</v>
      </c>
      <c r="EJ42">
        <f t="shared" si="164"/>
        <v>-0.37159273251324404</v>
      </c>
      <c r="EK42" s="61"/>
      <c r="EL42">
        <v>453.48649373492924</v>
      </c>
      <c r="EM42">
        <v>36</v>
      </c>
      <c r="EN42" s="22">
        <f t="shared" si="165"/>
        <v>0.53258147515427579</v>
      </c>
      <c r="EP42" s="100">
        <f t="shared" si="166"/>
        <v>0.53686108746170225</v>
      </c>
      <c r="EQ42" s="100"/>
      <c r="ER42" s="100"/>
      <c r="ES42" s="100"/>
      <c r="EU42" s="100"/>
      <c r="EV42">
        <f t="shared" si="124"/>
        <v>-0.27361394375174103</v>
      </c>
      <c r="EW42">
        <f t="shared" si="167"/>
        <v>-0.27013807324498718</v>
      </c>
      <c r="EX42" s="61"/>
      <c r="EY42">
        <v>453.87718603164006</v>
      </c>
      <c r="EZ42">
        <v>36</v>
      </c>
      <c r="FA42" s="22">
        <f t="shared" si="168"/>
        <v>0.55914405967874281</v>
      </c>
      <c r="FC42" s="100">
        <f t="shared" si="169"/>
        <v>0.5793588517068623</v>
      </c>
      <c r="FH42" s="100"/>
      <c r="FI42">
        <f t="shared" si="125"/>
        <v>-0.25247628466596767</v>
      </c>
      <c r="FJ42">
        <f t="shared" si="170"/>
        <v>-0.23705235330079238</v>
      </c>
      <c r="FK42" s="61"/>
      <c r="FL42" s="100">
        <v>417.67241948685097</v>
      </c>
      <c r="FM42">
        <v>36</v>
      </c>
      <c r="FN42" s="22">
        <f t="shared" si="171"/>
        <v>0.5365734315795504</v>
      </c>
      <c r="FP42" s="100">
        <f t="shared" si="172"/>
        <v>0.62465352014430642</v>
      </c>
      <c r="FQ42" s="12"/>
      <c r="FR42" s="12"/>
      <c r="FS42" s="12"/>
      <c r="FT42" s="12"/>
      <c r="FU42" s="100"/>
      <c r="FV42">
        <f t="shared" si="173"/>
        <v>-0.27037083521244759</v>
      </c>
      <c r="FW42">
        <f t="shared" si="174"/>
        <v>-0.20436080827814496</v>
      </c>
      <c r="FX42" s="61"/>
      <c r="GI42"/>
      <c r="GJ42" s="61"/>
      <c r="GT42"/>
      <c r="GU42" s="61"/>
      <c r="HE42"/>
      <c r="HF42" s="61"/>
      <c r="HP42"/>
      <c r="HQ42" s="61"/>
      <c r="IA42"/>
      <c r="IB42" s="61"/>
    </row>
    <row r="43" spans="4:236" x14ac:dyDescent="0.25">
      <c r="D43" s="101"/>
      <c r="E43" s="101"/>
      <c r="L43" s="100">
        <v>144.52162467949216</v>
      </c>
      <c r="M43" s="100">
        <v>37</v>
      </c>
      <c r="N43" s="22">
        <f t="shared" si="122"/>
        <v>3.054664009046212</v>
      </c>
      <c r="O43" s="100"/>
      <c r="P43" s="100">
        <f t="shared" si="127"/>
        <v>0.37134491225235827</v>
      </c>
      <c r="Q43" s="100"/>
      <c r="R43" s="100"/>
      <c r="S43" s="100"/>
      <c r="T43" s="100"/>
      <c r="U43" s="100"/>
      <c r="V43">
        <f t="shared" si="128"/>
        <v>0.48496344795273877</v>
      </c>
      <c r="W43">
        <f t="shared" si="129"/>
        <v>-0.4302225219190115</v>
      </c>
      <c r="X43" s="61"/>
      <c r="Y43" s="100">
        <v>175.55768282818045</v>
      </c>
      <c r="Z43" s="100">
        <v>37</v>
      </c>
      <c r="AA43" s="22">
        <f t="shared" si="130"/>
        <v>0.13181277413819076</v>
      </c>
      <c r="AB43" s="100"/>
      <c r="AC43" s="100">
        <f t="shared" si="131"/>
        <v>0.35384541769085343</v>
      </c>
      <c r="AD43" s="100"/>
      <c r="AE43" s="100"/>
      <c r="AF43" s="100"/>
      <c r="AG43" s="100"/>
      <c r="AH43" s="100"/>
      <c r="AI43">
        <f t="shared" si="132"/>
        <v>-0.88004249968966008</v>
      </c>
      <c r="AJ43">
        <f t="shared" si="133"/>
        <v>-0.45118642414933352</v>
      </c>
      <c r="AK43" s="61"/>
      <c r="AL43" s="100">
        <v>156.00320509528001</v>
      </c>
      <c r="AM43" s="100">
        <v>37</v>
      </c>
      <c r="AN43" s="22">
        <f t="shared" si="134"/>
        <v>0.14385369535556461</v>
      </c>
      <c r="AP43" s="100">
        <f t="shared" si="135"/>
        <v>0.30157251392820006</v>
      </c>
      <c r="AU43" s="100"/>
      <c r="AV43">
        <f t="shared" si="136"/>
        <v>-0.84207897734739878</v>
      </c>
      <c r="AW43">
        <f t="shared" si="137"/>
        <v>-0.52060824368184455</v>
      </c>
      <c r="AX43" s="61"/>
      <c r="AY43" s="100">
        <v>359.23529893372114</v>
      </c>
      <c r="AZ43" s="100">
        <v>37</v>
      </c>
      <c r="BA43" s="22">
        <f t="shared" si="138"/>
        <v>0.95502010908320223</v>
      </c>
      <c r="BB43" s="100"/>
      <c r="BC43" s="100">
        <f t="shared" si="139"/>
        <v>0.72389297655584783</v>
      </c>
      <c r="BD43" s="100"/>
      <c r="BE43" s="100"/>
      <c r="BF43" s="100"/>
      <c r="BG43" s="100"/>
      <c r="BH43" s="100"/>
      <c r="BI43">
        <f t="shared" si="140"/>
        <v>-1.9987483733609059E-2</v>
      </c>
      <c r="BJ43">
        <f t="shared" si="141"/>
        <v>-0.14032563701685691</v>
      </c>
      <c r="BK43" s="61"/>
      <c r="BL43" s="100">
        <v>311.79239888105036</v>
      </c>
      <c r="BM43" s="100">
        <v>37</v>
      </c>
      <c r="BN43" s="22">
        <f t="shared" si="142"/>
        <v>0.77738653130034885</v>
      </c>
      <c r="BO43" s="100"/>
      <c r="BP43" s="100">
        <f t="shared" si="143"/>
        <v>0.64368915899743817</v>
      </c>
      <c r="BQ43" s="100"/>
      <c r="BR43" s="100"/>
      <c r="BS43" s="100"/>
      <c r="BT43" s="100"/>
      <c r="BU43" s="100"/>
      <c r="BV43">
        <f t="shared" si="144"/>
        <v>-0.1093629880585068</v>
      </c>
      <c r="BW43">
        <f t="shared" si="145"/>
        <v>-0.19132380519018299</v>
      </c>
      <c r="BX43" s="61"/>
      <c r="BY43" s="100">
        <v>436.74076979370727</v>
      </c>
      <c r="BZ43" s="100">
        <v>37</v>
      </c>
      <c r="CA43" s="22">
        <f t="shared" si="146"/>
        <v>0.76542713533734341</v>
      </c>
      <c r="CB43" s="100"/>
      <c r="CC43" s="100">
        <f t="shared" si="147"/>
        <v>0.67572411425915568</v>
      </c>
      <c r="CD43"/>
      <c r="CE43"/>
      <c r="CF43"/>
      <c r="CG43"/>
      <c r="CH43" s="100"/>
      <c r="CI43">
        <f t="shared" si="148"/>
        <v>-0.11609614556281452</v>
      </c>
      <c r="CJ43">
        <f t="shared" si="149"/>
        <v>-0.17023058232881033</v>
      </c>
      <c r="CK43" s="61"/>
      <c r="CL43" s="100">
        <v>393.64006401787918</v>
      </c>
      <c r="CM43" s="100">
        <v>37</v>
      </c>
      <c r="CN43" s="22">
        <f t="shared" si="150"/>
        <v>0.49363368102568911</v>
      </c>
      <c r="CO43" s="100"/>
      <c r="CP43" s="100">
        <f t="shared" si="151"/>
        <v>0.58317207591815878</v>
      </c>
      <c r="CQ43" s="100"/>
      <c r="CR43" s="100"/>
      <c r="CS43" s="100"/>
      <c r="CT43" s="100"/>
      <c r="CU43" s="100"/>
      <c r="CV43">
        <f t="shared" si="152"/>
        <v>-0.30659521569975851</v>
      </c>
      <c r="CW43">
        <f t="shared" si="153"/>
        <v>-0.23420327955461698</v>
      </c>
      <c r="CX43" s="61"/>
      <c r="CY43" s="100">
        <v>524.66108107996729</v>
      </c>
      <c r="CZ43" s="100">
        <v>37</v>
      </c>
      <c r="DA43" s="22">
        <f t="shared" si="154"/>
        <v>0.41799812114684898</v>
      </c>
      <c r="DC43" s="100">
        <f t="shared" si="155"/>
        <v>0.51159167621286483</v>
      </c>
      <c r="DH43" s="100"/>
      <c r="DI43">
        <f t="shared" si="156"/>
        <v>-0.37882567032398312</v>
      </c>
      <c r="DJ43">
        <f t="shared" si="157"/>
        <v>-0.29107653026889124</v>
      </c>
      <c r="DK43" s="61"/>
      <c r="DL43" s="100">
        <v>538.64505938512048</v>
      </c>
      <c r="DM43" s="100">
        <v>37</v>
      </c>
      <c r="DN43" s="22">
        <f t="shared" si="158"/>
        <v>0.37714981896660299</v>
      </c>
      <c r="DP43" s="100">
        <f t="shared" si="159"/>
        <v>0.46765978309683659</v>
      </c>
      <c r="DU43" s="100"/>
      <c r="DV43">
        <f t="shared" si="160"/>
        <v>-0.42348609641104717</v>
      </c>
      <c r="DW43">
        <f t="shared" si="161"/>
        <v>-0.33006997610412014</v>
      </c>
      <c r="DX43" s="61"/>
      <c r="DY43" s="100">
        <v>319.35246985110354</v>
      </c>
      <c r="DZ43">
        <v>37</v>
      </c>
      <c r="EA43" s="22">
        <f t="shared" si="162"/>
        <v>0.57936164025969283</v>
      </c>
      <c r="EC43" s="100">
        <f t="shared" si="163"/>
        <v>0.43222514141663571</v>
      </c>
      <c r="EH43" s="100"/>
      <c r="EI43">
        <f t="shared" si="123"/>
        <v>-0.23705026297251183</v>
      </c>
      <c r="EJ43">
        <f t="shared" si="164"/>
        <v>-0.36428997493323229</v>
      </c>
      <c r="EK43" s="61"/>
      <c r="EL43">
        <v>472.51243369883929</v>
      </c>
      <c r="EM43">
        <v>37</v>
      </c>
      <c r="EN43" s="22">
        <f t="shared" si="165"/>
        <v>0.54496709085553807</v>
      </c>
      <c r="EP43" s="100">
        <f t="shared" si="166"/>
        <v>0.54696615324891051</v>
      </c>
      <c r="EU43" s="100"/>
      <c r="EV43">
        <f t="shared" si="124"/>
        <v>-0.26362972284514008</v>
      </c>
      <c r="EW43">
        <f t="shared" si="167"/>
        <v>-0.26203954736314483</v>
      </c>
      <c r="EX43" s="61"/>
      <c r="EY43">
        <v>471.38307139735088</v>
      </c>
      <c r="EZ43">
        <v>37</v>
      </c>
      <c r="FA43" s="22">
        <f t="shared" si="168"/>
        <v>0.57245701348061762</v>
      </c>
      <c r="FC43" s="100">
        <f t="shared" si="169"/>
        <v>0.58965174439975698</v>
      </c>
      <c r="FH43" s="100"/>
      <c r="FI43">
        <f t="shared" si="125"/>
        <v>-0.24225711948428161</v>
      </c>
      <c r="FJ43">
        <f t="shared" si="170"/>
        <v>-0.2294044123246568</v>
      </c>
      <c r="FK43" s="61"/>
      <c r="FL43" s="100">
        <v>431.66682754179755</v>
      </c>
      <c r="FM43">
        <v>37</v>
      </c>
      <c r="FN43" s="22">
        <f t="shared" si="171"/>
        <v>0.54905188347674927</v>
      </c>
      <c r="FP43" s="100">
        <f t="shared" si="172"/>
        <v>0.63250554139435422</v>
      </c>
      <c r="FQ43" s="12"/>
      <c r="FR43" s="12"/>
      <c r="FS43" s="12"/>
      <c r="FT43" s="12"/>
      <c r="FU43" s="100"/>
      <c r="FV43">
        <f t="shared" si="173"/>
        <v>-0.2603866143058467</v>
      </c>
      <c r="FW43">
        <f t="shared" si="174"/>
        <v>-0.1989356652723849</v>
      </c>
      <c r="FX43" s="61"/>
      <c r="GI43"/>
      <c r="GJ43" s="61"/>
      <c r="GT43"/>
      <c r="GU43" s="61"/>
      <c r="HE43"/>
      <c r="HF43" s="61"/>
      <c r="HP43"/>
      <c r="HQ43" s="61"/>
      <c r="IA43"/>
      <c r="IB43" s="61"/>
    </row>
    <row r="44" spans="4:236" x14ac:dyDescent="0.25">
      <c r="D44" s="101"/>
      <c r="E44" s="101"/>
      <c r="L44" s="100">
        <v>149.52090154891388</v>
      </c>
      <c r="M44" s="100">
        <v>38</v>
      </c>
      <c r="N44" s="22">
        <f t="shared" si="122"/>
        <v>3.0582608464658914</v>
      </c>
      <c r="O44" s="100"/>
      <c r="P44" s="100">
        <f t="shared" si="127"/>
        <v>0.37190769108752009</v>
      </c>
      <c r="Q44" s="100"/>
      <c r="R44" s="100"/>
      <c r="S44" s="100"/>
      <c r="T44" s="100"/>
      <c r="U44" s="100"/>
      <c r="V44">
        <f t="shared" si="128"/>
        <v>0.48547452468306468</v>
      </c>
      <c r="W44">
        <f t="shared" si="129"/>
        <v>-0.42956484029568787</v>
      </c>
      <c r="X44" s="61"/>
      <c r="Y44" s="100">
        <v>182.05562336824426</v>
      </c>
      <c r="Z44" s="100">
        <v>38</v>
      </c>
      <c r="AA44" s="22">
        <f t="shared" si="130"/>
        <v>0.13480851900496782</v>
      </c>
      <c r="AB44" s="100"/>
      <c r="AC44" s="100">
        <f t="shared" si="131"/>
        <v>0.35455979932691117</v>
      </c>
      <c r="AD44" s="100"/>
      <c r="AE44" s="100"/>
      <c r="AF44" s="100"/>
      <c r="AG44" s="100"/>
      <c r="AH44" s="100"/>
      <c r="AI44">
        <f t="shared" si="132"/>
        <v>-0.87028266240050378</v>
      </c>
      <c r="AJ44">
        <f t="shared" si="133"/>
        <v>-0.45031050708878811</v>
      </c>
      <c r="AK44" s="61"/>
      <c r="AL44" s="100">
        <v>162.00694429560727</v>
      </c>
      <c r="AM44" s="100">
        <v>38</v>
      </c>
      <c r="AN44" s="22">
        <f t="shared" si="134"/>
        <v>0.14651765267696393</v>
      </c>
      <c r="AP44" s="100">
        <f t="shared" si="135"/>
        <v>0.3020759197355839</v>
      </c>
      <c r="AU44" s="100"/>
      <c r="AV44">
        <f t="shared" si="136"/>
        <v>-0.83411004767612351</v>
      </c>
      <c r="AW44">
        <f t="shared" si="137"/>
        <v>-0.51988389353764075</v>
      </c>
      <c r="AX44" s="61"/>
      <c r="AY44" s="100">
        <v>371.74520844255682</v>
      </c>
      <c r="AZ44" s="100">
        <v>38</v>
      </c>
      <c r="BA44" s="22">
        <f t="shared" si="138"/>
        <v>0.97578141580240219</v>
      </c>
      <c r="BB44" s="100"/>
      <c r="BC44" s="100">
        <f t="shared" si="139"/>
        <v>0.7341932221170393</v>
      </c>
      <c r="BD44" s="100"/>
      <c r="BE44" s="100"/>
      <c r="BF44" s="100"/>
      <c r="BG44" s="100"/>
      <c r="BH44" s="100"/>
      <c r="BI44">
        <f t="shared" si="140"/>
        <v>-1.0647457479465709E-2</v>
      </c>
      <c r="BJ44">
        <f t="shared" si="141"/>
        <v>-0.13418962910846358</v>
      </c>
      <c r="BK44" s="61"/>
      <c r="BL44" s="100">
        <v>322.78243446631353</v>
      </c>
      <c r="BM44" s="100">
        <v>38</v>
      </c>
      <c r="BN44" s="22">
        <f t="shared" si="142"/>
        <v>0.79428623850253033</v>
      </c>
      <c r="BO44" s="100"/>
      <c r="BP44" s="100">
        <f t="shared" si="143"/>
        <v>0.65161141116085697</v>
      </c>
      <c r="BQ44" s="100"/>
      <c r="BR44" s="100"/>
      <c r="BS44" s="100"/>
      <c r="BT44" s="100"/>
      <c r="BU44" s="100"/>
      <c r="BV44">
        <f t="shared" si="144"/>
        <v>-0.10002296180436343</v>
      </c>
      <c r="BW44">
        <f t="shared" si="145"/>
        <v>-0.18601131883744093</v>
      </c>
      <c r="BX44" s="61"/>
      <c r="BY44" s="100">
        <v>451.21724257833944</v>
      </c>
      <c r="BZ44" s="100">
        <v>38</v>
      </c>
      <c r="CA44" s="22">
        <f t="shared" si="146"/>
        <v>0.78073567804409016</v>
      </c>
      <c r="CB44" s="100"/>
      <c r="CC44" s="100">
        <f t="shared" si="147"/>
        <v>0.68511973194705622</v>
      </c>
      <c r="CD44"/>
      <c r="CE44"/>
      <c r="CF44"/>
      <c r="CG44"/>
      <c r="CH44" s="100"/>
      <c r="CI44">
        <f t="shared" si="148"/>
        <v>-0.10749597380089702</v>
      </c>
      <c r="CJ44">
        <f t="shared" si="149"/>
        <v>-0.16423352430324256</v>
      </c>
      <c r="CK44" s="61"/>
      <c r="CL44" s="100">
        <v>408.13508793045469</v>
      </c>
      <c r="CM44" s="100">
        <v>38</v>
      </c>
      <c r="CN44" s="22">
        <f t="shared" si="150"/>
        <v>0.50511353407279813</v>
      </c>
      <c r="CO44" s="100"/>
      <c r="CP44" s="100">
        <f t="shared" si="151"/>
        <v>0.58960067980411535</v>
      </c>
      <c r="CQ44" s="100"/>
      <c r="CR44" s="100"/>
      <c r="CS44" s="100"/>
      <c r="CT44" s="100"/>
      <c r="CU44" s="100"/>
      <c r="CV44">
        <f t="shared" si="152"/>
        <v>-0.29661099479315761</v>
      </c>
      <c r="CW44">
        <f t="shared" si="153"/>
        <v>-0.22944202441120665</v>
      </c>
      <c r="CX44" s="61"/>
      <c r="CY44" s="100">
        <v>544.65516613725424</v>
      </c>
      <c r="CZ44" s="100">
        <v>38</v>
      </c>
      <c r="DA44" s="22">
        <f t="shared" si="154"/>
        <v>0.42771900768514776</v>
      </c>
      <c r="DC44" s="100">
        <f t="shared" si="155"/>
        <v>0.51826500097904349</v>
      </c>
      <c r="DH44" s="100"/>
      <c r="DI44">
        <f t="shared" si="156"/>
        <v>-0.36884144941738223</v>
      </c>
      <c r="DJ44">
        <f t="shared" si="157"/>
        <v>-0.28544811856717239</v>
      </c>
      <c r="DK44" s="61"/>
      <c r="DL44" s="100">
        <v>559.25843757604582</v>
      </c>
      <c r="DM44" s="100">
        <v>38</v>
      </c>
      <c r="DN44" s="22">
        <f t="shared" si="158"/>
        <v>0.38592074498908213</v>
      </c>
      <c r="DP44" s="100">
        <f t="shared" si="159"/>
        <v>0.4739648777739891</v>
      </c>
      <c r="DU44" s="100"/>
      <c r="DV44">
        <f t="shared" si="160"/>
        <v>-0.41350187550444628</v>
      </c>
      <c r="DW44">
        <f t="shared" si="161"/>
        <v>-0.32425383966366977</v>
      </c>
      <c r="DX44" s="61"/>
      <c r="DY44" s="100">
        <v>332.33868267175882</v>
      </c>
      <c r="DZ44">
        <v>38</v>
      </c>
      <c r="EA44" s="22">
        <f t="shared" si="162"/>
        <v>0.59315596502778067</v>
      </c>
      <c r="EC44" s="100">
        <f t="shared" si="163"/>
        <v>0.43939446111194236</v>
      </c>
      <c r="EH44" s="100"/>
      <c r="EI44">
        <f t="shared" si="123"/>
        <v>-0.22683109779082583</v>
      </c>
      <c r="EJ44">
        <f t="shared" si="164"/>
        <v>-0.35714542198009852</v>
      </c>
      <c r="EK44" s="61"/>
      <c r="EL44">
        <v>491.56205101695963</v>
      </c>
      <c r="EM44">
        <v>38</v>
      </c>
      <c r="EN44" s="22">
        <f t="shared" si="165"/>
        <v>0.55735270655680025</v>
      </c>
      <c r="EP44" s="100">
        <f t="shared" si="166"/>
        <v>0.55708379456313173</v>
      </c>
      <c r="EU44" s="100"/>
      <c r="EV44">
        <f t="shared" si="124"/>
        <v>-0.25386988555598389</v>
      </c>
      <c r="EW44">
        <f t="shared" si="167"/>
        <v>-0.25407947488138216</v>
      </c>
      <c r="EX44" s="61"/>
      <c r="EY44">
        <v>488.88904671714624</v>
      </c>
      <c r="EZ44">
        <v>38</v>
      </c>
      <c r="FA44" s="22">
        <f t="shared" si="168"/>
        <v>0.58576996728249242</v>
      </c>
      <c r="FC44" s="100">
        <f t="shared" si="169"/>
        <v>0.5999446899827352</v>
      </c>
      <c r="FH44" s="100"/>
      <c r="FI44">
        <f t="shared" si="125"/>
        <v>-0.23227289857768071</v>
      </c>
      <c r="FJ44">
        <f t="shared" si="170"/>
        <v>-0.22188878618722438</v>
      </c>
      <c r="FK44" s="61"/>
      <c r="FL44" s="100">
        <v>446.14823769684443</v>
      </c>
      <c r="FM44">
        <v>38</v>
      </c>
      <c r="FN44" s="22">
        <f t="shared" si="171"/>
        <v>0.56153033537394803</v>
      </c>
      <c r="FP44" s="100">
        <f t="shared" si="172"/>
        <v>0.64063081113221176</v>
      </c>
      <c r="FQ44" s="12"/>
      <c r="FR44" s="12"/>
      <c r="FS44" s="12"/>
      <c r="FT44" s="12"/>
      <c r="FU44" s="100"/>
      <c r="FV44">
        <f t="shared" si="173"/>
        <v>-0.25062677701669051</v>
      </c>
      <c r="FW44">
        <f t="shared" si="174"/>
        <v>-0.19339217778129233</v>
      </c>
      <c r="FX44" s="61"/>
      <c r="GI44"/>
      <c r="GJ44" s="61"/>
      <c r="GT44"/>
      <c r="GU44" s="61"/>
      <c r="HE44"/>
      <c r="HF44" s="61"/>
      <c r="HP44"/>
      <c r="HQ44" s="61"/>
      <c r="IA44"/>
      <c r="IB44" s="61"/>
    </row>
    <row r="45" spans="4:236" x14ac:dyDescent="0.25">
      <c r="D45" s="101"/>
      <c r="E45" s="101"/>
      <c r="L45" s="100">
        <v>155.02902953963169</v>
      </c>
      <c r="M45" s="100">
        <v>39</v>
      </c>
      <c r="N45" s="22">
        <f t="shared" si="122"/>
        <v>3.0618576838855707</v>
      </c>
      <c r="O45" s="100"/>
      <c r="P45" s="100">
        <f t="shared" si="127"/>
        <v>0.37252775233547741</v>
      </c>
      <c r="Q45" s="100"/>
      <c r="R45" s="100"/>
      <c r="S45" s="100"/>
      <c r="T45" s="100"/>
      <c r="U45" s="100"/>
      <c r="V45">
        <f t="shared" si="128"/>
        <v>0.48598500068635486</v>
      </c>
      <c r="W45">
        <f t="shared" si="129"/>
        <v>-0.42884136791649385</v>
      </c>
      <c r="X45" s="61"/>
      <c r="Y45" s="100">
        <v>190.02368273454758</v>
      </c>
      <c r="Z45" s="100">
        <v>39</v>
      </c>
      <c r="AA45" s="22">
        <f t="shared" si="130"/>
        <v>0.13780426387174488</v>
      </c>
      <c r="AB45" s="100"/>
      <c r="AC45" s="100">
        <f t="shared" si="131"/>
        <v>0.35543580538624775</v>
      </c>
      <c r="AD45" s="100"/>
      <c r="AE45" s="100"/>
      <c r="AF45" s="100"/>
      <c r="AG45" s="100"/>
      <c r="AH45" s="100"/>
      <c r="AI45">
        <f t="shared" si="132"/>
        <v>-0.86073734449427342</v>
      </c>
      <c r="AJ45">
        <f t="shared" si="133"/>
        <v>-0.44923882498763196</v>
      </c>
      <c r="AK45" s="61"/>
      <c r="AL45" s="100">
        <v>166.51201157874468</v>
      </c>
      <c r="AM45" s="100">
        <v>39</v>
      </c>
      <c r="AN45" s="22">
        <f t="shared" si="134"/>
        <v>0.1491816099983633</v>
      </c>
      <c r="AP45" s="100">
        <f t="shared" si="135"/>
        <v>0.3024536638309408</v>
      </c>
      <c r="AU45" s="100"/>
      <c r="AV45">
        <f t="shared" si="136"/>
        <v>-0.82628471016416682</v>
      </c>
      <c r="AW45">
        <f t="shared" si="137"/>
        <v>-0.51934115021458171</v>
      </c>
      <c r="AX45" s="61"/>
      <c r="AY45" s="100">
        <v>384.23723140788945</v>
      </c>
      <c r="AZ45" s="100">
        <v>39</v>
      </c>
      <c r="BA45" s="22">
        <f t="shared" si="138"/>
        <v>0.99654272252160225</v>
      </c>
      <c r="BB45" s="100"/>
      <c r="BC45" s="100">
        <f t="shared" si="139"/>
        <v>0.74447874049014129</v>
      </c>
      <c r="BD45" s="100"/>
      <c r="BE45" s="100"/>
      <c r="BF45" s="100"/>
      <c r="BG45" s="100"/>
      <c r="BH45" s="100"/>
      <c r="BI45">
        <f t="shared" si="140"/>
        <v>-1.5040780395959462E-3</v>
      </c>
      <c r="BJ45">
        <f t="shared" si="141"/>
        <v>-0.12814769955001407</v>
      </c>
      <c r="BK45" s="61"/>
      <c r="BL45" s="100">
        <v>332.81601523965156</v>
      </c>
      <c r="BM45" s="100">
        <v>39</v>
      </c>
      <c r="BN45" s="22">
        <f t="shared" si="142"/>
        <v>0.81118594570471181</v>
      </c>
      <c r="BO45" s="100"/>
      <c r="BP45" s="100">
        <f t="shared" si="143"/>
        <v>0.65884419547458595</v>
      </c>
      <c r="BQ45" s="100"/>
      <c r="BR45" s="100"/>
      <c r="BS45" s="100"/>
      <c r="BT45" s="100"/>
      <c r="BU45" s="100"/>
      <c r="BV45">
        <f t="shared" si="144"/>
        <v>-9.0879582364493686E-2</v>
      </c>
      <c r="BW45">
        <f t="shared" si="145"/>
        <v>-0.18121727591552153</v>
      </c>
      <c r="BX45" s="61"/>
      <c r="BY45" s="100">
        <v>464.22650721388152</v>
      </c>
      <c r="BZ45" s="100">
        <v>39</v>
      </c>
      <c r="CA45" s="22">
        <f t="shared" si="146"/>
        <v>0.79604422075083714</v>
      </c>
      <c r="CB45" s="100"/>
      <c r="CC45" s="100">
        <f t="shared" si="147"/>
        <v>0.6935630923384104</v>
      </c>
      <c r="CD45"/>
      <c r="CE45"/>
      <c r="CF45"/>
      <c r="CG45"/>
      <c r="CH45" s="100"/>
      <c r="CI45">
        <f t="shared" si="148"/>
        <v>-9.9062806264034173E-2</v>
      </c>
      <c r="CJ45">
        <f t="shared" si="149"/>
        <v>-0.15891402571097449</v>
      </c>
      <c r="CK45" s="61"/>
      <c r="CL45" s="100">
        <v>422.14334058468813</v>
      </c>
      <c r="CM45" s="100">
        <v>39</v>
      </c>
      <c r="CN45" s="22">
        <f t="shared" si="150"/>
        <v>0.51659338711990721</v>
      </c>
      <c r="CO45" s="100"/>
      <c r="CP45" s="100">
        <f t="shared" si="151"/>
        <v>0.59581339859586135</v>
      </c>
      <c r="CQ45" s="100"/>
      <c r="CR45" s="100"/>
      <c r="CS45" s="100"/>
      <c r="CT45" s="100"/>
      <c r="CU45" s="100"/>
      <c r="CV45">
        <f t="shared" si="152"/>
        <v>-0.28685115750400136</v>
      </c>
      <c r="CW45">
        <f t="shared" si="153"/>
        <v>-0.22488973463755876</v>
      </c>
      <c r="CX45" s="61"/>
      <c r="CY45" s="100">
        <v>564.17373210740675</v>
      </c>
      <c r="CZ45" s="100">
        <v>39</v>
      </c>
      <c r="DA45" s="22">
        <f t="shared" si="154"/>
        <v>0.43743989422344659</v>
      </c>
      <c r="DC45" s="100">
        <f t="shared" si="155"/>
        <v>0.52477961414167196</v>
      </c>
      <c r="DH45" s="100"/>
      <c r="DI45">
        <f t="shared" si="156"/>
        <v>-0.35908161212822598</v>
      </c>
      <c r="DJ45">
        <f t="shared" si="157"/>
        <v>-0.28002304413114165</v>
      </c>
      <c r="DK45" s="61"/>
      <c r="DL45" s="100">
        <v>580.18122168853415</v>
      </c>
      <c r="DM45" s="100">
        <v>39</v>
      </c>
      <c r="DN45" s="22">
        <f t="shared" si="158"/>
        <v>0.39469167101156127</v>
      </c>
      <c r="DP45" s="100">
        <f t="shared" si="159"/>
        <v>0.480364611651522</v>
      </c>
      <c r="DU45" s="100"/>
      <c r="DV45">
        <f t="shared" si="160"/>
        <v>-0.40374203821529003</v>
      </c>
      <c r="DW45">
        <f t="shared" si="161"/>
        <v>-0.31842899446348577</v>
      </c>
      <c r="DX45" s="61"/>
      <c r="DY45" s="100">
        <v>344.87135282594869</v>
      </c>
      <c r="DZ45">
        <v>39</v>
      </c>
      <c r="EA45" s="22">
        <f t="shared" si="162"/>
        <v>0.60695028979586862</v>
      </c>
      <c r="EC45" s="100">
        <f t="shared" si="163"/>
        <v>0.44631339276754423</v>
      </c>
      <c r="EH45" s="100"/>
      <c r="EI45">
        <f t="shared" si="123"/>
        <v>-0.21684687688422491</v>
      </c>
      <c r="EJ45">
        <f t="shared" si="164"/>
        <v>-0.35036008085435522</v>
      </c>
      <c r="EK45" s="61"/>
      <c r="EL45">
        <v>510.04166496473601</v>
      </c>
      <c r="EM45">
        <v>39</v>
      </c>
      <c r="EN45" s="22">
        <f t="shared" si="165"/>
        <v>0.56973832225806254</v>
      </c>
      <c r="EP45" s="100">
        <f t="shared" si="166"/>
        <v>0.56689869543103688</v>
      </c>
      <c r="EU45" s="100"/>
      <c r="EV45">
        <f t="shared" si="124"/>
        <v>-0.24432456764975344</v>
      </c>
      <c r="EW45">
        <f t="shared" si="167"/>
        <v>-0.24649454242295454</v>
      </c>
      <c r="EX45" s="61"/>
      <c r="EY45">
        <v>506.39510266194321</v>
      </c>
      <c r="EZ45">
        <v>39</v>
      </c>
      <c r="FA45" s="22">
        <f t="shared" si="168"/>
        <v>0.59908292108436734</v>
      </c>
      <c r="FC45" s="100">
        <f t="shared" si="169"/>
        <v>0.61023768297059888</v>
      </c>
      <c r="FH45" s="100"/>
      <c r="FI45">
        <f t="shared" si="125"/>
        <v>-0.22251306128852441</v>
      </c>
      <c r="FJ45">
        <f t="shared" si="170"/>
        <v>-0.21450097761644565</v>
      </c>
      <c r="FK45" s="61"/>
      <c r="FL45" s="100">
        <v>459.64388389273711</v>
      </c>
      <c r="FM45">
        <v>39</v>
      </c>
      <c r="FN45" s="22">
        <f t="shared" si="171"/>
        <v>0.5740087872711469</v>
      </c>
      <c r="FP45" s="100">
        <f t="shared" si="172"/>
        <v>0.64820298569630996</v>
      </c>
      <c r="FQ45" s="12"/>
      <c r="FR45" s="12"/>
      <c r="FS45" s="12"/>
      <c r="FT45" s="12"/>
      <c r="FU45" s="100"/>
      <c r="FV45">
        <f t="shared" si="173"/>
        <v>-0.24108145911046008</v>
      </c>
      <c r="FW45">
        <f t="shared" si="174"/>
        <v>-0.18828897288966853</v>
      </c>
      <c r="FX45" s="61"/>
      <c r="GI45"/>
      <c r="GJ45" s="61"/>
      <c r="GT45"/>
      <c r="GU45" s="61"/>
      <c r="HE45"/>
      <c r="HF45" s="61"/>
      <c r="HP45"/>
      <c r="HQ45" s="61"/>
      <c r="IA45"/>
      <c r="IB45" s="61"/>
    </row>
    <row r="46" spans="4:236" x14ac:dyDescent="0.25">
      <c r="D46" s="101"/>
      <c r="E46" s="101"/>
      <c r="L46" s="100">
        <v>161.50696579404865</v>
      </c>
      <c r="M46" s="100">
        <v>40</v>
      </c>
      <c r="N46" s="22">
        <f t="shared" si="122"/>
        <v>3.06545452130525</v>
      </c>
      <c r="O46" s="100"/>
      <c r="P46" s="100">
        <f t="shared" si="127"/>
        <v>0.37325698688574033</v>
      </c>
      <c r="Q46" s="100"/>
      <c r="R46" s="100"/>
      <c r="S46" s="100"/>
      <c r="T46" s="100"/>
      <c r="U46" s="100"/>
      <c r="V46">
        <f t="shared" si="128"/>
        <v>0.48649487737315811</v>
      </c>
      <c r="W46">
        <f t="shared" si="129"/>
        <v>-0.42799205409852215</v>
      </c>
      <c r="X46" s="61"/>
      <c r="Y46" s="100">
        <v>196.52289942904872</v>
      </c>
      <c r="Z46" s="100">
        <v>40</v>
      </c>
      <c r="AA46" s="22">
        <f t="shared" si="130"/>
        <v>0.14080000873852194</v>
      </c>
      <c r="AB46" s="100"/>
      <c r="AC46" s="100">
        <f t="shared" si="131"/>
        <v>0.35615032732234203</v>
      </c>
      <c r="AD46" s="100"/>
      <c r="AE46" s="100"/>
      <c r="AF46" s="100"/>
      <c r="AG46" s="100"/>
      <c r="AH46" s="100"/>
      <c r="AI46">
        <f t="shared" si="132"/>
        <v>-0.85139731824012999</v>
      </c>
      <c r="AJ46">
        <f t="shared" si="133"/>
        <v>-0.44836665217797822</v>
      </c>
      <c r="AK46" s="61"/>
      <c r="AL46" s="100">
        <v>172.51159381328549</v>
      </c>
      <c r="AM46" s="100">
        <v>40</v>
      </c>
      <c r="AN46" s="22">
        <f t="shared" si="134"/>
        <v>0.15184556731976262</v>
      </c>
      <c r="AP46" s="100">
        <f t="shared" si="135"/>
        <v>0.30295672108209193</v>
      </c>
      <c r="AU46" s="100"/>
      <c r="AV46">
        <f t="shared" si="136"/>
        <v>-0.81859788149787593</v>
      </c>
      <c r="AW46">
        <f t="shared" si="137"/>
        <v>-0.51861940825579422</v>
      </c>
      <c r="AX46" s="61"/>
      <c r="AY46" s="100">
        <v>397.2294676883879</v>
      </c>
      <c r="AZ46" s="100">
        <v>40</v>
      </c>
      <c r="BA46" s="22">
        <f t="shared" si="138"/>
        <v>1.0173040292408022</v>
      </c>
      <c r="BB46" s="100"/>
      <c r="BC46" s="100">
        <f t="shared" si="139"/>
        <v>0.75517611795587247</v>
      </c>
      <c r="BD46" s="100"/>
      <c r="BE46" s="100"/>
      <c r="BF46" s="100"/>
      <c r="BG46" s="100"/>
      <c r="BH46" s="100"/>
      <c r="BI46">
        <f t="shared" si="140"/>
        <v>7.4507646133304588E-3</v>
      </c>
      <c r="BJ46">
        <f t="shared" si="141"/>
        <v>-0.1219517528254289</v>
      </c>
      <c r="BK46" s="61"/>
      <c r="BL46" s="100">
        <v>342.82830979952632</v>
      </c>
      <c r="BM46" s="100">
        <v>40</v>
      </c>
      <c r="BN46" s="22">
        <f t="shared" si="142"/>
        <v>0.82808565290689329</v>
      </c>
      <c r="BO46" s="100"/>
      <c r="BP46" s="100">
        <f t="shared" si="143"/>
        <v>0.66606163545668351</v>
      </c>
      <c r="BQ46" s="100"/>
      <c r="BR46" s="100"/>
      <c r="BS46" s="100"/>
      <c r="BT46" s="100"/>
      <c r="BU46" s="100"/>
      <c r="BV46">
        <f t="shared" si="144"/>
        <v>-8.1924739711567246E-2</v>
      </c>
      <c r="BW46">
        <f t="shared" si="145"/>
        <v>-0.17648558058919681</v>
      </c>
      <c r="BX46" s="61"/>
      <c r="BY46" s="100">
        <v>477.26826837743988</v>
      </c>
      <c r="BZ46" s="100">
        <v>40</v>
      </c>
      <c r="CA46" s="22">
        <f t="shared" si="146"/>
        <v>0.81135276345758389</v>
      </c>
      <c r="CB46" s="100"/>
      <c r="CC46" s="100">
        <f t="shared" si="147"/>
        <v>0.70202754384484256</v>
      </c>
      <c r="CD46"/>
      <c r="CE46"/>
      <c r="CF46"/>
      <c r="CG46"/>
      <c r="CH46" s="100"/>
      <c r="CI46">
        <f t="shared" si="148"/>
        <v>-9.079028029804434E-2</v>
      </c>
      <c r="CJ46">
        <f t="shared" si="149"/>
        <v>-0.15364584811925894</v>
      </c>
      <c r="CK46" s="61"/>
      <c r="CL46" s="100">
        <v>436.65146283964287</v>
      </c>
      <c r="CM46" s="100">
        <v>40</v>
      </c>
      <c r="CN46" s="22">
        <f t="shared" si="150"/>
        <v>0.52807324016701618</v>
      </c>
      <c r="CO46" s="100"/>
      <c r="CP46" s="100">
        <f t="shared" si="151"/>
        <v>0.60224781165158736</v>
      </c>
      <c r="CQ46" s="100"/>
      <c r="CR46" s="100"/>
      <c r="CS46" s="100"/>
      <c r="CT46"/>
      <c r="CU46" s="100"/>
      <c r="CV46">
        <f t="shared" si="152"/>
        <v>-0.27730583959777105</v>
      </c>
      <c r="CW46">
        <f t="shared" si="153"/>
        <v>-0.22022476939415495</v>
      </c>
      <c r="CX46" s="61"/>
      <c r="CY46" s="100">
        <v>583.16807182835373</v>
      </c>
      <c r="CZ46" s="100">
        <v>40</v>
      </c>
      <c r="DA46" s="22">
        <f t="shared" si="154"/>
        <v>0.44716078076174537</v>
      </c>
      <c r="DC46" s="100">
        <f t="shared" si="155"/>
        <v>0.5311192589573176</v>
      </c>
      <c r="DH46" s="100"/>
      <c r="DI46">
        <f t="shared" si="156"/>
        <v>-0.34953629422199561</v>
      </c>
      <c r="DJ46">
        <f t="shared" si="157"/>
        <v>-0.27480795030889238</v>
      </c>
      <c r="DK46" s="61"/>
      <c r="DL46" s="100">
        <v>600.70000832362234</v>
      </c>
      <c r="DM46" s="100">
        <v>40</v>
      </c>
      <c r="DN46" s="22">
        <f t="shared" si="158"/>
        <v>0.40346259703404036</v>
      </c>
      <c r="DP46" s="100">
        <f t="shared" si="159"/>
        <v>0.48664077323921723</v>
      </c>
      <c r="DU46" s="100"/>
      <c r="DV46">
        <f t="shared" si="160"/>
        <v>-0.39419672030905972</v>
      </c>
      <c r="DW46">
        <f t="shared" si="161"/>
        <v>-0.31279150648007797</v>
      </c>
      <c r="DX46" s="61"/>
      <c r="DY46" s="100">
        <v>358.38003571627701</v>
      </c>
      <c r="DZ46">
        <v>40</v>
      </c>
      <c r="EA46" s="22">
        <f t="shared" si="162"/>
        <v>0.62074461456395646</v>
      </c>
      <c r="EC46" s="100">
        <f t="shared" si="163"/>
        <v>0.45377115336648033</v>
      </c>
      <c r="EH46" s="100"/>
      <c r="EI46">
        <f t="shared" si="123"/>
        <v>-0.20708703959506872</v>
      </c>
      <c r="EJ46">
        <f t="shared" si="164"/>
        <v>-0.34316311605786237</v>
      </c>
      <c r="EK46" s="61"/>
      <c r="EL46">
        <v>527.06972973222435</v>
      </c>
      <c r="EM46">
        <v>40</v>
      </c>
      <c r="EN46" s="22">
        <f t="shared" si="165"/>
        <v>0.58212393795932471</v>
      </c>
      <c r="EP46" s="100">
        <f t="shared" si="166"/>
        <v>0.5759426488457281</v>
      </c>
      <c r="EU46" s="100"/>
      <c r="EV46">
        <f t="shared" si="124"/>
        <v>-0.23498454139561009</v>
      </c>
      <c r="EW46">
        <f t="shared" si="167"/>
        <v>-0.23962076055230463</v>
      </c>
      <c r="EX46" s="61"/>
      <c r="EY46">
        <v>523.94131350753401</v>
      </c>
      <c r="EZ46">
        <v>40</v>
      </c>
      <c r="FA46" s="22">
        <f t="shared" si="168"/>
        <v>0.61239587488624214</v>
      </c>
      <c r="FC46" s="100">
        <f t="shared" si="169"/>
        <v>0.62055428573747851</v>
      </c>
      <c r="FH46" s="100"/>
      <c r="FI46">
        <f t="shared" si="125"/>
        <v>-0.21296774338229404</v>
      </c>
      <c r="FJ46">
        <f t="shared" si="170"/>
        <v>-0.20722022066807894</v>
      </c>
      <c r="FK46" s="61"/>
      <c r="FL46" s="100">
        <v>473.69241074773407</v>
      </c>
      <c r="FM46">
        <v>40</v>
      </c>
      <c r="FN46" s="22">
        <f t="shared" si="171"/>
        <v>0.58648723916834578</v>
      </c>
      <c r="FP46" s="100">
        <f t="shared" si="172"/>
        <v>0.65608537207265361</v>
      </c>
      <c r="FQ46" s="12"/>
      <c r="FR46" s="12"/>
      <c r="FS46" s="12"/>
      <c r="FT46" s="12"/>
      <c r="FU46" s="100"/>
      <c r="FV46">
        <f t="shared" si="173"/>
        <v>-0.23174143285631668</v>
      </c>
      <c r="FW46">
        <f t="shared" si="174"/>
        <v>-0.18303964506383796</v>
      </c>
      <c r="FX46" s="61"/>
      <c r="GI46"/>
      <c r="GJ46" s="61"/>
      <c r="GT46"/>
      <c r="GU46" s="61"/>
      <c r="HE46"/>
      <c r="HF46" s="61"/>
      <c r="HP46"/>
      <c r="HQ46" s="61"/>
      <c r="IA46"/>
      <c r="IB46" s="61"/>
    </row>
    <row r="47" spans="4:236" x14ac:dyDescent="0.25">
      <c r="D47" s="101"/>
      <c r="E47" s="101"/>
      <c r="L47" s="100">
        <v>166.01204775557707</v>
      </c>
      <c r="M47" s="100">
        <v>41</v>
      </c>
      <c r="N47" s="22">
        <f t="shared" si="122"/>
        <v>3.0690513587249297</v>
      </c>
      <c r="O47" s="100"/>
      <c r="P47" s="100">
        <f t="shared" si="127"/>
        <v>0.37376413318806356</v>
      </c>
      <c r="Q47" s="100"/>
      <c r="R47" s="100"/>
      <c r="S47" s="100"/>
      <c r="T47" s="100"/>
      <c r="U47" s="100"/>
      <c r="V47">
        <f t="shared" si="128"/>
        <v>0.48700415614906101</v>
      </c>
      <c r="W47">
        <f t="shared" si="129"/>
        <v>-0.4274023763276118</v>
      </c>
      <c r="X47" s="61"/>
      <c r="Y47" s="100">
        <v>204.01531805234626</v>
      </c>
      <c r="Z47" s="100">
        <v>41</v>
      </c>
      <c r="AA47" s="22">
        <f t="shared" si="130"/>
        <v>0.143795753605299</v>
      </c>
      <c r="AB47" s="100"/>
      <c r="AC47" s="100">
        <f t="shared" si="131"/>
        <v>0.35697404158090429</v>
      </c>
      <c r="AD47" s="100"/>
      <c r="AE47" s="100"/>
      <c r="AF47" s="100"/>
      <c r="AG47" s="100"/>
      <c r="AH47" s="100"/>
      <c r="AI47">
        <f t="shared" si="132"/>
        <v>-0.84225393880026023</v>
      </c>
      <c r="AJ47">
        <f t="shared" si="133"/>
        <v>-0.447363363742313</v>
      </c>
      <c r="AK47" s="61"/>
      <c r="AL47" s="100">
        <v>177.51760476076731</v>
      </c>
      <c r="AM47" s="100">
        <v>41</v>
      </c>
      <c r="AN47" s="22">
        <f t="shared" si="134"/>
        <v>0.15450952464116197</v>
      </c>
      <c r="AP47" s="100">
        <f t="shared" si="135"/>
        <v>0.30337646865917722</v>
      </c>
      <c r="AU47" s="100"/>
      <c r="AV47">
        <f t="shared" si="136"/>
        <v>-0.81104474360743006</v>
      </c>
      <c r="AW47">
        <f t="shared" si="137"/>
        <v>-0.51801810821573169</v>
      </c>
      <c r="AX47" s="61"/>
      <c r="AY47" s="100">
        <v>407.72355830881298</v>
      </c>
      <c r="AZ47" s="100">
        <v>41</v>
      </c>
      <c r="BA47" s="22">
        <f t="shared" si="138"/>
        <v>1.0380653359600025</v>
      </c>
      <c r="BB47" s="100"/>
      <c r="BC47" s="100">
        <f t="shared" si="139"/>
        <v>0.7638166049438424</v>
      </c>
      <c r="BD47" s="100"/>
      <c r="BE47" s="100"/>
      <c r="BF47" s="100"/>
      <c r="BG47" s="100"/>
      <c r="BH47" s="100"/>
      <c r="BI47">
        <f t="shared" si="140"/>
        <v>1.6224688920835704E-2</v>
      </c>
      <c r="BJ47">
        <f t="shared" si="141"/>
        <v>-0.11701090454204606</v>
      </c>
      <c r="BK47" s="61"/>
      <c r="BL47" s="100">
        <v>351.32036661713767</v>
      </c>
      <c r="BM47" s="100">
        <v>41</v>
      </c>
      <c r="BN47" s="22">
        <f t="shared" si="142"/>
        <v>0.84498536010907477</v>
      </c>
      <c r="BO47" s="100"/>
      <c r="BP47" s="100">
        <f t="shared" si="143"/>
        <v>0.67218320030269829</v>
      </c>
      <c r="BQ47" s="100"/>
      <c r="BR47" s="100"/>
      <c r="BS47" s="100"/>
      <c r="BT47" s="100"/>
      <c r="BU47" s="100"/>
      <c r="BV47">
        <f t="shared" si="144"/>
        <v>-7.3150815404062111E-2</v>
      </c>
      <c r="BW47">
        <f t="shared" si="145"/>
        <v>-0.17251234593825918</v>
      </c>
      <c r="BX47" s="61"/>
      <c r="BY47" s="100">
        <v>491.81144760975218</v>
      </c>
      <c r="BZ47" s="100">
        <v>41</v>
      </c>
      <c r="CA47" s="22">
        <f t="shared" si="146"/>
        <v>0.82666130616433087</v>
      </c>
      <c r="CB47" s="100"/>
      <c r="CC47" s="100">
        <f t="shared" si="147"/>
        <v>0.71146645579986523</v>
      </c>
      <c r="CD47"/>
      <c r="CE47"/>
      <c r="CF47"/>
      <c r="CG47"/>
      <c r="CH47" s="100"/>
      <c r="CI47">
        <f t="shared" si="148"/>
        <v>-8.2672390075864827E-2</v>
      </c>
      <c r="CJ47">
        <f t="shared" si="149"/>
        <v>-0.14784557120083566</v>
      </c>
      <c r="CK47" s="61"/>
      <c r="CL47" s="100">
        <v>451.63397790688867</v>
      </c>
      <c r="CM47" s="100">
        <v>41</v>
      </c>
      <c r="CN47" s="22">
        <f t="shared" si="150"/>
        <v>0.53955309321412526</v>
      </c>
      <c r="CO47" s="100"/>
      <c r="CP47" s="100">
        <f t="shared" si="151"/>
        <v>0.60889261990879462</v>
      </c>
      <c r="CQ47"/>
      <c r="CR47"/>
      <c r="CS47"/>
      <c r="CT47"/>
      <c r="CU47" s="100"/>
      <c r="CV47">
        <f t="shared" si="152"/>
        <v>-0.26796581334362762</v>
      </c>
      <c r="CW47">
        <f t="shared" si="153"/>
        <v>-0.21545928978569798</v>
      </c>
      <c r="CX47" s="61"/>
      <c r="CY47" s="100">
        <v>602.16276869298383</v>
      </c>
      <c r="CZ47" s="100">
        <v>41</v>
      </c>
      <c r="DA47" s="22">
        <f t="shared" si="154"/>
        <v>0.4568816673000442</v>
      </c>
      <c r="DC47" s="100">
        <f t="shared" si="155"/>
        <v>0.53745902297500625</v>
      </c>
      <c r="DH47" s="100"/>
      <c r="DI47">
        <f t="shared" si="156"/>
        <v>-0.34019626796785218</v>
      </c>
      <c r="DJ47">
        <f t="shared" si="157"/>
        <v>-0.26965464168999159</v>
      </c>
      <c r="DK47" s="61"/>
      <c r="DL47" s="100">
        <v>623.18055168626688</v>
      </c>
      <c r="DM47" s="100">
        <v>41</v>
      </c>
      <c r="DN47" s="22">
        <f t="shared" si="158"/>
        <v>0.41223352305651956</v>
      </c>
      <c r="DP47" s="100">
        <f t="shared" si="159"/>
        <v>0.49351698503635522</v>
      </c>
      <c r="DU47" s="100"/>
      <c r="DV47">
        <f t="shared" si="160"/>
        <v>-0.38485669405491624</v>
      </c>
      <c r="DW47">
        <f t="shared" si="161"/>
        <v>-0.30669789592113994</v>
      </c>
      <c r="DX47" s="61"/>
      <c r="DY47" s="100">
        <v>373.88668069349569</v>
      </c>
      <c r="DZ47">
        <v>41</v>
      </c>
      <c r="EA47" s="22">
        <f t="shared" si="162"/>
        <v>0.63453893933204442</v>
      </c>
      <c r="EC47" s="100">
        <f t="shared" si="163"/>
        <v>0.46233193215384749</v>
      </c>
      <c r="EH47" s="100"/>
      <c r="EI47">
        <f t="shared" si="123"/>
        <v>-0.1975417216888383</v>
      </c>
      <c r="EJ47">
        <f t="shared" si="164"/>
        <v>-0.3350461098513689</v>
      </c>
      <c r="EK47" s="61"/>
      <c r="EL47">
        <v>541.62440860803167</v>
      </c>
      <c r="EM47">
        <v>41</v>
      </c>
      <c r="EN47" s="22">
        <f t="shared" si="165"/>
        <v>0.594509553660587</v>
      </c>
      <c r="EP47" s="100">
        <f t="shared" si="166"/>
        <v>0.58367293643365847</v>
      </c>
      <c r="EU47" s="100"/>
      <c r="EV47">
        <f t="shared" si="124"/>
        <v>-0.22584116195574028</v>
      </c>
      <c r="EW47">
        <f t="shared" si="167"/>
        <v>-0.23383044345532095</v>
      </c>
      <c r="EX47" s="61"/>
      <c r="EY47">
        <v>541.44713500026944</v>
      </c>
      <c r="EZ47">
        <v>41</v>
      </c>
      <c r="FA47" s="22">
        <f t="shared" si="168"/>
        <v>0.62570882868811695</v>
      </c>
      <c r="FC47" s="100">
        <f t="shared" si="169"/>
        <v>0.63084714087513583</v>
      </c>
      <c r="FH47" s="100"/>
      <c r="FI47">
        <f t="shared" si="125"/>
        <v>-0.20362771712815067</v>
      </c>
      <c r="FJ47">
        <f t="shared" si="170"/>
        <v>-0.20007586090910193</v>
      </c>
      <c r="FK47" s="61"/>
      <c r="FL47" s="100">
        <v>490.24509176533326</v>
      </c>
      <c r="FM47">
        <v>41</v>
      </c>
      <c r="FN47" s="22">
        <f t="shared" si="171"/>
        <v>0.59896569106554465</v>
      </c>
      <c r="FP47" s="100">
        <f t="shared" si="172"/>
        <v>0.66537279620557443</v>
      </c>
      <c r="FQ47" s="12"/>
      <c r="FR47" s="12"/>
      <c r="FS47" s="12"/>
      <c r="FT47" s="12"/>
      <c r="FU47" s="100"/>
      <c r="FV47">
        <f t="shared" si="173"/>
        <v>-0.22259805341644689</v>
      </c>
      <c r="FW47">
        <f t="shared" si="174"/>
        <v>-0.17693495925216754</v>
      </c>
      <c r="FX47" s="61"/>
      <c r="GI47"/>
      <c r="GJ47" s="61"/>
      <c r="GT47"/>
      <c r="GU47" s="61"/>
      <c r="HE47"/>
      <c r="HF47" s="61"/>
      <c r="HP47"/>
      <c r="HQ47" s="61"/>
      <c r="IA47"/>
      <c r="IB47" s="61"/>
    </row>
    <row r="48" spans="4:236" x14ac:dyDescent="0.25">
      <c r="D48" s="101"/>
      <c r="E48" s="101"/>
      <c r="L48" s="100">
        <v>170.01176429882727</v>
      </c>
      <c r="M48" s="100">
        <v>42</v>
      </c>
      <c r="N48" s="22">
        <f t="shared" si="122"/>
        <v>3.072648196144609</v>
      </c>
      <c r="O48" s="100"/>
      <c r="P48" s="100">
        <f t="shared" si="127"/>
        <v>0.37421438947031821</v>
      </c>
      <c r="Q48" s="100"/>
      <c r="R48" s="100"/>
      <c r="S48" s="100"/>
      <c r="T48" s="100"/>
      <c r="U48" s="100"/>
      <c r="V48">
        <f t="shared" si="128"/>
        <v>0.48751283841471099</v>
      </c>
      <c r="W48">
        <f t="shared" si="129"/>
        <v>-0.42687951681621933</v>
      </c>
      <c r="X48" s="61"/>
      <c r="Y48" s="100">
        <v>210.52909537638735</v>
      </c>
      <c r="Z48" s="100">
        <v>42</v>
      </c>
      <c r="AA48" s="22">
        <f t="shared" si="130"/>
        <v>0.14679149847207607</v>
      </c>
      <c r="AB48" s="100"/>
      <c r="AC48" s="100">
        <f t="shared" si="131"/>
        <v>0.35769016430824746</v>
      </c>
      <c r="AD48" s="100"/>
      <c r="AE48" s="100"/>
      <c r="AF48" s="100"/>
      <c r="AG48" s="100"/>
      <c r="AH48" s="100"/>
      <c r="AI48">
        <f t="shared" si="132"/>
        <v>-0.83329909614733377</v>
      </c>
      <c r="AJ48">
        <f t="shared" si="133"/>
        <v>-0.44649300182861751</v>
      </c>
      <c r="AK48" s="61"/>
      <c r="AL48" s="100">
        <v>184.51693689198291</v>
      </c>
      <c r="AM48" s="100">
        <v>42</v>
      </c>
      <c r="AN48" s="22">
        <f t="shared" si="134"/>
        <v>0.15717348196256131</v>
      </c>
      <c r="AP48" s="100">
        <f t="shared" si="135"/>
        <v>0.30396335365286087</v>
      </c>
      <c r="AU48" s="100"/>
      <c r="AV48">
        <f t="shared" si="136"/>
        <v>-0.80362072552822306</v>
      </c>
      <c r="AW48">
        <f t="shared" si="137"/>
        <v>-0.51717877252839861</v>
      </c>
      <c r="AX48" s="61"/>
      <c r="AY48" s="100">
        <v>421.71613675551947</v>
      </c>
      <c r="AZ48" s="100">
        <v>42</v>
      </c>
      <c r="BA48" s="22">
        <f t="shared" si="138"/>
        <v>1.0588266426792023</v>
      </c>
      <c r="BB48" s="100"/>
      <c r="BC48" s="100">
        <f t="shared" si="139"/>
        <v>0.77533763104986786</v>
      </c>
      <c r="BD48" s="100"/>
      <c r="BE48" s="100"/>
      <c r="BF48" s="100"/>
      <c r="BG48" s="100"/>
      <c r="BH48" s="100"/>
      <c r="BI48">
        <f t="shared" si="140"/>
        <v>2.4824860682753181E-2</v>
      </c>
      <c r="BJ48">
        <f t="shared" si="141"/>
        <v>-0.11050913701501947</v>
      </c>
      <c r="BK48" s="61"/>
      <c r="BL48" s="100">
        <v>363.30978516962625</v>
      </c>
      <c r="BM48" s="100">
        <v>42</v>
      </c>
      <c r="BN48" s="22">
        <f t="shared" si="142"/>
        <v>0.86188506731125625</v>
      </c>
      <c r="BO48" s="100"/>
      <c r="BP48" s="100">
        <f t="shared" si="143"/>
        <v>0.68082586540861956</v>
      </c>
      <c r="BQ48" s="100"/>
      <c r="BR48" s="100"/>
      <c r="BS48" s="100"/>
      <c r="BT48" s="100"/>
      <c r="BU48" s="100"/>
      <c r="BV48">
        <f t="shared" si="144"/>
        <v>-6.4550643642144551E-2</v>
      </c>
      <c r="BW48">
        <f t="shared" si="145"/>
        <v>-0.16696395323067867</v>
      </c>
      <c r="BX48" s="61"/>
      <c r="BY48" s="100">
        <v>505.82037325517052</v>
      </c>
      <c r="BZ48" s="100">
        <v>42</v>
      </c>
      <c r="CA48" s="22">
        <f t="shared" si="146"/>
        <v>0.84196984887107762</v>
      </c>
      <c r="CB48" s="100"/>
      <c r="CC48" s="100">
        <f t="shared" si="147"/>
        <v>0.72055862290028649</v>
      </c>
      <c r="CD48"/>
      <c r="CE48"/>
      <c r="CF48"/>
      <c r="CG48"/>
      <c r="CH48" s="100"/>
      <c r="CI48">
        <f t="shared" si="148"/>
        <v>-7.4703460404589542E-2</v>
      </c>
      <c r="CJ48">
        <f t="shared" si="149"/>
        <v>-0.14233068026787699</v>
      </c>
      <c r="CK48" s="61"/>
      <c r="CL48" s="100">
        <v>467.15415014746469</v>
      </c>
      <c r="CM48" s="100">
        <v>42</v>
      </c>
      <c r="CN48" s="22">
        <f t="shared" si="150"/>
        <v>0.55103294626123434</v>
      </c>
      <c r="CO48" s="100"/>
      <c r="CP48" s="100">
        <f t="shared" si="151"/>
        <v>0.61577588137688521</v>
      </c>
      <c r="CQ48"/>
      <c r="CR48"/>
      <c r="CS48"/>
      <c r="CT48"/>
      <c r="CU48" s="100"/>
      <c r="CV48">
        <f t="shared" si="152"/>
        <v>-0.25882243390375786</v>
      </c>
      <c r="CW48">
        <f t="shared" si="153"/>
        <v>-0.21057732548488423</v>
      </c>
      <c r="CX48" s="61"/>
      <c r="CY48" s="100">
        <v>622.63572817498994</v>
      </c>
      <c r="CZ48" s="100">
        <v>42</v>
      </c>
      <c r="DA48" s="22">
        <f t="shared" si="154"/>
        <v>0.46660255383834298</v>
      </c>
      <c r="DC48" s="100">
        <f t="shared" si="155"/>
        <v>0.54429217923881101</v>
      </c>
      <c r="DH48" s="100"/>
      <c r="DI48">
        <f t="shared" si="156"/>
        <v>-0.33105288852798248</v>
      </c>
      <c r="DJ48">
        <f t="shared" si="157"/>
        <v>-0.26416790587735994</v>
      </c>
      <c r="DK48" s="61"/>
      <c r="DL48" s="100">
        <v>644.18650249752977</v>
      </c>
      <c r="DM48" s="100">
        <v>42</v>
      </c>
      <c r="DN48" s="22">
        <f t="shared" si="158"/>
        <v>0.42100444907899864</v>
      </c>
      <c r="DP48" s="100">
        <f t="shared" si="159"/>
        <v>0.49994215743759346</v>
      </c>
      <c r="DU48" s="100"/>
      <c r="DV48">
        <f t="shared" si="160"/>
        <v>-0.37571331461504653</v>
      </c>
      <c r="DW48">
        <f t="shared" si="161"/>
        <v>-0.30108023998164191</v>
      </c>
      <c r="DX48" s="61"/>
      <c r="DY48" s="100">
        <v>388.39445155666164</v>
      </c>
      <c r="DZ48">
        <v>42</v>
      </c>
      <c r="EA48" s="22">
        <f t="shared" si="162"/>
        <v>0.64833326410013237</v>
      </c>
      <c r="EC48" s="100">
        <f t="shared" si="163"/>
        <v>0.47034126087968325</v>
      </c>
      <c r="EH48" s="100"/>
      <c r="EI48">
        <f t="shared" si="123"/>
        <v>-0.18820169543469489</v>
      </c>
      <c r="EJ48">
        <f t="shared" si="164"/>
        <v>-0.32758692092147357</v>
      </c>
      <c r="EK48" s="61"/>
      <c r="EL48">
        <v>558.15342872726308</v>
      </c>
      <c r="EM48">
        <v>42</v>
      </c>
      <c r="EN48" s="22">
        <f t="shared" si="165"/>
        <v>0.60689516936184917</v>
      </c>
      <c r="EP48" s="100">
        <f t="shared" si="166"/>
        <v>0.59245183703040982</v>
      </c>
      <c r="EU48" s="100"/>
      <c r="EV48">
        <f t="shared" si="124"/>
        <v>-0.21688631930281388</v>
      </c>
      <c r="EW48">
        <f t="shared" si="167"/>
        <v>-0.22734694955771528</v>
      </c>
      <c r="EX48" s="61"/>
      <c r="EY48">
        <v>559.4327484157501</v>
      </c>
      <c r="EZ48">
        <v>42</v>
      </c>
      <c r="FA48" s="22">
        <f t="shared" si="168"/>
        <v>0.63902178248999175</v>
      </c>
      <c r="FC48" s="100">
        <f t="shared" si="169"/>
        <v>0.64142209809860973</v>
      </c>
      <c r="FH48" s="100"/>
      <c r="FI48">
        <f t="shared" si="125"/>
        <v>-0.19448433768828091</v>
      </c>
      <c r="FJ48">
        <f t="shared" si="170"/>
        <v>-0.19285608195518228</v>
      </c>
      <c r="FK48" s="61"/>
      <c r="FL48" s="100">
        <v>507.70710060033628</v>
      </c>
      <c r="FM48">
        <v>42</v>
      </c>
      <c r="FN48" s="22">
        <f t="shared" si="171"/>
        <v>0.61144414296274341</v>
      </c>
      <c r="FP48" s="100">
        <f t="shared" si="172"/>
        <v>0.6751704285100365</v>
      </c>
      <c r="FQ48" s="12"/>
      <c r="FR48" s="12"/>
      <c r="FS48" s="12"/>
      <c r="FU48" s="100"/>
      <c r="FV48">
        <f t="shared" si="173"/>
        <v>-0.21364321076352052</v>
      </c>
      <c r="FW48">
        <f t="shared" si="174"/>
        <v>-0.17058658743713376</v>
      </c>
      <c r="FX48" s="61"/>
      <c r="GI48"/>
      <c r="GJ48" s="61"/>
      <c r="GT48"/>
      <c r="GU48" s="61"/>
      <c r="HE48"/>
      <c r="HF48" s="61"/>
      <c r="HP48"/>
      <c r="HQ48" s="61"/>
      <c r="IA48"/>
      <c r="IB48" s="61"/>
    </row>
    <row r="49" spans="4:236" x14ac:dyDescent="0.25">
      <c r="D49" s="101"/>
      <c r="E49" s="101"/>
      <c r="L49" s="100">
        <v>175.51139564142267</v>
      </c>
      <c r="M49" s="100">
        <v>43</v>
      </c>
      <c r="N49" s="22">
        <f t="shared" si="122"/>
        <v>3.0762450335642884</v>
      </c>
      <c r="O49" s="100"/>
      <c r="P49" s="100">
        <f t="shared" si="127"/>
        <v>0.37483349423319628</v>
      </c>
      <c r="Q49" s="100"/>
      <c r="R49" s="100"/>
      <c r="S49" s="100"/>
      <c r="T49" s="100"/>
      <c r="U49" s="100"/>
      <c r="V49">
        <f t="shared" si="128"/>
        <v>0.4880209255658397</v>
      </c>
      <c r="W49">
        <f t="shared" si="129"/>
        <v>-0.42616160852406937</v>
      </c>
      <c r="X49" s="61"/>
      <c r="Y49" s="100">
        <v>217.03686322834653</v>
      </c>
      <c r="Z49" s="100">
        <v>43</v>
      </c>
      <c r="AA49" s="22">
        <f t="shared" si="130"/>
        <v>0.14978724333885313</v>
      </c>
      <c r="AB49" s="100"/>
      <c r="AC49" s="100">
        <f t="shared" si="131"/>
        <v>0.35840562635603046</v>
      </c>
      <c r="AD49" s="100"/>
      <c r="AE49" s="100"/>
      <c r="AF49" s="100"/>
      <c r="AG49" s="100"/>
      <c r="AH49" s="100"/>
      <c r="AI49">
        <f t="shared" si="132"/>
        <v>-0.82452517183982865</v>
      </c>
      <c r="AJ49">
        <f t="shared" si="133"/>
        <v>-0.44562518127498552</v>
      </c>
      <c r="AK49" s="61"/>
      <c r="AL49" s="100">
        <v>191.01636055584348</v>
      </c>
      <c r="AM49" s="100">
        <v>43</v>
      </c>
      <c r="AN49" s="22">
        <f t="shared" si="134"/>
        <v>0.15983743928396066</v>
      </c>
      <c r="AP49" s="100">
        <f t="shared" si="135"/>
        <v>0.30450832196475169</v>
      </c>
      <c r="AU49" s="100"/>
      <c r="AV49">
        <f t="shared" si="136"/>
        <v>-0.79632148678672365</v>
      </c>
      <c r="AW49">
        <f t="shared" si="137"/>
        <v>-0.51640083395398451</v>
      </c>
      <c r="AX49" s="61"/>
      <c r="AY49" s="100">
        <v>433.21039922882738</v>
      </c>
      <c r="AZ49" s="100">
        <v>43</v>
      </c>
      <c r="BA49" s="22">
        <f t="shared" si="138"/>
        <v>1.0795879493984024</v>
      </c>
      <c r="BB49" s="100"/>
      <c r="BC49" s="100">
        <f t="shared" si="139"/>
        <v>0.7848016264477754</v>
      </c>
      <c r="BD49" s="100"/>
      <c r="BE49" s="100"/>
      <c r="BF49" s="100"/>
      <c r="BG49" s="100"/>
      <c r="BH49" s="100"/>
      <c r="BI49">
        <f t="shared" si="140"/>
        <v>3.3258028219615987E-2</v>
      </c>
      <c r="BJ49">
        <f t="shared" si="141"/>
        <v>-0.10524010558152021</v>
      </c>
      <c r="BK49" s="61"/>
      <c r="BL49" s="100">
        <v>373.90974846879828</v>
      </c>
      <c r="BM49" s="100">
        <v>43</v>
      </c>
      <c r="BN49" s="22">
        <f t="shared" si="142"/>
        <v>0.87878477451343784</v>
      </c>
      <c r="BO49" s="100"/>
      <c r="BP49" s="100">
        <f t="shared" si="143"/>
        <v>0.68846693094726341</v>
      </c>
      <c r="BQ49" s="100"/>
      <c r="BR49" s="100"/>
      <c r="BS49" s="100"/>
      <c r="BT49" s="100"/>
      <c r="BU49" s="100"/>
      <c r="BV49">
        <f t="shared" si="144"/>
        <v>-5.6117476105281713E-2</v>
      </c>
      <c r="BW49">
        <f t="shared" si="145"/>
        <v>-0.16211691532286995</v>
      </c>
      <c r="BX49" s="61"/>
      <c r="BY49" s="100">
        <v>520.79410518937323</v>
      </c>
      <c r="BZ49" s="100">
        <v>43</v>
      </c>
      <c r="CA49" s="22">
        <f t="shared" si="146"/>
        <v>0.85727839157782459</v>
      </c>
      <c r="CB49" s="100"/>
      <c r="CC49" s="100">
        <f t="shared" si="147"/>
        <v>0.73027697506437361</v>
      </c>
      <c r="CD49"/>
      <c r="CE49"/>
      <c r="CF49"/>
      <c r="CG49"/>
      <c r="CH49" s="100"/>
      <c r="CI49">
        <f t="shared" si="148"/>
        <v>-6.6878122892632924E-2</v>
      </c>
      <c r="CJ49">
        <f t="shared" si="149"/>
        <v>-0.13651239203296595</v>
      </c>
      <c r="CK49" s="61"/>
      <c r="CL49" s="100">
        <v>482.14935445357594</v>
      </c>
      <c r="CM49" s="100">
        <v>43</v>
      </c>
      <c r="CN49" s="22">
        <f t="shared" si="150"/>
        <v>0.56251279930834341</v>
      </c>
      <c r="CO49" s="100"/>
      <c r="CP49" s="100">
        <f t="shared" si="151"/>
        <v>0.62242631736473797</v>
      </c>
      <c r="CQ49"/>
      <c r="CR49"/>
      <c r="CS49"/>
      <c r="CT49"/>
      <c r="CU49" s="100"/>
      <c r="CV49">
        <f t="shared" si="152"/>
        <v>-0.24986759125083138</v>
      </c>
      <c r="CW49">
        <f t="shared" si="153"/>
        <v>-0.20591205283608863</v>
      </c>
      <c r="CX49" s="61"/>
      <c r="CY49" s="100">
        <v>643.13140181459028</v>
      </c>
      <c r="CZ49" s="100">
        <v>43</v>
      </c>
      <c r="DA49" s="22">
        <f t="shared" si="154"/>
        <v>0.47632344037664187</v>
      </c>
      <c r="DC49" s="100">
        <f t="shared" si="155"/>
        <v>0.55113291669225173</v>
      </c>
      <c r="DH49" s="100"/>
      <c r="DI49">
        <f t="shared" si="156"/>
        <v>-0.32209804587505597</v>
      </c>
      <c r="DJ49">
        <f t="shared" si="157"/>
        <v>-0.25874364974227587</v>
      </c>
      <c r="DK49" s="61"/>
      <c r="DL49" s="100">
        <v>665.66902436571286</v>
      </c>
      <c r="DM49" s="100">
        <v>43</v>
      </c>
      <c r="DN49" s="22">
        <f t="shared" si="158"/>
        <v>0.42977537510147784</v>
      </c>
      <c r="DP49" s="100">
        <f t="shared" si="159"/>
        <v>0.50651310049352216</v>
      </c>
      <c r="DU49" s="100"/>
      <c r="DV49">
        <f t="shared" si="160"/>
        <v>-0.36675847196212003</v>
      </c>
      <c r="DW49">
        <f t="shared" si="161"/>
        <v>-0.29540931753278316</v>
      </c>
      <c r="DX49" s="61"/>
      <c r="DY49" s="100">
        <v>403.40178482500545</v>
      </c>
      <c r="DZ49">
        <v>43</v>
      </c>
      <c r="EA49" s="22">
        <f t="shared" si="162"/>
        <v>0.66212758886822032</v>
      </c>
      <c r="EC49" s="100">
        <f t="shared" si="163"/>
        <v>0.47862638383744321</v>
      </c>
      <c r="EH49" s="100"/>
      <c r="EI49">
        <f t="shared" si="123"/>
        <v>-0.17905831599482511</v>
      </c>
      <c r="EJ49">
        <f t="shared" si="164"/>
        <v>-0.32000336498043436</v>
      </c>
      <c r="EK49" s="61"/>
      <c r="EL49">
        <v>577.13191732913197</v>
      </c>
      <c r="EM49">
        <v>43</v>
      </c>
      <c r="EN49" s="22">
        <f t="shared" si="165"/>
        <v>0.61928078506311146</v>
      </c>
      <c r="EP49" s="100">
        <f t="shared" si="166"/>
        <v>0.60253170042887794</v>
      </c>
      <c r="EU49" s="100"/>
      <c r="EV49">
        <f t="shared" si="124"/>
        <v>-0.2081123949953087</v>
      </c>
      <c r="EW49">
        <f t="shared" si="167"/>
        <v>-0.2200200990283375</v>
      </c>
      <c r="EX49" s="61"/>
      <c r="EY49">
        <v>578.97711526449814</v>
      </c>
      <c r="EZ49">
        <v>43</v>
      </c>
      <c r="FA49" s="22">
        <f t="shared" si="168"/>
        <v>0.65233473629186667</v>
      </c>
      <c r="FC49" s="100">
        <f t="shared" si="169"/>
        <v>0.6529135517738841</v>
      </c>
      <c r="FH49" s="100"/>
      <c r="FI49">
        <f t="shared" si="125"/>
        <v>-0.18552949503535443</v>
      </c>
      <c r="FJ49">
        <f t="shared" si="170"/>
        <v>-0.18514431715210192</v>
      </c>
      <c r="FK49" s="61"/>
      <c r="FL49" s="100">
        <v>521.73029430923407</v>
      </c>
      <c r="FM49">
        <v>43</v>
      </c>
      <c r="FN49" s="22">
        <f t="shared" si="171"/>
        <v>0.62392259485994228</v>
      </c>
      <c r="FP49" s="100">
        <f t="shared" si="172"/>
        <v>0.68303860089456847</v>
      </c>
      <c r="FU49" s="100"/>
      <c r="FV49">
        <f t="shared" si="173"/>
        <v>-0.20486928645601535</v>
      </c>
      <c r="FW49">
        <f t="shared" si="174"/>
        <v>-0.1655547521284261</v>
      </c>
      <c r="FX49" s="61"/>
      <c r="GI49"/>
      <c r="GJ49" s="61"/>
      <c r="GT49"/>
      <c r="GU49" s="61"/>
      <c r="HE49"/>
      <c r="HF49" s="61"/>
      <c r="HP49"/>
      <c r="HQ49" s="61"/>
      <c r="IA49"/>
      <c r="IB49" s="61"/>
    </row>
    <row r="50" spans="4:236" x14ac:dyDescent="0.25">
      <c r="D50" s="101"/>
      <c r="E50" s="101"/>
      <c r="L50" s="100">
        <v>182.02472359545007</v>
      </c>
      <c r="M50" s="100">
        <v>44</v>
      </c>
      <c r="N50" s="22">
        <f t="shared" si="122"/>
        <v>3.0798418709839677</v>
      </c>
      <c r="O50" s="100"/>
      <c r="P50" s="100">
        <f t="shared" si="127"/>
        <v>0.37556671289956273</v>
      </c>
      <c r="Q50" s="100"/>
      <c r="R50" s="100"/>
      <c r="S50" s="100"/>
      <c r="T50" s="100"/>
      <c r="U50" s="100"/>
      <c r="V50">
        <f t="shared" si="128"/>
        <v>0.48852841899328575</v>
      </c>
      <c r="W50">
        <f t="shared" si="129"/>
        <v>-0.42531290694018409</v>
      </c>
      <c r="X50" s="61"/>
      <c r="Y50" s="100">
        <v>223.04539896621944</v>
      </c>
      <c r="Z50" s="100">
        <v>44</v>
      </c>
      <c r="AA50" s="22">
        <f t="shared" si="130"/>
        <v>0.15278298820563019</v>
      </c>
      <c r="AB50" s="100"/>
      <c r="AC50" s="100">
        <f t="shared" si="131"/>
        <v>0.35906620297477104</v>
      </c>
      <c r="AD50" s="100"/>
      <c r="AE50" s="100"/>
      <c r="AF50" s="100"/>
      <c r="AG50" s="100"/>
      <c r="AH50" s="100"/>
      <c r="AI50">
        <f t="shared" si="132"/>
        <v>-0.81592500007791113</v>
      </c>
      <c r="AJ50">
        <f t="shared" si="133"/>
        <v>-0.44482547082022378</v>
      </c>
      <c r="AK50" s="61"/>
      <c r="AL50" s="100">
        <v>196.51590266438998</v>
      </c>
      <c r="AM50" s="100">
        <v>44</v>
      </c>
      <c r="AN50" s="22">
        <f t="shared" si="134"/>
        <v>0.16250139660536</v>
      </c>
      <c r="AP50" s="100">
        <f t="shared" si="135"/>
        <v>0.30496945149470261</v>
      </c>
      <c r="AU50" s="100"/>
      <c r="AV50">
        <f t="shared" si="136"/>
        <v>-0.78914290215960026</v>
      </c>
      <c r="AW50">
        <f t="shared" si="137"/>
        <v>-0.51574366134741989</v>
      </c>
      <c r="AX50" s="61"/>
      <c r="AY50" s="100">
        <v>443.67612061051921</v>
      </c>
      <c r="AZ50" s="100">
        <v>44</v>
      </c>
      <c r="BA50" s="22">
        <f t="shared" si="138"/>
        <v>1.1003492561176025</v>
      </c>
      <c r="BB50" s="100"/>
      <c r="BC50" s="100">
        <f t="shared" si="139"/>
        <v>0.79341875514325488</v>
      </c>
      <c r="BD50" s="100"/>
      <c r="BE50" s="100"/>
      <c r="BF50" s="100"/>
      <c r="BG50" s="100"/>
      <c r="BH50" s="100"/>
      <c r="BI50">
        <f t="shared" si="140"/>
        <v>4.1530554185605875E-2</v>
      </c>
      <c r="BJ50">
        <f t="shared" si="141"/>
        <v>-0.10049753771748743</v>
      </c>
      <c r="BK50" s="61"/>
      <c r="BL50" s="100">
        <v>385.39752204704172</v>
      </c>
      <c r="BM50" s="100">
        <v>44</v>
      </c>
      <c r="BN50" s="22">
        <f t="shared" si="142"/>
        <v>0.89568448171561921</v>
      </c>
      <c r="BO50" s="100"/>
      <c r="BP50" s="100">
        <f t="shared" si="143"/>
        <v>0.69674798139310024</v>
      </c>
      <c r="BQ50" s="100"/>
      <c r="BR50" s="100"/>
      <c r="BS50" s="100"/>
      <c r="BT50" s="100"/>
      <c r="BU50" s="100"/>
      <c r="BV50">
        <f t="shared" si="144"/>
        <v>-4.7844950139291888E-2</v>
      </c>
      <c r="BW50">
        <f t="shared" si="145"/>
        <v>-0.15692428084373267</v>
      </c>
      <c r="BX50" s="61"/>
      <c r="BY50" s="100">
        <v>534.30328466143646</v>
      </c>
      <c r="BZ50" s="100">
        <v>44</v>
      </c>
      <c r="CA50" s="22">
        <f t="shared" si="146"/>
        <v>0.87258693428457135</v>
      </c>
      <c r="CB50" s="100"/>
      <c r="CC50" s="100">
        <f t="shared" si="147"/>
        <v>0.73904479354371222</v>
      </c>
      <c r="CD50"/>
      <c r="CE50"/>
      <c r="CF50"/>
      <c r="CG50"/>
      <c r="CH50" s="100"/>
      <c r="CI50">
        <f t="shared" si="148"/>
        <v>-5.9191294226341992E-2</v>
      </c>
      <c r="CJ50">
        <f t="shared" si="149"/>
        <v>-0.13132923819610026</v>
      </c>
      <c r="CK50" s="61"/>
      <c r="CL50" s="100">
        <v>498.65669553310926</v>
      </c>
      <c r="CM50" s="100">
        <v>44</v>
      </c>
      <c r="CN50" s="22">
        <f t="shared" si="150"/>
        <v>0.57399265235545238</v>
      </c>
      <c r="CO50" s="100"/>
      <c r="CP50" s="100">
        <f t="shared" si="151"/>
        <v>0.62974739235231569</v>
      </c>
      <c r="CQ50"/>
      <c r="CR50"/>
      <c r="CS50"/>
      <c r="CT50"/>
      <c r="CU50" s="100"/>
      <c r="CV50">
        <f t="shared" si="152"/>
        <v>-0.24109366694332629</v>
      </c>
      <c r="CW50">
        <f t="shared" si="153"/>
        <v>-0.20083362214560121</v>
      </c>
      <c r="CX50" s="61"/>
      <c r="CY50" s="100">
        <v>663.19303373904643</v>
      </c>
      <c r="CZ50" s="100">
        <v>44</v>
      </c>
      <c r="DA50" s="22">
        <f t="shared" si="154"/>
        <v>0.48604432691494065</v>
      </c>
      <c r="DC50" s="100">
        <f t="shared" si="155"/>
        <v>0.5578287862350616</v>
      </c>
      <c r="DH50" s="100"/>
      <c r="DI50">
        <f t="shared" si="156"/>
        <v>-0.31332412156755085</v>
      </c>
      <c r="DJ50">
        <f t="shared" si="157"/>
        <v>-0.25349907812936817</v>
      </c>
      <c r="DK50" s="61"/>
      <c r="DL50" s="100">
        <v>686.14284227119936</v>
      </c>
      <c r="DM50" s="100">
        <v>44</v>
      </c>
      <c r="DN50" s="22">
        <f t="shared" si="158"/>
        <v>0.43854630112395693</v>
      </c>
      <c r="DP50" s="100">
        <f t="shared" si="159"/>
        <v>0.51277550731986665</v>
      </c>
      <c r="DU50" s="100"/>
      <c r="DV50">
        <f t="shared" si="160"/>
        <v>-0.35798454765461496</v>
      </c>
      <c r="DW50">
        <f t="shared" si="161"/>
        <v>-0.29007272703421455</v>
      </c>
      <c r="DX50" s="61"/>
      <c r="DY50" s="100">
        <v>418.40918966963432</v>
      </c>
      <c r="DZ50">
        <v>44</v>
      </c>
      <c r="EA50" s="22">
        <f t="shared" si="162"/>
        <v>0.67592191363630816</v>
      </c>
      <c r="EC50" s="100">
        <f t="shared" si="163"/>
        <v>0.48691154631043954</v>
      </c>
      <c r="EH50" s="100"/>
      <c r="EI50">
        <f t="shared" si="123"/>
        <v>-0.17010347334189874</v>
      </c>
      <c r="EJ50">
        <f t="shared" si="164"/>
        <v>-0.31254992674912635</v>
      </c>
      <c r="EK50" s="61"/>
      <c r="EL50">
        <v>596.65735560705195</v>
      </c>
      <c r="EM50">
        <v>44</v>
      </c>
      <c r="EN50" s="22">
        <f t="shared" si="165"/>
        <v>0.63166640076437364</v>
      </c>
      <c r="EP50" s="100">
        <f t="shared" si="166"/>
        <v>0.61290205998518477</v>
      </c>
      <c r="EU50" s="100"/>
      <c r="EV50">
        <f t="shared" si="124"/>
        <v>-0.19951222323339118</v>
      </c>
      <c r="EW50">
        <f t="shared" si="167"/>
        <v>-0.21260891896654702</v>
      </c>
      <c r="EX50" s="61"/>
      <c r="EY50">
        <v>597.46234190951316</v>
      </c>
      <c r="EZ50">
        <v>44</v>
      </c>
      <c r="FA50" s="22">
        <f t="shared" si="168"/>
        <v>0.66564769009374136</v>
      </c>
      <c r="FC50" s="100">
        <f t="shared" si="169"/>
        <v>0.66378226536855089</v>
      </c>
      <c r="FH50" s="100"/>
      <c r="FI50">
        <f t="shared" si="125"/>
        <v>-0.17675557072784936</v>
      </c>
      <c r="FJ50">
        <f t="shared" si="170"/>
        <v>-0.1779743550540584</v>
      </c>
      <c r="FK50" s="61"/>
      <c r="FL50" s="100">
        <v>536.25390441469051</v>
      </c>
      <c r="FM50">
        <v>44</v>
      </c>
      <c r="FN50" s="22">
        <f t="shared" si="171"/>
        <v>0.63640104675714115</v>
      </c>
      <c r="FP50" s="100">
        <f t="shared" si="172"/>
        <v>0.69118754829753826</v>
      </c>
      <c r="FU50" s="100"/>
      <c r="FV50">
        <f t="shared" si="173"/>
        <v>-0.19626911469409777</v>
      </c>
      <c r="FW50">
        <f t="shared" si="174"/>
        <v>-0.1604040942478826</v>
      </c>
      <c r="FX50" s="61"/>
      <c r="GI50"/>
      <c r="GJ50" s="61"/>
      <c r="GT50"/>
      <c r="GU50" s="61"/>
      <c r="HE50"/>
      <c r="HF50" s="61"/>
      <c r="HP50"/>
      <c r="HQ50" s="61"/>
      <c r="IA50"/>
      <c r="IB50" s="61"/>
    </row>
    <row r="51" spans="4:236" x14ac:dyDescent="0.25">
      <c r="D51" s="101"/>
      <c r="E51" s="101"/>
      <c r="L51" s="100">
        <v>186.52412712568849</v>
      </c>
      <c r="M51" s="100">
        <v>45</v>
      </c>
      <c r="N51" s="22">
        <f t="shared" si="122"/>
        <v>3.083438708403647</v>
      </c>
      <c r="O51" s="100"/>
      <c r="P51" s="100">
        <f t="shared" si="127"/>
        <v>0.37607321996924675</v>
      </c>
      <c r="Q51" s="100"/>
      <c r="R51" s="100"/>
      <c r="S51" s="100"/>
      <c r="T51" s="100"/>
      <c r="U51" s="100"/>
      <c r="V51">
        <f t="shared" si="128"/>
        <v>0.48903532008301775</v>
      </c>
      <c r="W51">
        <f t="shared" si="129"/>
        <v>-0.42472759142118072</v>
      </c>
      <c r="X51" s="61"/>
      <c r="Y51" s="100">
        <v>229.05457864884517</v>
      </c>
      <c r="Z51" s="100">
        <v>45</v>
      </c>
      <c r="AA51" s="22">
        <f t="shared" si="130"/>
        <v>0.15577873307240725</v>
      </c>
      <c r="AB51" s="100"/>
      <c r="AC51" s="100">
        <f t="shared" si="131"/>
        <v>0.35972685038860491</v>
      </c>
      <c r="AD51" s="100"/>
      <c r="AE51" s="100"/>
      <c r="AF51" s="100"/>
      <c r="AG51" s="100"/>
      <c r="AH51" s="100"/>
      <c r="AI51">
        <f t="shared" si="132"/>
        <v>-0.80749183254104839</v>
      </c>
      <c r="AJ51">
        <f t="shared" si="133"/>
        <v>-0.4440271447769753</v>
      </c>
      <c r="AK51" s="61"/>
      <c r="AL51" s="100">
        <v>202.51543151078636</v>
      </c>
      <c r="AM51" s="100">
        <v>45</v>
      </c>
      <c r="AN51" s="22">
        <f t="shared" si="134"/>
        <v>0.16516535392675932</v>
      </c>
      <c r="AP51" s="100">
        <f t="shared" si="135"/>
        <v>0.30547250426932648</v>
      </c>
      <c r="AU51" s="100"/>
      <c r="AV51">
        <f t="shared" si="136"/>
        <v>-0.78208104767211351</v>
      </c>
      <c r="AW51">
        <f t="shared" si="137"/>
        <v>-0.51502787472260514</v>
      </c>
      <c r="AX51" s="61"/>
      <c r="AY51" s="100">
        <v>454.20067150985147</v>
      </c>
      <c r="AZ51" s="100">
        <v>45</v>
      </c>
      <c r="BA51" s="22">
        <f t="shared" si="138"/>
        <v>1.1211105628368025</v>
      </c>
      <c r="BB51" s="100"/>
      <c r="BC51" s="100">
        <f t="shared" si="139"/>
        <v>0.80208432211700598</v>
      </c>
      <c r="BD51" s="100"/>
      <c r="BE51" s="100"/>
      <c r="BF51" s="100"/>
      <c r="BG51" s="100"/>
      <c r="BH51" s="100"/>
      <c r="BI51">
        <f t="shared" si="140"/>
        <v>4.9648444407785347E-2</v>
      </c>
      <c r="BJ51">
        <f t="shared" si="141"/>
        <v>-9.5779972482531978E-2</v>
      </c>
      <c r="BK51" s="61"/>
      <c r="BL51" s="100">
        <v>396.95497225755969</v>
      </c>
      <c r="BM51" s="100">
        <v>45</v>
      </c>
      <c r="BN51" s="22">
        <f t="shared" si="142"/>
        <v>0.9125841889178008</v>
      </c>
      <c r="BO51" s="100"/>
      <c r="BP51" s="100">
        <f t="shared" si="143"/>
        <v>0.70507925877828515</v>
      </c>
      <c r="BQ51" s="100"/>
      <c r="BR51" s="100"/>
      <c r="BS51" s="100"/>
      <c r="BT51" s="100"/>
      <c r="BU51" s="100"/>
      <c r="BV51">
        <f t="shared" si="144"/>
        <v>-3.9727059917112381E-2</v>
      </c>
      <c r="BW51">
        <f t="shared" si="145"/>
        <v>-0.15176206071740936</v>
      </c>
      <c r="BX51" s="61"/>
      <c r="BY51" s="100">
        <v>550.31104840807984</v>
      </c>
      <c r="BZ51" s="100">
        <v>45</v>
      </c>
      <c r="CA51" s="22">
        <f t="shared" si="146"/>
        <v>0.88789547699131832</v>
      </c>
      <c r="CB51" s="100"/>
      <c r="CC51" s="100">
        <f t="shared" si="147"/>
        <v>0.74943425998621205</v>
      </c>
      <c r="CD51"/>
      <c r="CE51"/>
      <c r="CF51"/>
      <c r="CG51"/>
      <c r="CH51" s="100"/>
      <c r="CI51">
        <f t="shared" si="148"/>
        <v>-5.1638156335896059E-2</v>
      </c>
      <c r="CJ51">
        <f t="shared" si="149"/>
        <v>-0.12526645724853819</v>
      </c>
      <c r="CK51" s="61"/>
      <c r="CL51" s="100">
        <v>514.17725542851463</v>
      </c>
      <c r="CM51" s="100">
        <v>45</v>
      </c>
      <c r="CN51" s="22">
        <f t="shared" si="150"/>
        <v>0.58547250540256146</v>
      </c>
      <c r="CO51" s="100"/>
      <c r="CP51" s="100">
        <f t="shared" si="151"/>
        <v>0.63663082574694851</v>
      </c>
      <c r="CQ51"/>
      <c r="CR51"/>
      <c r="CS51"/>
      <c r="CT51"/>
      <c r="CU51" s="100"/>
      <c r="CV51">
        <f t="shared" si="152"/>
        <v>-0.23249349518140872</v>
      </c>
      <c r="CW51">
        <f t="shared" si="153"/>
        <v>-0.19611233661089383</v>
      </c>
      <c r="CX51" s="61"/>
      <c r="CY51" s="100">
        <v>683.23714770202594</v>
      </c>
      <c r="CZ51" s="100">
        <v>45</v>
      </c>
      <c r="DA51" s="22">
        <f t="shared" si="154"/>
        <v>0.49576521345323948</v>
      </c>
      <c r="DC51" s="100">
        <f t="shared" si="155"/>
        <v>0.56451880889636408</v>
      </c>
      <c r="DH51" s="100"/>
      <c r="DI51">
        <f t="shared" si="156"/>
        <v>-0.30472394980563328</v>
      </c>
      <c r="DJ51">
        <f t="shared" si="157"/>
        <v>-0.24832158347538619</v>
      </c>
      <c r="DK51" s="61"/>
      <c r="DL51" s="100">
        <v>707.64857097290883</v>
      </c>
      <c r="DM51" s="100">
        <v>45</v>
      </c>
      <c r="DN51" s="22">
        <f t="shared" si="158"/>
        <v>0.44731722714643612</v>
      </c>
      <c r="DP51" s="100">
        <f t="shared" si="159"/>
        <v>0.51935354874080797</v>
      </c>
      <c r="DU51" s="100"/>
      <c r="DV51">
        <f t="shared" si="160"/>
        <v>-0.34938437589269733</v>
      </c>
      <c r="DW51">
        <f t="shared" si="161"/>
        <v>-0.28453689650048414</v>
      </c>
      <c r="DX51" s="61"/>
      <c r="DY51" s="100">
        <v>434.41569953214167</v>
      </c>
      <c r="DZ51">
        <v>45</v>
      </c>
      <c r="EA51" s="22">
        <f t="shared" si="162"/>
        <v>0.68971623840439611</v>
      </c>
      <c r="EC51" s="100">
        <f t="shared" si="163"/>
        <v>0.49574828632041912</v>
      </c>
      <c r="EH51" s="100"/>
      <c r="EI51">
        <f t="shared" si="123"/>
        <v>-0.16132954903439356</v>
      </c>
      <c r="EJ51">
        <f t="shared" si="164"/>
        <v>-0.30473877836899771</v>
      </c>
      <c r="EK51" s="61"/>
      <c r="EL51">
        <v>616.63603527526675</v>
      </c>
      <c r="EM51">
        <v>45</v>
      </c>
      <c r="EN51" s="22">
        <f t="shared" si="165"/>
        <v>0.64405201646563592</v>
      </c>
      <c r="EP51" s="100">
        <f t="shared" si="166"/>
        <v>0.62351314531247093</v>
      </c>
      <c r="EU51" s="100"/>
      <c r="EV51">
        <f t="shared" si="124"/>
        <v>-0.19107905569652833</v>
      </c>
      <c r="EW51">
        <f t="shared" si="167"/>
        <v>-0.20515438600823116</v>
      </c>
      <c r="EX51" s="61"/>
      <c r="EY51">
        <v>614.98821126912674</v>
      </c>
      <c r="EZ51">
        <v>45</v>
      </c>
      <c r="FA51" s="22">
        <f t="shared" si="168"/>
        <v>0.67896064389561628</v>
      </c>
      <c r="FC51" s="100">
        <f t="shared" si="169"/>
        <v>0.67408690800156679</v>
      </c>
      <c r="FH51" s="100"/>
      <c r="FI51">
        <f t="shared" si="125"/>
        <v>-0.16815539896593176</v>
      </c>
      <c r="FJ51">
        <f t="shared" si="170"/>
        <v>-0.17128410757102977</v>
      </c>
      <c r="FK51" s="61"/>
      <c r="FL51" s="100">
        <v>552.26171332077695</v>
      </c>
      <c r="FM51">
        <v>45</v>
      </c>
      <c r="FN51" s="22">
        <f t="shared" si="171"/>
        <v>0.64887949865434003</v>
      </c>
      <c r="FP51" s="100">
        <f t="shared" si="172"/>
        <v>0.70016925407628794</v>
      </c>
      <c r="FU51" s="100"/>
      <c r="FV51">
        <f t="shared" si="173"/>
        <v>-0.18783594715723495</v>
      </c>
      <c r="FW51">
        <f t="shared" si="174"/>
        <v>-0.15479696394827769</v>
      </c>
      <c r="FX51" s="61"/>
      <c r="GI51"/>
      <c r="GJ51" s="61"/>
      <c r="GT51"/>
      <c r="GU51" s="61"/>
      <c r="HE51"/>
      <c r="HF51" s="61"/>
      <c r="HP51"/>
      <c r="HQ51" s="61"/>
      <c r="IA51"/>
      <c r="IB51" s="61"/>
    </row>
    <row r="52" spans="4:236" x14ac:dyDescent="0.25">
      <c r="D52" s="101"/>
      <c r="E52" s="101"/>
      <c r="L52" s="100">
        <v>193.02331465395574</v>
      </c>
      <c r="M52" s="100">
        <v>46</v>
      </c>
      <c r="N52" s="22">
        <f t="shared" si="122"/>
        <v>3.0870355458233263</v>
      </c>
      <c r="O52" s="100"/>
      <c r="P52" s="100">
        <f t="shared" si="127"/>
        <v>0.37680484681892729</v>
      </c>
      <c r="Q52" s="100"/>
      <c r="R52" s="100"/>
      <c r="S52" s="100"/>
      <c r="T52" s="100"/>
      <c r="U52" s="100"/>
      <c r="V52">
        <f t="shared" si="128"/>
        <v>0.48954163021615688</v>
      </c>
      <c r="W52">
        <f t="shared" si="129"/>
        <v>-0.4238835195384571</v>
      </c>
      <c r="X52" s="61"/>
      <c r="Y52" s="100">
        <v>236.53382421970858</v>
      </c>
      <c r="Z52" s="100">
        <v>46</v>
      </c>
      <c r="AA52" s="22">
        <f t="shared" si="130"/>
        <v>0.15877447793918431</v>
      </c>
      <c r="AB52" s="100"/>
      <c r="AC52" s="100">
        <f t="shared" si="131"/>
        <v>0.36054911640572945</v>
      </c>
      <c r="AD52" s="100"/>
      <c r="AE52" s="100"/>
      <c r="AF52" s="100"/>
      <c r="AG52" s="100"/>
      <c r="AH52" s="100"/>
      <c r="AI52">
        <f t="shared" si="132"/>
        <v>-0.79921930657505846</v>
      </c>
      <c r="AJ52">
        <f t="shared" si="133"/>
        <v>-0.44303556442308539</v>
      </c>
      <c r="AK52" s="61"/>
      <c r="AL52" s="100">
        <v>208.00540858352699</v>
      </c>
      <c r="AM52" s="100">
        <v>46</v>
      </c>
      <c r="AN52" s="22">
        <f t="shared" si="134"/>
        <v>0.16782931124815867</v>
      </c>
      <c r="AP52" s="100">
        <f t="shared" si="135"/>
        <v>0.30593283178333164</v>
      </c>
      <c r="AU52" s="100"/>
      <c r="AV52">
        <f t="shared" si="136"/>
        <v>-0.7751321877167856</v>
      </c>
      <c r="AW52">
        <f t="shared" si="137"/>
        <v>-0.51437391334808891</v>
      </c>
      <c r="AX52" s="61"/>
      <c r="AY52" s="100">
        <v>468.75633329054875</v>
      </c>
      <c r="AZ52" s="100">
        <v>46</v>
      </c>
      <c r="BA52" s="22">
        <f t="shared" si="138"/>
        <v>1.1418718695560026</v>
      </c>
      <c r="BB52" s="100"/>
      <c r="BC52" s="100">
        <f t="shared" si="139"/>
        <v>0.81406897240891574</v>
      </c>
      <c r="BD52" s="100"/>
      <c r="BE52" s="100"/>
      <c r="BF52" s="100"/>
      <c r="BG52" s="100"/>
      <c r="BH52" s="100"/>
      <c r="BI52">
        <f t="shared" si="140"/>
        <v>5.7617374079060694E-2</v>
      </c>
      <c r="BJ52">
        <f t="shared" si="141"/>
        <v>-8.9338797730440511E-2</v>
      </c>
      <c r="BK52" s="61"/>
      <c r="BL52" s="100">
        <v>407.99050234043438</v>
      </c>
      <c r="BM52" s="100">
        <v>46</v>
      </c>
      <c r="BN52" s="22">
        <f t="shared" si="142"/>
        <v>0.92948389611998217</v>
      </c>
      <c r="BO52" s="100"/>
      <c r="BP52" s="100">
        <f t="shared" si="143"/>
        <v>0.71303430600222317</v>
      </c>
      <c r="BQ52" s="100"/>
      <c r="BR52" s="100"/>
      <c r="BS52" s="100"/>
      <c r="BT52" s="100"/>
      <c r="BU52" s="100"/>
      <c r="BV52">
        <f t="shared" si="144"/>
        <v>-3.1758130245837103E-2</v>
      </c>
      <c r="BW52">
        <f t="shared" si="145"/>
        <v>-0.14688957456742949</v>
      </c>
      <c r="BX52" s="61"/>
      <c r="BY52" s="100">
        <v>565.3193787585916</v>
      </c>
      <c r="BZ52" s="100">
        <v>46</v>
      </c>
      <c r="CA52" s="22">
        <f t="shared" si="146"/>
        <v>0.90320401969806507</v>
      </c>
      <c r="CB52" s="100"/>
      <c r="CC52" s="100">
        <f t="shared" si="147"/>
        <v>0.75917506744704732</v>
      </c>
      <c r="CD52"/>
      <c r="CE52"/>
      <c r="CF52"/>
      <c r="CG52" s="100"/>
      <c r="CH52" s="100"/>
      <c r="CI52">
        <f t="shared" si="148"/>
        <v>-4.4214138256689205E-2</v>
      </c>
      <c r="CJ52">
        <f t="shared" si="149"/>
        <v>-0.11965806328883928</v>
      </c>
      <c r="CK52" s="61"/>
      <c r="CL52" s="100">
        <v>530.17190608330054</v>
      </c>
      <c r="CM52" s="100">
        <v>46</v>
      </c>
      <c r="CN52" s="22">
        <f t="shared" si="150"/>
        <v>0.59695235844967043</v>
      </c>
      <c r="CO52" s="100"/>
      <c r="CP52" s="100">
        <f t="shared" si="151"/>
        <v>0.64372452038133043</v>
      </c>
      <c r="CQ52"/>
      <c r="CR52"/>
      <c r="CS52"/>
      <c r="CT52"/>
      <c r="CU52" s="100"/>
      <c r="CV52">
        <f t="shared" si="152"/>
        <v>-0.22406032764454598</v>
      </c>
      <c r="CW52">
        <f t="shared" si="153"/>
        <v>-0.19129994766226213</v>
      </c>
      <c r="CX52" s="61"/>
      <c r="CY52" s="100">
        <v>703.71762802987962</v>
      </c>
      <c r="CZ52" s="100">
        <v>46</v>
      </c>
      <c r="DA52" s="22">
        <f t="shared" si="154"/>
        <v>0.50548609999153826</v>
      </c>
      <c r="DC52" s="100">
        <f t="shared" si="155"/>
        <v>0.57135447535489459</v>
      </c>
      <c r="DH52" s="100"/>
      <c r="DI52">
        <f t="shared" si="156"/>
        <v>-0.29629078226877048</v>
      </c>
      <c r="DJ52">
        <f t="shared" si="157"/>
        <v>-0.24309436649056046</v>
      </c>
      <c r="DK52" s="61"/>
      <c r="DL52" s="100">
        <v>728.66487495967579</v>
      </c>
      <c r="DM52" s="100">
        <v>46</v>
      </c>
      <c r="DN52" s="22">
        <f t="shared" si="158"/>
        <v>0.45608815316891521</v>
      </c>
      <c r="DP52" s="100">
        <f t="shared" si="159"/>
        <v>0.52578188790836466</v>
      </c>
      <c r="DU52" s="100"/>
      <c r="DV52">
        <f t="shared" si="160"/>
        <v>-0.34095120835583459</v>
      </c>
      <c r="DW52">
        <f t="shared" si="161"/>
        <v>-0.27919437851290968</v>
      </c>
      <c r="DX52" s="61"/>
      <c r="DY52" s="100">
        <v>449.42324149959131</v>
      </c>
      <c r="DZ52">
        <v>46</v>
      </c>
      <c r="EA52" s="22">
        <f t="shared" si="162"/>
        <v>0.70351056317248406</v>
      </c>
      <c r="EC52" s="100">
        <f t="shared" si="163"/>
        <v>0.5040335244950348</v>
      </c>
      <c r="EH52" s="100"/>
      <c r="EI52">
        <f t="shared" si="123"/>
        <v>-0.15272937727247599</v>
      </c>
      <c r="EJ52">
        <f t="shared" si="164"/>
        <v>-0.29754057661201938</v>
      </c>
      <c r="EK52" s="61"/>
      <c r="EL52">
        <v>638.68164996342273</v>
      </c>
      <c r="EM52">
        <v>46</v>
      </c>
      <c r="EN52" s="22">
        <f t="shared" si="165"/>
        <v>0.6564376321668981</v>
      </c>
      <c r="EP52" s="100">
        <f t="shared" si="166"/>
        <v>0.63522202209678935</v>
      </c>
      <c r="EU52" s="100"/>
      <c r="EV52">
        <f t="shared" si="124"/>
        <v>-0.18280652973053849</v>
      </c>
      <c r="EW52">
        <f t="shared" si="167"/>
        <v>-0.19707445404864229</v>
      </c>
      <c r="EX52" s="61"/>
      <c r="EY52">
        <v>633.99309933153063</v>
      </c>
      <c r="EZ52">
        <v>46</v>
      </c>
      <c r="FA52" s="22">
        <f t="shared" si="168"/>
        <v>0.69227359769749108</v>
      </c>
      <c r="FC52" s="100">
        <f t="shared" si="169"/>
        <v>0.68526116565150863</v>
      </c>
      <c r="FH52" s="100"/>
      <c r="FI52">
        <f t="shared" si="125"/>
        <v>-0.15972223142906897</v>
      </c>
      <c r="FJ52">
        <f t="shared" si="170"/>
        <v>-0.16414387933267335</v>
      </c>
      <c r="FK52" s="61"/>
      <c r="FL52" s="100">
        <v>569.83374768435749</v>
      </c>
      <c r="FM52">
        <v>46</v>
      </c>
      <c r="FN52" s="22">
        <f t="shared" si="171"/>
        <v>0.66135795055153879</v>
      </c>
      <c r="FP52" s="100">
        <f t="shared" si="172"/>
        <v>0.71002861980920562</v>
      </c>
      <c r="FU52" s="100"/>
      <c r="FV52">
        <f t="shared" si="173"/>
        <v>-0.17956342119124513</v>
      </c>
      <c r="FW52">
        <f t="shared" si="174"/>
        <v>-0.14872414540105805</v>
      </c>
      <c r="FX52" s="61"/>
      <c r="GI52"/>
      <c r="GJ52" s="61"/>
      <c r="GT52"/>
      <c r="GU52" s="61"/>
      <c r="HE52"/>
      <c r="HF52" s="61"/>
      <c r="HP52"/>
      <c r="HQ52" s="61"/>
      <c r="IA52"/>
      <c r="IB52" s="61"/>
    </row>
    <row r="53" spans="4:236" x14ac:dyDescent="0.25">
      <c r="D53" s="101"/>
      <c r="E53" s="101"/>
      <c r="L53" s="100">
        <v>198.53085402526227</v>
      </c>
      <c r="M53" s="100">
        <v>47</v>
      </c>
      <c r="N53" s="22">
        <f t="shared" si="122"/>
        <v>3.0906323832430056</v>
      </c>
      <c r="O53" s="100"/>
      <c r="P53" s="100">
        <f t="shared" si="127"/>
        <v>0.37742484180479208</v>
      </c>
      <c r="Q53" s="100"/>
      <c r="R53" s="100"/>
      <c r="S53" s="100"/>
      <c r="T53" s="100"/>
      <c r="U53" s="100"/>
      <c r="V53">
        <f t="shared" si="128"/>
        <v>0.49004735076899947</v>
      </c>
      <c r="W53">
        <f t="shared" si="129"/>
        <v>-0.42316951831077099</v>
      </c>
      <c r="X53" s="61"/>
      <c r="Y53" s="100">
        <v>243.51283333738286</v>
      </c>
      <c r="Z53" s="100">
        <v>47</v>
      </c>
      <c r="AA53" s="22">
        <f t="shared" si="130"/>
        <v>0.16177022280596137</v>
      </c>
      <c r="AB53" s="100"/>
      <c r="AC53" s="100">
        <f t="shared" si="131"/>
        <v>0.36131638657707166</v>
      </c>
      <c r="AD53" s="100"/>
      <c r="AE53" s="100"/>
      <c r="AF53" s="100"/>
      <c r="AG53" s="100"/>
      <c r="AH53" s="100"/>
      <c r="AI53">
        <f t="shared" si="132"/>
        <v>-0.79110141635287901</v>
      </c>
      <c r="AJ53">
        <f t="shared" si="133"/>
        <v>-0.44211234167410479</v>
      </c>
      <c r="AK53" s="61"/>
      <c r="AL53" s="100">
        <v>213.50526925581954</v>
      </c>
      <c r="AM53" s="100">
        <v>47</v>
      </c>
      <c r="AN53" s="22">
        <f t="shared" si="134"/>
        <v>0.17049326856955804</v>
      </c>
      <c r="AP53" s="100">
        <f t="shared" si="135"/>
        <v>0.30639398802444268</v>
      </c>
      <c r="AU53" s="100"/>
      <c r="AV53">
        <f t="shared" si="136"/>
        <v>-0.7682927631864801</v>
      </c>
      <c r="AW53">
        <f t="shared" si="137"/>
        <v>-0.51371976055844659</v>
      </c>
      <c r="AX53" s="61"/>
      <c r="AY53" s="100">
        <v>479.23480674925941</v>
      </c>
      <c r="AZ53" s="100">
        <v>47</v>
      </c>
      <c r="BA53" s="22">
        <f t="shared" si="138"/>
        <v>1.1626331762752027</v>
      </c>
      <c r="BB53" s="100"/>
      <c r="BC53" s="100">
        <f t="shared" si="139"/>
        <v>0.82269660074267137</v>
      </c>
      <c r="BD53" s="100"/>
      <c r="BE53" s="100"/>
      <c r="BF53" s="100"/>
      <c r="BG53" s="100"/>
      <c r="BH53" s="100"/>
      <c r="BI53">
        <f t="shared" si="140"/>
        <v>6.5442711591017277E-2</v>
      </c>
      <c r="BJ53">
        <f t="shared" si="141"/>
        <v>-8.4760297128897696E-2</v>
      </c>
      <c r="BK53" s="61"/>
      <c r="BL53" s="100">
        <v>419.47705539159114</v>
      </c>
      <c r="BM53" s="100">
        <v>47</v>
      </c>
      <c r="BN53" s="22">
        <f t="shared" si="142"/>
        <v>0.94638360332216376</v>
      </c>
      <c r="BO53" s="100"/>
      <c r="BP53" s="100">
        <f t="shared" si="143"/>
        <v>0.72131447662166814</v>
      </c>
      <c r="BQ53" s="100"/>
      <c r="BR53" s="100"/>
      <c r="BS53" s="100"/>
      <c r="BT53" s="100"/>
      <c r="BU53" s="100"/>
      <c r="BV53">
        <f t="shared" si="144"/>
        <v>-2.3932792733880489E-2</v>
      </c>
      <c r="BW53">
        <f t="shared" si="145"/>
        <v>-0.14187535152847522</v>
      </c>
      <c r="BX53" s="61"/>
      <c r="BY53" s="100">
        <v>580.89801170257078</v>
      </c>
      <c r="BZ53" s="100">
        <v>47</v>
      </c>
      <c r="CA53" s="22">
        <f t="shared" si="146"/>
        <v>0.91851256240481205</v>
      </c>
      <c r="CB53" s="100"/>
      <c r="CC53" s="100">
        <f t="shared" si="147"/>
        <v>0.76928601653107742</v>
      </c>
      <c r="CD53" s="100"/>
      <c r="CE53" s="100"/>
      <c r="CF53" s="100"/>
      <c r="CG53" s="100"/>
      <c r="CH53" s="100"/>
      <c r="CI53">
        <f t="shared" si="148"/>
        <v>-3.6914899515189711E-2</v>
      </c>
      <c r="CJ53">
        <f t="shared" si="149"/>
        <v>-0.11391216174993643</v>
      </c>
      <c r="CK53" s="61"/>
      <c r="CL53" s="100">
        <v>544.66732966095924</v>
      </c>
      <c r="CM53" s="100">
        <v>47</v>
      </c>
      <c r="CN53" s="22">
        <f t="shared" si="150"/>
        <v>0.60843221149677951</v>
      </c>
      <c r="CO53" s="100"/>
      <c r="CP53" s="100">
        <f t="shared" si="151"/>
        <v>0.65015330152042727</v>
      </c>
      <c r="CQ53"/>
      <c r="CR53"/>
      <c r="CS53"/>
      <c r="CT53"/>
      <c r="CU53" s="100"/>
      <c r="CV53">
        <f t="shared" si="152"/>
        <v>-0.21578780167855607</v>
      </c>
      <c r="CW53">
        <f t="shared" si="153"/>
        <v>-0.18698422773489493</v>
      </c>
      <c r="CX53" s="61"/>
      <c r="CY53" s="100">
        <v>725.21117614112927</v>
      </c>
      <c r="CZ53" s="100">
        <v>47</v>
      </c>
      <c r="DA53" s="22">
        <f t="shared" si="154"/>
        <v>0.5152069865298371</v>
      </c>
      <c r="DC53" s="100">
        <f t="shared" si="155"/>
        <v>0.57852826832981152</v>
      </c>
      <c r="DH53" s="100"/>
      <c r="DI53">
        <f t="shared" si="156"/>
        <v>-0.28801825630278061</v>
      </c>
      <c r="DJ53">
        <f t="shared" si="157"/>
        <v>-0.23767541548542456</v>
      </c>
      <c r="DK53" s="61"/>
      <c r="DL53" s="100">
        <v>748.18196316136891</v>
      </c>
      <c r="DM53" s="100">
        <v>47</v>
      </c>
      <c r="DN53" s="22">
        <f t="shared" si="158"/>
        <v>0.46485907919139435</v>
      </c>
      <c r="DP53" s="100">
        <f t="shared" si="159"/>
        <v>0.53175165607514596</v>
      </c>
      <c r="DU53" s="100"/>
      <c r="DV53">
        <f t="shared" si="160"/>
        <v>-0.33267868238984472</v>
      </c>
      <c r="DW53">
        <f t="shared" si="161"/>
        <v>-0.27429114886636641</v>
      </c>
      <c r="DX53" s="61"/>
      <c r="DY53" s="100">
        <v>462.93223046143589</v>
      </c>
      <c r="DZ53">
        <v>47</v>
      </c>
      <c r="EA53" s="22">
        <f t="shared" si="162"/>
        <v>0.71730488794057201</v>
      </c>
      <c r="EC53" s="100">
        <f t="shared" si="163"/>
        <v>0.51149145406737218</v>
      </c>
      <c r="EH53" s="100"/>
      <c r="EI53">
        <f t="shared" si="123"/>
        <v>-0.14429620973561319</v>
      </c>
      <c r="EJ53">
        <f t="shared" si="164"/>
        <v>-0.29116161802687096</v>
      </c>
      <c r="EK53" s="61"/>
      <c r="EL53">
        <v>655.64167042676593</v>
      </c>
      <c r="EM53">
        <v>47</v>
      </c>
      <c r="EN53" s="22">
        <f t="shared" si="165"/>
        <v>0.66882324786816039</v>
      </c>
      <c r="EP53" s="100">
        <f t="shared" si="166"/>
        <v>0.64422983579007198</v>
      </c>
      <c r="EU53" s="100"/>
      <c r="EV53">
        <f t="shared" si="124"/>
        <v>-0.174688639508359</v>
      </c>
      <c r="EW53">
        <f t="shared" si="167"/>
        <v>-0.19095916585761838</v>
      </c>
      <c r="EX53" s="61"/>
      <c r="EY53">
        <v>651.53913926946859</v>
      </c>
      <c r="EZ53">
        <v>47</v>
      </c>
      <c r="FA53" s="22">
        <f t="shared" si="168"/>
        <v>0.70558655149936589</v>
      </c>
      <c r="FC53" s="100">
        <f t="shared" si="169"/>
        <v>0.69557766793023279</v>
      </c>
      <c r="FH53" s="100"/>
      <c r="FI53">
        <f t="shared" si="125"/>
        <v>-0.15144970546307909</v>
      </c>
      <c r="FJ53">
        <f t="shared" si="170"/>
        <v>-0.15765436981245315</v>
      </c>
      <c r="FK53" s="61"/>
      <c r="FL53" s="100">
        <v>586.85816003528487</v>
      </c>
      <c r="FM53">
        <v>47</v>
      </c>
      <c r="FN53" s="22">
        <f t="shared" si="171"/>
        <v>0.67383640244873766</v>
      </c>
      <c r="FP53" s="100">
        <f t="shared" si="172"/>
        <v>0.71958072426580033</v>
      </c>
      <c r="FU53" s="100"/>
      <c r="FV53">
        <f t="shared" si="173"/>
        <v>-0.17144553096906565</v>
      </c>
      <c r="FW53">
        <f t="shared" si="174"/>
        <v>-0.14292047881331232</v>
      </c>
      <c r="FX53" s="61"/>
      <c r="GI53"/>
      <c r="GJ53" s="61"/>
      <c r="GT53"/>
      <c r="GU53" s="61"/>
      <c r="HE53"/>
      <c r="HF53" s="61"/>
      <c r="HP53"/>
      <c r="HQ53" s="61"/>
      <c r="IA53"/>
      <c r="IB53" s="61"/>
    </row>
    <row r="54" spans="4:236" x14ac:dyDescent="0.25">
      <c r="D54" s="101"/>
      <c r="E54" s="101"/>
      <c r="L54" s="100">
        <v>205.02987587178606</v>
      </c>
      <c r="M54" s="100">
        <v>48</v>
      </c>
      <c r="N54" s="22">
        <f t="shared" si="122"/>
        <v>3.0942292206626849</v>
      </c>
      <c r="O54" s="100"/>
      <c r="P54" s="100">
        <f t="shared" si="127"/>
        <v>0.37815645000333953</v>
      </c>
      <c r="Q54" s="100"/>
      <c r="R54" s="100"/>
      <c r="S54" s="100"/>
      <c r="T54" s="100"/>
      <c r="U54" s="100"/>
      <c r="V54">
        <f t="shared" si="128"/>
        <v>0.49055248311303962</v>
      </c>
      <c r="W54">
        <f t="shared" si="129"/>
        <v>-0.42232848768630676</v>
      </c>
      <c r="X54" s="61"/>
      <c r="Y54" s="100">
        <v>251.01792764661252</v>
      </c>
      <c r="Z54" s="100">
        <v>48</v>
      </c>
      <c r="AA54" s="22">
        <f t="shared" si="130"/>
        <v>0.16476596767273846</v>
      </c>
      <c r="AB54" s="100"/>
      <c r="AC54" s="100">
        <f t="shared" si="131"/>
        <v>0.36214149439674748</v>
      </c>
      <c r="AD54" s="100"/>
      <c r="AE54" s="100"/>
      <c r="AF54" s="100"/>
      <c r="AG54" s="100"/>
      <c r="AH54" s="100"/>
      <c r="AI54">
        <f t="shared" si="132"/>
        <v>-0.78313248668160362</v>
      </c>
      <c r="AJ54">
        <f t="shared" si="133"/>
        <v>-0.44112171060115624</v>
      </c>
      <c r="AK54" s="61"/>
      <c r="AL54" s="100">
        <v>220</v>
      </c>
      <c r="AM54" s="100">
        <v>48</v>
      </c>
      <c r="AN54" s="22">
        <f t="shared" si="134"/>
        <v>0.17315722589095742</v>
      </c>
      <c r="AP54" s="100">
        <f t="shared" si="135"/>
        <v>0.30693856284105642</v>
      </c>
      <c r="AU54" s="100"/>
      <c r="AV54">
        <f t="shared" si="136"/>
        <v>-0.7615593805275116</v>
      </c>
      <c r="AW54">
        <f t="shared" si="137"/>
        <v>-0.51294854468328888</v>
      </c>
      <c r="AX54" s="61"/>
      <c r="AY54" s="100">
        <v>490.27772741579849</v>
      </c>
      <c r="AZ54" s="100">
        <v>48</v>
      </c>
      <c r="BA54" s="22">
        <f t="shared" si="138"/>
        <v>1.1833944829944028</v>
      </c>
      <c r="BB54" s="100"/>
      <c r="BC54" s="100">
        <f t="shared" si="139"/>
        <v>0.83178897623090098</v>
      </c>
      <c r="BD54" s="100"/>
      <c r="BE54" s="100"/>
      <c r="BF54" s="100"/>
      <c r="BG54" s="100"/>
      <c r="BH54" s="100"/>
      <c r="BI54">
        <f t="shared" si="140"/>
        <v>7.3129540257308265E-2</v>
      </c>
      <c r="BJ54">
        <f t="shared" si="141"/>
        <v>-7.9986839674156027E-2</v>
      </c>
      <c r="BK54" s="61"/>
      <c r="BL54" s="100">
        <v>429.96540558514704</v>
      </c>
      <c r="BM54" s="100">
        <v>48</v>
      </c>
      <c r="BN54" s="22">
        <f t="shared" si="142"/>
        <v>0.96328331052434535</v>
      </c>
      <c r="BO54" s="100"/>
      <c r="BP54" s="100">
        <f t="shared" si="143"/>
        <v>0.72887508498976228</v>
      </c>
      <c r="BQ54" s="100"/>
      <c r="BR54" s="100"/>
      <c r="BS54" s="100"/>
      <c r="BT54" s="100"/>
      <c r="BU54" s="100"/>
      <c r="BV54">
        <f t="shared" si="144"/>
        <v>-1.6245964067589463E-2</v>
      </c>
      <c r="BW54">
        <f t="shared" si="145"/>
        <v>-0.13734689493041538</v>
      </c>
      <c r="BX54" s="61"/>
      <c r="BY54" s="100">
        <v>597.4428842994115</v>
      </c>
      <c r="BZ54" s="100">
        <v>48</v>
      </c>
      <c r="CA54" s="22">
        <f t="shared" si="146"/>
        <v>0.9338211051115588</v>
      </c>
      <c r="CB54" s="100"/>
      <c r="CC54" s="100">
        <f t="shared" si="147"/>
        <v>0.78002408097036258</v>
      </c>
      <c r="CD54" s="100"/>
      <c r="CE54" s="100"/>
      <c r="CF54" s="100"/>
      <c r="CG54" s="100"/>
      <c r="CH54" s="100"/>
      <c r="CI54">
        <f t="shared" si="148"/>
        <v>-2.973631488806636E-2</v>
      </c>
      <c r="CJ54">
        <f t="shared" si="149"/>
        <v>-0.10789198952604273</v>
      </c>
      <c r="CK54" s="61"/>
      <c r="CL54" s="100">
        <v>560.17497266479154</v>
      </c>
      <c r="CM54" s="100">
        <v>48</v>
      </c>
      <c r="CN54" s="22">
        <f t="shared" si="150"/>
        <v>0.61991206454388859</v>
      </c>
      <c r="CO54" s="100"/>
      <c r="CP54" s="100">
        <f t="shared" si="151"/>
        <v>0.65703100621948418</v>
      </c>
      <c r="CQ54"/>
      <c r="CR54"/>
      <c r="CS54"/>
      <c r="CT54"/>
      <c r="CU54" s="100"/>
      <c r="CV54">
        <f t="shared" si="152"/>
        <v>-0.20766991145637659</v>
      </c>
      <c r="CW54">
        <f t="shared" si="153"/>
        <v>-0.18241413498772927</v>
      </c>
      <c r="CX54" s="61"/>
      <c r="CY54" s="100">
        <v>746.71698119166945</v>
      </c>
      <c r="CZ54" s="100">
        <v>48</v>
      </c>
      <c r="DA54" s="22">
        <f t="shared" si="154"/>
        <v>0.52492787306813593</v>
      </c>
      <c r="DC54" s="100">
        <f t="shared" si="155"/>
        <v>0.58570615224143763</v>
      </c>
      <c r="DH54" s="100"/>
      <c r="DI54">
        <f t="shared" si="156"/>
        <v>-0.27990036608060109</v>
      </c>
      <c r="DJ54">
        <f t="shared" si="157"/>
        <v>-0.23232021413069637</v>
      </c>
      <c r="DK54" s="61"/>
      <c r="DL54" s="100">
        <v>767.71104590203731</v>
      </c>
      <c r="DM54" s="100">
        <v>48</v>
      </c>
      <c r="DN54" s="22">
        <f t="shared" si="158"/>
        <v>0.47363000521387355</v>
      </c>
      <c r="DP54" s="100">
        <f t="shared" si="159"/>
        <v>0.53772509305851568</v>
      </c>
      <c r="DU54" s="100"/>
      <c r="DV54">
        <f t="shared" si="160"/>
        <v>-0.3245607921676652</v>
      </c>
      <c r="DW54">
        <f t="shared" si="161"/>
        <v>-0.26943969660346495</v>
      </c>
      <c r="DX54" s="61"/>
      <c r="DY54" s="100">
        <v>476.98480059641315</v>
      </c>
      <c r="DZ54">
        <v>48</v>
      </c>
      <c r="EA54" s="22">
        <f t="shared" si="162"/>
        <v>0.73109921270865996</v>
      </c>
      <c r="EC54" s="100">
        <f t="shared" si="163"/>
        <v>0.51924947938466293</v>
      </c>
      <c r="EH54" s="100"/>
      <c r="EI54">
        <f t="shared" si="123"/>
        <v>-0.13602368376962329</v>
      </c>
      <c r="EJ54">
        <f t="shared" si="164"/>
        <v>-0.28462393022951504</v>
      </c>
      <c r="EK54" s="61"/>
      <c r="EL54">
        <v>671.14864225445615</v>
      </c>
      <c r="EM54">
        <v>48</v>
      </c>
      <c r="EN54" s="22">
        <f t="shared" si="165"/>
        <v>0.68120886356942267</v>
      </c>
      <c r="EP54" s="100">
        <f t="shared" si="166"/>
        <v>0.65246590563873297</v>
      </c>
      <c r="EU54" s="100"/>
      <c r="EV54">
        <f t="shared" si="124"/>
        <v>-0.16671970983708362</v>
      </c>
      <c r="EW54">
        <f t="shared" si="167"/>
        <v>-0.18544217729209136</v>
      </c>
      <c r="EX54" s="61"/>
      <c r="EY54">
        <v>668.56581575788039</v>
      </c>
      <c r="EZ54">
        <v>48</v>
      </c>
      <c r="FA54" s="22">
        <f t="shared" si="168"/>
        <v>0.7188995053012408</v>
      </c>
      <c r="FC54" s="100">
        <f t="shared" si="169"/>
        <v>0.70558880134911883</v>
      </c>
      <c r="FH54" s="100"/>
      <c r="FI54">
        <f t="shared" si="125"/>
        <v>-0.14333181524089958</v>
      </c>
      <c r="FJ54">
        <f t="shared" si="170"/>
        <v>-0.15144832066376152</v>
      </c>
      <c r="FK54" s="61"/>
      <c r="FL54" s="100">
        <v>602.86586401951797</v>
      </c>
      <c r="FM54">
        <v>48</v>
      </c>
      <c r="FN54" s="22">
        <f t="shared" si="171"/>
        <v>0.68631485434593653</v>
      </c>
      <c r="FP54" s="100">
        <f t="shared" si="172"/>
        <v>0.72856237117470579</v>
      </c>
      <c r="FU54" s="100"/>
      <c r="FV54">
        <f t="shared" si="173"/>
        <v>-0.16347660129779029</v>
      </c>
      <c r="FW54">
        <f t="shared" si="174"/>
        <v>-0.13753326297770777</v>
      </c>
      <c r="FX54" s="61"/>
      <c r="GI54"/>
      <c r="GJ54" s="61"/>
      <c r="GT54"/>
      <c r="GU54" s="61"/>
      <c r="HE54"/>
      <c r="HF54" s="61"/>
      <c r="HP54"/>
      <c r="HQ54" s="61"/>
      <c r="IA54"/>
      <c r="IB54" s="61"/>
    </row>
    <row r="55" spans="4:236" x14ac:dyDescent="0.25">
      <c r="D55" s="101"/>
      <c r="E55" s="101"/>
      <c r="L55" s="100">
        <v>209.52147861257566</v>
      </c>
      <c r="M55" s="100">
        <v>49</v>
      </c>
      <c r="N55" s="22">
        <f t="shared" si="122"/>
        <v>3.0978260580823642</v>
      </c>
      <c r="O55" s="100"/>
      <c r="P55" s="100">
        <f t="shared" si="127"/>
        <v>0.37866207892218023</v>
      </c>
      <c r="Q55" s="100"/>
      <c r="R55" s="100"/>
      <c r="S55" s="100"/>
      <c r="T55" s="100"/>
      <c r="U55" s="100"/>
      <c r="V55">
        <f t="shared" si="128"/>
        <v>0.49105702861499129</v>
      </c>
      <c r="W55">
        <f t="shared" si="129"/>
        <v>-0.42174818508106543</v>
      </c>
      <c r="X55" s="61"/>
      <c r="Y55" s="100">
        <v>259.01737393464555</v>
      </c>
      <c r="Z55" s="100">
        <v>49</v>
      </c>
      <c r="AA55" s="22">
        <f t="shared" si="130"/>
        <v>0.16776171253951552</v>
      </c>
      <c r="AB55" s="100"/>
      <c r="AC55" s="100">
        <f t="shared" si="131"/>
        <v>0.36302095112485477</v>
      </c>
      <c r="AD55" s="100"/>
      <c r="AE55" s="100"/>
      <c r="AF55" s="100"/>
      <c r="AG55" s="100"/>
      <c r="AH55" s="100"/>
      <c r="AI55">
        <f t="shared" si="132"/>
        <v>-0.77530714916964705</v>
      </c>
      <c r="AJ55">
        <f t="shared" si="133"/>
        <v>-0.44006830968745841</v>
      </c>
      <c r="AK55" s="61"/>
      <c r="AL55" s="100">
        <v>225.00222221124838</v>
      </c>
      <c r="AM55" s="100">
        <v>49</v>
      </c>
      <c r="AN55" s="22">
        <f t="shared" si="134"/>
        <v>0.17582118321235674</v>
      </c>
      <c r="AP55" s="100">
        <f t="shared" si="135"/>
        <v>0.30735799273748321</v>
      </c>
      <c r="AU55" s="100"/>
      <c r="AV55">
        <f t="shared" si="136"/>
        <v>-0.75492880162849862</v>
      </c>
      <c r="AW55">
        <f t="shared" si="137"/>
        <v>-0.5123554887196321</v>
      </c>
      <c r="AX55" s="61"/>
      <c r="AY55" s="100">
        <v>502.32260550367431</v>
      </c>
      <c r="AZ55" s="100">
        <v>49</v>
      </c>
      <c r="BA55" s="22">
        <f t="shared" si="138"/>
        <v>1.2041557897136028</v>
      </c>
      <c r="BB55" s="100"/>
      <c r="BC55" s="100">
        <f t="shared" si="139"/>
        <v>0.84170633030705244</v>
      </c>
      <c r="BD55" s="100"/>
      <c r="BE55" s="100"/>
      <c r="BF55" s="100"/>
      <c r="BG55" s="100"/>
      <c r="BH55" s="100"/>
      <c r="BI55">
        <f t="shared" si="140"/>
        <v>8.068267814775415E-2</v>
      </c>
      <c r="BJ55">
        <f t="shared" si="141"/>
        <v>-7.4839406568804528E-2</v>
      </c>
      <c r="BK55" s="61"/>
      <c r="BL55" s="100">
        <v>439.95482722661427</v>
      </c>
      <c r="BM55" s="100">
        <v>49</v>
      </c>
      <c r="BN55" s="22">
        <f t="shared" si="142"/>
        <v>0.98018301772652672</v>
      </c>
      <c r="BO55" s="100"/>
      <c r="BP55" s="100">
        <f t="shared" si="143"/>
        <v>0.73607603685169576</v>
      </c>
      <c r="BQ55" s="100"/>
      <c r="BR55" s="100"/>
      <c r="BS55" s="100"/>
      <c r="BT55" s="100"/>
      <c r="BU55" s="100"/>
      <c r="BV55">
        <f t="shared" si="144"/>
        <v>-8.6928261771436373E-3</v>
      </c>
      <c r="BW55">
        <f t="shared" si="145"/>
        <v>-0.13307732060890953</v>
      </c>
      <c r="BX55" s="61"/>
      <c r="BY55" s="100">
        <v>609.01334139737855</v>
      </c>
      <c r="BZ55" s="100">
        <v>49</v>
      </c>
      <c r="CA55" s="22">
        <f t="shared" si="146"/>
        <v>0.94912964781830567</v>
      </c>
      <c r="CB55" s="100"/>
      <c r="CC55" s="100">
        <f t="shared" si="147"/>
        <v>0.78753361682098511</v>
      </c>
      <c r="CD55" s="100"/>
      <c r="CE55" s="100"/>
      <c r="CF55" s="100"/>
      <c r="CG55" s="100"/>
      <c r="CH55" s="100"/>
      <c r="CI55">
        <f t="shared" si="148"/>
        <v>-2.2674460400579521E-2</v>
      </c>
      <c r="CJ55">
        <f t="shared" si="149"/>
        <v>-0.10373089875963455</v>
      </c>
      <c r="CK55" s="61"/>
      <c r="CL55" s="100">
        <v>576.1356177151348</v>
      </c>
      <c r="CM55" s="100">
        <v>49</v>
      </c>
      <c r="CN55" s="22">
        <f t="shared" si="150"/>
        <v>0.63139191759099766</v>
      </c>
      <c r="CO55" s="100"/>
      <c r="CP55" s="100">
        <f t="shared" si="151"/>
        <v>0.664109619225703</v>
      </c>
      <c r="CQ55"/>
      <c r="CR55"/>
      <c r="CS55"/>
      <c r="CT55"/>
      <c r="CU55" s="100"/>
      <c r="CV55">
        <f t="shared" si="152"/>
        <v>-0.19970098178510123</v>
      </c>
      <c r="CW55">
        <f t="shared" si="153"/>
        <v>-0.177760229223002</v>
      </c>
      <c r="CX55" s="61"/>
      <c r="CY55" s="100">
        <v>766.6884960660359</v>
      </c>
      <c r="CZ55" s="100">
        <v>49</v>
      </c>
      <c r="DA55" s="22">
        <f t="shared" si="154"/>
        <v>0.53464875960643476</v>
      </c>
      <c r="DC55" s="100">
        <f t="shared" si="155"/>
        <v>0.59237194387168002</v>
      </c>
      <c r="DH55" s="100"/>
      <c r="DI55">
        <f t="shared" si="156"/>
        <v>-0.27193143640932577</v>
      </c>
      <c r="DJ55">
        <f t="shared" si="157"/>
        <v>-0.22740551887171798</v>
      </c>
      <c r="DK55" s="61"/>
      <c r="DL55" s="100">
        <v>789.20529648501474</v>
      </c>
      <c r="DM55" s="100">
        <v>49</v>
      </c>
      <c r="DN55" s="22">
        <f t="shared" si="158"/>
        <v>0.48240093123635264</v>
      </c>
      <c r="DP55" s="100">
        <f t="shared" si="159"/>
        <v>0.54429962362234985</v>
      </c>
      <c r="DU55" s="100"/>
      <c r="DV55">
        <f t="shared" si="160"/>
        <v>-0.31659186249638988</v>
      </c>
      <c r="DW55">
        <f t="shared" si="161"/>
        <v>-0.26416196599303665</v>
      </c>
      <c r="DX55" s="61"/>
      <c r="DY55" s="100">
        <v>492.4916242942615</v>
      </c>
      <c r="DZ55">
        <v>49</v>
      </c>
      <c r="EA55" s="22">
        <f t="shared" si="162"/>
        <v>0.7448935374767478</v>
      </c>
      <c r="EC55" s="100">
        <f t="shared" si="163"/>
        <v>0.52781035683861965</v>
      </c>
      <c r="EH55" s="100"/>
      <c r="EI55">
        <f t="shared" si="123"/>
        <v>-0.12790579354744386</v>
      </c>
      <c r="EJ55">
        <f t="shared" si="164"/>
        <v>-0.27752209218771501</v>
      </c>
      <c r="EK55" s="61"/>
      <c r="EL55">
        <v>688.22125802680637</v>
      </c>
      <c r="EM55">
        <v>49</v>
      </c>
      <c r="EN55" s="22">
        <f t="shared" si="165"/>
        <v>0.69359447927068485</v>
      </c>
      <c r="EP55" s="100">
        <f t="shared" si="166"/>
        <v>0.66153352100315543</v>
      </c>
      <c r="EU55" s="100"/>
      <c r="EV55">
        <f t="shared" si="124"/>
        <v>-0.15889437232512707</v>
      </c>
      <c r="EW55">
        <f t="shared" si="167"/>
        <v>-0.17944814449559837</v>
      </c>
      <c r="EX55" s="61"/>
      <c r="EY55">
        <v>687.57036003597477</v>
      </c>
      <c r="EZ55">
        <v>49</v>
      </c>
      <c r="FA55" s="22">
        <f t="shared" si="168"/>
        <v>0.73221245910311561</v>
      </c>
      <c r="FC55" s="100">
        <f t="shared" si="169"/>
        <v>0.71676285686503927</v>
      </c>
      <c r="FH55" s="100"/>
      <c r="FI55">
        <f t="shared" si="125"/>
        <v>-0.13536288556962425</v>
      </c>
      <c r="FJ55">
        <f t="shared" si="170"/>
        <v>-0.14462450819597025</v>
      </c>
      <c r="FK55" s="61"/>
      <c r="FL55" s="100">
        <v>616.35785060304056</v>
      </c>
      <c r="FM55">
        <v>49</v>
      </c>
      <c r="FN55" s="22">
        <f t="shared" si="171"/>
        <v>0.6987933062431354</v>
      </c>
      <c r="FP55" s="100">
        <f t="shared" si="172"/>
        <v>0.73613249239335465</v>
      </c>
      <c r="FU55" s="100"/>
      <c r="FV55">
        <f t="shared" si="173"/>
        <v>-0.15565126378583372</v>
      </c>
      <c r="FW55">
        <f t="shared" si="174"/>
        <v>-0.13304401237880453</v>
      </c>
      <c r="FX55" s="61"/>
      <c r="GI55"/>
      <c r="GJ55" s="61"/>
      <c r="GT55"/>
      <c r="GU55" s="61"/>
      <c r="HE55"/>
      <c r="HF55" s="61"/>
      <c r="HP55"/>
      <c r="HQ55" s="61"/>
      <c r="IA55"/>
      <c r="IB55" s="61"/>
    </row>
    <row r="56" spans="4:236" x14ac:dyDescent="0.25">
      <c r="D56" s="101"/>
      <c r="E56" s="101"/>
      <c r="L56" s="100">
        <v>216.52828914485977</v>
      </c>
      <c r="M56" s="100">
        <v>50</v>
      </c>
      <c r="N56" s="22">
        <f t="shared" si="122"/>
        <v>3.1014228955020435</v>
      </c>
      <c r="O56" s="100"/>
      <c r="P56" s="100">
        <f t="shared" si="127"/>
        <v>0.37945084993297923</v>
      </c>
      <c r="Q56" s="100"/>
      <c r="R56" s="100"/>
      <c r="S56" s="100"/>
      <c r="T56" s="100"/>
      <c r="U56" s="100"/>
      <c r="V56">
        <f t="shared" si="128"/>
        <v>0.49156098863681064</v>
      </c>
      <c r="W56">
        <f t="shared" si="129"/>
        <v>-0.42084447005908032</v>
      </c>
      <c r="X56" s="61"/>
      <c r="Y56" s="100">
        <v>267.51168198790873</v>
      </c>
      <c r="Z56" s="100">
        <v>50</v>
      </c>
      <c r="AA56" s="22">
        <f t="shared" si="130"/>
        <v>0.17075745740629258</v>
      </c>
      <c r="AB56" s="100"/>
      <c r="AC56" s="100">
        <f t="shared" si="131"/>
        <v>0.36395481280716085</v>
      </c>
      <c r="AD56" s="100"/>
      <c r="AE56" s="100"/>
      <c r="AF56" s="100"/>
      <c r="AG56" s="100"/>
      <c r="AH56" s="100"/>
      <c r="AI56">
        <f t="shared" si="132"/>
        <v>-0.76762032050335605</v>
      </c>
      <c r="AJ56">
        <f t="shared" si="133"/>
        <v>-0.43895253329244283</v>
      </c>
      <c r="AK56" s="61"/>
      <c r="AL56" s="100">
        <v>231.00216449202375</v>
      </c>
      <c r="AM56" s="100">
        <v>50</v>
      </c>
      <c r="AN56" s="22">
        <f t="shared" si="134"/>
        <v>0.17848514053375608</v>
      </c>
      <c r="AP56" s="100">
        <f t="shared" si="135"/>
        <v>0.30786108017804786</v>
      </c>
      <c r="AU56" s="100"/>
      <c r="AV56">
        <f t="shared" si="136"/>
        <v>-0.74839793446954084</v>
      </c>
      <c r="AW56">
        <f t="shared" si="137"/>
        <v>-0.51164521116917439</v>
      </c>
      <c r="AX56" s="61"/>
      <c r="AY56" s="100">
        <v>514.40864106272556</v>
      </c>
      <c r="AZ56" s="100">
        <v>50</v>
      </c>
      <c r="BA56" s="22">
        <f t="shared" si="138"/>
        <v>1.2249170964328029</v>
      </c>
      <c r="BB56" s="100"/>
      <c r="BC56" s="100">
        <f t="shared" si="139"/>
        <v>0.85165757208314963</v>
      </c>
      <c r="BD56" s="100"/>
      <c r="BE56" s="100"/>
      <c r="BF56" s="100"/>
      <c r="BG56" s="100"/>
      <c r="BH56" s="100"/>
      <c r="BI56">
        <f t="shared" si="140"/>
        <v>8.8106696226961073E-2</v>
      </c>
      <c r="BJ56">
        <f t="shared" si="141"/>
        <v>-6.9734987918432509E-2</v>
      </c>
      <c r="BK56" s="61"/>
      <c r="BL56" s="100">
        <v>450.46670243204437</v>
      </c>
      <c r="BM56" s="100">
        <v>50</v>
      </c>
      <c r="BN56" s="22">
        <f t="shared" si="142"/>
        <v>0.99708272492870831</v>
      </c>
      <c r="BO56" s="100"/>
      <c r="BP56" s="100">
        <f t="shared" si="143"/>
        <v>0.7436536034065736</v>
      </c>
      <c r="BQ56" s="100"/>
      <c r="BR56" s="100"/>
      <c r="BS56" s="100"/>
      <c r="BT56" s="100"/>
      <c r="BU56" s="100"/>
      <c r="BV56">
        <f t="shared" si="144"/>
        <v>-1.2688080979366876E-3</v>
      </c>
      <c r="BW56">
        <f t="shared" si="145"/>
        <v>-0.12862931332637154</v>
      </c>
      <c r="BX56" s="61"/>
      <c r="BY56" s="100">
        <v>624.00100160176021</v>
      </c>
      <c r="BZ56" s="100">
        <v>50</v>
      </c>
      <c r="CA56" s="22">
        <f t="shared" si="146"/>
        <v>0.96443819052505264</v>
      </c>
      <c r="CB56" s="100"/>
      <c r="CC56" s="100">
        <f t="shared" si="147"/>
        <v>0.79726100880461948</v>
      </c>
      <c r="CD56" s="100"/>
      <c r="CE56" s="100"/>
      <c r="CF56" s="100"/>
      <c r="CG56" s="100"/>
      <c r="CH56" s="100"/>
      <c r="CI56">
        <f t="shared" si="148"/>
        <v>-1.572560044525164E-2</v>
      </c>
      <c r="CJ56">
        <f t="shared" si="149"/>
        <v>-9.8399475183041069E-2</v>
      </c>
      <c r="CK56" s="61"/>
      <c r="CL56" s="100">
        <v>591.17784972036964</v>
      </c>
      <c r="CM56" s="100">
        <v>50</v>
      </c>
      <c r="CN56" s="22">
        <f t="shared" si="150"/>
        <v>0.64287177063810674</v>
      </c>
      <c r="CO56" s="100"/>
      <c r="CP56" s="100">
        <f t="shared" si="151"/>
        <v>0.67078091219531422</v>
      </c>
      <c r="CQ56"/>
      <c r="CR56"/>
      <c r="CS56"/>
      <c r="CT56" s="100"/>
      <c r="CU56" s="100"/>
      <c r="CV56">
        <f t="shared" si="152"/>
        <v>-0.19187564427314463</v>
      </c>
      <c r="CW56">
        <f t="shared" si="153"/>
        <v>-0.17341930421471785</v>
      </c>
      <c r="CX56" s="61"/>
      <c r="CY56" s="100">
        <v>787.20581806793075</v>
      </c>
      <c r="CZ56" s="100">
        <v>50</v>
      </c>
      <c r="DA56" s="22">
        <f t="shared" si="154"/>
        <v>0.5443696461447336</v>
      </c>
      <c r="DC56" s="100">
        <f t="shared" si="155"/>
        <v>0.59921990678964332</v>
      </c>
      <c r="DG56" s="100"/>
      <c r="DH56" s="100"/>
      <c r="DI56">
        <f t="shared" si="156"/>
        <v>-0.26410609889736919</v>
      </c>
      <c r="DJ56">
        <f t="shared" si="157"/>
        <v>-0.22241376729576018</v>
      </c>
      <c r="DK56" s="61"/>
      <c r="DL56" s="100">
        <v>810.24687595818602</v>
      </c>
      <c r="DM56" s="100">
        <v>50</v>
      </c>
      <c r="DN56" s="22">
        <f t="shared" si="158"/>
        <v>0.49117185725883183</v>
      </c>
      <c r="DP56" s="100">
        <f t="shared" si="159"/>
        <v>0.55073569390187249</v>
      </c>
      <c r="DU56" s="100"/>
      <c r="DV56">
        <f t="shared" si="160"/>
        <v>-0.3087665249844333</v>
      </c>
      <c r="DW56">
        <f t="shared" si="161"/>
        <v>-0.2590567754121833</v>
      </c>
      <c r="DX56" s="61"/>
      <c r="DY56" s="100">
        <v>508.47615479980965</v>
      </c>
      <c r="DZ56">
        <v>50</v>
      </c>
      <c r="EA56" s="22">
        <f t="shared" si="162"/>
        <v>0.75868786224483575</v>
      </c>
      <c r="EC56" s="100">
        <f t="shared" si="163"/>
        <v>0.53663496266914956</v>
      </c>
      <c r="EH56" s="100"/>
      <c r="EI56">
        <f t="shared" si="123"/>
        <v>-0.1199368638761685</v>
      </c>
      <c r="EJ56">
        <f t="shared" si="164"/>
        <v>-0.27032103572736921</v>
      </c>
      <c r="EK56" s="61"/>
      <c r="EL56">
        <v>705.703372529847</v>
      </c>
      <c r="EM56">
        <v>50</v>
      </c>
      <c r="EN56" s="22">
        <f t="shared" si="165"/>
        <v>0.70598009497194703</v>
      </c>
      <c r="EP56" s="100">
        <f t="shared" si="166"/>
        <v>0.67081862951752236</v>
      </c>
      <c r="EU56" s="100"/>
      <c r="EV56">
        <f t="shared" si="124"/>
        <v>-0.15120754365883612</v>
      </c>
      <c r="EW56">
        <f t="shared" si="167"/>
        <v>-0.17339488496828523</v>
      </c>
      <c r="EX56" s="61"/>
      <c r="EY56">
        <v>706.05541567216949</v>
      </c>
      <c r="EZ56">
        <v>50</v>
      </c>
      <c r="FA56" s="22">
        <f t="shared" si="168"/>
        <v>0.74552541290499041</v>
      </c>
      <c r="FC56" s="100">
        <f t="shared" si="169"/>
        <v>0.72763146991206729</v>
      </c>
      <c r="FH56" s="100"/>
      <c r="FI56">
        <f t="shared" si="125"/>
        <v>-0.1275375480576677</v>
      </c>
      <c r="FJ56">
        <f t="shared" si="170"/>
        <v>-0.13808852605495242</v>
      </c>
      <c r="FK56" s="61"/>
      <c r="FL56" s="100">
        <v>631.36617742796454</v>
      </c>
      <c r="FM56">
        <v>50</v>
      </c>
      <c r="FN56" s="22">
        <f t="shared" si="171"/>
        <v>0.71127175814033428</v>
      </c>
      <c r="FP56" s="100">
        <f t="shared" si="172"/>
        <v>0.74455340599643571</v>
      </c>
      <c r="FU56" s="100"/>
      <c r="FV56">
        <f t="shared" si="173"/>
        <v>-0.14796443511954271</v>
      </c>
      <c r="FW56">
        <f t="shared" si="174"/>
        <v>-0.12810414532927292</v>
      </c>
      <c r="FX56" s="61"/>
      <c r="GI56"/>
      <c r="GJ56" s="61"/>
      <c r="GT56"/>
      <c r="GU56" s="61"/>
      <c r="HE56"/>
      <c r="HF56" s="61"/>
      <c r="HP56"/>
      <c r="HQ56" s="61"/>
      <c r="IA56"/>
      <c r="IB56" s="61"/>
    </row>
    <row r="57" spans="4:236" x14ac:dyDescent="0.25">
      <c r="D57" s="101"/>
      <c r="E57" s="101"/>
      <c r="L57" s="100">
        <v>223.01401301263559</v>
      </c>
      <c r="M57" s="100">
        <v>51</v>
      </c>
      <c r="N57" s="22">
        <f t="shared" si="122"/>
        <v>3.1050197329217233</v>
      </c>
      <c r="O57" s="100"/>
      <c r="P57" s="100">
        <f t="shared" si="127"/>
        <v>0.38018096115082622</v>
      </c>
      <c r="Q57" s="100"/>
      <c r="R57" s="100"/>
      <c r="S57" s="100"/>
      <c r="T57" s="100"/>
      <c r="U57" s="100"/>
      <c r="V57">
        <f t="shared" si="128"/>
        <v>0.49206436453571806</v>
      </c>
      <c r="W57">
        <f t="shared" si="129"/>
        <v>-0.42000963569301186</v>
      </c>
      <c r="X57" s="61"/>
      <c r="Y57" s="100">
        <v>276.51130175817406</v>
      </c>
      <c r="Z57" s="100">
        <v>51</v>
      </c>
      <c r="AA57" s="22">
        <f t="shared" si="130"/>
        <v>0.17375320227306965</v>
      </c>
      <c r="AB57" s="100"/>
      <c r="AC57" s="100">
        <f t="shared" si="131"/>
        <v>0.36494422830823225</v>
      </c>
      <c r="AD57" s="100"/>
      <c r="AE57" s="100"/>
      <c r="AF57" s="100"/>
      <c r="AG57" s="100"/>
      <c r="AH57" s="100"/>
      <c r="AI57">
        <f t="shared" si="132"/>
        <v>-0.76006718261291017</v>
      </c>
      <c r="AJ57">
        <f t="shared" si="133"/>
        <v>-0.4377735004439901</v>
      </c>
      <c r="AK57" s="61"/>
      <c r="AL57" s="100">
        <v>237.50210525382718</v>
      </c>
      <c r="AM57" s="100">
        <v>51</v>
      </c>
      <c r="AN57" s="22">
        <f t="shared" si="134"/>
        <v>0.18114909785515543</v>
      </c>
      <c r="AP57" s="100">
        <f t="shared" si="135"/>
        <v>0.30840609184793594</v>
      </c>
      <c r="AU57" s="100"/>
      <c r="AV57">
        <f t="shared" si="136"/>
        <v>-0.74196382446413089</v>
      </c>
      <c r="AW57">
        <f t="shared" si="137"/>
        <v>-0.51087705205488865</v>
      </c>
      <c r="AX57" s="61"/>
      <c r="AY57" s="100">
        <v>526.93880100064746</v>
      </c>
      <c r="AZ57" s="100">
        <v>51</v>
      </c>
      <c r="BA57" s="22">
        <f t="shared" si="138"/>
        <v>1.2456784031520027</v>
      </c>
      <c r="BB57" s="100"/>
      <c r="BC57" s="100">
        <f t="shared" si="139"/>
        <v>0.86197449117760372</v>
      </c>
      <c r="BD57" s="100"/>
      <c r="BE57" s="100"/>
      <c r="BF57" s="100"/>
      <c r="BG57" s="100"/>
      <c r="BH57" s="100"/>
      <c r="BI57">
        <f t="shared" si="140"/>
        <v>9.5405934968460435E-2</v>
      </c>
      <c r="BJ57">
        <f t="shared" si="141"/>
        <v>-6.4505586268939472E-2</v>
      </c>
      <c r="BK57" s="61"/>
      <c r="BL57" s="100">
        <v>461.45557749365213</v>
      </c>
      <c r="BM57" s="100">
        <v>51</v>
      </c>
      <c r="BN57" s="22">
        <f t="shared" si="142"/>
        <v>1.0139824321308897</v>
      </c>
      <c r="BO57" s="100"/>
      <c r="BP57" s="100">
        <f t="shared" si="143"/>
        <v>0.75157501899753842</v>
      </c>
      <c r="BQ57" s="100"/>
      <c r="BR57" s="100"/>
      <c r="BS57" s="100"/>
      <c r="BT57" s="100"/>
      <c r="BU57" s="100"/>
      <c r="BV57">
        <f t="shared" si="144"/>
        <v>6.0304306435626995E-3</v>
      </c>
      <c r="BW57">
        <f t="shared" si="145"/>
        <v>-0.12402766349942838</v>
      </c>
      <c r="BX57" s="61"/>
      <c r="BY57" s="100">
        <v>636.99077701329395</v>
      </c>
      <c r="BZ57" s="100">
        <v>51</v>
      </c>
      <c r="CA57" s="22">
        <f t="shared" si="146"/>
        <v>0.9797467332317995</v>
      </c>
      <c r="CB57" s="100"/>
      <c r="CC57" s="100">
        <f t="shared" si="147"/>
        <v>0.80569172016878721</v>
      </c>
      <c r="CD57" s="100"/>
      <c r="CE57" s="100"/>
      <c r="CF57" s="100"/>
      <c r="CG57" s="100"/>
      <c r="CH57" s="100"/>
      <c r="CI57">
        <f t="shared" si="148"/>
        <v>-8.8861759149461775E-3</v>
      </c>
      <c r="CJ57">
        <f t="shared" si="149"/>
        <v>-9.3831099435861529E-2</v>
      </c>
      <c r="CK57" s="61"/>
      <c r="CL57" s="100">
        <v>607.21083653044275</v>
      </c>
      <c r="CM57" s="100">
        <v>51</v>
      </c>
      <c r="CN57" s="22">
        <f t="shared" si="150"/>
        <v>0.65435162368521571</v>
      </c>
      <c r="CO57" s="100"/>
      <c r="CP57" s="100">
        <f t="shared" si="151"/>
        <v>0.67789160907531776</v>
      </c>
      <c r="CQ57" s="100"/>
      <c r="CR57" s="100"/>
      <c r="CS57" s="100"/>
      <c r="CT57" s="100"/>
      <c r="CU57" s="100"/>
      <c r="CV57">
        <f t="shared" si="152"/>
        <v>-0.18418881560685371</v>
      </c>
      <c r="CW57">
        <f t="shared" si="153"/>
        <v>-0.16883974174307403</v>
      </c>
      <c r="CX57" s="61"/>
      <c r="CY57" s="100">
        <v>808.67870628575349</v>
      </c>
      <c r="CZ57" s="100">
        <v>51</v>
      </c>
      <c r="DA57" s="22">
        <f t="shared" si="154"/>
        <v>0.55409053268303232</v>
      </c>
      <c r="DC57" s="100">
        <f t="shared" si="155"/>
        <v>0.60638680421629809</v>
      </c>
      <c r="DD57" s="100"/>
      <c r="DE57" s="100"/>
      <c r="DF57" s="100"/>
      <c r="DG57" s="100"/>
      <c r="DH57" s="100"/>
      <c r="DI57">
        <f t="shared" si="156"/>
        <v>-0.25641927023107824</v>
      </c>
      <c r="DJ57">
        <f t="shared" si="157"/>
        <v>-0.21725025809896001</v>
      </c>
      <c r="DK57" s="61"/>
      <c r="DL57" s="100">
        <v>832.74020558635209</v>
      </c>
      <c r="DM57" s="100">
        <v>51</v>
      </c>
      <c r="DN57" s="22">
        <f t="shared" si="158"/>
        <v>0.49994278328131092</v>
      </c>
      <c r="DP57" s="100">
        <f t="shared" si="159"/>
        <v>0.55761581668409654</v>
      </c>
      <c r="DU57" s="100"/>
      <c r="DV57">
        <f t="shared" si="160"/>
        <v>-0.30107969631814235</v>
      </c>
      <c r="DW57">
        <f t="shared" si="161"/>
        <v>-0.25366491604131713</v>
      </c>
      <c r="DX57" s="61"/>
      <c r="DY57" s="100">
        <v>525.48192166810077</v>
      </c>
      <c r="DZ57">
        <v>51</v>
      </c>
      <c r="EA57" s="22">
        <f t="shared" si="162"/>
        <v>0.7724821870129237</v>
      </c>
      <c r="EC57" s="100">
        <f t="shared" si="163"/>
        <v>0.54602336412432295</v>
      </c>
      <c r="EH57" s="100"/>
      <c r="EI57">
        <f t="shared" si="123"/>
        <v>-0.11211152636421193</v>
      </c>
      <c r="EJ57">
        <f t="shared" si="164"/>
        <v>-0.26278877360813141</v>
      </c>
      <c r="EK57" s="61"/>
      <c r="EL57">
        <v>725.22858465452123</v>
      </c>
      <c r="EM57">
        <v>51</v>
      </c>
      <c r="EN57" s="22">
        <f t="shared" si="165"/>
        <v>0.71836571067320931</v>
      </c>
      <c r="EP57" s="100">
        <f t="shared" si="166"/>
        <v>0.68118886895921582</v>
      </c>
      <c r="EU57" s="100"/>
      <c r="EV57">
        <f t="shared" si="124"/>
        <v>-0.14365440576839023</v>
      </c>
      <c r="EW57">
        <f t="shared" si="167"/>
        <v>-0.16673245728766128</v>
      </c>
      <c r="EX57" s="61"/>
      <c r="EY57">
        <v>726.07936893978751</v>
      </c>
      <c r="EZ57">
        <v>51</v>
      </c>
      <c r="FA57" s="22">
        <f t="shared" si="168"/>
        <v>0.75883836670686522</v>
      </c>
      <c r="FC57" s="100">
        <f t="shared" si="169"/>
        <v>0.73940490484354648</v>
      </c>
      <c r="FH57" s="100"/>
      <c r="FI57">
        <f t="shared" si="125"/>
        <v>-0.11985071939137673</v>
      </c>
      <c r="FJ57">
        <f t="shared" si="170"/>
        <v>-0.13111767286025897</v>
      </c>
      <c r="FK57" s="61"/>
      <c r="FL57" s="100">
        <v>647.90836543449564</v>
      </c>
      <c r="FM57">
        <v>51</v>
      </c>
      <c r="FN57" s="22">
        <f t="shared" si="171"/>
        <v>0.72375021003753304</v>
      </c>
      <c r="FP57" s="100">
        <f t="shared" si="172"/>
        <v>0.75383494268163032</v>
      </c>
      <c r="FU57" s="100"/>
      <c r="FV57">
        <f t="shared" si="173"/>
        <v>-0.14041129722909687</v>
      </c>
      <c r="FW57">
        <f t="shared" si="174"/>
        <v>-0.12272373546946662</v>
      </c>
      <c r="FX57" s="61"/>
      <c r="GI57"/>
      <c r="GJ57" s="61"/>
      <c r="GT57"/>
      <c r="GU57" s="61"/>
      <c r="HE57"/>
      <c r="HF57" s="61"/>
      <c r="HP57"/>
      <c r="HQ57" s="61"/>
      <c r="IA57"/>
      <c r="IB57" s="61"/>
    </row>
    <row r="58" spans="4:236" x14ac:dyDescent="0.25">
      <c r="D58" s="101"/>
      <c r="E58" s="101"/>
      <c r="L58" s="100">
        <v>230.01358655522938</v>
      </c>
      <c r="M58" s="100">
        <v>52</v>
      </c>
      <c r="N58" s="22">
        <f t="shared" si="122"/>
        <v>3.1086165703414026</v>
      </c>
      <c r="O58" s="100"/>
      <c r="P58" s="100">
        <f t="shared" si="127"/>
        <v>0.38096891747887518</v>
      </c>
      <c r="Q58" s="100"/>
      <c r="R58" s="100"/>
      <c r="S58" s="100"/>
      <c r="T58" s="100"/>
      <c r="U58" s="100"/>
      <c r="V58">
        <f t="shared" si="128"/>
        <v>0.49256715766421988</v>
      </c>
      <c r="W58">
        <f t="shared" si="129"/>
        <v>-0.4191104561303402</v>
      </c>
      <c r="X58" s="61"/>
      <c r="Y58" s="100">
        <v>286.02141528214281</v>
      </c>
      <c r="Z58" s="100">
        <v>52</v>
      </c>
      <c r="AA58" s="22">
        <f t="shared" si="130"/>
        <v>0.17674894713984671</v>
      </c>
      <c r="AB58" s="100"/>
      <c r="AC58" s="100">
        <f t="shared" si="131"/>
        <v>0.3659897673396314</v>
      </c>
      <c r="AD58" s="100"/>
      <c r="AE58" s="100"/>
      <c r="AF58" s="100"/>
      <c r="AG58" s="100"/>
      <c r="AH58" s="100"/>
      <c r="AI58">
        <f t="shared" si="132"/>
        <v>-0.75264316453370328</v>
      </c>
      <c r="AJ58">
        <f t="shared" si="133"/>
        <v>-0.43653105681886017</v>
      </c>
      <c r="AK58" s="61"/>
      <c r="AL58" s="100">
        <v>245.50203665142985</v>
      </c>
      <c r="AM58" s="100">
        <v>52</v>
      </c>
      <c r="AN58" s="22">
        <f t="shared" si="134"/>
        <v>0.18381305517655475</v>
      </c>
      <c r="AP58" s="100">
        <f t="shared" si="135"/>
        <v>0.30907687580270971</v>
      </c>
      <c r="AU58" s="100"/>
      <c r="AV58">
        <f t="shared" si="136"/>
        <v>-0.73562364643311196</v>
      </c>
      <c r="AW58">
        <f t="shared" si="137"/>
        <v>-0.50993348632121427</v>
      </c>
      <c r="AX58" s="61"/>
      <c r="AY58" s="100">
        <v>538.94920910972678</v>
      </c>
      <c r="AZ58" s="100">
        <v>52</v>
      </c>
      <c r="BA58" s="22">
        <f t="shared" si="138"/>
        <v>1.2664397098712028</v>
      </c>
      <c r="BB58" s="100"/>
      <c r="BC58" s="100">
        <f t="shared" si="139"/>
        <v>0.87186346381375812</v>
      </c>
      <c r="BD58" s="100"/>
      <c r="BE58" s="100"/>
      <c r="BF58" s="100"/>
      <c r="BG58" s="100"/>
      <c r="BH58" s="100"/>
      <c r="BI58">
        <f t="shared" si="140"/>
        <v>0.10258451959558385</v>
      </c>
      <c r="BJ58">
        <f t="shared" si="141"/>
        <v>-5.9551521437904521E-2</v>
      </c>
      <c r="BK58" s="61"/>
      <c r="BL58" s="100">
        <v>472.48941787091911</v>
      </c>
      <c r="BM58" s="100">
        <v>52</v>
      </c>
      <c r="BN58" s="22">
        <f t="shared" si="142"/>
        <v>1.0308821393330712</v>
      </c>
      <c r="BO58" s="100"/>
      <c r="BP58" s="100">
        <f t="shared" si="143"/>
        <v>0.75952884818411848</v>
      </c>
      <c r="BQ58" s="100"/>
      <c r="BR58" s="100"/>
      <c r="BS58" s="100"/>
      <c r="BT58" s="100"/>
      <c r="BU58" s="100"/>
      <c r="BV58">
        <f t="shared" si="144"/>
        <v>1.3209015270686094E-2</v>
      </c>
      <c r="BW58">
        <f t="shared" si="145"/>
        <v>-0.11945572625248679</v>
      </c>
      <c r="BX58" s="61"/>
      <c r="BY58" s="100">
        <v>651.99884969223683</v>
      </c>
      <c r="BZ58" s="100">
        <v>52</v>
      </c>
      <c r="CA58" s="22">
        <f t="shared" si="146"/>
        <v>0.99505527593854648</v>
      </c>
      <c r="CB58" s="100"/>
      <c r="CC58" s="100">
        <f t="shared" si="147"/>
        <v>0.81543236039388867</v>
      </c>
      <c r="CD58" s="100"/>
      <c r="CE58" s="100"/>
      <c r="CF58" s="100"/>
      <c r="CG58" s="100"/>
      <c r="CH58" s="100"/>
      <c r="CI58">
        <f t="shared" si="148"/>
        <v>-2.1527932559777278E-3</v>
      </c>
      <c r="CJ58">
        <f t="shared" si="149"/>
        <v>-8.8612057586303319E-2</v>
      </c>
      <c r="CK58" s="61"/>
      <c r="CL58" s="100">
        <v>623.19278718547446</v>
      </c>
      <c r="CM58" s="100">
        <v>52</v>
      </c>
      <c r="CN58" s="22">
        <f t="shared" si="150"/>
        <v>0.66583147673232479</v>
      </c>
      <c r="CO58" s="100"/>
      <c r="CP58" s="100">
        <f t="shared" si="151"/>
        <v>0.68497967120655479</v>
      </c>
      <c r="CQ58" s="100"/>
      <c r="CR58" s="100"/>
      <c r="CS58" s="100"/>
      <c r="CT58" s="100"/>
      <c r="CU58" s="100"/>
      <c r="CV58">
        <f t="shared" si="152"/>
        <v>-0.17663567771640779</v>
      </c>
      <c r="CW58">
        <f t="shared" si="153"/>
        <v>-0.16432231728688002</v>
      </c>
      <c r="CX58" s="61"/>
      <c r="CY58" s="100">
        <v>828.70652223812021</v>
      </c>
      <c r="CZ58" s="100">
        <v>52</v>
      </c>
      <c r="DA58" s="22">
        <f t="shared" si="154"/>
        <v>0.56381141922133116</v>
      </c>
      <c r="DC58" s="100">
        <f t="shared" si="155"/>
        <v>0.61307138717293053</v>
      </c>
      <c r="DD58" s="100"/>
      <c r="DE58" s="100"/>
      <c r="DF58" s="100"/>
      <c r="DG58" s="100"/>
      <c r="DH58" s="100"/>
      <c r="DI58">
        <f t="shared" si="156"/>
        <v>-0.24886613234063237</v>
      </c>
      <c r="DJ58">
        <f t="shared" si="157"/>
        <v>-0.21248895247965083</v>
      </c>
      <c r="DK58" s="61"/>
      <c r="DL58" s="100">
        <v>855.22233951177861</v>
      </c>
      <c r="DM58" s="100">
        <v>52</v>
      </c>
      <c r="DN58" s="22">
        <f t="shared" si="158"/>
        <v>0.50871370930379012</v>
      </c>
      <c r="DP58" s="100">
        <f t="shared" si="159"/>
        <v>0.56449251499289876</v>
      </c>
      <c r="DU58" s="100"/>
      <c r="DV58">
        <f t="shared" si="160"/>
        <v>-0.29352655842769643</v>
      </c>
      <c r="DW58">
        <f t="shared" si="161"/>
        <v>-0.24834181231976202</v>
      </c>
      <c r="DX58" s="61"/>
      <c r="DY58" s="100">
        <v>541.01062836140295</v>
      </c>
      <c r="DZ58">
        <v>52</v>
      </c>
      <c r="EA58" s="22">
        <f t="shared" si="162"/>
        <v>0.78627651178101166</v>
      </c>
      <c r="EC58" s="100">
        <f t="shared" si="163"/>
        <v>0.55459632255927593</v>
      </c>
      <c r="EH58" s="100"/>
      <c r="EI58">
        <f t="shared" si="123"/>
        <v>-0.10442469769792093</v>
      </c>
      <c r="EJ58">
        <f t="shared" si="164"/>
        <v>-0.25602301448680664</v>
      </c>
      <c r="EK58" s="61"/>
      <c r="EL58">
        <v>746.25230317902538</v>
      </c>
      <c r="EM58">
        <v>52</v>
      </c>
      <c r="EN58" s="22">
        <f t="shared" si="165"/>
        <v>0.73075132637447149</v>
      </c>
      <c r="EP58" s="100">
        <f t="shared" si="166"/>
        <v>0.69235499579367699</v>
      </c>
      <c r="EU58" s="100"/>
      <c r="EV58">
        <f t="shared" si="124"/>
        <v>-0.13623038768918333</v>
      </c>
      <c r="EW58">
        <f t="shared" si="167"/>
        <v>-0.15967116973033205</v>
      </c>
      <c r="EX58" s="61"/>
      <c r="EY58">
        <v>745.12448624374167</v>
      </c>
      <c r="EZ58">
        <v>52</v>
      </c>
      <c r="FA58" s="22">
        <f t="shared" si="168"/>
        <v>0.77215132050874014</v>
      </c>
      <c r="FC58" s="100">
        <f t="shared" si="169"/>
        <v>0.75060281598245748</v>
      </c>
      <c r="FH58" s="100"/>
      <c r="FI58">
        <f t="shared" si="125"/>
        <v>-0.1122975815009308</v>
      </c>
      <c r="FJ58">
        <f t="shared" si="170"/>
        <v>-0.12458981060859008</v>
      </c>
      <c r="FK58" s="61"/>
      <c r="FL58" s="100">
        <v>663.89852387243639</v>
      </c>
      <c r="FM58">
        <v>52</v>
      </c>
      <c r="FN58" s="22">
        <f t="shared" si="171"/>
        <v>0.73622866193473191</v>
      </c>
      <c r="FP58" s="100">
        <f t="shared" si="172"/>
        <v>0.76280674508680335</v>
      </c>
      <c r="FU58" s="100"/>
      <c r="FV58">
        <f t="shared" si="173"/>
        <v>-0.13298727914988995</v>
      </c>
      <c r="FW58">
        <f t="shared" si="174"/>
        <v>-0.11758547537822486</v>
      </c>
      <c r="FX58" s="61"/>
      <c r="GI58"/>
      <c r="GJ58" s="61"/>
      <c r="GT58"/>
      <c r="GU58" s="61"/>
      <c r="HE58"/>
      <c r="HF58" s="61"/>
      <c r="HP58"/>
      <c r="HQ58" s="61"/>
      <c r="IA58"/>
      <c r="IB58" s="61"/>
    </row>
    <row r="59" spans="4:236" x14ac:dyDescent="0.25">
      <c r="D59" s="101"/>
      <c r="E59" s="101"/>
      <c r="L59" s="100">
        <v>235.51326926523694</v>
      </c>
      <c r="M59" s="100">
        <v>53</v>
      </c>
      <c r="N59" s="22">
        <f t="shared" si="122"/>
        <v>3.1122134077610819</v>
      </c>
      <c r="O59" s="100"/>
      <c r="P59" s="100">
        <f t="shared" si="127"/>
        <v>0.38158802802428798</v>
      </c>
      <c r="Q59" s="100"/>
      <c r="R59" s="100"/>
      <c r="S59" s="100"/>
      <c r="T59" s="100"/>
      <c r="U59" s="100"/>
      <c r="V59">
        <f t="shared" si="128"/>
        <v>0.49306936937013063</v>
      </c>
      <c r="W59">
        <f t="shared" si="129"/>
        <v>-0.41840525934674488</v>
      </c>
      <c r="X59" s="61"/>
      <c r="Y59" s="100">
        <v>294.00680264238787</v>
      </c>
      <c r="Z59" s="100">
        <v>53</v>
      </c>
      <c r="AA59" s="22">
        <f t="shared" si="130"/>
        <v>0.17974469200662377</v>
      </c>
      <c r="AB59" s="100"/>
      <c r="AC59" s="100">
        <f t="shared" si="131"/>
        <v>0.3668676784334301</v>
      </c>
      <c r="AD59" s="100"/>
      <c r="AE59" s="100"/>
      <c r="AF59" s="100"/>
      <c r="AG59" s="100"/>
      <c r="AH59" s="100"/>
      <c r="AI59">
        <f t="shared" si="132"/>
        <v>-0.74534392579220377</v>
      </c>
      <c r="AJ59">
        <f t="shared" si="133"/>
        <v>-0.43549054852296443</v>
      </c>
      <c r="AK59" s="61"/>
      <c r="AL59" s="100">
        <v>251.50198806371293</v>
      </c>
      <c r="AM59" s="100">
        <v>53</v>
      </c>
      <c r="AN59" s="22">
        <f t="shared" si="134"/>
        <v>0.18647701249795409</v>
      </c>
      <c r="AP59" s="100">
        <f t="shared" si="135"/>
        <v>0.3095799640089395</v>
      </c>
      <c r="AU59" s="100"/>
      <c r="AV59">
        <f t="shared" si="136"/>
        <v>-0.72937469715611047</v>
      </c>
      <c r="AW59">
        <f t="shared" si="137"/>
        <v>-0.50922715458453205</v>
      </c>
      <c r="AX59" s="61"/>
      <c r="AY59" s="100">
        <v>550.95961739495931</v>
      </c>
      <c r="AZ59" s="100">
        <v>53</v>
      </c>
      <c r="BA59" s="22">
        <f t="shared" si="138"/>
        <v>1.2872010165904029</v>
      </c>
      <c r="BB59" s="100"/>
      <c r="BC59" s="100">
        <f t="shared" si="139"/>
        <v>0.88175243659495106</v>
      </c>
      <c r="BD59" s="100"/>
      <c r="BE59" s="100"/>
      <c r="BF59" s="100"/>
      <c r="BG59" s="100"/>
      <c r="BH59" s="100"/>
      <c r="BI59">
        <f t="shared" si="140"/>
        <v>0.10964637408307069</v>
      </c>
      <c r="BJ59">
        <f t="shared" si="141"/>
        <v>-5.4653331549012835E-2</v>
      </c>
      <c r="BK59" s="61"/>
      <c r="BL59" s="100">
        <v>483.43484566174993</v>
      </c>
      <c r="BM59" s="100">
        <v>53</v>
      </c>
      <c r="BN59" s="22">
        <f t="shared" si="142"/>
        <v>1.0477818465352526</v>
      </c>
      <c r="BO59" s="100"/>
      <c r="BP59" s="100">
        <f t="shared" si="143"/>
        <v>0.76741894447386383</v>
      </c>
      <c r="BQ59" s="100"/>
      <c r="BR59" s="100"/>
      <c r="BS59" s="100"/>
      <c r="BT59" s="100"/>
      <c r="BU59" s="100"/>
      <c r="BV59">
        <f t="shared" si="144"/>
        <v>2.0270869758172931E-2</v>
      </c>
      <c r="BW59">
        <f t="shared" si="145"/>
        <v>-0.11496748402888154</v>
      </c>
      <c r="BX59" s="61"/>
      <c r="BY59" s="100">
        <v>667.91354230918239</v>
      </c>
      <c r="BZ59" s="100">
        <v>53</v>
      </c>
      <c r="CA59" s="22">
        <f t="shared" si="146"/>
        <v>1.0103638186452932</v>
      </c>
      <c r="CB59" s="100"/>
      <c r="CC59" s="100">
        <f t="shared" si="147"/>
        <v>0.82576142118610107</v>
      </c>
      <c r="CD59" s="100"/>
      <c r="CE59" s="100"/>
      <c r="CF59" s="100"/>
      <c r="CG59" s="100"/>
      <c r="CH59" s="100"/>
      <c r="CI59">
        <f t="shared" si="148"/>
        <v>4.4777856430353218E-3</v>
      </c>
      <c r="CJ59">
        <f t="shared" si="149"/>
        <v>-8.3145410826014579E-2</v>
      </c>
      <c r="CK59" s="61"/>
      <c r="CL59" s="100">
        <v>639.68781448453433</v>
      </c>
      <c r="CM59" s="100">
        <v>53</v>
      </c>
      <c r="CN59" s="22">
        <f t="shared" si="150"/>
        <v>0.67731132977943387</v>
      </c>
      <c r="CO59" s="100"/>
      <c r="CP59" s="100">
        <f t="shared" si="151"/>
        <v>0.69229528498085824</v>
      </c>
      <c r="CQ59" s="100"/>
      <c r="CR59" s="100"/>
      <c r="CS59" s="100"/>
      <c r="CT59" s="100"/>
      <c r="CU59" s="100"/>
      <c r="CV59">
        <f t="shared" si="152"/>
        <v>-0.16921165963720086</v>
      </c>
      <c r="CW59">
        <f t="shared" si="153"/>
        <v>-0.15970862623020537</v>
      </c>
      <c r="CX59" s="61"/>
      <c r="CY59" s="100">
        <v>849.70141814639805</v>
      </c>
      <c r="CZ59" s="100">
        <v>53</v>
      </c>
      <c r="DA59" s="22">
        <f t="shared" si="154"/>
        <v>0.57353230575962999</v>
      </c>
      <c r="DC59" s="100">
        <f t="shared" si="155"/>
        <v>0.62007874752108472</v>
      </c>
      <c r="DD59" s="100"/>
      <c r="DE59" s="100"/>
      <c r="DF59" s="100"/>
      <c r="DG59" s="100"/>
      <c r="DH59" s="100"/>
      <c r="DI59">
        <f t="shared" si="156"/>
        <v>-0.24144211426142545</v>
      </c>
      <c r="DJ59">
        <f t="shared" si="157"/>
        <v>-0.20755315333695318</v>
      </c>
      <c r="DK59" s="61"/>
      <c r="DL59" s="100">
        <v>877.26350089354571</v>
      </c>
      <c r="DM59" s="100">
        <v>53</v>
      </c>
      <c r="DN59" s="22">
        <f t="shared" si="158"/>
        <v>0.5174846353262692</v>
      </c>
      <c r="DP59" s="100">
        <f t="shared" si="159"/>
        <v>0.5712343313036099</v>
      </c>
      <c r="DU59" s="100"/>
      <c r="DV59">
        <f t="shared" si="160"/>
        <v>-0.28610254034848953</v>
      </c>
      <c r="DW59">
        <f t="shared" si="161"/>
        <v>-0.24318569925768488</v>
      </c>
      <c r="DX59" s="61"/>
      <c r="DY59" s="100">
        <v>557.53856368864751</v>
      </c>
      <c r="DZ59">
        <v>53</v>
      </c>
      <c r="EA59" s="22">
        <f t="shared" si="162"/>
        <v>0.8000708365490995</v>
      </c>
      <c r="EC59" s="100">
        <f t="shared" si="163"/>
        <v>0.56372092677613406</v>
      </c>
      <c r="EH59" s="100"/>
      <c r="EI59">
        <f t="shared" si="123"/>
        <v>-9.6871559807475083E-2</v>
      </c>
      <c r="EJ59">
        <f t="shared" si="164"/>
        <v>-0.24893584274819083</v>
      </c>
      <c r="EK59" s="61"/>
      <c r="EL59">
        <v>767.79815055781421</v>
      </c>
      <c r="EM59">
        <v>53</v>
      </c>
      <c r="EN59" s="22">
        <f t="shared" si="165"/>
        <v>0.74313694207573366</v>
      </c>
      <c r="EP59" s="100">
        <f t="shared" si="166"/>
        <v>0.70379843593996172</v>
      </c>
      <c r="EU59" s="100"/>
      <c r="EV59">
        <f t="shared" si="124"/>
        <v>-0.12893114894768393</v>
      </c>
      <c r="EW59">
        <f t="shared" si="167"/>
        <v>-0.15255170263779608</v>
      </c>
      <c r="EX59" s="61"/>
      <c r="EY59">
        <v>763.64995253060806</v>
      </c>
      <c r="EZ59">
        <v>53</v>
      </c>
      <c r="FA59" s="22">
        <f t="shared" si="168"/>
        <v>0.78546427431061483</v>
      </c>
      <c r="FC59" s="100">
        <f t="shared" si="169"/>
        <v>0.7614951891811329</v>
      </c>
      <c r="FH59" s="100"/>
      <c r="FI59">
        <f t="shared" si="125"/>
        <v>-0.10487356342172396</v>
      </c>
      <c r="FJ59">
        <f t="shared" si="170"/>
        <v>-0.1183328360162999</v>
      </c>
      <c r="FK59" s="61"/>
      <c r="FL59" s="100">
        <v>679.88914537592086</v>
      </c>
      <c r="FM59">
        <v>53</v>
      </c>
      <c r="FN59" s="22">
        <f t="shared" si="171"/>
        <v>0.74870711383193078</v>
      </c>
      <c r="FP59" s="100">
        <f t="shared" si="172"/>
        <v>0.77177880731007498</v>
      </c>
      <c r="FU59" s="100"/>
      <c r="FV59">
        <f t="shared" si="173"/>
        <v>-0.12568804040839049</v>
      </c>
      <c r="FW59">
        <f t="shared" si="174"/>
        <v>-0.11250715112696597</v>
      </c>
      <c r="FX59" s="61"/>
      <c r="GI59"/>
      <c r="GJ59" s="61"/>
      <c r="GT59"/>
      <c r="GU59" s="61"/>
      <c r="HE59"/>
      <c r="HF59" s="61"/>
      <c r="HP59"/>
      <c r="HQ59" s="61"/>
      <c r="IA59"/>
      <c r="IB59" s="61"/>
    </row>
    <row r="60" spans="4:236" x14ac:dyDescent="0.25">
      <c r="D60" s="101"/>
      <c r="E60" s="101"/>
      <c r="L60" s="100">
        <v>243.01285974203094</v>
      </c>
      <c r="M60" s="100">
        <v>54</v>
      </c>
      <c r="N60" s="22">
        <f t="shared" si="122"/>
        <v>3.1158102451807612</v>
      </c>
      <c r="O60" s="100"/>
      <c r="P60" s="100">
        <f t="shared" si="127"/>
        <v>0.38243227228259979</v>
      </c>
      <c r="Q60" s="100"/>
      <c r="R60" s="100"/>
      <c r="S60" s="100"/>
      <c r="T60" s="100"/>
      <c r="U60" s="100"/>
      <c r="V60">
        <f t="shared" si="128"/>
        <v>0.4935710009965944</v>
      </c>
      <c r="W60">
        <f t="shared" si="129"/>
        <v>-0.41744546607463767</v>
      </c>
      <c r="X60" s="61"/>
      <c r="Y60" s="100">
        <v>303.51482665596421</v>
      </c>
      <c r="Z60" s="100">
        <v>54</v>
      </c>
      <c r="AA60" s="22">
        <f t="shared" si="130"/>
        <v>0.1827404368734008</v>
      </c>
      <c r="AB60" s="100"/>
      <c r="AC60" s="100">
        <f t="shared" si="131"/>
        <v>0.36791298774468273</v>
      </c>
      <c r="AD60" s="100"/>
      <c r="AE60" s="100"/>
      <c r="AF60" s="100"/>
      <c r="AG60" s="100"/>
      <c r="AH60" s="100"/>
      <c r="AI60">
        <f t="shared" si="132"/>
        <v>-0.73816534116508048</v>
      </c>
      <c r="AJ60">
        <f t="shared" si="133"/>
        <v>-0.43425488081174118</v>
      </c>
      <c r="AK60" s="61"/>
      <c r="AL60" s="100">
        <v>258.00193797721755</v>
      </c>
      <c r="AM60" s="100">
        <v>54</v>
      </c>
      <c r="AN60" s="22">
        <f t="shared" si="134"/>
        <v>0.18914096981935347</v>
      </c>
      <c r="AP60" s="100">
        <f t="shared" si="135"/>
        <v>0.31012497644618597</v>
      </c>
      <c r="AU60" s="100"/>
      <c r="AV60">
        <f t="shared" si="136"/>
        <v>-0.72321438845129193</v>
      </c>
      <c r="AW60">
        <f t="shared" si="137"/>
        <v>-0.50846325570414996</v>
      </c>
      <c r="AX60" s="61"/>
      <c r="AY60" s="100">
        <v>561.99154797914889</v>
      </c>
      <c r="AZ60" s="100">
        <v>54</v>
      </c>
      <c r="BA60" s="22">
        <f t="shared" si="138"/>
        <v>1.3079623233096029</v>
      </c>
      <c r="BB60" s="100"/>
      <c r="BC60" s="100">
        <f t="shared" si="139"/>
        <v>0.8908357632130145</v>
      </c>
      <c r="BD60" s="100"/>
      <c r="BE60" s="100"/>
      <c r="BF60" s="100"/>
      <c r="BG60" s="100"/>
      <c r="BH60" s="100"/>
      <c r="BI60">
        <f t="shared" si="140"/>
        <v>0.11659523403839854</v>
      </c>
      <c r="BJ60">
        <f t="shared" si="141"/>
        <v>-5.0202356238025853E-2</v>
      </c>
      <c r="BK60" s="61"/>
      <c r="BL60" s="100">
        <v>495.92388528886164</v>
      </c>
      <c r="BM60" s="100">
        <v>54</v>
      </c>
      <c r="BN60" s="22">
        <f t="shared" si="142"/>
        <v>1.0646815537374343</v>
      </c>
      <c r="BO60" s="100"/>
      <c r="BP60" s="100">
        <f t="shared" si="143"/>
        <v>0.77642176529617146</v>
      </c>
      <c r="BQ60" s="100"/>
      <c r="BR60" s="100"/>
      <c r="BS60" s="100"/>
      <c r="BT60" s="100"/>
      <c r="BU60" s="100"/>
      <c r="BV60">
        <f t="shared" si="144"/>
        <v>2.7219729713500847E-2</v>
      </c>
      <c r="BW60">
        <f t="shared" si="145"/>
        <v>-0.10990229861142826</v>
      </c>
      <c r="BX60" s="61"/>
      <c r="BY60" s="100">
        <v>683.87023622906702</v>
      </c>
      <c r="BZ60" s="100">
        <v>54</v>
      </c>
      <c r="CA60" s="22">
        <f t="shared" si="146"/>
        <v>1.0256723613520402</v>
      </c>
      <c r="CB60" s="100"/>
      <c r="CC60" s="100">
        <f t="shared" si="147"/>
        <v>0.83611774194630994</v>
      </c>
      <c r="CD60" s="100"/>
      <c r="CE60" s="100"/>
      <c r="CF60" s="100"/>
      <c r="CG60" s="100"/>
      <c r="CH60" s="100"/>
      <c r="CI60">
        <f t="shared" si="148"/>
        <v>1.1008652801993129E-2</v>
      </c>
      <c r="CJ60">
        <f t="shared" si="149"/>
        <v>-7.7732560985608004E-2</v>
      </c>
      <c r="CK60" s="61"/>
      <c r="CL60" s="100">
        <v>654.73391541908074</v>
      </c>
      <c r="CM60" s="100">
        <v>54</v>
      </c>
      <c r="CN60" s="22">
        <f t="shared" si="150"/>
        <v>0.68879118282654295</v>
      </c>
      <c r="CO60" s="100"/>
      <c r="CP60" s="100">
        <f t="shared" si="151"/>
        <v>0.69896829383684256</v>
      </c>
      <c r="CQ60" s="100"/>
      <c r="CR60" s="100"/>
      <c r="CS60" s="100"/>
      <c r="CT60" s="100"/>
      <c r="CU60" s="100"/>
      <c r="CV60">
        <f t="shared" si="152"/>
        <v>-0.1619124208957014</v>
      </c>
      <c r="CW60">
        <f t="shared" si="153"/>
        <v>-0.15554252400253846</v>
      </c>
      <c r="CX60" s="61"/>
      <c r="CY60" s="100">
        <v>871.20720841829586</v>
      </c>
      <c r="CZ60" s="100">
        <v>54</v>
      </c>
      <c r="DA60" s="22">
        <f t="shared" si="154"/>
        <v>0.58325319229792882</v>
      </c>
      <c r="DC60" s="100">
        <f t="shared" si="155"/>
        <v>0.62725662650011793</v>
      </c>
      <c r="DD60" s="100"/>
      <c r="DE60" s="100"/>
      <c r="DF60" s="100"/>
      <c r="DG60" s="100"/>
      <c r="DH60" s="100"/>
      <c r="DI60">
        <f t="shared" si="156"/>
        <v>-0.23414287551992599</v>
      </c>
      <c r="DJ60">
        <f t="shared" si="157"/>
        <v>-0.20255474199065865</v>
      </c>
      <c r="DK60" s="61"/>
      <c r="DL60" s="100">
        <v>900.78104997829519</v>
      </c>
      <c r="DM60" s="100">
        <v>54</v>
      </c>
      <c r="DN60" s="22">
        <f t="shared" si="158"/>
        <v>0.5262555613487484</v>
      </c>
      <c r="DP60" s="100">
        <f t="shared" si="159"/>
        <v>0.57842773610026788</v>
      </c>
      <c r="DU60" s="100"/>
      <c r="DV60">
        <f t="shared" si="160"/>
        <v>-0.27880330160699007</v>
      </c>
      <c r="DW60">
        <f t="shared" si="161"/>
        <v>-0.23775089042567632</v>
      </c>
      <c r="DX60" s="61"/>
      <c r="DY60" s="100">
        <v>571.5041557154243</v>
      </c>
      <c r="DZ60">
        <v>54</v>
      </c>
      <c r="EA60" s="22">
        <f t="shared" si="162"/>
        <v>0.81386516131718745</v>
      </c>
      <c r="EC60" s="100">
        <f t="shared" si="163"/>
        <v>0.57143093394734989</v>
      </c>
      <c r="EH60" s="100"/>
      <c r="EI60">
        <f t="shared" si="123"/>
        <v>-8.944754172826816E-2</v>
      </c>
      <c r="EJ60">
        <f t="shared" si="164"/>
        <v>-0.24303625313948565</v>
      </c>
      <c r="EK60" s="61"/>
      <c r="EL60">
        <v>785.80229701878579</v>
      </c>
      <c r="EM60">
        <v>54</v>
      </c>
      <c r="EN60" s="22">
        <f t="shared" si="165"/>
        <v>0.75552255777699595</v>
      </c>
      <c r="EP60" s="100">
        <f t="shared" si="166"/>
        <v>0.71336080630251697</v>
      </c>
      <c r="EU60" s="100"/>
      <c r="EV60">
        <f t="shared" si="124"/>
        <v>-0.12175256432056049</v>
      </c>
      <c r="EW60">
        <f t="shared" si="167"/>
        <v>-0.14669075548846514</v>
      </c>
      <c r="EX60" s="61"/>
      <c r="EY60">
        <v>781.19731822376355</v>
      </c>
      <c r="EZ60">
        <v>54</v>
      </c>
      <c r="FA60" s="22">
        <f t="shared" si="168"/>
        <v>0.79877722811248975</v>
      </c>
      <c r="FC60" s="100">
        <f t="shared" si="169"/>
        <v>0.77181247096091676</v>
      </c>
      <c r="FH60" s="100"/>
      <c r="FI60">
        <f t="shared" si="125"/>
        <v>-9.7574324680224478E-2</v>
      </c>
      <c r="FJ60">
        <f t="shared" si="170"/>
        <v>-0.11248820836924321</v>
      </c>
      <c r="FK60" s="61"/>
      <c r="FL60" s="100">
        <v>695.93139029648603</v>
      </c>
      <c r="FM60">
        <v>54</v>
      </c>
      <c r="FN60" s="22">
        <f t="shared" si="171"/>
        <v>0.76118556572912954</v>
      </c>
      <c r="FP60" s="100">
        <f t="shared" si="172"/>
        <v>0.78077983454325084</v>
      </c>
      <c r="FU60" s="100"/>
      <c r="FV60">
        <f t="shared" si="173"/>
        <v>-0.11850945578126715</v>
      </c>
      <c r="FW60">
        <f t="shared" si="174"/>
        <v>-0.10747141186247736</v>
      </c>
      <c r="FX60" s="61"/>
      <c r="GI60"/>
      <c r="GJ60" s="61"/>
      <c r="GT60"/>
      <c r="GU60" s="61"/>
      <c r="HE60"/>
      <c r="HF60" s="61"/>
      <c r="HP60"/>
      <c r="HQ60" s="61"/>
      <c r="IA60"/>
      <c r="IB60" s="61"/>
    </row>
    <row r="61" spans="4:236" x14ac:dyDescent="0.25">
      <c r="D61" s="101"/>
      <c r="E61" s="101"/>
      <c r="L61" s="100">
        <v>248.51257513453922</v>
      </c>
      <c r="M61" s="100">
        <v>55</v>
      </c>
      <c r="N61" s="22">
        <f t="shared" si="122"/>
        <v>3.1194070826004405</v>
      </c>
      <c r="O61" s="100"/>
      <c r="P61" s="100">
        <f t="shared" si="127"/>
        <v>0.38305138650714859</v>
      </c>
      <c r="Q61" s="100"/>
      <c r="R61" s="100"/>
      <c r="S61" s="100"/>
      <c r="T61" s="100"/>
      <c r="U61" s="100"/>
      <c r="V61">
        <f t="shared" si="128"/>
        <v>0.49407205388210634</v>
      </c>
      <c r="W61">
        <f t="shared" si="129"/>
        <v>-0.41674296133288452</v>
      </c>
      <c r="X61" s="61"/>
      <c r="Y61" s="100">
        <v>311.52568112436575</v>
      </c>
      <c r="Z61" s="100">
        <v>55</v>
      </c>
      <c r="AA61" s="22">
        <f t="shared" si="130"/>
        <v>0.18573618174017786</v>
      </c>
      <c r="AB61" s="100"/>
      <c r="AC61" s="100">
        <f t="shared" si="131"/>
        <v>0.36879369868472173</v>
      </c>
      <c r="AD61" s="100"/>
      <c r="AE61" s="100"/>
      <c r="AF61" s="100"/>
      <c r="AG61" s="100"/>
      <c r="AH61" s="100"/>
      <c r="AI61">
        <f t="shared" si="132"/>
        <v>-0.73110348667759362</v>
      </c>
      <c r="AJ61">
        <f t="shared" si="133"/>
        <v>-0.43321650803552691</v>
      </c>
      <c r="AK61" s="61"/>
      <c r="AL61" s="100">
        <v>265.00754706234312</v>
      </c>
      <c r="AM61" s="100">
        <v>55</v>
      </c>
      <c r="AN61" s="22">
        <f t="shared" si="134"/>
        <v>0.19180492714075278</v>
      </c>
      <c r="AP61" s="100">
        <f t="shared" si="135"/>
        <v>0.31071238775437887</v>
      </c>
      <c r="AU61" s="100"/>
      <c r="AV61">
        <f t="shared" si="136"/>
        <v>-0.71714024073909888</v>
      </c>
      <c r="AW61">
        <f t="shared" si="137"/>
        <v>-0.50764143156600228</v>
      </c>
      <c r="AX61" s="61"/>
      <c r="AY61" s="100">
        <v>573.50239755383757</v>
      </c>
      <c r="AZ61" s="100">
        <v>55</v>
      </c>
      <c r="BA61" s="22">
        <f t="shared" si="138"/>
        <v>1.328723630028803</v>
      </c>
      <c r="BB61" s="100"/>
      <c r="BC61" s="100">
        <f t="shared" si="139"/>
        <v>0.90031341588136438</v>
      </c>
      <c r="BD61" s="100"/>
      <c r="BE61" s="100"/>
      <c r="BF61" s="100"/>
      <c r="BG61" s="100"/>
      <c r="BH61" s="100"/>
      <c r="BI61">
        <f t="shared" si="140"/>
        <v>0.123434658568704</v>
      </c>
      <c r="BJ61">
        <f t="shared" si="141"/>
        <v>-4.5606278235096977E-2</v>
      </c>
      <c r="BK61" s="61"/>
      <c r="BL61" s="100">
        <v>506.91468710227758</v>
      </c>
      <c r="BM61" s="100">
        <v>55</v>
      </c>
      <c r="BN61" s="22">
        <f t="shared" si="142"/>
        <v>1.0815812609396156</v>
      </c>
      <c r="BO61" s="100"/>
      <c r="BP61" s="100">
        <f t="shared" si="143"/>
        <v>0.78434456980108125</v>
      </c>
      <c r="BQ61" s="100"/>
      <c r="BR61" s="100"/>
      <c r="BS61" s="100"/>
      <c r="BT61" s="100"/>
      <c r="BU61" s="100"/>
      <c r="BV61">
        <f t="shared" si="144"/>
        <v>3.4059154243806213E-2</v>
      </c>
      <c r="BW61">
        <f t="shared" si="145"/>
        <v>-0.10549310582542949</v>
      </c>
      <c r="BX61" s="61"/>
      <c r="BY61" s="100">
        <v>699.84587588982765</v>
      </c>
      <c r="BZ61" s="100">
        <v>55</v>
      </c>
      <c r="CA61" s="22">
        <f t="shared" si="146"/>
        <v>1.040980904058787</v>
      </c>
      <c r="CB61" s="100"/>
      <c r="CC61" s="100">
        <f t="shared" si="147"/>
        <v>0.84648635899862912</v>
      </c>
      <c r="CD61" s="100"/>
      <c r="CE61" s="100"/>
      <c r="CF61" s="100"/>
      <c r="CG61" s="100"/>
      <c r="CH61" s="100"/>
      <c r="CI61">
        <f t="shared" si="148"/>
        <v>1.7442762807402964E-2</v>
      </c>
      <c r="CJ61">
        <f t="shared" si="149"/>
        <v>-7.2380036089430652E-2</v>
      </c>
      <c r="CK61" s="61"/>
      <c r="CL61" s="100">
        <v>670.21563694082818</v>
      </c>
      <c r="CM61" s="100">
        <v>55</v>
      </c>
      <c r="CN61" s="22">
        <f t="shared" si="150"/>
        <v>0.70027103587365191</v>
      </c>
      <c r="CO61" s="100"/>
      <c r="CP61" s="100">
        <f t="shared" si="151"/>
        <v>0.70583450224990041</v>
      </c>
      <c r="CQ61" s="100"/>
      <c r="CR61" s="100"/>
      <c r="CS61" s="100"/>
      <c r="CT61" s="100"/>
      <c r="CU61" s="100"/>
      <c r="CV61">
        <f t="shared" si="152"/>
        <v>-0.15473383626857806</v>
      </c>
      <c r="CW61">
        <f t="shared" si="153"/>
        <v>-0.1512971164910461</v>
      </c>
      <c r="CX61" s="61"/>
      <c r="CY61" s="100">
        <v>892.70221798761088</v>
      </c>
      <c r="CZ61" s="100">
        <v>55</v>
      </c>
      <c r="DA61" s="22">
        <f t="shared" si="154"/>
        <v>0.59297407883622755</v>
      </c>
      <c r="DC61" s="100">
        <f t="shared" si="155"/>
        <v>0.63443090725851059</v>
      </c>
      <c r="DD61" s="100"/>
      <c r="DE61" s="100"/>
      <c r="DF61" s="100"/>
      <c r="DG61" s="100"/>
      <c r="DH61" s="100"/>
      <c r="DI61">
        <f t="shared" si="156"/>
        <v>-0.22696429089280265</v>
      </c>
      <c r="DJ61">
        <f t="shared" si="157"/>
        <v>-0.19761566786438173</v>
      </c>
      <c r="DK61" s="61"/>
      <c r="DL61" s="100">
        <v>922.28683173945399</v>
      </c>
      <c r="DM61" s="100">
        <v>55</v>
      </c>
      <c r="DN61" s="22">
        <f t="shared" si="158"/>
        <v>0.53502648737122749</v>
      </c>
      <c r="DP61" s="100">
        <f t="shared" si="159"/>
        <v>0.5850057937507106</v>
      </c>
      <c r="DU61" s="100"/>
      <c r="DV61">
        <f t="shared" si="160"/>
        <v>-0.27162471697986668</v>
      </c>
      <c r="DW61">
        <f t="shared" si="161"/>
        <v>-0.23283983275285677</v>
      </c>
      <c r="DX61" s="61"/>
      <c r="DY61" s="100">
        <v>586.57650822377809</v>
      </c>
      <c r="DZ61">
        <v>55</v>
      </c>
      <c r="EA61" s="22">
        <f t="shared" si="162"/>
        <v>0.82765948608527529</v>
      </c>
      <c r="EC61" s="100">
        <f t="shared" si="163"/>
        <v>0.57975195218300302</v>
      </c>
      <c r="EH61" s="100"/>
      <c r="EI61">
        <f t="shared" si="123"/>
        <v>-8.214830298676877E-2</v>
      </c>
      <c r="EJ61">
        <f t="shared" si="164"/>
        <v>-0.23675778029949907</v>
      </c>
      <c r="EK61" s="61"/>
      <c r="EL61">
        <v>801.33170410261448</v>
      </c>
      <c r="EM61">
        <v>55</v>
      </c>
      <c r="EN61" s="22">
        <f t="shared" si="165"/>
        <v>0.76790817347825813</v>
      </c>
      <c r="EP61" s="100">
        <f t="shared" si="166"/>
        <v>0.72160879197450478</v>
      </c>
      <c r="EU61" s="100"/>
      <c r="EV61">
        <f t="shared" si="124"/>
        <v>-0.11469070983307368</v>
      </c>
      <c r="EW61">
        <f t="shared" si="167"/>
        <v>-0.14169818405431933</v>
      </c>
      <c r="EX61" s="61"/>
      <c r="EY61">
        <v>799.72307707105711</v>
      </c>
      <c r="EZ61">
        <v>55</v>
      </c>
      <c r="FA61" s="22">
        <f t="shared" si="168"/>
        <v>0.81209018191436455</v>
      </c>
      <c r="FC61" s="100">
        <f t="shared" si="169"/>
        <v>0.78270501617563248</v>
      </c>
      <c r="FH61" s="100"/>
      <c r="FI61">
        <f t="shared" si="125"/>
        <v>-9.0395740053101095E-2</v>
      </c>
      <c r="FJ61">
        <f t="shared" si="170"/>
        <v>-0.1064018828781918</v>
      </c>
      <c r="FK61" s="61"/>
      <c r="FL61" s="100">
        <v>710.37243752837151</v>
      </c>
      <c r="FM61">
        <v>55</v>
      </c>
      <c r="FN61" s="22">
        <f t="shared" si="171"/>
        <v>0.77366401762632842</v>
      </c>
      <c r="FP61" s="100">
        <f t="shared" si="172"/>
        <v>0.78888245734033502</v>
      </c>
      <c r="FU61" s="100"/>
      <c r="FV61">
        <f t="shared" si="173"/>
        <v>-0.11144760129378029</v>
      </c>
      <c r="FW61">
        <f t="shared" si="174"/>
        <v>-0.10298770139305205</v>
      </c>
      <c r="FX61" s="61"/>
      <c r="GI61"/>
      <c r="GJ61" s="61"/>
      <c r="GT61"/>
      <c r="GU61" s="61"/>
      <c r="HE61"/>
      <c r="HF61" s="61"/>
      <c r="HP61"/>
      <c r="HQ61" s="61"/>
      <c r="IA61"/>
      <c r="IB61" s="61"/>
    </row>
    <row r="62" spans="4:236" x14ac:dyDescent="0.25">
      <c r="D62" s="101"/>
      <c r="E62" s="101"/>
      <c r="L62" s="100">
        <v>254.52406565981144</v>
      </c>
      <c r="M62" s="100">
        <v>56</v>
      </c>
      <c r="N62" s="22">
        <f t="shared" si="122"/>
        <v>3.1230039200201198</v>
      </c>
      <c r="O62" s="100"/>
      <c r="P62" s="100">
        <f t="shared" si="127"/>
        <v>0.38372811230645204</v>
      </c>
      <c r="Q62" s="100"/>
      <c r="R62" s="100"/>
      <c r="S62" s="100"/>
      <c r="T62" s="100"/>
      <c r="U62" s="100"/>
      <c r="V62">
        <f t="shared" si="128"/>
        <v>0.49457252936053436</v>
      </c>
      <c r="W62">
        <f t="shared" si="129"/>
        <v>-0.4159763827867442</v>
      </c>
      <c r="X62" s="61"/>
      <c r="Y62" s="100">
        <v>320.01406219102307</v>
      </c>
      <c r="Z62" s="100">
        <v>56</v>
      </c>
      <c r="AA62" s="22">
        <f t="shared" si="130"/>
        <v>0.18873192660695495</v>
      </c>
      <c r="AB62" s="100"/>
      <c r="AC62" s="100">
        <f t="shared" si="131"/>
        <v>0.3697269087558962</v>
      </c>
      <c r="AD62" s="100"/>
      <c r="AE62" s="100"/>
      <c r="AF62" s="100"/>
      <c r="AG62" s="100"/>
      <c r="AH62" s="100"/>
      <c r="AI62">
        <f t="shared" si="132"/>
        <v>-0.72415462672226572</v>
      </c>
      <c r="AJ62">
        <f t="shared" si="133"/>
        <v>-0.43211894028725445</v>
      </c>
      <c r="AK62" s="61"/>
      <c r="AL62" s="100">
        <v>271.00415125971779</v>
      </c>
      <c r="AM62" s="100">
        <v>56</v>
      </c>
      <c r="AN62" s="22">
        <f t="shared" si="134"/>
        <v>0.19446888446215216</v>
      </c>
      <c r="AP62" s="100">
        <f t="shared" si="135"/>
        <v>0.31121519530094516</v>
      </c>
      <c r="AU62" s="100"/>
      <c r="AV62">
        <f t="shared" si="136"/>
        <v>-0.71114987704991128</v>
      </c>
      <c r="AW62">
        <f t="shared" si="137"/>
        <v>-0.5069392064309266</v>
      </c>
      <c r="AX62" s="61"/>
      <c r="AY62" s="100">
        <v>584.45273547139811</v>
      </c>
      <c r="AZ62" s="100">
        <v>56</v>
      </c>
      <c r="BA62" s="22">
        <f t="shared" si="138"/>
        <v>1.3494849367480029</v>
      </c>
      <c r="BB62" s="100"/>
      <c r="BC62" s="100">
        <f t="shared" si="139"/>
        <v>0.90932956179746693</v>
      </c>
      <c r="BD62" s="100"/>
      <c r="BE62" s="100"/>
      <c r="BF62" s="100"/>
      <c r="BG62" s="100"/>
      <c r="BH62" s="100"/>
      <c r="BI62">
        <f t="shared" si="140"/>
        <v>0.13016804122767234</v>
      </c>
      <c r="BJ62">
        <f t="shared" si="141"/>
        <v>-4.1278690011553834E-2</v>
      </c>
      <c r="BK62" s="61"/>
      <c r="BL62" s="100">
        <v>517.38670257361662</v>
      </c>
      <c r="BM62" s="100">
        <v>56</v>
      </c>
      <c r="BN62" s="22">
        <f t="shared" si="142"/>
        <v>1.0984809681417971</v>
      </c>
      <c r="BO62" s="100"/>
      <c r="BP62" s="100">
        <f t="shared" si="143"/>
        <v>0.79189340315831047</v>
      </c>
      <c r="BQ62" s="100"/>
      <c r="BR62" s="100"/>
      <c r="BS62" s="100"/>
      <c r="BT62" s="100"/>
      <c r="BU62" s="100"/>
      <c r="BV62">
        <f t="shared" si="144"/>
        <v>4.0792536902774609E-2</v>
      </c>
      <c r="BW62">
        <f t="shared" si="145"/>
        <v>-0.10133327489515585</v>
      </c>
      <c r="BX62" s="61"/>
      <c r="BY62" s="100">
        <v>714.38662501477449</v>
      </c>
      <c r="BZ62" s="100">
        <v>56</v>
      </c>
      <c r="CA62" s="22">
        <f t="shared" si="146"/>
        <v>1.0562894467655337</v>
      </c>
      <c r="CB62" s="100"/>
      <c r="CC62" s="100">
        <f t="shared" si="147"/>
        <v>0.85592369374903221</v>
      </c>
      <c r="CD62" s="100"/>
      <c r="CE62" s="100"/>
      <c r="CF62" s="100"/>
      <c r="CG62" s="100"/>
      <c r="CH62" s="100"/>
      <c r="CI62">
        <f t="shared" si="148"/>
        <v>2.3782940838421914E-2</v>
      </c>
      <c r="CJ62">
        <f t="shared" si="149"/>
        <v>-6.7564951281826713E-2</v>
      </c>
      <c r="CK62" s="61"/>
      <c r="CL62" s="100">
        <v>685.21091643376496</v>
      </c>
      <c r="CM62" s="100">
        <v>56</v>
      </c>
      <c r="CN62" s="22">
        <f t="shared" si="150"/>
        <v>0.7117508889207611</v>
      </c>
      <c r="CO62" s="100"/>
      <c r="CP62" s="100">
        <f t="shared" si="151"/>
        <v>0.71248497158342572</v>
      </c>
      <c r="CQ62" s="100"/>
      <c r="CR62" s="100"/>
      <c r="CS62" s="100"/>
      <c r="CT62" s="100"/>
      <c r="CU62" s="100"/>
      <c r="CV62">
        <f t="shared" si="152"/>
        <v>-0.14767198178109114</v>
      </c>
      <c r="CW62">
        <f t="shared" si="153"/>
        <v>-0.14722429177871366</v>
      </c>
      <c r="CX62" s="61"/>
      <c r="CY62" s="100">
        <v>914.21879219364109</v>
      </c>
      <c r="CZ62" s="100">
        <v>56</v>
      </c>
      <c r="DA62" s="22">
        <f t="shared" si="154"/>
        <v>0.60269496537452649</v>
      </c>
      <c r="DC62" s="100">
        <f t="shared" si="155"/>
        <v>0.64161238553676225</v>
      </c>
      <c r="DD62" s="100"/>
      <c r="DE62" s="100"/>
      <c r="DF62" s="100"/>
      <c r="DG62" s="100"/>
      <c r="DH62" s="100"/>
      <c r="DI62">
        <f t="shared" si="156"/>
        <v>-0.2199024364053157</v>
      </c>
      <c r="DJ62">
        <f t="shared" si="157"/>
        <v>-0.19272726112296754</v>
      </c>
      <c r="DK62" s="61"/>
      <c r="DL62" s="100">
        <v>943.78029752691918</v>
      </c>
      <c r="DM62" s="100">
        <v>56</v>
      </c>
      <c r="DN62" s="22">
        <f t="shared" si="158"/>
        <v>0.54379741339370669</v>
      </c>
      <c r="DP62" s="100">
        <f t="shared" si="159"/>
        <v>0.59158008426606945</v>
      </c>
      <c r="DU62" s="100"/>
      <c r="DV62">
        <f t="shared" si="160"/>
        <v>-0.26456286249237981</v>
      </c>
      <c r="DW62">
        <f t="shared" si="161"/>
        <v>-0.22798645509255233</v>
      </c>
      <c r="DX62" s="61"/>
      <c r="DY62" s="100">
        <v>603.08249850248512</v>
      </c>
      <c r="DZ62">
        <v>56</v>
      </c>
      <c r="EA62" s="22">
        <f t="shared" si="162"/>
        <v>0.84145381085336324</v>
      </c>
      <c r="EC62" s="100">
        <f t="shared" si="163"/>
        <v>0.5888644411611178</v>
      </c>
      <c r="EH62" s="100"/>
      <c r="EI62">
        <f t="shared" si="123"/>
        <v>-7.4969718359645346E-2</v>
      </c>
      <c r="EJ62">
        <f t="shared" si="164"/>
        <v>-0.22998466995230699</v>
      </c>
      <c r="EK62" s="61"/>
      <c r="EL62">
        <v>818.40607280249333</v>
      </c>
      <c r="EM62">
        <v>56</v>
      </c>
      <c r="EN62" s="22">
        <f t="shared" si="165"/>
        <v>0.78029378917952041</v>
      </c>
      <c r="EP62" s="100">
        <f t="shared" si="166"/>
        <v>0.73067733835458426</v>
      </c>
      <c r="EU62" s="100"/>
      <c r="EV62">
        <f t="shared" si="124"/>
        <v>-0.10774184987774582</v>
      </c>
      <c r="EW62">
        <f t="shared" si="167"/>
        <v>-0.1362743619036858</v>
      </c>
      <c r="EX62" s="61"/>
      <c r="EY62">
        <v>818.2276578067989</v>
      </c>
      <c r="EZ62">
        <v>56</v>
      </c>
      <c r="FA62" s="22">
        <f t="shared" si="168"/>
        <v>0.82540313571623947</v>
      </c>
      <c r="FC62" s="100">
        <f t="shared" si="169"/>
        <v>0.79358510934778748</v>
      </c>
      <c r="FH62" s="100"/>
      <c r="FI62">
        <f t="shared" si="125"/>
        <v>-8.3333885565614205E-2</v>
      </c>
      <c r="FJ62">
        <f t="shared" si="170"/>
        <v>-0.10040648978124601</v>
      </c>
      <c r="FK62" s="61"/>
      <c r="FL62" s="100">
        <v>727.84785498069584</v>
      </c>
      <c r="FM62">
        <v>56</v>
      </c>
      <c r="FN62" s="22">
        <f t="shared" si="171"/>
        <v>0.78614246952352729</v>
      </c>
      <c r="FP62" s="100">
        <f t="shared" si="172"/>
        <v>0.79868761298895907</v>
      </c>
      <c r="FU62" s="100"/>
      <c r="FV62">
        <f t="shared" si="173"/>
        <v>-0.10449874133845244</v>
      </c>
      <c r="FW62">
        <f t="shared" si="174"/>
        <v>-9.7623051078056744E-2</v>
      </c>
      <c r="FX62" s="61"/>
      <c r="GI62"/>
      <c r="GJ62" s="61"/>
      <c r="GT62"/>
      <c r="GU62" s="61"/>
      <c r="HE62"/>
      <c r="HF62" s="61"/>
      <c r="HP62"/>
      <c r="HQ62" s="61"/>
      <c r="IA62"/>
      <c r="IB62" s="61"/>
    </row>
    <row r="63" spans="4:236" x14ac:dyDescent="0.25">
      <c r="D63" s="101"/>
      <c r="E63" s="101"/>
      <c r="L63" s="100">
        <v>262.02337681970289</v>
      </c>
      <c r="M63" s="100">
        <v>57</v>
      </c>
      <c r="N63" s="22">
        <f t="shared" si="122"/>
        <v>3.1266007574397991</v>
      </c>
      <c r="O63" s="100"/>
      <c r="P63" s="100">
        <f t="shared" si="127"/>
        <v>0.38457232512148809</v>
      </c>
      <c r="Q63" s="100"/>
      <c r="R63" s="100"/>
      <c r="S63" s="100"/>
      <c r="T63" s="100"/>
      <c r="U63" s="100"/>
      <c r="V63">
        <f t="shared" si="128"/>
        <v>0.4950724287611401</v>
      </c>
      <c r="W63">
        <f t="shared" si="129"/>
        <v>-0.41502197199425367</v>
      </c>
      <c r="X63" s="61"/>
      <c r="Y63" s="100">
        <v>328.50608822364313</v>
      </c>
      <c r="Z63" s="100">
        <v>57</v>
      </c>
      <c r="AA63" s="22">
        <f t="shared" si="130"/>
        <v>0.19172767147373201</v>
      </c>
      <c r="AB63" s="100"/>
      <c r="AC63" s="100">
        <f t="shared" si="131"/>
        <v>0.37066051955353641</v>
      </c>
      <c r="AD63" s="100"/>
      <c r="AE63" s="100"/>
      <c r="AF63" s="100"/>
      <c r="AG63" s="100"/>
      <c r="AH63" s="100"/>
      <c r="AI63">
        <f t="shared" si="132"/>
        <v>-0.71731520219196032</v>
      </c>
      <c r="AJ63">
        <f t="shared" si="133"/>
        <v>-0.43102366984623819</v>
      </c>
      <c r="AK63" s="61"/>
      <c r="AL63" s="100">
        <v>278.00719415151832</v>
      </c>
      <c r="AM63" s="100">
        <v>57</v>
      </c>
      <c r="AN63" s="22">
        <f t="shared" si="134"/>
        <v>0.1971328417835515</v>
      </c>
      <c r="AP63" s="100">
        <f t="shared" si="135"/>
        <v>0.31180239143712951</v>
      </c>
      <c r="AU63" s="100"/>
      <c r="AV63">
        <f t="shared" si="136"/>
        <v>-0.70524101743939105</v>
      </c>
      <c r="AW63">
        <f t="shared" si="137"/>
        <v>-0.50612055821720181</v>
      </c>
      <c r="AX63" s="61"/>
      <c r="AY63" s="100">
        <v>596.96272915484428</v>
      </c>
      <c r="AZ63" s="100">
        <v>57</v>
      </c>
      <c r="BA63" s="22">
        <f t="shared" si="138"/>
        <v>1.3702462434672029</v>
      </c>
      <c r="BB63" s="100"/>
      <c r="BC63" s="100">
        <f t="shared" si="139"/>
        <v>0.91962987666524743</v>
      </c>
      <c r="BD63" s="100"/>
      <c r="BE63" s="100"/>
      <c r="BF63" s="100"/>
      <c r="BG63" s="100"/>
      <c r="BH63" s="100"/>
      <c r="BI63">
        <f t="shared" si="140"/>
        <v>0.13679862012668545</v>
      </c>
      <c r="BJ63">
        <f t="shared" si="141"/>
        <v>-3.6386927942032216E-2</v>
      </c>
      <c r="BK63" s="61"/>
      <c r="BL63" s="100">
        <v>527.43838502710435</v>
      </c>
      <c r="BM63" s="100">
        <v>57</v>
      </c>
      <c r="BN63" s="22">
        <f t="shared" si="142"/>
        <v>1.1153806753439786</v>
      </c>
      <c r="BO63" s="100"/>
      <c r="BP63" s="100">
        <f t="shared" si="143"/>
        <v>0.79913923620819827</v>
      </c>
      <c r="BQ63" s="100"/>
      <c r="BR63" s="100"/>
      <c r="BS63" s="100"/>
      <c r="BT63" s="100"/>
      <c r="BU63" s="100"/>
      <c r="BV63">
        <f t="shared" si="144"/>
        <v>4.7423115801787707E-2</v>
      </c>
      <c r="BW63">
        <f t="shared" si="145"/>
        <v>-9.7377545781488883E-2</v>
      </c>
      <c r="BX63" s="61"/>
      <c r="BY63" s="100">
        <v>729.87841453217402</v>
      </c>
      <c r="BZ63" s="100">
        <v>57</v>
      </c>
      <c r="CA63" s="22">
        <f t="shared" si="146"/>
        <v>1.0715979894722805</v>
      </c>
      <c r="CB63" s="100"/>
      <c r="CC63" s="100">
        <f t="shared" si="147"/>
        <v>0.86597827912851999</v>
      </c>
      <c r="CD63" s="100"/>
      <c r="CE63" s="100"/>
      <c r="CF63" s="100"/>
      <c r="CG63" s="100"/>
      <c r="CH63" s="100"/>
      <c r="CI63">
        <f t="shared" si="148"/>
        <v>3.0031890115423385E-2</v>
      </c>
      <c r="CJ63">
        <f t="shared" si="149"/>
        <v>-6.2493001022987722E-2</v>
      </c>
      <c r="CK63" s="61"/>
      <c r="CL63" s="100">
        <v>702.19388348233281</v>
      </c>
      <c r="CM63" s="100">
        <v>57</v>
      </c>
      <c r="CN63" s="22">
        <f t="shared" si="150"/>
        <v>0.72323074196787007</v>
      </c>
      <c r="CO63" s="100"/>
      <c r="CP63" s="100">
        <f t="shared" si="151"/>
        <v>0.72001698868267139</v>
      </c>
      <c r="CQ63" s="100"/>
      <c r="CR63" s="100"/>
      <c r="CS63" s="100"/>
      <c r="CT63" s="100"/>
      <c r="CU63" s="100"/>
      <c r="CV63">
        <f t="shared" si="152"/>
        <v>-0.14072312182576335</v>
      </c>
      <c r="CW63">
        <f t="shared" si="153"/>
        <v>-0.1426572563408206</v>
      </c>
      <c r="CX63" s="61"/>
      <c r="CY63" s="100">
        <v>934.71399369004848</v>
      </c>
      <c r="CZ63" s="100">
        <v>57</v>
      </c>
      <c r="DA63" s="22">
        <f t="shared" si="154"/>
        <v>0.61241585191282522</v>
      </c>
      <c r="DC63" s="100">
        <f t="shared" si="155"/>
        <v>0.64845296540535458</v>
      </c>
      <c r="DD63" s="100"/>
      <c r="DE63" s="100"/>
      <c r="DF63" s="100"/>
      <c r="DG63" s="100"/>
      <c r="DH63" s="100"/>
      <c r="DI63">
        <f t="shared" si="156"/>
        <v>-0.21295357644998794</v>
      </c>
      <c r="DJ63">
        <f t="shared" si="157"/>
        <v>-0.18812151935740559</v>
      </c>
      <c r="DK63" s="61"/>
      <c r="DL63" s="100">
        <v>964.79855410339417</v>
      </c>
      <c r="DM63" s="100">
        <v>57</v>
      </c>
      <c r="DN63" s="22">
        <f t="shared" si="158"/>
        <v>0.55256833941618577</v>
      </c>
      <c r="DP63" s="100">
        <f t="shared" si="159"/>
        <v>0.59800902067988337</v>
      </c>
      <c r="DU63" s="100"/>
      <c r="DV63">
        <f t="shared" si="160"/>
        <v>-0.25761400253705202</v>
      </c>
      <c r="DW63">
        <f t="shared" si="161"/>
        <v>-0.22329226483776238</v>
      </c>
      <c r="DX63" s="61"/>
      <c r="DY63" s="100">
        <v>619.58857316771105</v>
      </c>
      <c r="DZ63">
        <v>57</v>
      </c>
      <c r="EA63" s="22">
        <f t="shared" si="162"/>
        <v>0.85524813562145108</v>
      </c>
      <c r="EC63" s="100">
        <f t="shared" si="163"/>
        <v>0.59797697672663574</v>
      </c>
      <c r="EH63" s="100"/>
      <c r="EI63">
        <f t="shared" si="123"/>
        <v>-6.7907863872158553E-2</v>
      </c>
      <c r="EJ63">
        <f t="shared" si="164"/>
        <v>-0.22331553686955424</v>
      </c>
      <c r="EK63" s="61"/>
      <c r="EL63">
        <v>835.88710362105724</v>
      </c>
      <c r="EM63">
        <v>57</v>
      </c>
      <c r="EN63" s="22">
        <f t="shared" si="165"/>
        <v>0.79267940488078259</v>
      </c>
      <c r="EP63" s="100">
        <f t="shared" si="166"/>
        <v>0.73996187130196467</v>
      </c>
      <c r="EU63" s="100"/>
      <c r="EV63">
        <f t="shared" si="124"/>
        <v>-0.10090242534744037</v>
      </c>
      <c r="EW63">
        <f t="shared" si="167"/>
        <v>-0.13079065798494158</v>
      </c>
      <c r="EX63" s="61"/>
      <c r="EY63">
        <v>836.21199465207383</v>
      </c>
      <c r="EZ63">
        <v>57</v>
      </c>
      <c r="FA63" s="22">
        <f t="shared" si="168"/>
        <v>0.83871608951811427</v>
      </c>
      <c r="FC63" s="100">
        <f t="shared" si="169"/>
        <v>0.80415931598939316</v>
      </c>
      <c r="FH63" s="100"/>
      <c r="FI63">
        <f t="shared" si="125"/>
        <v>-7.6385025610286386E-2</v>
      </c>
      <c r="FJ63">
        <f t="shared" si="170"/>
        <v>-9.4657902494300838E-2</v>
      </c>
      <c r="FK63" s="61"/>
      <c r="FL63" s="100">
        <v>746.38595913910387</v>
      </c>
      <c r="FM63">
        <v>57</v>
      </c>
      <c r="FN63" s="22">
        <f t="shared" si="171"/>
        <v>0.79862092142072616</v>
      </c>
      <c r="FP63" s="100">
        <f t="shared" si="172"/>
        <v>0.809089023839343</v>
      </c>
      <c r="FU63" s="100"/>
      <c r="FV63">
        <f t="shared" si="173"/>
        <v>-9.7659316808146962E-2</v>
      </c>
      <c r="FW63">
        <f t="shared" si="174"/>
        <v>-9.2003690458072523E-2</v>
      </c>
      <c r="FX63" s="61"/>
      <c r="GI63"/>
      <c r="GJ63" s="61"/>
      <c r="GT63"/>
      <c r="GU63" s="61"/>
      <c r="HE63"/>
      <c r="HF63" s="61"/>
      <c r="HP63"/>
      <c r="HQ63" s="61"/>
      <c r="IA63"/>
      <c r="IB63" s="61"/>
    </row>
    <row r="64" spans="4:236" x14ac:dyDescent="0.25">
      <c r="D64" s="101"/>
      <c r="E64" s="101"/>
      <c r="L64" s="100">
        <v>269.04646438858845</v>
      </c>
      <c r="M64" s="100">
        <v>58</v>
      </c>
      <c r="N64" s="22">
        <f t="shared" si="122"/>
        <v>3.1301975948594785</v>
      </c>
      <c r="O64" s="100"/>
      <c r="P64" s="100">
        <f t="shared" si="127"/>
        <v>0.38536292847163089</v>
      </c>
      <c r="Q64" s="100"/>
      <c r="R64" s="100"/>
      <c r="S64" s="100"/>
      <c r="T64" s="100"/>
      <c r="U64" s="100"/>
      <c r="V64">
        <f t="shared" si="128"/>
        <v>0.49557175340860049</v>
      </c>
      <c r="W64">
        <f t="shared" si="129"/>
        <v>-0.41413006636603972</v>
      </c>
      <c r="X64" s="61"/>
      <c r="Y64" s="100">
        <v>336.50334322261943</v>
      </c>
      <c r="Z64" s="100">
        <v>58</v>
      </c>
      <c r="AA64" s="22">
        <f t="shared" si="130"/>
        <v>0.19472341634050905</v>
      </c>
      <c r="AB64" s="100"/>
      <c r="AC64" s="100">
        <f t="shared" si="131"/>
        <v>0.37153973537198143</v>
      </c>
      <c r="AD64" s="100"/>
      <c r="AE64" s="100"/>
      <c r="AF64" s="100"/>
      <c r="AG64" s="100"/>
      <c r="AH64" s="100"/>
      <c r="AI64">
        <f t="shared" si="132"/>
        <v>-0.71058181953299193</v>
      </c>
      <c r="AJ64">
        <f t="shared" si="133"/>
        <v>-0.42999473256299287</v>
      </c>
      <c r="AK64" s="61"/>
      <c r="AL64" s="100">
        <v>285.50700516799935</v>
      </c>
      <c r="AM64" s="100">
        <v>58</v>
      </c>
      <c r="AN64" s="22">
        <f t="shared" si="134"/>
        <v>0.19979679910495082</v>
      </c>
      <c r="AP64" s="100">
        <f t="shared" si="135"/>
        <v>0.31243124094141378</v>
      </c>
      <c r="AU64" s="100"/>
      <c r="AV64">
        <f t="shared" si="136"/>
        <v>-0.69941147377866719</v>
      </c>
      <c r="AW64">
        <f t="shared" si="137"/>
        <v>-0.5052455462092641</v>
      </c>
      <c r="AX64" s="61"/>
      <c r="AY64" s="100">
        <v>608.95361071267166</v>
      </c>
      <c r="AZ64" s="100">
        <v>58</v>
      </c>
      <c r="BA64" s="22">
        <f t="shared" si="138"/>
        <v>1.3910075501864032</v>
      </c>
      <c r="BB64" s="100"/>
      <c r="BC64" s="100">
        <f t="shared" si="139"/>
        <v>0.92950277178519647</v>
      </c>
      <c r="BD64" s="100"/>
      <c r="BE64" s="100"/>
      <c r="BF64" s="100"/>
      <c r="BG64" s="100"/>
      <c r="BH64" s="100"/>
      <c r="BI64">
        <f t="shared" si="140"/>
        <v>0.14332948728564329</v>
      </c>
      <c r="BJ64">
        <f t="shared" si="141"/>
        <v>-3.1749310820300997E-2</v>
      </c>
      <c r="BK64" s="61"/>
      <c r="BL64" s="100">
        <v>538.92903057823855</v>
      </c>
      <c r="BM64" s="100">
        <v>58</v>
      </c>
      <c r="BN64" s="22">
        <f t="shared" si="142"/>
        <v>1.1322803825461603</v>
      </c>
      <c r="BO64" s="100"/>
      <c r="BP64" s="100">
        <f t="shared" si="143"/>
        <v>0.80742235693790898</v>
      </c>
      <c r="BQ64" s="100"/>
      <c r="BR64" s="100"/>
      <c r="BS64" s="100"/>
      <c r="BT64" s="100"/>
      <c r="BU64" s="100"/>
      <c r="BV64">
        <f t="shared" si="144"/>
        <v>5.395398296074555E-2</v>
      </c>
      <c r="BW64">
        <f t="shared" si="145"/>
        <v>-9.2899229460828944E-2</v>
      </c>
      <c r="BX64" s="61"/>
      <c r="BY64" s="100">
        <v>743.35590399215903</v>
      </c>
      <c r="BZ64" s="100">
        <v>58</v>
      </c>
      <c r="CA64" s="22">
        <f t="shared" si="146"/>
        <v>1.0869065321790277</v>
      </c>
      <c r="CB64" s="100"/>
      <c r="CC64" s="100">
        <f t="shared" si="147"/>
        <v>0.87472552994317665</v>
      </c>
      <c r="CD64" s="100"/>
      <c r="CE64" s="100"/>
      <c r="CF64" s="100"/>
      <c r="CG64" s="100"/>
      <c r="CH64" s="100"/>
      <c r="CI64">
        <f t="shared" si="148"/>
        <v>3.6192198820241973E-2</v>
      </c>
      <c r="CJ64">
        <f t="shared" si="149"/>
        <v>-5.8128197869685379E-2</v>
      </c>
      <c r="CK64" s="61"/>
      <c r="CL64" s="100">
        <v>718.2012252843906</v>
      </c>
      <c r="CM64" s="100">
        <v>58</v>
      </c>
      <c r="CN64" s="22">
        <f t="shared" si="150"/>
        <v>0.73471059501497904</v>
      </c>
      <c r="CO64" s="100"/>
      <c r="CP64" s="100">
        <f t="shared" si="151"/>
        <v>0.7271163118940851</v>
      </c>
      <c r="CQ64" s="100"/>
      <c r="CR64" s="100"/>
      <c r="CS64" s="100"/>
      <c r="CT64" s="100"/>
      <c r="CU64" s="100"/>
      <c r="CV64">
        <f t="shared" si="152"/>
        <v>-0.13388369729545793</v>
      </c>
      <c r="CW64">
        <f t="shared" si="153"/>
        <v>-0.13839611242376226</v>
      </c>
      <c r="CX64" s="61"/>
      <c r="CY64" s="100">
        <v>955.19906302299103</v>
      </c>
      <c r="CZ64" s="100">
        <v>58</v>
      </c>
      <c r="DA64" s="22">
        <f t="shared" si="154"/>
        <v>0.62213673845112405</v>
      </c>
      <c r="DC64" s="100">
        <f t="shared" si="155"/>
        <v>0.65529016351293157</v>
      </c>
      <c r="DD64" s="100"/>
      <c r="DE64" s="100"/>
      <c r="DF64" s="100"/>
      <c r="DG64" s="100"/>
      <c r="DH64" s="100"/>
      <c r="DI64">
        <f t="shared" si="156"/>
        <v>-0.20611415191968246</v>
      </c>
      <c r="DJ64">
        <f t="shared" si="157"/>
        <v>-0.18356635114063796</v>
      </c>
      <c r="DK64" s="61"/>
      <c r="DL64" s="100">
        <v>987.29175019342688</v>
      </c>
      <c r="DM64" s="100">
        <v>58</v>
      </c>
      <c r="DN64" s="22">
        <f t="shared" si="158"/>
        <v>0.56133926543866497</v>
      </c>
      <c r="DP64" s="100">
        <f t="shared" si="159"/>
        <v>0.60488910261627593</v>
      </c>
      <c r="DU64" s="100"/>
      <c r="DV64">
        <f t="shared" si="160"/>
        <v>-0.25077457800674652</v>
      </c>
      <c r="DW64">
        <f t="shared" si="161"/>
        <v>-0.21832423945735258</v>
      </c>
      <c r="DX64" s="61"/>
      <c r="DY64" s="100">
        <v>635.1175088123457</v>
      </c>
      <c r="DZ64">
        <v>58</v>
      </c>
      <c r="EA64" s="22">
        <f t="shared" si="162"/>
        <v>0.86904246038953914</v>
      </c>
      <c r="EC64" s="100">
        <f t="shared" si="163"/>
        <v>0.60655006155912417</v>
      </c>
      <c r="EH64" s="100"/>
      <c r="EI64">
        <f t="shared" si="123"/>
        <v>-6.0959003916830651E-2</v>
      </c>
      <c r="EJ64">
        <f t="shared" si="164"/>
        <v>-0.21713334885900154</v>
      </c>
      <c r="EK64" s="61"/>
      <c r="EL64">
        <v>857.93298106553755</v>
      </c>
      <c r="EM64">
        <v>58</v>
      </c>
      <c r="EN64" s="22">
        <f t="shared" si="165"/>
        <v>0.80506502058204477</v>
      </c>
      <c r="EP64" s="100">
        <f t="shared" si="166"/>
        <v>0.75167088764154011</v>
      </c>
      <c r="EU64" s="100"/>
      <c r="EV64">
        <f t="shared" si="124"/>
        <v>-9.4169042688471996E-2</v>
      </c>
      <c r="EW64">
        <f t="shared" si="167"/>
        <v>-0.1239722697372368</v>
      </c>
      <c r="EX64" s="61"/>
      <c r="EY64">
        <v>857.71440468258436</v>
      </c>
      <c r="EZ64">
        <v>58</v>
      </c>
      <c r="FA64" s="22">
        <f t="shared" si="168"/>
        <v>0.85202904331998908</v>
      </c>
      <c r="FC64" s="100">
        <f t="shared" si="169"/>
        <v>0.8168020355353679</v>
      </c>
      <c r="FH64" s="100"/>
      <c r="FI64">
        <f t="shared" si="125"/>
        <v>-6.9545601079980937E-2</v>
      </c>
      <c r="FJ64">
        <f t="shared" si="170"/>
        <v>-8.7883188623550101E-2</v>
      </c>
      <c r="FK64" s="61"/>
      <c r="FL64" s="100">
        <v>763.99509160726939</v>
      </c>
      <c r="FM64">
        <v>58</v>
      </c>
      <c r="FN64" s="22">
        <f t="shared" si="171"/>
        <v>0.81109937331792492</v>
      </c>
      <c r="FP64" s="100">
        <f t="shared" si="172"/>
        <v>0.81896920467958012</v>
      </c>
      <c r="FU64" s="100"/>
      <c r="FV64">
        <f t="shared" si="173"/>
        <v>-9.0925934149178614E-2</v>
      </c>
      <c r="FW64">
        <f t="shared" si="174"/>
        <v>-8.6732428507196035E-2</v>
      </c>
      <c r="FX64" s="61"/>
      <c r="GI64"/>
      <c r="GJ64" s="61"/>
      <c r="GT64"/>
      <c r="GU64" s="61"/>
      <c r="HE64"/>
      <c r="HF64" s="61"/>
      <c r="HP64"/>
      <c r="HQ64" s="61"/>
      <c r="IA64"/>
      <c r="IB64" s="61"/>
    </row>
    <row r="65" spans="4:236" x14ac:dyDescent="0.25">
      <c r="D65" s="101"/>
      <c r="E65" s="101"/>
      <c r="L65" s="100">
        <v>277.04512267859906</v>
      </c>
      <c r="M65" s="100">
        <v>59</v>
      </c>
      <c r="N65" s="22">
        <f t="shared" si="122"/>
        <v>3.1337944322791578</v>
      </c>
      <c r="O65" s="100"/>
      <c r="P65" s="100">
        <f t="shared" si="127"/>
        <v>0.38626335381571264</v>
      </c>
      <c r="Q65" s="100"/>
      <c r="R65" s="100"/>
      <c r="S65" s="100"/>
      <c r="T65" s="100"/>
      <c r="U65" s="100"/>
      <c r="V65">
        <f t="shared" si="128"/>
        <v>0.49607050462302843</v>
      </c>
      <c r="W65">
        <f t="shared" si="129"/>
        <v>-0.4131164929697605</v>
      </c>
      <c r="X65" s="61"/>
      <c r="Y65" s="100">
        <v>345.50578866351862</v>
      </c>
      <c r="Z65" s="100">
        <v>59</v>
      </c>
      <c r="AA65" s="22">
        <f t="shared" si="130"/>
        <v>0.19771916120728611</v>
      </c>
      <c r="AB65" s="100"/>
      <c r="AC65" s="100">
        <f t="shared" si="131"/>
        <v>0.37252946152643568</v>
      </c>
      <c r="AD65" s="100"/>
      <c r="AE65" s="100"/>
      <c r="AF65" s="100"/>
      <c r="AG65" s="100"/>
      <c r="AH65" s="100"/>
      <c r="AI65">
        <f t="shared" si="132"/>
        <v>-0.70395124063397885</v>
      </c>
      <c r="AJ65">
        <f t="shared" si="133"/>
        <v>-0.42883937533877531</v>
      </c>
      <c r="AK65" s="61"/>
      <c r="AL65" s="100">
        <v>291.50385932265118</v>
      </c>
      <c r="AM65" s="100">
        <v>59</v>
      </c>
      <c r="AN65" s="22">
        <f t="shared" si="134"/>
        <v>0.20246075642635017</v>
      </c>
      <c r="AP65" s="100">
        <f t="shared" si="135"/>
        <v>0.31293406944657626</v>
      </c>
      <c r="AU65" s="100"/>
      <c r="AV65">
        <f t="shared" si="136"/>
        <v>-0.69365914488957592</v>
      </c>
      <c r="AW65">
        <f t="shared" si="137"/>
        <v>-0.50454715220317314</v>
      </c>
      <c r="AX65" s="61"/>
      <c r="AY65" s="100">
        <v>620.96396835887344</v>
      </c>
      <c r="AZ65" s="100">
        <v>59</v>
      </c>
      <c r="BA65" s="22">
        <f t="shared" si="138"/>
        <v>1.4117688569056031</v>
      </c>
      <c r="BB65" s="100"/>
      <c r="BC65" s="100">
        <f t="shared" si="139"/>
        <v>0.93939170287188711</v>
      </c>
      <c r="BD65" s="100"/>
      <c r="BE65" s="100"/>
      <c r="BF65" s="100"/>
      <c r="BG65" s="100"/>
      <c r="BH65" s="100"/>
      <c r="BI65">
        <f t="shared" si="140"/>
        <v>0.14976359729105312</v>
      </c>
      <c r="BJ65">
        <f t="shared" si="141"/>
        <v>-2.7153280019140382E-2</v>
      </c>
      <c r="BK65" s="61"/>
      <c r="BL65" s="100">
        <v>548.94102597637936</v>
      </c>
      <c r="BM65" s="100">
        <v>59</v>
      </c>
      <c r="BN65" s="22">
        <f t="shared" si="142"/>
        <v>1.1491800897483417</v>
      </c>
      <c r="BO65" s="100"/>
      <c r="BP65" s="100">
        <f t="shared" si="143"/>
        <v>0.81463958126695657</v>
      </c>
      <c r="BQ65" s="100"/>
      <c r="BR65" s="100"/>
      <c r="BS65" s="100"/>
      <c r="BT65" s="100"/>
      <c r="BU65" s="100"/>
      <c r="BV65">
        <f t="shared" si="144"/>
        <v>6.0388092966155424E-2</v>
      </c>
      <c r="BW65">
        <f t="shared" si="145"/>
        <v>-8.9034492472201548E-2</v>
      </c>
      <c r="BX65" s="61"/>
      <c r="BY65" s="100">
        <v>757.38035358728439</v>
      </c>
      <c r="BZ65" s="100">
        <v>59</v>
      </c>
      <c r="CA65" s="22">
        <f t="shared" si="146"/>
        <v>1.1022150748857744</v>
      </c>
      <c r="CB65" s="100"/>
      <c r="CC65" s="100">
        <f t="shared" si="147"/>
        <v>0.8838277725018</v>
      </c>
      <c r="CD65" s="100"/>
      <c r="CE65" s="100"/>
      <c r="CF65" s="100"/>
      <c r="CG65" s="100"/>
      <c r="CH65" s="100"/>
      <c r="CI65">
        <f t="shared" si="148"/>
        <v>4.2266346532435099E-2</v>
      </c>
      <c r="CJ65">
        <f t="shared" si="149"/>
        <v>-5.3632355732794082E-2</v>
      </c>
      <c r="CK65" s="61"/>
      <c r="CL65" s="100">
        <v>734.68530678107345</v>
      </c>
      <c r="CM65" s="100">
        <v>59</v>
      </c>
      <c r="CN65" s="22">
        <f t="shared" si="150"/>
        <v>0.74619044806208812</v>
      </c>
      <c r="CO65" s="100"/>
      <c r="CP65" s="100">
        <f t="shared" si="151"/>
        <v>0.7344270711591363</v>
      </c>
      <c r="CQ65" s="100"/>
      <c r="CR65" s="100"/>
      <c r="CS65" s="100"/>
      <c r="CT65" s="100"/>
      <c r="CU65" s="100"/>
      <c r="CV65">
        <f t="shared" si="152"/>
        <v>-0.12715031463648951</v>
      </c>
      <c r="CW65">
        <f t="shared" si="153"/>
        <v>-0.13405132331233047</v>
      </c>
      <c r="CX65" s="61"/>
      <c r="CY65" s="100">
        <v>978.19438252322834</v>
      </c>
      <c r="CZ65" s="100">
        <v>59</v>
      </c>
      <c r="DA65" s="22">
        <f t="shared" si="154"/>
        <v>0.63185762498942288</v>
      </c>
      <c r="DC65" s="100">
        <f t="shared" si="155"/>
        <v>0.66296519513790708</v>
      </c>
      <c r="DD65" s="100"/>
      <c r="DE65" s="100"/>
      <c r="DF65" s="100"/>
      <c r="DG65" s="100"/>
      <c r="DH65" s="100"/>
      <c r="DI65">
        <f t="shared" si="156"/>
        <v>-0.19938076926071405</v>
      </c>
      <c r="DJ65">
        <f t="shared" si="157"/>
        <v>-0.17850927092602267</v>
      </c>
      <c r="DK65" s="61"/>
      <c r="DL65" s="100">
        <v>1008.7399317960998</v>
      </c>
      <c r="DM65" s="100">
        <v>59</v>
      </c>
      <c r="DN65" s="22">
        <f t="shared" si="158"/>
        <v>0.57011019146114406</v>
      </c>
      <c r="DP65" s="100">
        <f t="shared" si="159"/>
        <v>0.61144954188077005</v>
      </c>
      <c r="DU65" s="100"/>
      <c r="DV65">
        <f t="shared" si="160"/>
        <v>-0.24404119534777816</v>
      </c>
      <c r="DW65">
        <f t="shared" si="161"/>
        <v>-0.21363937605517866</v>
      </c>
      <c r="DX65" s="61"/>
      <c r="DY65" s="100">
        <v>652.12307120665503</v>
      </c>
      <c r="DZ65">
        <v>59</v>
      </c>
      <c r="EA65" s="22">
        <f t="shared" si="162"/>
        <v>0.88283678515762698</v>
      </c>
      <c r="EC65" s="100">
        <f t="shared" si="163"/>
        <v>0.61593835013001297</v>
      </c>
      <c r="EH65" s="100"/>
      <c r="EI65">
        <f t="shared" si="123"/>
        <v>-5.4119579386525223E-2</v>
      </c>
      <c r="EJ65">
        <f t="shared" si="164"/>
        <v>-0.21046275461841307</v>
      </c>
      <c r="EK65" s="61"/>
      <c r="EL65">
        <v>877.86673248278407</v>
      </c>
      <c r="EM65">
        <v>59</v>
      </c>
      <c r="EN65" s="22">
        <f t="shared" si="165"/>
        <v>0.81745063628330694</v>
      </c>
      <c r="EP65" s="100">
        <f t="shared" si="166"/>
        <v>0.76225811065597338</v>
      </c>
      <c r="EU65" s="100"/>
      <c r="EV65">
        <f t="shared" si="124"/>
        <v>-8.7538463789458926E-2</v>
      </c>
      <c r="EW65">
        <f t="shared" si="167"/>
        <v>-0.11789794591385226</v>
      </c>
      <c r="EX65" s="61"/>
      <c r="EY65">
        <v>875.71984675465706</v>
      </c>
      <c r="EZ65">
        <v>59</v>
      </c>
      <c r="FA65" s="22">
        <f t="shared" si="168"/>
        <v>0.86534199712186388</v>
      </c>
      <c r="FC65" s="100">
        <f t="shared" si="169"/>
        <v>0.82738865136566364</v>
      </c>
      <c r="FH65" s="100"/>
      <c r="FI65">
        <f t="shared" si="125"/>
        <v>-6.2812218421012547E-2</v>
      </c>
      <c r="FJ65">
        <f t="shared" si="170"/>
        <v>-8.2290440272837342E-2</v>
      </c>
      <c r="FK65" s="61"/>
      <c r="FL65" s="100">
        <v>778.55908574751084</v>
      </c>
      <c r="FM65">
        <v>59</v>
      </c>
      <c r="FN65" s="22">
        <f t="shared" si="171"/>
        <v>0.82357782521512368</v>
      </c>
      <c r="FP65" s="100">
        <f t="shared" si="172"/>
        <v>0.8271408108686914</v>
      </c>
      <c r="FU65" s="100"/>
      <c r="FV65">
        <f t="shared" si="173"/>
        <v>-8.4295355250165557E-2</v>
      </c>
      <c r="FW65">
        <f t="shared" si="174"/>
        <v>-8.2420550692130709E-2</v>
      </c>
      <c r="FX65" s="61"/>
      <c r="GI65"/>
      <c r="GJ65" s="61"/>
      <c r="GT65"/>
      <c r="GU65" s="61"/>
      <c r="HE65"/>
      <c r="HF65" s="61"/>
      <c r="HP65"/>
      <c r="HQ65" s="61"/>
      <c r="IA65"/>
      <c r="IB65" s="61"/>
    </row>
    <row r="66" spans="4:236" x14ac:dyDescent="0.25">
      <c r="D66" s="101"/>
      <c r="E66" s="101"/>
      <c r="L66" s="100">
        <v>284.02156608257764</v>
      </c>
      <c r="M66" s="100">
        <v>60</v>
      </c>
      <c r="N66" s="22">
        <f t="shared" si="122"/>
        <v>3.1373912696988375</v>
      </c>
      <c r="O66" s="100"/>
      <c r="P66" s="100">
        <f t="shared" si="127"/>
        <v>0.38704870633668981</v>
      </c>
      <c r="Q66" s="100"/>
      <c r="R66" s="100"/>
      <c r="S66" s="100"/>
      <c r="T66" s="100"/>
      <c r="U66" s="100"/>
      <c r="V66">
        <f t="shared" si="128"/>
        <v>0.49656868371999413</v>
      </c>
      <c r="W66">
        <f t="shared" si="129"/>
        <v>-0.41223437978145361</v>
      </c>
      <c r="X66" s="61"/>
      <c r="Y66" s="100">
        <v>354.01271163617838</v>
      </c>
      <c r="Z66" s="100">
        <v>60</v>
      </c>
      <c r="AA66" s="22">
        <f t="shared" si="130"/>
        <v>0.2007149060740632</v>
      </c>
      <c r="AB66" s="100"/>
      <c r="AC66" s="100">
        <f t="shared" si="131"/>
        <v>0.37346471008920046</v>
      </c>
      <c r="AD66" s="100"/>
      <c r="AE66" s="100"/>
      <c r="AF66" s="100"/>
      <c r="AG66" s="100"/>
      <c r="AH66" s="100"/>
      <c r="AI66">
        <f t="shared" si="132"/>
        <v>-0.69742037347502106</v>
      </c>
      <c r="AJ66">
        <f t="shared" si="133"/>
        <v>-0.42775042982613665</v>
      </c>
      <c r="AK66" s="61"/>
      <c r="AL66" s="100">
        <v>298.50376882042877</v>
      </c>
      <c r="AM66" s="100">
        <v>60</v>
      </c>
      <c r="AN66" s="22">
        <f t="shared" si="134"/>
        <v>0.20512471374774949</v>
      </c>
      <c r="AP66" s="100">
        <f t="shared" si="135"/>
        <v>0.31352100285170326</v>
      </c>
      <c r="AU66" s="100"/>
      <c r="AV66">
        <f t="shared" si="136"/>
        <v>-0.68798201199788545</v>
      </c>
      <c r="AW66">
        <f t="shared" si="137"/>
        <v>-0.50373336036095562</v>
      </c>
      <c r="AX66" s="61"/>
      <c r="AY66" s="100">
        <v>632.49426874873734</v>
      </c>
      <c r="AZ66" s="100">
        <v>60</v>
      </c>
      <c r="BA66" s="22">
        <f t="shared" si="138"/>
        <v>1.4325301636248031</v>
      </c>
      <c r="BB66" s="100"/>
      <c r="BC66" s="100">
        <f t="shared" si="139"/>
        <v>0.94888537069786272</v>
      </c>
      <c r="BD66" s="100"/>
      <c r="BE66" s="100"/>
      <c r="BF66" s="100"/>
      <c r="BG66" s="100"/>
      <c r="BH66" s="100"/>
      <c r="BI66">
        <f t="shared" si="140"/>
        <v>0.15610377532207212</v>
      </c>
      <c r="BJ66">
        <f t="shared" si="141"/>
        <v>-2.2786248984984166E-2</v>
      </c>
      <c r="BK66" s="61"/>
      <c r="BL66" s="100">
        <v>560.95142392189359</v>
      </c>
      <c r="BM66" s="100">
        <v>60</v>
      </c>
      <c r="BN66" s="22">
        <f t="shared" si="142"/>
        <v>1.166079796950523</v>
      </c>
      <c r="BO66" s="100"/>
      <c r="BP66" s="100">
        <f t="shared" si="143"/>
        <v>0.82329736953062327</v>
      </c>
      <c r="BQ66" s="100"/>
      <c r="BR66" s="100"/>
      <c r="BS66" s="100"/>
      <c r="BT66" s="100"/>
      <c r="BU66" s="100"/>
      <c r="BV66">
        <f t="shared" si="144"/>
        <v>6.6728270997174335E-2</v>
      </c>
      <c r="BW66">
        <f t="shared" si="145"/>
        <v>-8.4443272175216036E-2</v>
      </c>
      <c r="BX66" s="61"/>
      <c r="BY66" s="100">
        <v>772.37296690135395</v>
      </c>
      <c r="BZ66" s="100">
        <v>60</v>
      </c>
      <c r="CA66" s="22">
        <f t="shared" si="146"/>
        <v>1.1175236175925214</v>
      </c>
      <c r="CB66" s="100"/>
      <c r="CC66" s="100">
        <f t="shared" si="147"/>
        <v>0.89355837918598235</v>
      </c>
      <c r="CD66" s="100"/>
      <c r="CE66" s="100"/>
      <c r="CF66" s="100"/>
      <c r="CG66" s="100"/>
      <c r="CH66" s="100"/>
      <c r="CI66">
        <f t="shared" si="148"/>
        <v>4.8256710221622583E-2</v>
      </c>
      <c r="CJ66">
        <f t="shared" si="149"/>
        <v>-4.8877068306530824E-2</v>
      </c>
      <c r="CK66" s="61"/>
      <c r="CL66" s="100">
        <v>751.18123645362709</v>
      </c>
      <c r="CM66" s="100">
        <v>60</v>
      </c>
      <c r="CN66" s="22">
        <f t="shared" si="150"/>
        <v>0.75767030110919731</v>
      </c>
      <c r="CO66" s="100"/>
      <c r="CP66" s="100">
        <f t="shared" si="151"/>
        <v>0.74174308513986809</v>
      </c>
      <c r="CQ66" s="100"/>
      <c r="CR66" s="100"/>
      <c r="CS66" s="100"/>
      <c r="CT66" s="100"/>
      <c r="CU66" s="100"/>
      <c r="CV66">
        <f t="shared" si="152"/>
        <v>-0.12051973573747633</v>
      </c>
      <c r="CW66">
        <f t="shared" si="153"/>
        <v>-0.12974649367926538</v>
      </c>
      <c r="CX66" s="61"/>
      <c r="CY66" s="100">
        <v>998.24245551869808</v>
      </c>
      <c r="CZ66" s="100">
        <v>60</v>
      </c>
      <c r="DA66" s="22">
        <f t="shared" si="154"/>
        <v>0.64157851152772172</v>
      </c>
      <c r="DC66" s="100">
        <f t="shared" si="155"/>
        <v>0.66965653918548429</v>
      </c>
      <c r="DD66" s="100"/>
      <c r="DE66" s="100"/>
      <c r="DF66" s="100"/>
      <c r="DG66" s="100"/>
      <c r="DH66" s="100"/>
      <c r="DI66">
        <f t="shared" si="156"/>
        <v>-0.19275019036170093</v>
      </c>
      <c r="DJ66">
        <f t="shared" si="157"/>
        <v>-0.17414788592928029</v>
      </c>
      <c r="DK66" s="61"/>
      <c r="DL66" s="100">
        <v>1030.7794380952698</v>
      </c>
      <c r="DM66" s="100">
        <v>60</v>
      </c>
      <c r="DN66" s="22">
        <f t="shared" si="158"/>
        <v>0.57888111748362325</v>
      </c>
      <c r="DP66" s="100">
        <f t="shared" si="159"/>
        <v>0.61819085194488854</v>
      </c>
      <c r="DU66" s="100"/>
      <c r="DV66">
        <f t="shared" si="160"/>
        <v>-0.23741061644876499</v>
      </c>
      <c r="DW66">
        <f t="shared" si="161"/>
        <v>-0.20887742596189371</v>
      </c>
      <c r="DX66" s="61"/>
      <c r="DY66" s="100">
        <v>670.60588276572696</v>
      </c>
      <c r="DZ66">
        <v>60</v>
      </c>
      <c r="EA66" s="22">
        <f t="shared" si="162"/>
        <v>0.89663110992571493</v>
      </c>
      <c r="EC66" s="100">
        <f t="shared" si="163"/>
        <v>0.62614218605701488</v>
      </c>
      <c r="EH66" s="100"/>
      <c r="EI66">
        <f t="shared" si="123"/>
        <v>-4.7386196727556805E-2</v>
      </c>
      <c r="EJ66">
        <f t="shared" si="164"/>
        <v>-0.20332703482761236</v>
      </c>
      <c r="EK66" s="61"/>
      <c r="EL66">
        <v>897.91383216876659</v>
      </c>
      <c r="EM66">
        <v>60</v>
      </c>
      <c r="EN66" s="22">
        <f t="shared" si="165"/>
        <v>0.82983625198456934</v>
      </c>
      <c r="EP66" s="100">
        <f t="shared" si="166"/>
        <v>0.77290553525385619</v>
      </c>
      <c r="EU66" s="100"/>
      <c r="EV66">
        <f t="shared" si="124"/>
        <v>-8.1007596630501083E-2</v>
      </c>
      <c r="EW66">
        <f t="shared" si="167"/>
        <v>-0.11187358243996495</v>
      </c>
      <c r="EX66" s="61"/>
      <c r="EY66">
        <v>893.74562935994265</v>
      </c>
      <c r="EZ66">
        <v>60</v>
      </c>
      <c r="FA66" s="22">
        <f t="shared" si="168"/>
        <v>0.8786549509237388</v>
      </c>
      <c r="FC66" s="100">
        <f t="shared" si="169"/>
        <v>0.83798722676962867</v>
      </c>
      <c r="FH66" s="100"/>
      <c r="FI66">
        <f t="shared" si="125"/>
        <v>-5.6181639521999401E-2</v>
      </c>
      <c r="FJ66">
        <f t="shared" si="170"/>
        <v>-7.6762601161781394E-2</v>
      </c>
      <c r="FK66" s="61"/>
      <c r="FL66" s="100">
        <v>794.60493328445932</v>
      </c>
      <c r="FM66">
        <v>60</v>
      </c>
      <c r="FN66" s="22">
        <f t="shared" si="171"/>
        <v>0.83605627711232267</v>
      </c>
      <c r="FP66" s="100">
        <f t="shared" si="172"/>
        <v>0.83614385946785053</v>
      </c>
      <c r="FU66" s="100"/>
      <c r="FV66">
        <f t="shared" si="173"/>
        <v>-7.7764488091207715E-2</v>
      </c>
      <c r="FW66">
        <f t="shared" si="174"/>
        <v>-7.7718995290530876E-2</v>
      </c>
      <c r="FX66" s="61"/>
      <c r="GI66"/>
      <c r="GJ66" s="61"/>
      <c r="GT66"/>
      <c r="GU66" s="61"/>
      <c r="HE66"/>
      <c r="HF66" s="61"/>
      <c r="HP66"/>
      <c r="HQ66" s="61"/>
      <c r="IA66"/>
      <c r="IB66" s="61"/>
    </row>
    <row r="67" spans="4:236" x14ac:dyDescent="0.25">
      <c r="D67" s="101"/>
      <c r="E67" s="101"/>
      <c r="L67" s="100">
        <v>291.54287849302716</v>
      </c>
      <c r="M67" s="100">
        <v>61</v>
      </c>
      <c r="N67" s="22">
        <f t="shared" si="122"/>
        <v>3.1409881071185168</v>
      </c>
      <c r="O67" s="100"/>
      <c r="P67" s="100">
        <f t="shared" si="127"/>
        <v>0.38789539587755734</v>
      </c>
      <c r="Q67" s="100"/>
      <c r="R67" s="100"/>
      <c r="S67" s="100"/>
      <c r="T67" s="100"/>
      <c r="U67" s="100"/>
      <c r="V67">
        <f t="shared" si="128"/>
        <v>0.49706629201054542</v>
      </c>
      <c r="W67">
        <f t="shared" si="129"/>
        <v>-0.41128537522551095</v>
      </c>
      <c r="X67" s="61"/>
      <c r="Y67" s="100">
        <v>362.00552481971874</v>
      </c>
      <c r="Z67" s="100">
        <v>61</v>
      </c>
      <c r="AA67" s="22">
        <f t="shared" si="130"/>
        <v>0.20371065094084026</v>
      </c>
      <c r="AB67" s="100"/>
      <c r="AC67" s="100">
        <f t="shared" si="131"/>
        <v>0.37434343757578736</v>
      </c>
      <c r="AD67" s="100"/>
      <c r="AE67" s="100"/>
      <c r="AF67" s="100"/>
      <c r="AG67" s="100"/>
      <c r="AH67" s="100"/>
      <c r="AI67">
        <f t="shared" si="132"/>
        <v>-0.69098626346961112</v>
      </c>
      <c r="AJ67">
        <f t="shared" si="133"/>
        <v>-0.42672977586465727</v>
      </c>
      <c r="AK67" s="61"/>
      <c r="AL67" s="100">
        <v>305.00655730656024</v>
      </c>
      <c r="AM67" s="100">
        <v>61</v>
      </c>
      <c r="AN67" s="22">
        <f t="shared" si="134"/>
        <v>0.20778867106914883</v>
      </c>
      <c r="AP67" s="100">
        <f t="shared" si="135"/>
        <v>0.3140662532996123</v>
      </c>
      <c r="AU67" s="100"/>
      <c r="AV67">
        <f t="shared" si="136"/>
        <v>-0.68237813447988693</v>
      </c>
      <c r="AW67">
        <f t="shared" si="137"/>
        <v>-0.50297872642586039</v>
      </c>
      <c r="AX67" s="61"/>
      <c r="AY67" s="100">
        <v>643.44774457604558</v>
      </c>
      <c r="AZ67" s="100">
        <v>61</v>
      </c>
      <c r="BA67" s="22">
        <f t="shared" si="138"/>
        <v>1.4532914703440032</v>
      </c>
      <c r="BB67" s="100"/>
      <c r="BC67" s="100">
        <f t="shared" si="139"/>
        <v>0.95790410026502426</v>
      </c>
      <c r="BD67" s="100"/>
      <c r="BE67" s="100"/>
      <c r="BF67" s="100"/>
      <c r="BG67" s="100"/>
      <c r="BH67" s="100"/>
      <c r="BI67">
        <f t="shared" si="140"/>
        <v>0.16235272459907363</v>
      </c>
      <c r="BJ67">
        <f t="shared" si="141"/>
        <v>-1.8677967759095807E-2</v>
      </c>
      <c r="BK67" s="61"/>
      <c r="BL67" s="100">
        <v>572.98211141361128</v>
      </c>
      <c r="BM67" s="100">
        <v>61</v>
      </c>
      <c r="BN67" s="22">
        <f t="shared" si="142"/>
        <v>1.1829795041527045</v>
      </c>
      <c r="BO67" s="100"/>
      <c r="BP67" s="100">
        <f t="shared" si="143"/>
        <v>0.83196978367061747</v>
      </c>
      <c r="BQ67" s="100"/>
      <c r="BR67" s="100"/>
      <c r="BS67" s="100"/>
      <c r="BT67" s="100"/>
      <c r="BU67" s="100"/>
      <c r="BV67">
        <f t="shared" si="144"/>
        <v>7.2977220274175844E-2</v>
      </c>
      <c r="BW67">
        <f t="shared" si="145"/>
        <v>-7.9892446573957165E-2</v>
      </c>
      <c r="BX67" s="61"/>
      <c r="BY67" s="100">
        <v>788.38077728975611</v>
      </c>
      <c r="BZ67" s="100">
        <v>61</v>
      </c>
      <c r="CA67" s="22">
        <f t="shared" si="146"/>
        <v>1.1328321602992681</v>
      </c>
      <c r="CB67" s="100"/>
      <c r="CC67" s="100">
        <f t="shared" si="147"/>
        <v>0.90394787590022996</v>
      </c>
      <c r="CD67" s="100"/>
      <c r="CE67" s="100"/>
      <c r="CF67" s="100"/>
      <c r="CG67" s="100"/>
      <c r="CH67" s="100"/>
      <c r="CI67">
        <f t="shared" si="148"/>
        <v>5.4165569832142831E-2</v>
      </c>
      <c r="CJ67">
        <f t="shared" si="149"/>
        <v>-4.3856611406885987E-2</v>
      </c>
      <c r="CK67" s="61"/>
      <c r="CL67" s="100">
        <v>766.67757238620197</v>
      </c>
      <c r="CM67" s="100">
        <v>61</v>
      </c>
      <c r="CN67" s="22">
        <f t="shared" si="150"/>
        <v>0.76915015415630628</v>
      </c>
      <c r="CO67" s="100"/>
      <c r="CP67" s="100">
        <f t="shared" si="151"/>
        <v>0.74861577510540944</v>
      </c>
      <c r="CQ67" s="100"/>
      <c r="CR67" s="100"/>
      <c r="CS67" s="100"/>
      <c r="CT67" s="100"/>
      <c r="CU67" s="100"/>
      <c r="CV67">
        <f t="shared" si="152"/>
        <v>-0.11398886857851862</v>
      </c>
      <c r="CW67">
        <f t="shared" si="153"/>
        <v>-0.12574102551301231</v>
      </c>
      <c r="CX67" s="61"/>
      <c r="CY67" s="100">
        <v>1020.2372273152946</v>
      </c>
      <c r="CZ67" s="100">
        <v>61</v>
      </c>
      <c r="DA67" s="22">
        <f t="shared" si="154"/>
        <v>0.65129939806602055</v>
      </c>
      <c r="DC67" s="100">
        <f t="shared" si="155"/>
        <v>0.67699762305784594</v>
      </c>
      <c r="DD67" s="100"/>
      <c r="DE67" s="100"/>
      <c r="DF67" s="100"/>
      <c r="DH67" s="100"/>
      <c r="DI67">
        <f t="shared" si="156"/>
        <v>-0.18621932320274318</v>
      </c>
      <c r="DJ67">
        <f t="shared" si="157"/>
        <v>-0.16941285612234977</v>
      </c>
      <c r="DK67" s="61"/>
      <c r="DL67" s="100">
        <v>1051.7515153304985</v>
      </c>
      <c r="DM67" s="100">
        <v>61</v>
      </c>
      <c r="DN67" s="22">
        <f t="shared" si="158"/>
        <v>0.58765204350610234</v>
      </c>
      <c r="DP67" s="100">
        <f t="shared" si="159"/>
        <v>0.62460566330282907</v>
      </c>
      <c r="DU67" s="100"/>
      <c r="DV67">
        <f t="shared" si="160"/>
        <v>-0.23087974928980728</v>
      </c>
      <c r="DW67">
        <f t="shared" si="161"/>
        <v>-0.20439408233762033</v>
      </c>
      <c r="DX67" s="61"/>
      <c r="DY67" s="100">
        <v>686.65566334226071</v>
      </c>
      <c r="DZ67">
        <v>61</v>
      </c>
      <c r="EA67" s="22">
        <f t="shared" si="162"/>
        <v>0.91042543469380277</v>
      </c>
      <c r="EC67" s="100">
        <f t="shared" si="163"/>
        <v>0.63500281460067109</v>
      </c>
      <c r="EH67" s="100"/>
      <c r="EI67">
        <f t="shared" si="123"/>
        <v>-4.0755617828543748E-2</v>
      </c>
      <c r="EJ67">
        <f t="shared" si="164"/>
        <v>-0.1972243497271878</v>
      </c>
      <c r="EK67" s="61"/>
      <c r="EL67">
        <v>914.89685210956975</v>
      </c>
      <c r="EM67">
        <v>61</v>
      </c>
      <c r="EN67" s="22">
        <f t="shared" si="165"/>
        <v>0.84222186768583152</v>
      </c>
      <c r="EP67" s="100">
        <f t="shared" si="166"/>
        <v>0.78192556443994732</v>
      </c>
      <c r="EU67" s="100"/>
      <c r="EV67">
        <f t="shared" si="124"/>
        <v>-7.4573486625091223E-2</v>
      </c>
      <c r="EW67">
        <f t="shared" si="167"/>
        <v>-0.1068345877222809</v>
      </c>
      <c r="EX67" s="61"/>
      <c r="EY67">
        <v>911.77149001271141</v>
      </c>
      <c r="EZ67">
        <v>61</v>
      </c>
      <c r="FA67" s="22">
        <f t="shared" si="168"/>
        <v>0.8919679047256136</v>
      </c>
      <c r="FC67" s="100">
        <f t="shared" si="169"/>
        <v>0.84858584806298165</v>
      </c>
      <c r="FH67" s="100"/>
      <c r="FI67">
        <f t="shared" si="125"/>
        <v>-4.9650772363041655E-2</v>
      </c>
      <c r="FJ67">
        <f t="shared" si="170"/>
        <v>-7.1304215274334115E-2</v>
      </c>
      <c r="FK67" s="61"/>
      <c r="FL67" s="100">
        <v>810.15214620464963</v>
      </c>
      <c r="FM67">
        <v>61</v>
      </c>
      <c r="FN67" s="22">
        <f t="shared" si="171"/>
        <v>0.84853472900952154</v>
      </c>
      <c r="FP67" s="100">
        <f t="shared" si="172"/>
        <v>0.84486713277451986</v>
      </c>
      <c r="FU67" s="100"/>
      <c r="FV67">
        <f t="shared" si="173"/>
        <v>-7.1330378085797827E-2</v>
      </c>
      <c r="FW67">
        <f t="shared" si="174"/>
        <v>-7.3211584588718556E-2</v>
      </c>
      <c r="FX67" s="61"/>
      <c r="GI67"/>
      <c r="GJ67" s="61"/>
      <c r="GT67"/>
      <c r="GU67" s="61"/>
      <c r="HE67"/>
      <c r="HF67" s="61"/>
      <c r="HP67"/>
      <c r="HQ67" s="61"/>
      <c r="IA67"/>
      <c r="IB67" s="61"/>
    </row>
    <row r="68" spans="4:236" x14ac:dyDescent="0.25">
      <c r="D68" s="101"/>
      <c r="E68" s="101"/>
      <c r="L68" s="100">
        <v>298.52679946698254</v>
      </c>
      <c r="M68" s="100">
        <v>62</v>
      </c>
      <c r="N68" s="22">
        <f t="shared" si="122"/>
        <v>3.1445849445381961</v>
      </c>
      <c r="O68" s="100"/>
      <c r="P68" s="100">
        <f t="shared" si="127"/>
        <v>0.38868159016389997</v>
      </c>
      <c r="Q68" s="100"/>
      <c r="R68" s="100"/>
      <c r="S68" s="100"/>
      <c r="T68" s="100"/>
      <c r="U68" s="100"/>
      <c r="V68">
        <f t="shared" si="128"/>
        <v>0.497563330801229</v>
      </c>
      <c r="W68">
        <f t="shared" si="129"/>
        <v>-0.41040602916440061</v>
      </c>
      <c r="X68" s="61"/>
      <c r="Y68" s="100">
        <v>368.01222805771005</v>
      </c>
      <c r="Z68" s="100">
        <v>62</v>
      </c>
      <c r="AA68" s="22">
        <f t="shared" si="130"/>
        <v>0.20670639580761729</v>
      </c>
      <c r="AB68" s="100"/>
      <c r="AC68" s="100">
        <f t="shared" si="131"/>
        <v>0.37500381273004008</v>
      </c>
      <c r="AD68" s="100"/>
      <c r="AE68" s="100"/>
      <c r="AF68" s="100"/>
      <c r="AG68" s="100"/>
      <c r="AH68" s="100"/>
      <c r="AI68">
        <f t="shared" si="132"/>
        <v>-0.68464608543859218</v>
      </c>
      <c r="AJ68">
        <f t="shared" si="133"/>
        <v>-0.42596431670108192</v>
      </c>
      <c r="AK68" s="61"/>
      <c r="AL68" s="100">
        <v>312.50999984000509</v>
      </c>
      <c r="AM68" s="100">
        <v>62</v>
      </c>
      <c r="AN68" s="22">
        <f t="shared" si="134"/>
        <v>0.21045262839054818</v>
      </c>
      <c r="AP68" s="100">
        <f t="shared" si="135"/>
        <v>0.31469540730192158</v>
      </c>
      <c r="AU68" s="100"/>
      <c r="AV68">
        <f t="shared" si="136"/>
        <v>-0.67684564587992591</v>
      </c>
      <c r="AW68">
        <f t="shared" si="137"/>
        <v>-0.50210959518016074</v>
      </c>
      <c r="AX68" s="61"/>
      <c r="AY68" s="11">
        <v>655.95769680673766</v>
      </c>
      <c r="AZ68" s="11">
        <v>62</v>
      </c>
      <c r="BA68" s="22">
        <f t="shared" si="138"/>
        <v>1.474052777063203</v>
      </c>
      <c r="BB68" s="100"/>
      <c r="BC68" s="11">
        <f t="shared" si="139"/>
        <v>0.9682043810019787</v>
      </c>
      <c r="BD68" s="100"/>
      <c r="BE68" s="100"/>
      <c r="BF68" s="100"/>
      <c r="BG68" s="100"/>
      <c r="BH68" s="100"/>
      <c r="BI68" s="10">
        <f t="shared" si="140"/>
        <v>0.16851303330389203</v>
      </c>
      <c r="BJ68" s="10">
        <f t="shared" si="141"/>
        <v>-1.4032956563255622E-2</v>
      </c>
      <c r="BK68" s="61"/>
      <c r="BL68" s="100">
        <v>585.10041873169087</v>
      </c>
      <c r="BM68" s="100">
        <v>62</v>
      </c>
      <c r="BN68" s="22">
        <f t="shared" si="142"/>
        <v>1.199879211354886</v>
      </c>
      <c r="BO68" s="100"/>
      <c r="BP68" s="100">
        <f t="shared" si="143"/>
        <v>0.84070535924021483</v>
      </c>
      <c r="BQ68" s="100"/>
      <c r="BR68" s="100"/>
      <c r="BS68" s="100"/>
      <c r="BT68" s="100"/>
      <c r="BU68" s="100"/>
      <c r="BV68">
        <f t="shared" si="144"/>
        <v>7.9137528978994301E-2</v>
      </c>
      <c r="BW68">
        <f t="shared" si="145"/>
        <v>-7.5356184079168789E-2</v>
      </c>
      <c r="BX68" s="61"/>
      <c r="BY68" s="100">
        <v>802.54236648291658</v>
      </c>
      <c r="BZ68" s="100">
        <v>62</v>
      </c>
      <c r="CA68" s="22">
        <f t="shared" si="146"/>
        <v>1.1481407030060151</v>
      </c>
      <c r="CB68" s="100"/>
      <c r="CC68" s="100">
        <f t="shared" si="147"/>
        <v>0.9131391257227206</v>
      </c>
      <c r="CD68" s="100"/>
      <c r="CE68" s="100"/>
      <c r="CF68" s="100"/>
      <c r="CG68" s="100"/>
      <c r="CH68" s="100"/>
      <c r="CI68">
        <f t="shared" si="148"/>
        <v>5.9995113492866729E-2</v>
      </c>
      <c r="CJ68">
        <f t="shared" si="149"/>
        <v>-3.9463048390643823E-2</v>
      </c>
      <c r="CK68" s="61"/>
      <c r="CL68" s="100">
        <v>782.70700137407744</v>
      </c>
      <c r="CM68" s="100">
        <v>62</v>
      </c>
      <c r="CN68" s="22">
        <f t="shared" si="150"/>
        <v>0.78063000720341524</v>
      </c>
      <c r="CO68" s="100"/>
      <c r="CP68" s="100">
        <f t="shared" si="151"/>
        <v>0.75572489407634946</v>
      </c>
      <c r="CQ68" s="100"/>
      <c r="CR68" s="100"/>
      <c r="CS68" s="100"/>
      <c r="CT68" s="100"/>
      <c r="CU68" s="100"/>
      <c r="CV68">
        <f t="shared" si="152"/>
        <v>-0.10755475857310877</v>
      </c>
      <c r="CW68">
        <f t="shared" si="153"/>
        <v>-0.12163627159998021</v>
      </c>
      <c r="CX68" s="61"/>
      <c r="CY68" s="100">
        <v>1040.7325545018759</v>
      </c>
      <c r="CZ68" s="100">
        <v>62</v>
      </c>
      <c r="DA68" s="22">
        <f t="shared" si="154"/>
        <v>0.66102028460431927</v>
      </c>
      <c r="DC68" s="100">
        <f t="shared" si="155"/>
        <v>0.68383824487741263</v>
      </c>
      <c r="DH68" s="100"/>
      <c r="DI68">
        <f t="shared" si="156"/>
        <v>-0.17978521319733334</v>
      </c>
      <c r="DJ68">
        <f t="shared" si="157"/>
        <v>-0.16504661416423608</v>
      </c>
      <c r="DK68" s="61"/>
      <c r="DL68" s="100">
        <v>1074.7569492680659</v>
      </c>
      <c r="DM68" s="100">
        <v>62</v>
      </c>
      <c r="DN68" s="22">
        <f t="shared" si="158"/>
        <v>0.59642296952858143</v>
      </c>
      <c r="DP68" s="100">
        <f t="shared" si="159"/>
        <v>0.63164242543477289</v>
      </c>
      <c r="DU68" s="100"/>
      <c r="DV68">
        <f t="shared" si="160"/>
        <v>-0.22444563928439742</v>
      </c>
      <c r="DW68">
        <f t="shared" si="161"/>
        <v>-0.19952870748986548</v>
      </c>
      <c r="DX68" s="61"/>
      <c r="DY68" s="100">
        <v>702.70637538021526</v>
      </c>
      <c r="DZ68">
        <v>62</v>
      </c>
      <c r="EA68" s="22">
        <f t="shared" si="162"/>
        <v>0.92421975946189061</v>
      </c>
      <c r="EC68" s="100">
        <f t="shared" si="163"/>
        <v>0.64386395737775337</v>
      </c>
      <c r="EH68" s="100"/>
      <c r="EI68">
        <f t="shared" si="123"/>
        <v>-3.4224750669586024E-2</v>
      </c>
      <c r="EJ68">
        <f t="shared" si="164"/>
        <v>-0.19120588543756475</v>
      </c>
      <c r="EK68" s="61"/>
      <c r="EL68">
        <v>930.92548036886387</v>
      </c>
      <c r="EM68">
        <v>62</v>
      </c>
      <c r="EN68" s="22">
        <f t="shared" si="165"/>
        <v>0.85460748338709369</v>
      </c>
      <c r="EP68" s="100">
        <f t="shared" si="166"/>
        <v>0.79043869668708511</v>
      </c>
      <c r="EU68" s="100"/>
      <c r="EV68">
        <f t="shared" si="124"/>
        <v>-6.8233308594072256E-2</v>
      </c>
      <c r="EW68">
        <f t="shared" si="167"/>
        <v>-0.10213180659566708</v>
      </c>
      <c r="EX68" s="61"/>
      <c r="EY68">
        <v>931.3169439025578</v>
      </c>
      <c r="EZ68">
        <v>62</v>
      </c>
      <c r="FA68" s="22">
        <f t="shared" si="168"/>
        <v>0.90528085852748841</v>
      </c>
      <c r="FC68" s="100">
        <f t="shared" si="169"/>
        <v>0.86007794088315781</v>
      </c>
      <c r="FH68" s="100"/>
      <c r="FI68">
        <f t="shared" si="125"/>
        <v>-4.3216662357631781E-2</v>
      </c>
      <c r="FJ68">
        <f t="shared" si="170"/>
        <v>-6.5462190893990427E-2</v>
      </c>
      <c r="FK68" s="61"/>
      <c r="FL68" s="100">
        <v>825.6399033477004</v>
      </c>
      <c r="FM68">
        <v>62</v>
      </c>
      <c r="FN68" s="22">
        <f t="shared" si="171"/>
        <v>0.8610131809067203</v>
      </c>
      <c r="FP68" s="100">
        <f t="shared" si="172"/>
        <v>0.85355704646899933</v>
      </c>
      <c r="FU68" s="100"/>
      <c r="FV68">
        <f t="shared" si="173"/>
        <v>-6.499020005477886E-2</v>
      </c>
      <c r="FW68">
        <f t="shared" si="174"/>
        <v>-6.8767448024611003E-2</v>
      </c>
      <c r="FX68" s="61"/>
      <c r="GI68"/>
      <c r="GJ68" s="61"/>
      <c r="GT68"/>
      <c r="GU68" s="61"/>
      <c r="HE68"/>
      <c r="HF68" s="61"/>
      <c r="HP68"/>
      <c r="HQ68" s="61"/>
      <c r="IA68"/>
      <c r="IB68" s="61"/>
    </row>
    <row r="69" spans="4:236" x14ac:dyDescent="0.25">
      <c r="D69" s="101"/>
      <c r="E69" s="101"/>
      <c r="L69" s="100">
        <v>304.00657887618155</v>
      </c>
      <c r="M69" s="100">
        <v>63</v>
      </c>
      <c r="N69" s="22">
        <f t="shared" si="122"/>
        <v>3.1481817819578755</v>
      </c>
      <c r="O69" s="100"/>
      <c r="P69" s="100">
        <f t="shared" si="127"/>
        <v>0.3892984601539809</v>
      </c>
      <c r="Q69" s="100"/>
      <c r="R69" s="100"/>
      <c r="S69" s="100"/>
      <c r="T69" s="100"/>
      <c r="U69" s="100"/>
      <c r="V69">
        <f t="shared" si="128"/>
        <v>0.49805980139411066</v>
      </c>
      <c r="W69">
        <f t="shared" si="129"/>
        <v>-0.40971731410344525</v>
      </c>
      <c r="X69" s="61"/>
      <c r="Y69" s="100">
        <v>377.00828903354369</v>
      </c>
      <c r="Z69" s="100">
        <v>63</v>
      </c>
      <c r="AA69" s="22">
        <f t="shared" si="130"/>
        <v>0.20970214067439438</v>
      </c>
      <c r="AB69" s="100"/>
      <c r="AC69" s="100">
        <f t="shared" si="131"/>
        <v>0.37599283697831792</v>
      </c>
      <c r="AD69" s="100"/>
      <c r="AE69" s="100"/>
      <c r="AF69" s="100"/>
      <c r="AG69" s="100"/>
      <c r="AH69" s="100"/>
      <c r="AI69">
        <f t="shared" si="132"/>
        <v>-0.6783971361615907</v>
      </c>
      <c r="AJ69">
        <f t="shared" si="133"/>
        <v>-0.4248204287170797</v>
      </c>
      <c r="AK69" s="61"/>
      <c r="AL69" s="100">
        <v>319.00352662627415</v>
      </c>
      <c r="AM69" s="100">
        <v>63</v>
      </c>
      <c r="AN69" s="22">
        <f t="shared" si="134"/>
        <v>0.21311658571194758</v>
      </c>
      <c r="AP69" s="100">
        <f t="shared" si="135"/>
        <v>0.3152398811682135</v>
      </c>
      <c r="AU69" s="100"/>
      <c r="AV69">
        <f t="shared" si="136"/>
        <v>-0.67138275017842364</v>
      </c>
      <c r="AW69">
        <f t="shared" si="137"/>
        <v>-0.50135884487649041</v>
      </c>
      <c r="AX69" s="61"/>
      <c r="AY69" s="100">
        <v>666.45048578270234</v>
      </c>
      <c r="AZ69" s="100">
        <v>63</v>
      </c>
      <c r="BA69" s="22">
        <f t="shared" si="138"/>
        <v>1.4948140837824033</v>
      </c>
      <c r="BB69" s="100"/>
      <c r="BC69" s="100">
        <f t="shared" si="139"/>
        <v>0.97684379625896878</v>
      </c>
      <c r="BD69" s="100"/>
      <c r="BE69" s="100"/>
      <c r="BF69" s="100"/>
      <c r="BG69" s="100"/>
      <c r="BH69" s="100"/>
      <c r="BI69">
        <f t="shared" si="140"/>
        <v>0.17458718101608528</v>
      </c>
      <c r="BJ69">
        <f t="shared" si="141"/>
        <v>-1.0174877270375525E-2</v>
      </c>
      <c r="BK69" s="61"/>
      <c r="BL69" s="100">
        <v>593.66067749178069</v>
      </c>
      <c r="BM69" s="100">
        <v>63</v>
      </c>
      <c r="BN69" s="22">
        <f t="shared" si="142"/>
        <v>1.2167789185570677</v>
      </c>
      <c r="BO69" s="100"/>
      <c r="BP69" s="100">
        <f t="shared" si="143"/>
        <v>0.84687608798403113</v>
      </c>
      <c r="BQ69" s="100"/>
      <c r="BR69" s="100"/>
      <c r="BS69" s="100"/>
      <c r="BT69" s="100"/>
      <c r="BU69" s="100"/>
      <c r="BV69">
        <f t="shared" si="144"/>
        <v>8.5211676691187538E-2</v>
      </c>
      <c r="BW69">
        <f t="shared" si="145"/>
        <v>-7.2180129505830748E-2</v>
      </c>
      <c r="BX69" s="61"/>
      <c r="BY69" s="100">
        <v>818.56841497824723</v>
      </c>
      <c r="BZ69" s="100">
        <v>63</v>
      </c>
      <c r="CA69" s="22">
        <f t="shared" si="146"/>
        <v>1.1634492457127619</v>
      </c>
      <c r="CB69" s="100"/>
      <c r="CC69" s="100">
        <f t="shared" si="147"/>
        <v>0.92354045945573671</v>
      </c>
      <c r="CD69" s="100"/>
      <c r="CE69" s="100"/>
      <c r="CF69" s="100"/>
      <c r="CG69" s="100"/>
      <c r="CH69" s="100"/>
      <c r="CI69">
        <f t="shared" si="148"/>
        <v>6.5747442381957982E-2</v>
      </c>
      <c r="CJ69">
        <f t="shared" si="149"/>
        <v>-3.4544073766273609E-2</v>
      </c>
      <c r="CK69" s="61"/>
      <c r="CL69" s="100">
        <v>797.77644111618133</v>
      </c>
      <c r="CM69" s="100">
        <v>63</v>
      </c>
      <c r="CN69" s="22">
        <f t="shared" si="150"/>
        <v>0.79210986025052443</v>
      </c>
      <c r="CO69" s="100"/>
      <c r="CP69" s="100">
        <f t="shared" si="151"/>
        <v>0.76240825379135013</v>
      </c>
      <c r="CQ69" s="100"/>
      <c r="CR69" s="100"/>
      <c r="CS69" s="100"/>
      <c r="CT69" s="100"/>
      <c r="CU69" s="100"/>
      <c r="CV69">
        <f t="shared" si="152"/>
        <v>-0.1012145805420897</v>
      </c>
      <c r="CW69">
        <f t="shared" si="153"/>
        <v>-0.11781241069523518</v>
      </c>
      <c r="CX69" s="61"/>
      <c r="CY69" s="100">
        <v>1062.7710242568717</v>
      </c>
      <c r="CZ69" s="100">
        <v>63</v>
      </c>
      <c r="DA69" s="22">
        <f t="shared" si="154"/>
        <v>0.67074117114261822</v>
      </c>
      <c r="DC69" s="100">
        <f t="shared" si="155"/>
        <v>0.69119391359660187</v>
      </c>
      <c r="DI69">
        <f t="shared" si="156"/>
        <v>-0.17344503516631427</v>
      </c>
      <c r="DJ69">
        <f t="shared" si="157"/>
        <v>-0.16040009475232334</v>
      </c>
      <c r="DK69" s="61"/>
      <c r="DL69" s="100">
        <v>1095.7414156633854</v>
      </c>
      <c r="DM69" s="100">
        <v>63</v>
      </c>
      <c r="DN69" s="22">
        <f t="shared" si="158"/>
        <v>0.60519389555106073</v>
      </c>
      <c r="DP69" s="100">
        <f t="shared" si="159"/>
        <v>0.63806102631360706</v>
      </c>
      <c r="DU69" s="100"/>
      <c r="DV69">
        <f t="shared" si="160"/>
        <v>-0.21810546125337832</v>
      </c>
      <c r="DW69">
        <f t="shared" si="161"/>
        <v>-0.19513778189988304</v>
      </c>
      <c r="DX69" s="61"/>
      <c r="DY69" s="100">
        <v>717.19209421186451</v>
      </c>
      <c r="DZ69">
        <v>63</v>
      </c>
      <c r="EA69" s="22">
        <f t="shared" si="162"/>
        <v>0.93801408422997867</v>
      </c>
      <c r="EC69" s="100">
        <f t="shared" si="163"/>
        <v>0.65186111180257789</v>
      </c>
      <c r="EH69" s="100"/>
      <c r="EI69">
        <f t="shared" si="123"/>
        <v>-2.779064066417607E-2</v>
      </c>
      <c r="EJ69">
        <f t="shared" si="164"/>
        <v>-0.18584492697226057</v>
      </c>
      <c r="EK69" s="61"/>
      <c r="EL69">
        <v>948.45268727543817</v>
      </c>
      <c r="EM69">
        <v>63</v>
      </c>
      <c r="EN69" s="22">
        <f t="shared" si="165"/>
        <v>0.86699309908835609</v>
      </c>
      <c r="EP69" s="100">
        <f t="shared" si="166"/>
        <v>0.79974775469908932</v>
      </c>
      <c r="EU69" s="100"/>
      <c r="EV69">
        <f t="shared" si="124"/>
        <v>-6.198435931707065E-2</v>
      </c>
      <c r="EW69">
        <f t="shared" si="167"/>
        <v>-9.7046970528837581E-2</v>
      </c>
      <c r="EX69" s="61"/>
      <c r="EY69">
        <v>949.84261854267208</v>
      </c>
      <c r="EZ69">
        <v>63</v>
      </c>
      <c r="FA69" s="22">
        <f t="shared" si="168"/>
        <v>0.91859381232936332</v>
      </c>
      <c r="FC69" s="100">
        <f t="shared" si="169"/>
        <v>0.87097043658678397</v>
      </c>
      <c r="FH69" s="100"/>
      <c r="FI69">
        <f t="shared" si="125"/>
        <v>-3.6876484326612745E-2</v>
      </c>
      <c r="FJ69">
        <f t="shared" si="170"/>
        <v>-5.9996586031515781E-2</v>
      </c>
      <c r="FK69" s="61"/>
      <c r="FL69" s="100">
        <v>843.62625018428628</v>
      </c>
      <c r="FM69">
        <v>63</v>
      </c>
      <c r="FN69" s="22">
        <f t="shared" si="171"/>
        <v>0.87349163280391928</v>
      </c>
      <c r="FP69" s="100">
        <f t="shared" si="172"/>
        <v>0.86364887579233274</v>
      </c>
      <c r="FU69" s="100"/>
      <c r="FV69">
        <f t="shared" si="173"/>
        <v>-5.8741250777777282E-2</v>
      </c>
      <c r="FW69">
        <f t="shared" si="174"/>
        <v>-6.366278796093025E-2</v>
      </c>
      <c r="FX69" s="61"/>
      <c r="GI69"/>
      <c r="GJ69" s="61"/>
      <c r="GT69"/>
      <c r="GU69" s="61"/>
      <c r="HE69"/>
      <c r="HF69" s="61"/>
      <c r="HP69"/>
      <c r="HQ69" s="61"/>
      <c r="IA69"/>
      <c r="IB69" s="61"/>
    </row>
    <row r="70" spans="4:236" x14ac:dyDescent="0.25">
      <c r="D70" s="101"/>
      <c r="E70" s="101"/>
      <c r="L70" s="100">
        <v>310.01451578918045</v>
      </c>
      <c r="M70" s="100">
        <v>64</v>
      </c>
      <c r="N70" s="22">
        <f t="shared" si="122"/>
        <v>3.1517786193775548</v>
      </c>
      <c r="O70" s="100"/>
      <c r="P70" s="100">
        <f t="shared" ref="P70:P101" si="175">(L70*($D$2/$E$2)+L$4)/$P$4</f>
        <v>0.38997478591587337</v>
      </c>
      <c r="Q70" s="100"/>
      <c r="R70" s="100"/>
      <c r="S70" s="100"/>
      <c r="T70" s="100"/>
      <c r="U70" s="100"/>
      <c r="V70">
        <f t="shared" ref="V70:V101" si="176">LOG10(N70)</f>
        <v>0.49855570508679586</v>
      </c>
      <c r="W70">
        <f t="shared" ref="W70:W101" si="177">LOG10(P70)</f>
        <v>-0.40896347166989966</v>
      </c>
      <c r="X70" s="61"/>
      <c r="Y70" s="100">
        <v>386.51164277418604</v>
      </c>
      <c r="Z70" s="100">
        <v>64</v>
      </c>
      <c r="AA70" s="22">
        <f t="shared" ref="AA70:AA101" si="178">((Z70*(1/60))+(AC$2*(1/60)))/AB$4</f>
        <v>0.21269788554117144</v>
      </c>
      <c r="AB70" s="100"/>
      <c r="AC70" s="100">
        <f t="shared" ref="AC70:AC101" si="179">((Y70*($D$3/$E$3)+Y$4))/AC$4</f>
        <v>0.37703763284116359</v>
      </c>
      <c r="AD70" s="100"/>
      <c r="AE70" s="100"/>
      <c r="AF70" s="100"/>
      <c r="AG70" s="100"/>
      <c r="AH70" s="100"/>
      <c r="AI70">
        <f t="shared" ref="AI70:AI101" si="180">LOG10(AA70)</f>
        <v>-0.67223682745677216</v>
      </c>
      <c r="AJ70">
        <f t="shared" ref="AJ70:AJ101" si="181">LOG10(AC70)</f>
        <v>-0.4236152998748996</v>
      </c>
      <c r="AK70" s="61"/>
      <c r="AL70" s="100">
        <v>325.50614433524908</v>
      </c>
      <c r="AM70" s="100">
        <v>64</v>
      </c>
      <c r="AN70" s="22">
        <f t="shared" ref="AN70:AN101" si="182">((AM70*(1/60))+(AP$2*(1/60)))/AO$4</f>
        <v>0.2157805430333469</v>
      </c>
      <c r="AP70" s="100">
        <f t="shared" ref="AP70:AP101" si="183">((AL70*($D$4/$E$4)+AL$4))/AP$4</f>
        <v>0.31578511729667763</v>
      </c>
      <c r="AU70" s="100"/>
      <c r="AV70">
        <f t="shared" ref="AV70:AV101" si="184">LOG10(AN70)</f>
        <v>-0.66598771829171755</v>
      </c>
      <c r="AW70">
        <f t="shared" ref="AW70:AW101" si="185">LOG10(AP70)</f>
        <v>-0.50060834180155478</v>
      </c>
      <c r="AX70" s="61"/>
      <c r="AY70" s="100">
        <v>678.94219194273091</v>
      </c>
      <c r="AZ70" s="100">
        <v>64</v>
      </c>
      <c r="BA70" s="22">
        <f t="shared" ref="BA70:BA101" si="186">((AZ70*(1/60))+(BC$2*(1/60)))/BB$4</f>
        <v>1.5155753905016034</v>
      </c>
      <c r="BB70" s="100"/>
      <c r="BC70" s="100">
        <f t="shared" ref="BC70:BC101" si="187">((AY70*(AZ$2/BA$2))+AY$4)/BC$4</f>
        <v>0.98712905378506588</v>
      </c>
      <c r="BD70" s="100"/>
      <c r="BE70" s="100"/>
      <c r="BF70" s="100"/>
      <c r="BG70" s="100"/>
      <c r="BH70" s="100"/>
      <c r="BI70">
        <f t="shared" ref="BI70:BI101" si="188">LOG10(BA70)</f>
        <v>0.18057754470527274</v>
      </c>
      <c r="BJ70">
        <f t="shared" ref="BJ70:BJ101" si="189">LOG10(BC70)</f>
        <v>-5.6260654835075929E-3</v>
      </c>
      <c r="BK70" s="61"/>
      <c r="BL70" s="100">
        <v>606.14705311500109</v>
      </c>
      <c r="BM70" s="100">
        <v>64</v>
      </c>
      <c r="BN70" s="22">
        <f t="shared" ref="BN70:BN101" si="190">((BM70*(1/60))+(BP$2*(1/60)))/BO$4</f>
        <v>1.2336786257592491</v>
      </c>
      <c r="BO70" s="100"/>
      <c r="BP70" s="100">
        <f t="shared" ref="BP70:BP101" si="191">((BL70*(BM$2/BN$2))+BL$4)/BP$4</f>
        <v>0.85587698843852666</v>
      </c>
      <c r="BQ70" s="100"/>
      <c r="BR70" s="100"/>
      <c r="BS70" s="100"/>
      <c r="BT70" s="100"/>
      <c r="BU70" s="100"/>
      <c r="BV70">
        <f t="shared" ref="BV70:BV101" si="192">LOG10(BN70)</f>
        <v>9.120204038037498E-2</v>
      </c>
      <c r="BW70">
        <f t="shared" ref="BW70:BW101" si="193">LOG10(BP70)</f>
        <v>-6.7588650137475309E-2</v>
      </c>
      <c r="BX70" s="61"/>
      <c r="BY70" s="100">
        <v>834.07628547993136</v>
      </c>
      <c r="BZ70" s="100">
        <v>64</v>
      </c>
      <c r="CA70" s="22">
        <f t="shared" ref="CA70:CA89" si="194">((BZ70*(1/60))+(CC$2*(1/60)))/CB$4</f>
        <v>1.1787577884195086</v>
      </c>
      <c r="CB70" s="100"/>
      <c r="CC70" s="100">
        <f t="shared" ref="CC70:CC89" si="195">((BY70*(BZ$2/CA$2))+BY$4)/CC$4</f>
        <v>0.93360548182375247</v>
      </c>
      <c r="CD70" s="100"/>
      <c r="CE70" s="100"/>
      <c r="CF70" s="100"/>
      <c r="CG70" s="100"/>
      <c r="CH70" s="100"/>
      <c r="CI70">
        <f t="shared" ref="CI70:CI89" si="196">LOG10(CA70)</f>
        <v>7.1424575273648469E-2</v>
      </c>
      <c r="CJ70">
        <f t="shared" ref="CJ70:CJ89" si="197">LOG10(CC70)</f>
        <v>-2.9836606921108445E-2</v>
      </c>
      <c r="CK70" s="61"/>
      <c r="CL70" s="100">
        <v>813.7840622671348</v>
      </c>
      <c r="CM70" s="100">
        <v>64</v>
      </c>
      <c r="CN70" s="22">
        <f t="shared" ref="CN70:CN84" si="198">((CM70*(1/60))+(CP$2*(1/60)))/CO$4</f>
        <v>0.8035897132976334</v>
      </c>
      <c r="CO70" s="100"/>
      <c r="CP70" s="100">
        <f t="shared" ref="CP70:CP84" si="199">((CL70*(CM$2/CN$2))+CL$4)/CP$4</f>
        <v>0.76950770089517029</v>
      </c>
      <c r="CQ70" s="100"/>
      <c r="CR70" s="100"/>
      <c r="CS70" s="100"/>
      <c r="CT70" s="100"/>
      <c r="CU70" s="100"/>
      <c r="CV70">
        <f t="shared" ref="CV70:CV84" si="200">LOG10(CN70)</f>
        <v>-9.4965631265088224E-2</v>
      </c>
      <c r="CW70">
        <f t="shared" ref="CW70:CW84" si="201">LOG10(CP70)</f>
        <v>-0.11378702958228391</v>
      </c>
      <c r="CX70" s="61"/>
      <c r="CY70" s="100">
        <v>1083.2442014615172</v>
      </c>
      <c r="CZ70" s="100">
        <v>64</v>
      </c>
      <c r="DA70" s="22">
        <f t="shared" ref="DA70" si="202">((CZ70*(1/60))+(DC$2*(1/60)))/DB$4</f>
        <v>0.68046205768091694</v>
      </c>
      <c r="DC70" s="100">
        <f t="shared" si="155"/>
        <v>0.6980271425285921</v>
      </c>
      <c r="DI70">
        <f t="shared" si="156"/>
        <v>-0.16719608588931281</v>
      </c>
      <c r="DJ70">
        <f t="shared" si="157"/>
        <v>-0.1561276896673742</v>
      </c>
      <c r="DK70" s="61"/>
      <c r="DL70" s="100"/>
      <c r="DM70" s="100"/>
      <c r="DN70" s="22"/>
      <c r="DO70" s="100"/>
      <c r="DU70" s="100"/>
      <c r="DV70"/>
      <c r="DW70"/>
      <c r="DX70" s="61"/>
      <c r="DY70" s="100">
        <v>732.72112703265213</v>
      </c>
      <c r="DZ70">
        <v>64</v>
      </c>
      <c r="EA70" s="22">
        <f t="shared" ref="EA70:EA101" si="203">((DZ70*(1/60))+(EC$2*(1/60)))/EB$4</f>
        <v>0.95180840899806662</v>
      </c>
      <c r="EC70" s="100">
        <f t="shared" ref="EC70:EC101" si="204">((DY70*(DZ$2/EA$2))+DY$4)/EC$4</f>
        <v>0.66043425028326375</v>
      </c>
      <c r="EH70" s="100"/>
      <c r="EI70">
        <f t="shared" si="123"/>
        <v>-2.1450462633157062E-2</v>
      </c>
      <c r="EJ70">
        <f t="shared" ref="EJ70:EJ101" si="205">LOG(EC70)</f>
        <v>-0.18017041220616198</v>
      </c>
      <c r="EK70" s="61"/>
      <c r="EL70">
        <v>968.43301265497962</v>
      </c>
      <c r="EM70">
        <v>64</v>
      </c>
      <c r="EN70" s="22">
        <f t="shared" ref="EN70:EN101" si="206">((EM70*(1/60))+(EP$2*(1/60)))/EO$4</f>
        <v>0.87937871478961827</v>
      </c>
      <c r="EP70" s="100">
        <f t="shared" ref="EP70:EP102" si="207">((EL70*(EM$2/EN$2))+EL$4)/EP$4</f>
        <v>0.81035971409731511</v>
      </c>
      <c r="EU70" s="100"/>
      <c r="EV70">
        <f t="shared" si="124"/>
        <v>-5.5824050612252221E-2</v>
      </c>
      <c r="EW70">
        <f t="shared" ref="EW70:EW102" si="208">LOG(EP70)</f>
        <v>-9.1322157455427252E-2</v>
      </c>
      <c r="EX70" s="61"/>
      <c r="EY70">
        <v>970.36655445249141</v>
      </c>
      <c r="EZ70">
        <v>64</v>
      </c>
      <c r="FA70" s="22">
        <f t="shared" ref="FA70:FA90" si="209">((EZ70*(1/60))+(FC$2*(1/60)))/FB$4</f>
        <v>0.93190676613123813</v>
      </c>
      <c r="FC70" s="100">
        <f t="shared" ref="FC70:FC103" si="210">((EY70*(EZ$2/FA$2))+EY$4)/FC$4</f>
        <v>0.88303784509212013</v>
      </c>
      <c r="FH70" s="100"/>
      <c r="FI70">
        <f t="shared" si="125"/>
        <v>-3.062753504961124E-2</v>
      </c>
      <c r="FJ70">
        <f t="shared" ref="FJ70:FJ103" si="211">LOG(FC70)</f>
        <v>-5.4020683101405384E-2</v>
      </c>
      <c r="FK70" s="61"/>
      <c r="FL70" s="100">
        <v>859.15336232828656</v>
      </c>
      <c r="FM70">
        <v>64</v>
      </c>
      <c r="FN70" s="22">
        <f t="shared" ref="FN70:FN87" si="212">((FM70*(1/60))+(FP$2*(1/60)))/FO$4</f>
        <v>0.88597008470111804</v>
      </c>
      <c r="FP70" s="100">
        <f t="shared" ref="FP70:FP87" si="213">((FL70*(FM$2/FN$2))+FL$4)/FP$4</f>
        <v>0.87236087089979819</v>
      </c>
      <c r="FU70" s="100"/>
      <c r="FV70">
        <f t="shared" si="173"/>
        <v>-5.2580942072958867E-2</v>
      </c>
      <c r="FW70">
        <f t="shared" ref="FW70:FW87" si="214">LOG(FP70)</f>
        <v>-5.9303822613523467E-2</v>
      </c>
      <c r="FX70" s="61"/>
      <c r="GI70"/>
      <c r="GJ70" s="61"/>
      <c r="GT70"/>
      <c r="GU70" s="61"/>
      <c r="HE70"/>
      <c r="HF70" s="61"/>
      <c r="HP70"/>
      <c r="HQ70" s="61"/>
      <c r="IA70"/>
      <c r="IB70" s="61"/>
    </row>
    <row r="71" spans="4:236" x14ac:dyDescent="0.25">
      <c r="D71" s="101"/>
      <c r="E71" s="101"/>
      <c r="L71" s="100">
        <v>316.51935169907068</v>
      </c>
      <c r="M71" s="100">
        <v>65</v>
      </c>
      <c r="N71" s="22">
        <f t="shared" ref="N71:N120" si="215">(((M71*(1/60))+(P$2*(1/60)))/O$4)+$O$6</f>
        <v>3.1553754567972341</v>
      </c>
      <c r="O71" s="100"/>
      <c r="P71" s="100">
        <f t="shared" si="175"/>
        <v>0.39070704861544048</v>
      </c>
      <c r="Q71" s="100"/>
      <c r="R71" s="100"/>
      <c r="S71" s="100"/>
      <c r="T71" s="100"/>
      <c r="U71" s="100"/>
      <c r="V71">
        <f t="shared" si="176"/>
        <v>0.49905104317245014</v>
      </c>
      <c r="W71">
        <f t="shared" si="177"/>
        <v>-0.40814875374276643</v>
      </c>
      <c r="X71" s="61"/>
      <c r="Y71" s="100">
        <v>396.5113491440062</v>
      </c>
      <c r="Z71" s="100">
        <v>65</v>
      </c>
      <c r="AA71" s="22">
        <f t="shared" si="178"/>
        <v>0.21569363040794851</v>
      </c>
      <c r="AB71" s="100"/>
      <c r="AC71" s="100">
        <f t="shared" si="179"/>
        <v>0.37813699756334346</v>
      </c>
      <c r="AD71" s="100"/>
      <c r="AE71" s="100"/>
      <c r="AF71" s="100"/>
      <c r="AG71" s="100"/>
      <c r="AH71" s="100"/>
      <c r="AI71">
        <f t="shared" si="180"/>
        <v>-0.66616267974457899</v>
      </c>
      <c r="AJ71">
        <f t="shared" si="181"/>
        <v>-0.42235082845199468</v>
      </c>
      <c r="AK71" s="61"/>
      <c r="AL71" s="100">
        <v>333.00337836124123</v>
      </c>
      <c r="AM71" s="100">
        <v>65</v>
      </c>
      <c r="AN71" s="22">
        <f t="shared" si="182"/>
        <v>0.21844450035474625</v>
      </c>
      <c r="AP71" s="100">
        <f t="shared" si="183"/>
        <v>0.3164137507236251</v>
      </c>
      <c r="AU71" s="100"/>
      <c r="AV71">
        <f t="shared" si="184"/>
        <v>-0.66065888478665058</v>
      </c>
      <c r="AW71">
        <f t="shared" si="185"/>
        <v>-0.4997446511742728</v>
      </c>
      <c r="AX71" s="61"/>
      <c r="AY71" s="100">
        <v>690.00905791156106</v>
      </c>
      <c r="AZ71" s="100">
        <v>65</v>
      </c>
      <c r="BA71" s="22">
        <f t="shared" si="186"/>
        <v>1.5363366972208032</v>
      </c>
      <c r="BB71" s="100"/>
      <c r="BC71" s="100">
        <f t="shared" si="187"/>
        <v>0.99624114504289885</v>
      </c>
      <c r="BD71" s="100"/>
      <c r="BE71" s="100"/>
      <c r="BF71" s="100"/>
      <c r="BG71" s="100"/>
      <c r="BH71" s="100"/>
      <c r="BI71">
        <f t="shared" si="188"/>
        <v>0.18648640431579297</v>
      </c>
      <c r="BJ71">
        <f t="shared" si="189"/>
        <v>-1.6355257474972714E-3</v>
      </c>
      <c r="BK71" s="61"/>
      <c r="BL71" s="100">
        <v>615.61453036782689</v>
      </c>
      <c r="BM71" s="100">
        <v>65</v>
      </c>
      <c r="BN71" s="22">
        <f t="shared" si="190"/>
        <v>1.2505783329614304</v>
      </c>
      <c r="BO71" s="100"/>
      <c r="BP71" s="100">
        <f t="shared" si="191"/>
        <v>0.86270169265048502</v>
      </c>
      <c r="BQ71" s="100"/>
      <c r="BR71" s="100"/>
      <c r="BS71" s="100"/>
      <c r="BT71" s="100"/>
      <c r="BU71" s="100"/>
      <c r="BV71">
        <f t="shared" si="192"/>
        <v>9.7110899990895186E-2</v>
      </c>
      <c r="BW71">
        <f t="shared" si="193"/>
        <v>-6.4139349860526565E-2</v>
      </c>
      <c r="BX71" s="61"/>
      <c r="BY71" s="100">
        <v>849.03018203123963</v>
      </c>
      <c r="BZ71" s="100">
        <v>65</v>
      </c>
      <c r="CA71" s="22">
        <f t="shared" si="194"/>
        <v>1.1940663311262554</v>
      </c>
      <c r="CB71" s="100"/>
      <c r="CC71" s="100">
        <f t="shared" si="195"/>
        <v>0.94331096029428574</v>
      </c>
      <c r="CD71" s="100"/>
      <c r="CE71" s="100"/>
      <c r="CF71" s="100"/>
      <c r="CG71" s="100"/>
      <c r="CH71" s="100"/>
      <c r="CI71">
        <f t="shared" si="196"/>
        <v>7.7028452791646954E-2</v>
      </c>
      <c r="CJ71">
        <f t="shared" si="197"/>
        <v>-2.534511948084207E-2</v>
      </c>
      <c r="CK71" s="61"/>
      <c r="CL71" s="100">
        <v>829.27875289313909</v>
      </c>
      <c r="CM71" s="100">
        <v>65</v>
      </c>
      <c r="CN71" s="22">
        <f t="shared" si="198"/>
        <v>0.81506956634474248</v>
      </c>
      <c r="CO71" s="100"/>
      <c r="CP71" s="100">
        <f t="shared" si="199"/>
        <v>0.77637966116034851</v>
      </c>
      <c r="CQ71" s="100"/>
      <c r="CR71" s="100"/>
      <c r="CS71" s="100"/>
      <c r="CT71" s="100"/>
      <c r="CU71" s="100"/>
      <c r="CV71">
        <f t="shared" si="200"/>
        <v>-8.8805322560269753E-2</v>
      </c>
      <c r="CW71">
        <f t="shared" si="201"/>
        <v>-0.10992585035931585</v>
      </c>
      <c r="CX71" s="61"/>
      <c r="DJ71"/>
      <c r="DK71" s="65"/>
      <c r="DL71" s="100"/>
      <c r="DM71" s="100"/>
      <c r="DN71" s="100"/>
      <c r="DO71" s="100"/>
      <c r="DU71" s="100"/>
      <c r="DV71" s="100"/>
      <c r="DW71" s="100"/>
      <c r="DX71" s="66"/>
      <c r="DY71" s="100">
        <v>750.74779386955242</v>
      </c>
      <c r="DZ71">
        <v>65</v>
      </c>
      <c r="EA71" s="22">
        <f t="shared" si="203"/>
        <v>0.96560273376615446</v>
      </c>
      <c r="EC71" s="100">
        <f t="shared" si="204"/>
        <v>0.67038626164942261</v>
      </c>
      <c r="EH71" s="100"/>
      <c r="EI71">
        <f t="shared" ref="EI71:EI115" si="216">LOG10(EA71)</f>
        <v>-1.5201513356155582E-2</v>
      </c>
      <c r="EJ71">
        <f t="shared" si="205"/>
        <v>-0.17367489436432823</v>
      </c>
      <c r="EK71" s="61"/>
      <c r="EL71">
        <v>989.50113693719425</v>
      </c>
      <c r="EM71">
        <v>65</v>
      </c>
      <c r="EN71" s="22">
        <f t="shared" si="206"/>
        <v>0.89176433049088044</v>
      </c>
      <c r="EP71" s="100">
        <f t="shared" si="207"/>
        <v>0.82154942573777523</v>
      </c>
      <c r="EU71" s="100"/>
      <c r="EV71">
        <f t="shared" ref="EV71:EV102" si="217">LOG10(EN71)</f>
        <v>-4.9749902900059075E-2</v>
      </c>
      <c r="EW71">
        <f t="shared" si="208"/>
        <v>-8.5366303586834807E-2</v>
      </c>
      <c r="EX71" s="65"/>
      <c r="EY71">
        <v>989.89140818576664</v>
      </c>
      <c r="EZ71">
        <v>65</v>
      </c>
      <c r="FA71" s="22">
        <f t="shared" si="209"/>
        <v>0.94521971993311293</v>
      </c>
      <c r="FC71" s="100">
        <f t="shared" si="210"/>
        <v>0.89451782568851457</v>
      </c>
      <c r="FH71" s="100"/>
      <c r="FI71">
        <f t="shared" ref="FI71:FI103" si="218">LOG10(FA71)</f>
        <v>-2.4467226344792797E-2</v>
      </c>
      <c r="FJ71">
        <f t="shared" si="211"/>
        <v>-4.8411000517489873E-2</v>
      </c>
      <c r="FK71" s="65"/>
      <c r="FL71" s="100">
        <v>874.14215091139499</v>
      </c>
      <c r="FM71">
        <v>65</v>
      </c>
      <c r="FN71" s="22">
        <f t="shared" si="212"/>
        <v>0.89844853659831692</v>
      </c>
      <c r="FP71" s="100">
        <f t="shared" si="213"/>
        <v>0.88077082193202083</v>
      </c>
      <c r="FU71" s="100"/>
      <c r="FV71">
        <f t="shared" ref="FV71:FV87" si="219">LOG(FN71)</f>
        <v>-4.6506794360765685E-2</v>
      </c>
      <c r="FW71">
        <f t="shared" si="214"/>
        <v>-5.5137081052437448E-2</v>
      </c>
      <c r="FX71" s="65"/>
      <c r="GH71" s="100"/>
      <c r="GI71" s="100"/>
      <c r="GJ71" s="65"/>
      <c r="GT71"/>
      <c r="GU71" s="61"/>
      <c r="HE71"/>
      <c r="HF71" s="61"/>
      <c r="HP71"/>
      <c r="HQ71" s="61"/>
      <c r="IA71"/>
      <c r="IB71" s="61"/>
    </row>
    <row r="72" spans="4:236" x14ac:dyDescent="0.25">
      <c r="D72" s="101"/>
      <c r="E72" s="101"/>
      <c r="L72" s="100">
        <v>322.51395318652493</v>
      </c>
      <c r="M72" s="100">
        <v>66</v>
      </c>
      <c r="N72" s="22">
        <f t="shared" si="215"/>
        <v>3.1589722942169134</v>
      </c>
      <c r="O72" s="100"/>
      <c r="P72" s="100">
        <f t="shared" si="175"/>
        <v>0.39138187318116985</v>
      </c>
      <c r="Q72" s="100"/>
      <c r="R72" s="100"/>
      <c r="S72" s="100"/>
      <c r="T72" s="100"/>
      <c r="U72" s="100"/>
      <c r="V72">
        <f t="shared" si="176"/>
        <v>0.49954581693981925</v>
      </c>
      <c r="W72">
        <f t="shared" si="177"/>
        <v>-0.40739929252496149</v>
      </c>
      <c r="X72" s="61"/>
      <c r="Y72" s="100">
        <v>407.50766863949934</v>
      </c>
      <c r="Z72" s="100">
        <v>66</v>
      </c>
      <c r="AA72" s="22">
        <f t="shared" si="178"/>
        <v>0.21868937527472559</v>
      </c>
      <c r="AB72" s="100"/>
      <c r="AC72" s="100">
        <f t="shared" si="179"/>
        <v>0.37934592963395403</v>
      </c>
      <c r="AD72" s="100"/>
      <c r="AE72" s="100"/>
      <c r="AF72" s="100"/>
      <c r="AG72" s="100"/>
      <c r="AH72" s="100"/>
      <c r="AI72">
        <f t="shared" si="180"/>
        <v>-0.66017231605539151</v>
      </c>
      <c r="AJ72">
        <f t="shared" si="181"/>
        <v>-0.4209645715366398</v>
      </c>
      <c r="AK72" s="61"/>
      <c r="AL72" s="100">
        <v>341.0058650522011</v>
      </c>
      <c r="AM72" s="100">
        <v>66</v>
      </c>
      <c r="AN72" s="22">
        <f t="shared" si="182"/>
        <v>0.22110845767614559</v>
      </c>
      <c r="AP72" s="100">
        <f t="shared" si="183"/>
        <v>0.3170847489364591</v>
      </c>
      <c r="AU72" s="100"/>
      <c r="AV72">
        <f t="shared" si="184"/>
        <v>-0.65539464479429332</v>
      </c>
      <c r="AW72">
        <f t="shared" si="185"/>
        <v>-0.4988246460587612</v>
      </c>
      <c r="AX72" s="61"/>
      <c r="AY72" s="100">
        <v>700.94596796044129</v>
      </c>
      <c r="AZ72" s="100">
        <v>66</v>
      </c>
      <c r="BA72" s="22">
        <f t="shared" si="186"/>
        <v>1.5570980039400035</v>
      </c>
      <c r="BB72" s="100"/>
      <c r="BC72" s="100">
        <f t="shared" si="187"/>
        <v>1.0052462348962319</v>
      </c>
      <c r="BD72" s="100"/>
      <c r="BE72" s="100"/>
      <c r="BF72" s="100"/>
      <c r="BG72" s="100"/>
      <c r="BH72" s="100"/>
      <c r="BI72">
        <f t="shared" si="188"/>
        <v>0.19231594797651688</v>
      </c>
      <c r="BJ72">
        <f t="shared" si="189"/>
        <v>2.2724551478882837E-3</v>
      </c>
      <c r="BK72" s="61"/>
      <c r="BL72" s="100">
        <v>627.10326103441685</v>
      </c>
      <c r="BM72" s="100">
        <v>66</v>
      </c>
      <c r="BN72" s="22">
        <f t="shared" si="190"/>
        <v>1.2674780401636121</v>
      </c>
      <c r="BO72" s="100"/>
      <c r="BP72" s="100">
        <f t="shared" si="191"/>
        <v>0.87098343302085957</v>
      </c>
      <c r="BQ72" s="100"/>
      <c r="BR72" s="100"/>
      <c r="BS72" s="100"/>
      <c r="BT72" s="100"/>
      <c r="BU72" s="100"/>
      <c r="BV72">
        <f t="shared" si="192"/>
        <v>0.10294044365161911</v>
      </c>
      <c r="BW72">
        <f t="shared" si="193"/>
        <v>-5.9990105630740503E-2</v>
      </c>
      <c r="BX72" s="61"/>
      <c r="BY72" s="100">
        <v>863.02158142192479</v>
      </c>
      <c r="BZ72" s="100">
        <v>66</v>
      </c>
      <c r="CA72" s="22">
        <f t="shared" si="194"/>
        <v>1.2093748738330026</v>
      </c>
      <c r="CB72" s="100"/>
      <c r="CC72" s="100">
        <f t="shared" si="195"/>
        <v>0.95239175238703599</v>
      </c>
      <c r="CD72" s="100"/>
      <c r="CE72" s="100"/>
      <c r="CF72" s="100"/>
      <c r="CG72" s="100"/>
      <c r="CH72" s="100"/>
      <c r="CI72">
        <f t="shared" si="196"/>
        <v>8.2560941391608106E-2</v>
      </c>
      <c r="CJ72">
        <f t="shared" si="197"/>
        <v>-2.1184374195663106E-2</v>
      </c>
      <c r="CK72" s="61"/>
      <c r="CL72" s="100">
        <v>846.79897260211646</v>
      </c>
      <c r="CM72" s="100">
        <v>66</v>
      </c>
      <c r="CN72" s="22">
        <f t="shared" si="198"/>
        <v>0.82654941939185167</v>
      </c>
      <c r="CO72" s="100"/>
      <c r="CP72" s="100">
        <f t="shared" si="199"/>
        <v>0.78414995206730087</v>
      </c>
      <c r="CQ72" s="100"/>
      <c r="CR72" s="100"/>
      <c r="CS72" s="100"/>
      <c r="CT72" s="100"/>
      <c r="CU72" s="100"/>
      <c r="CV72">
        <f t="shared" si="200"/>
        <v>-8.2731174848076516E-2</v>
      </c>
      <c r="CW72">
        <f t="shared" si="201"/>
        <v>-0.10560087975401727</v>
      </c>
      <c r="CX72" s="61"/>
      <c r="DJ72"/>
      <c r="DK72" s="65"/>
      <c r="DL72" s="100"/>
      <c r="DM72" s="100"/>
      <c r="DN72" s="100"/>
      <c r="DO72" s="100"/>
      <c r="DU72" s="100"/>
      <c r="DV72" s="100"/>
      <c r="DW72" s="100"/>
      <c r="DX72" s="65"/>
      <c r="DY72" s="100">
        <v>768.23075960286826</v>
      </c>
      <c r="DZ72">
        <v>66</v>
      </c>
      <c r="EA72" s="22">
        <f t="shared" si="203"/>
        <v>0.97939705853424253</v>
      </c>
      <c r="EC72" s="100">
        <f t="shared" si="204"/>
        <v>0.680038111060428</v>
      </c>
      <c r="EH72" s="100"/>
      <c r="EI72">
        <f t="shared" si="216"/>
        <v>-9.0412046513370647E-3</v>
      </c>
      <c r="EJ72">
        <f t="shared" si="205"/>
        <v>-0.16746674764752423</v>
      </c>
      <c r="EK72" s="61"/>
      <c r="EL72">
        <v>1010.5248636228602</v>
      </c>
      <c r="EM72">
        <v>66</v>
      </c>
      <c r="EN72" s="22">
        <f t="shared" si="206"/>
        <v>0.90414994619214273</v>
      </c>
      <c r="EP72" s="100">
        <f t="shared" si="207"/>
        <v>0.83271555690679644</v>
      </c>
      <c r="EU72" s="100"/>
      <c r="EV72">
        <f t="shared" si="217"/>
        <v>-4.3759539210871605E-2</v>
      </c>
      <c r="EW72">
        <f t="shared" si="208"/>
        <v>-7.9503321716547989E-2</v>
      </c>
      <c r="EX72" s="65"/>
      <c r="EY72">
        <v>1007.9176553667467</v>
      </c>
      <c r="EZ72">
        <v>66</v>
      </c>
      <c r="FA72" s="22">
        <f t="shared" si="209"/>
        <v>0.95853267373498785</v>
      </c>
      <c r="FC72" s="100">
        <f t="shared" si="210"/>
        <v>0.90511667424791664</v>
      </c>
      <c r="FH72" s="100"/>
      <c r="FI72">
        <f t="shared" si="218"/>
        <v>-1.8393078632599584E-2</v>
      </c>
      <c r="FJ72">
        <f t="shared" si="211"/>
        <v>-4.3295434368240356E-2</v>
      </c>
      <c r="FK72" s="65"/>
      <c r="FL72" s="100">
        <v>891.62954751398854</v>
      </c>
      <c r="FM72">
        <v>66</v>
      </c>
      <c r="FN72" s="22">
        <f t="shared" si="212"/>
        <v>0.9109269884955159</v>
      </c>
      <c r="FP72" s="100">
        <f t="shared" si="213"/>
        <v>0.89058269887547215</v>
      </c>
      <c r="FU72" s="100"/>
      <c r="FV72">
        <f t="shared" si="219"/>
        <v>-4.0516430671578174E-2</v>
      </c>
      <c r="FW72">
        <f t="shared" si="214"/>
        <v>-5.032574605174947E-2</v>
      </c>
      <c r="FX72" s="65"/>
      <c r="GH72" s="100"/>
      <c r="GI72" s="100"/>
      <c r="GJ72" s="65"/>
      <c r="GT72"/>
      <c r="GU72" s="61"/>
      <c r="HE72"/>
      <c r="HF72" s="61"/>
      <c r="HP72"/>
      <c r="HQ72" s="61"/>
      <c r="IA72"/>
      <c r="IB72" s="61"/>
    </row>
    <row r="73" spans="4:236" x14ac:dyDescent="0.25">
      <c r="D73" s="101"/>
      <c r="E73" s="101"/>
      <c r="L73" s="100">
        <v>330.51361545328206</v>
      </c>
      <c r="M73" s="100">
        <v>67</v>
      </c>
      <c r="N73" s="22">
        <f t="shared" si="215"/>
        <v>3.1625691316365927</v>
      </c>
      <c r="O73" s="100"/>
      <c r="P73" s="100">
        <f t="shared" si="175"/>
        <v>0.39228241154497001</v>
      </c>
      <c r="Q73" s="100"/>
      <c r="R73" s="100"/>
      <c r="S73" s="100"/>
      <c r="T73" s="100"/>
      <c r="U73" s="100"/>
      <c r="V73">
        <f t="shared" si="176"/>
        <v>0.50004002767324929</v>
      </c>
      <c r="W73">
        <f t="shared" si="177"/>
        <v>-0.40640116355082195</v>
      </c>
      <c r="X73" s="61"/>
      <c r="Y73" s="100">
        <v>416.00751195140697</v>
      </c>
      <c r="Z73" s="100">
        <v>67</v>
      </c>
      <c r="AA73" s="22">
        <f t="shared" si="178"/>
        <v>0.22168512014150266</v>
      </c>
      <c r="AB73" s="100"/>
      <c r="AC73" s="100">
        <f t="shared" si="179"/>
        <v>0.38028039986093698</v>
      </c>
      <c r="AD73" s="100"/>
      <c r="AE73" s="100"/>
      <c r="AF73" s="100"/>
      <c r="AG73" s="100"/>
      <c r="AH73" s="100"/>
      <c r="AI73">
        <f t="shared" si="180"/>
        <v>-0.65426345644487127</v>
      </c>
      <c r="AJ73">
        <f t="shared" si="181"/>
        <v>-0.41989605810564479</v>
      </c>
      <c r="AK73" s="61"/>
      <c r="AL73" s="100">
        <v>346.00036127148769</v>
      </c>
      <c r="AM73" s="100">
        <v>67</v>
      </c>
      <c r="AN73" s="22">
        <f t="shared" si="182"/>
        <v>0.22377241499754491</v>
      </c>
      <c r="AP73" s="100">
        <f t="shared" si="183"/>
        <v>0.3175035310184004</v>
      </c>
      <c r="AU73" s="100"/>
      <c r="AV73">
        <f t="shared" si="184"/>
        <v>-0.6501934511084857</v>
      </c>
      <c r="AW73">
        <f t="shared" si="185"/>
        <v>-0.49825144047191239</v>
      </c>
      <c r="AX73" s="61"/>
      <c r="AY73" s="100">
        <v>711.95681048782728</v>
      </c>
      <c r="AZ73" s="100">
        <v>67</v>
      </c>
      <c r="BA73" s="22">
        <f t="shared" si="186"/>
        <v>1.5778593106592036</v>
      </c>
      <c r="BB73" s="100"/>
      <c r="BC73" s="100">
        <f t="shared" si="187"/>
        <v>1.0143121983060857</v>
      </c>
      <c r="BD73" s="100"/>
      <c r="BE73" s="100"/>
      <c r="BF73" s="100"/>
      <c r="BG73" s="100"/>
      <c r="BH73" s="100"/>
      <c r="BI73">
        <f t="shared" si="188"/>
        <v>0.19806827686560818</v>
      </c>
      <c r="BJ73">
        <f t="shared" si="189"/>
        <v>6.1716484225960971E-3</v>
      </c>
      <c r="BK73" s="61"/>
      <c r="BL73" s="100">
        <v>639.59147117515568</v>
      </c>
      <c r="BM73" s="100">
        <v>67</v>
      </c>
      <c r="BN73" s="22">
        <f t="shared" si="190"/>
        <v>1.2843777473657936</v>
      </c>
      <c r="BO73" s="100"/>
      <c r="BP73" s="100">
        <f t="shared" si="191"/>
        <v>0.87998565590149913</v>
      </c>
      <c r="BQ73" s="100"/>
      <c r="BR73" s="100"/>
      <c r="BS73" s="100"/>
      <c r="BT73" s="100"/>
      <c r="BU73" s="100"/>
      <c r="BV73">
        <f t="shared" si="192"/>
        <v>0.10869277254071041</v>
      </c>
      <c r="BW73">
        <f t="shared" si="193"/>
        <v>-5.5524406956193463E-2</v>
      </c>
      <c r="BX73" s="61"/>
      <c r="BY73" s="11">
        <v>876.97961777911348</v>
      </c>
      <c r="BZ73" s="11">
        <v>67</v>
      </c>
      <c r="CA73" s="22">
        <f t="shared" si="194"/>
        <v>1.2246834165397495</v>
      </c>
      <c r="CB73" s="100"/>
      <c r="CC73" s="11">
        <f t="shared" si="195"/>
        <v>0.96145089097949643</v>
      </c>
      <c r="CD73" s="100"/>
      <c r="CE73" s="100"/>
      <c r="CF73" s="100"/>
      <c r="CG73" s="100"/>
      <c r="CH73" s="100"/>
      <c r="CI73" s="10">
        <f t="shared" si="196"/>
        <v>8.8023837093110291E-2</v>
      </c>
      <c r="CJ73" s="10">
        <f t="shared" si="197"/>
        <v>-1.7072893766944437E-2</v>
      </c>
      <c r="CK73" s="61"/>
      <c r="CL73" s="100">
        <v>862.29359849183618</v>
      </c>
      <c r="CM73" s="100">
        <v>67</v>
      </c>
      <c r="CN73" s="22">
        <f t="shared" si="198"/>
        <v>0.83802927243896064</v>
      </c>
      <c r="CO73" s="100"/>
      <c r="CP73" s="100">
        <f t="shared" si="199"/>
        <v>0.79102188362166537</v>
      </c>
      <c r="CQ73" s="100"/>
      <c r="CR73" s="100"/>
      <c r="CS73" s="100"/>
      <c r="CT73" s="100"/>
      <c r="CU73" s="100"/>
      <c r="CV73">
        <f t="shared" si="200"/>
        <v>-7.6740811158889116E-2</v>
      </c>
      <c r="CW73">
        <f t="shared" si="201"/>
        <v>-0.10181150157859536</v>
      </c>
      <c r="CX73" s="61"/>
      <c r="DJ73"/>
      <c r="DK73" s="65"/>
      <c r="DL73" s="100"/>
      <c r="DM73" s="100"/>
      <c r="DN73" s="100"/>
      <c r="DO73" s="100"/>
      <c r="DU73" s="100"/>
      <c r="DV73" s="100"/>
      <c r="DW73" s="100"/>
      <c r="DX73" s="65"/>
      <c r="DY73" s="100">
        <v>784.78086113258394</v>
      </c>
      <c r="DZ73">
        <v>67</v>
      </c>
      <c r="EA73" s="22">
        <f t="shared" si="203"/>
        <v>0.99319138330233037</v>
      </c>
      <c r="EC73" s="100">
        <f t="shared" si="204"/>
        <v>0.68917495260884232</v>
      </c>
      <c r="EH73" s="100"/>
      <c r="EI73">
        <f t="shared" si="216"/>
        <v>-2.9670569391439272E-3</v>
      </c>
      <c r="EJ73">
        <f t="shared" si="205"/>
        <v>-0.16167051494635037</v>
      </c>
      <c r="EK73" s="61"/>
      <c r="EL73">
        <v>1029.00643826946</v>
      </c>
      <c r="EM73">
        <v>67</v>
      </c>
      <c r="EN73" s="22">
        <f t="shared" si="206"/>
        <v>0.9165355618934049</v>
      </c>
      <c r="EP73" s="100">
        <f t="shared" si="207"/>
        <v>0.84253149914194203</v>
      </c>
      <c r="EU73" s="100"/>
      <c r="EV73">
        <f t="shared" si="217"/>
        <v>-3.7850679600351343E-2</v>
      </c>
      <c r="EW73">
        <f t="shared" si="208"/>
        <v>-7.4413853485933698E-2</v>
      </c>
      <c r="EX73" s="65"/>
      <c r="EY73">
        <v>1025.3811486466873</v>
      </c>
      <c r="EZ73">
        <v>67</v>
      </c>
      <c r="FA73" s="22">
        <f t="shared" si="209"/>
        <v>0.97184562753686266</v>
      </c>
      <c r="FC73" s="100">
        <f t="shared" si="210"/>
        <v>0.91538464176960488</v>
      </c>
      <c r="FH73" s="100"/>
      <c r="FI73">
        <f t="shared" si="218"/>
        <v>-1.2402714943412154E-2</v>
      </c>
      <c r="FJ73">
        <f t="shared" si="211"/>
        <v>-3.8396378396228927E-2</v>
      </c>
      <c r="FK73" s="65"/>
      <c r="FL73" s="100">
        <v>910.17319780358287</v>
      </c>
      <c r="FM73">
        <v>67</v>
      </c>
      <c r="FN73" s="22">
        <f t="shared" si="212"/>
        <v>0.92340544039271466</v>
      </c>
      <c r="FP73" s="100">
        <f t="shared" si="213"/>
        <v>0.90098722156451039</v>
      </c>
      <c r="FU73" s="100"/>
      <c r="FV73">
        <f t="shared" si="219"/>
        <v>-3.4607571061057926E-2</v>
      </c>
      <c r="FW73">
        <f t="shared" si="214"/>
        <v>-4.5281368447545801E-2</v>
      </c>
      <c r="FX73" s="65"/>
      <c r="GH73" s="100"/>
      <c r="GI73" s="100"/>
      <c r="GJ73" s="65"/>
      <c r="GT73"/>
      <c r="GU73" s="61"/>
      <c r="HE73"/>
      <c r="HF73" s="61"/>
      <c r="HP73"/>
      <c r="HQ73" s="61"/>
      <c r="IA73"/>
      <c r="IB73" s="61"/>
    </row>
    <row r="74" spans="4:236" x14ac:dyDescent="0.25">
      <c r="D74" s="101"/>
      <c r="E74" s="101"/>
      <c r="L74" s="100">
        <v>339.52982195972123</v>
      </c>
      <c r="M74" s="100">
        <v>68</v>
      </c>
      <c r="N74" s="22">
        <f t="shared" si="215"/>
        <v>3.166165969056272</v>
      </c>
      <c r="O74" s="100"/>
      <c r="P74" s="100">
        <f t="shared" si="175"/>
        <v>0.3932973843756023</v>
      </c>
      <c r="Q74" s="100"/>
      <c r="R74" s="100"/>
      <c r="S74" s="100"/>
      <c r="T74" s="100"/>
      <c r="U74" s="100"/>
      <c r="V74">
        <f t="shared" si="176"/>
        <v>0.50053367665270665</v>
      </c>
      <c r="W74">
        <f t="shared" si="177"/>
        <v>-0.40527894185625879</v>
      </c>
      <c r="X74" s="61"/>
      <c r="Y74" s="100">
        <v>424.51060057435552</v>
      </c>
      <c r="Z74" s="100">
        <v>68</v>
      </c>
      <c r="AA74" s="22">
        <f t="shared" si="178"/>
        <v>0.22468086500827969</v>
      </c>
      <c r="AB74" s="100"/>
      <c r="AC74" s="100">
        <f t="shared" si="179"/>
        <v>0.38121522687644332</v>
      </c>
      <c r="AD74" s="100"/>
      <c r="AE74" s="100"/>
      <c r="AF74" s="100"/>
      <c r="AG74" s="100"/>
      <c r="AH74" s="100"/>
      <c r="AI74">
        <f t="shared" si="180"/>
        <v>-0.64843391278414741</v>
      </c>
      <c r="AJ74">
        <f t="shared" si="181"/>
        <v>-0.41882976066659755</v>
      </c>
      <c r="AK74" s="61"/>
      <c r="AL74" s="100">
        <v>351.5014224722284</v>
      </c>
      <c r="AM74" s="100">
        <v>68</v>
      </c>
      <c r="AN74" s="22">
        <f t="shared" si="182"/>
        <v>0.22643637231894426</v>
      </c>
      <c r="AP74" s="100">
        <f t="shared" si="183"/>
        <v>0.31796478792227717</v>
      </c>
      <c r="AU74" s="100"/>
      <c r="AV74">
        <f t="shared" si="184"/>
        <v>-0.64505381145607454</v>
      </c>
      <c r="AW74">
        <f t="shared" si="185"/>
        <v>-0.49762097202115452</v>
      </c>
      <c r="AX74" s="61"/>
      <c r="AY74" s="100">
        <v>723.96702272962682</v>
      </c>
      <c r="AZ74" s="100">
        <v>68</v>
      </c>
      <c r="BA74" s="22">
        <f t="shared" si="186"/>
        <v>1.5986206173784034</v>
      </c>
      <c r="BB74" s="100"/>
      <c r="BC74" s="100">
        <f t="shared" si="187"/>
        <v>1.0242010096716028</v>
      </c>
      <c r="BD74" s="100"/>
      <c r="BE74" s="100"/>
      <c r="BF74" s="100"/>
      <c r="BG74" s="100"/>
      <c r="BH74" s="100"/>
      <c r="BI74">
        <f t="shared" si="188"/>
        <v>0.20374540975729866</v>
      </c>
      <c r="BJ74">
        <f t="shared" si="189"/>
        <v>1.0385199632129907E-2</v>
      </c>
      <c r="BK74" s="61"/>
      <c r="BL74" s="100">
        <v>649.08281443895896</v>
      </c>
      <c r="BM74" s="100">
        <v>68</v>
      </c>
      <c r="BN74" s="22">
        <f t="shared" si="190"/>
        <v>1.3012774545679751</v>
      </c>
      <c r="BO74" s="100"/>
      <c r="BP74" s="100">
        <f t="shared" si="191"/>
        <v>0.88682756411208241</v>
      </c>
      <c r="BQ74" s="100"/>
      <c r="BR74" s="100"/>
      <c r="BS74" s="100"/>
      <c r="BT74" s="100"/>
      <c r="BU74" s="100"/>
      <c r="BV74">
        <f t="shared" si="192"/>
        <v>0.11436990543240093</v>
      </c>
      <c r="BW74">
        <f t="shared" si="193"/>
        <v>-5.2160816735114399E-2</v>
      </c>
      <c r="BX74" s="61"/>
      <c r="BY74" s="100">
        <v>891.45569155174508</v>
      </c>
      <c r="BZ74" s="100">
        <v>68</v>
      </c>
      <c r="CA74" s="22">
        <f t="shared" si="194"/>
        <v>1.2399919592464963</v>
      </c>
      <c r="CB74" s="100"/>
      <c r="CC74" s="100">
        <f t="shared" si="195"/>
        <v>0.97084624969794597</v>
      </c>
      <c r="CD74" s="100"/>
      <c r="CE74" s="100"/>
      <c r="CF74" s="100"/>
      <c r="CG74" s="100"/>
      <c r="CH74" s="100"/>
      <c r="CI74">
        <f t="shared" si="196"/>
        <v>9.3418868979816425E-2</v>
      </c>
      <c r="CJ74">
        <f t="shared" si="197"/>
        <v>-1.2849542692218191E-2</v>
      </c>
      <c r="CK74" s="61"/>
      <c r="CL74" s="100">
        <v>878.28824994986701</v>
      </c>
      <c r="CM74" s="100">
        <v>68</v>
      </c>
      <c r="CN74" s="22">
        <f t="shared" si="198"/>
        <v>0.84950912548606961</v>
      </c>
      <c r="CO74" s="100"/>
      <c r="CP74" s="100">
        <f t="shared" si="199"/>
        <v>0.79811557861228966</v>
      </c>
      <c r="CQ74" s="100"/>
      <c r="CR74" s="100"/>
      <c r="CS74" s="100"/>
      <c r="CT74" s="100"/>
      <c r="CU74" s="100"/>
      <c r="CV74">
        <f t="shared" si="200"/>
        <v>-7.0831951548368868E-2</v>
      </c>
      <c r="CW74">
        <f t="shared" si="201"/>
        <v>-9.793421200907261E-2</v>
      </c>
      <c r="CX74" s="61"/>
      <c r="DJ74"/>
      <c r="DK74" s="65"/>
      <c r="DL74" s="100"/>
      <c r="DM74" s="100"/>
      <c r="DN74" s="100"/>
      <c r="DO74" s="100"/>
      <c r="DU74" s="100"/>
      <c r="DV74" s="100"/>
      <c r="DW74" s="100"/>
      <c r="DX74" s="61"/>
      <c r="DY74" s="100">
        <v>801.76430451847875</v>
      </c>
      <c r="DZ74">
        <v>68</v>
      </c>
      <c r="EA74" s="22">
        <f t="shared" si="203"/>
        <v>1.0069857080704183</v>
      </c>
      <c r="EC74" s="100">
        <f t="shared" si="204"/>
        <v>0.69855102990267481</v>
      </c>
      <c r="EH74" s="100"/>
      <c r="EI74">
        <f t="shared" si="216"/>
        <v>3.0233067500435263E-3</v>
      </c>
      <c r="EJ74">
        <f t="shared" si="205"/>
        <v>-0.15580186271279875</v>
      </c>
      <c r="EK74" s="61"/>
      <c r="EL74">
        <v>1044.0584274838261</v>
      </c>
      <c r="EM74">
        <v>68</v>
      </c>
      <c r="EN74" s="22">
        <f t="shared" si="206"/>
        <v>0.92892117759466719</v>
      </c>
      <c r="EP74" s="100">
        <f t="shared" si="207"/>
        <v>0.85052591842046599</v>
      </c>
      <c r="EU74" s="100"/>
      <c r="EV74">
        <f t="shared" si="217"/>
        <v>-3.2021135939627458E-2</v>
      </c>
      <c r="EW74">
        <f t="shared" si="208"/>
        <v>-7.031244741828048E-2</v>
      </c>
      <c r="EX74" s="65"/>
      <c r="EY74">
        <v>1043.4924532549337</v>
      </c>
      <c r="EZ74">
        <v>68</v>
      </c>
      <c r="FA74" s="22">
        <f t="shared" si="209"/>
        <v>0.98515858133873746</v>
      </c>
      <c r="FC74" s="100">
        <f t="shared" si="210"/>
        <v>0.9260335013369223</v>
      </c>
      <c r="FH74" s="100"/>
      <c r="FI74">
        <f t="shared" si="218"/>
        <v>-6.4938553328918744E-3</v>
      </c>
      <c r="FJ74">
        <f t="shared" si="211"/>
        <v>-3.3373301457828991E-2</v>
      </c>
      <c r="FK74" s="65"/>
      <c r="FL74" s="100">
        <v>926.66121101511533</v>
      </c>
      <c r="FM74">
        <v>68</v>
      </c>
      <c r="FN74" s="22">
        <f t="shared" si="212"/>
        <v>0.93588389228991342</v>
      </c>
      <c r="FP74" s="100">
        <f t="shared" si="213"/>
        <v>0.91023836170560835</v>
      </c>
      <c r="FU74" s="100"/>
      <c r="FV74">
        <f t="shared" si="219"/>
        <v>-2.8778027400334111E-2</v>
      </c>
      <c r="FW74">
        <f t="shared" si="214"/>
        <v>-4.084486524141874E-2</v>
      </c>
      <c r="FX74" s="65"/>
      <c r="GH74" s="100"/>
      <c r="GI74" s="100"/>
      <c r="GJ74" s="65"/>
      <c r="GT74"/>
      <c r="GU74" s="61"/>
      <c r="HE74"/>
      <c r="HF74" s="61"/>
      <c r="HP74"/>
      <c r="HQ74" s="61"/>
      <c r="IA74"/>
      <c r="IB74" s="61"/>
    </row>
    <row r="75" spans="4:236" x14ac:dyDescent="0.25">
      <c r="D75" s="101"/>
      <c r="E75" s="101"/>
      <c r="L75" s="100">
        <v>346.51767631680781</v>
      </c>
      <c r="M75" s="100">
        <v>69</v>
      </c>
      <c r="N75" s="22">
        <f t="shared" si="215"/>
        <v>3.1697628064759513</v>
      </c>
      <c r="O75" s="100"/>
      <c r="P75" s="100">
        <f t="shared" si="175"/>
        <v>0.39408402145093913</v>
      </c>
      <c r="Q75" s="100"/>
      <c r="R75" s="100"/>
      <c r="S75" s="100"/>
      <c r="T75" s="100"/>
      <c r="U75" s="100"/>
      <c r="V75">
        <f t="shared" si="176"/>
        <v>0.50102676515379818</v>
      </c>
      <c r="W75">
        <f t="shared" si="177"/>
        <v>-0.40441117370168084</v>
      </c>
      <c r="X75" s="61"/>
      <c r="Y75" s="100">
        <v>435.00718384872681</v>
      </c>
      <c r="Z75" s="100">
        <v>69</v>
      </c>
      <c r="AA75" s="22">
        <f t="shared" si="178"/>
        <v>0.22767660987505675</v>
      </c>
      <c r="AB75" s="100"/>
      <c r="AC75" s="100">
        <f t="shared" si="179"/>
        <v>0.38236921809663499</v>
      </c>
      <c r="AD75" s="100"/>
      <c r="AE75" s="100"/>
      <c r="AF75" s="100"/>
      <c r="AG75" s="100"/>
      <c r="AH75" s="100"/>
      <c r="AI75">
        <f t="shared" si="180"/>
        <v>-0.64268158389505614</v>
      </c>
      <c r="AJ75">
        <f t="shared" si="181"/>
        <v>-0.41751707703625829</v>
      </c>
      <c r="AK75" s="61"/>
      <c r="AL75" s="100">
        <v>359.50312933269441</v>
      </c>
      <c r="AM75" s="100">
        <v>69</v>
      </c>
      <c r="AN75" s="22">
        <f t="shared" si="182"/>
        <v>0.22910032964034358</v>
      </c>
      <c r="AP75" s="100">
        <f t="shared" si="183"/>
        <v>0.31863572074732771</v>
      </c>
      <c r="AU75" s="100"/>
      <c r="AV75">
        <f t="shared" si="184"/>
        <v>-0.63997428592679961</v>
      </c>
      <c r="AW75">
        <f t="shared" si="185"/>
        <v>-0.49670553910030274</v>
      </c>
      <c r="AX75" s="61"/>
      <c r="AY75" s="100">
        <v>735.9772414959582</v>
      </c>
      <c r="AZ75" s="100">
        <v>69</v>
      </c>
      <c r="BA75" s="22">
        <f t="shared" si="186"/>
        <v>1.6193819240976035</v>
      </c>
      <c r="BB75" s="100"/>
      <c r="BC75" s="100">
        <f t="shared" si="187"/>
        <v>1.0340898264092033</v>
      </c>
      <c r="BD75" s="100"/>
      <c r="BE75" s="100"/>
      <c r="BF75" s="100"/>
      <c r="BG75" s="100"/>
      <c r="BH75" s="100"/>
      <c r="BI75">
        <f t="shared" si="188"/>
        <v>0.2093492872752972</v>
      </c>
      <c r="BJ75">
        <f t="shared" si="189"/>
        <v>1.4558265469184067E-2</v>
      </c>
      <c r="BK75" s="61"/>
      <c r="BL75" s="100">
        <v>662.61319787640809</v>
      </c>
      <c r="BM75" s="100">
        <v>69</v>
      </c>
      <c r="BN75" s="22">
        <f t="shared" si="190"/>
        <v>1.3181771617701565</v>
      </c>
      <c r="BO75" s="100"/>
      <c r="BP75" s="100">
        <f t="shared" si="191"/>
        <v>0.89658104567523167</v>
      </c>
      <c r="BQ75" s="100"/>
      <c r="BR75" s="100"/>
      <c r="BS75" s="100"/>
      <c r="BT75" s="100"/>
      <c r="BU75" s="100"/>
      <c r="BV75">
        <f t="shared" si="192"/>
        <v>0.11997378295039945</v>
      </c>
      <c r="BW75">
        <f t="shared" si="193"/>
        <v>-4.7410446649868834E-2</v>
      </c>
      <c r="BX75" s="61"/>
      <c r="BY75" s="100">
        <v>907.96324264807106</v>
      </c>
      <c r="BZ75" s="100">
        <v>69</v>
      </c>
      <c r="CA75" s="22">
        <f t="shared" si="194"/>
        <v>1.2553005019532431</v>
      </c>
      <c r="CB75" s="100"/>
      <c r="CC75" s="100">
        <f t="shared" si="195"/>
        <v>0.98156009148606527</v>
      </c>
      <c r="CD75" s="100"/>
      <c r="CE75" s="100"/>
      <c r="CF75" s="100"/>
      <c r="CG75" s="100"/>
      <c r="CH75" s="100"/>
      <c r="CI75">
        <f t="shared" si="196"/>
        <v>9.8747702484883321E-2</v>
      </c>
      <c r="CJ75">
        <f t="shared" si="197"/>
        <v>-8.0831075749838981E-3</v>
      </c>
      <c r="CK75" s="61"/>
      <c r="CL75" s="100">
        <v>893.2961435044931</v>
      </c>
      <c r="CM75" s="100">
        <v>69</v>
      </c>
      <c r="CN75" s="22">
        <f t="shared" si="198"/>
        <v>0.86098897853317868</v>
      </c>
      <c r="CO75" s="100"/>
      <c r="CP75" s="100">
        <f t="shared" si="199"/>
        <v>0.80477164233506748</v>
      </c>
      <c r="CQ75" s="100"/>
      <c r="CR75" s="100"/>
      <c r="CS75" s="100"/>
      <c r="CT75" s="100"/>
      <c r="CU75" s="100"/>
      <c r="CV75">
        <f t="shared" si="200"/>
        <v>-6.5002407887644997E-2</v>
      </c>
      <c r="CW75">
        <f t="shared" si="201"/>
        <v>-9.432733521356873E-2</v>
      </c>
      <c r="CX75" s="61"/>
      <c r="DJ75"/>
      <c r="DK75" s="61"/>
      <c r="DM75" s="100"/>
      <c r="DN75" s="100"/>
      <c r="DO75" s="100"/>
      <c r="DU75" s="100"/>
      <c r="DV75"/>
      <c r="DW75"/>
      <c r="DX75" s="61"/>
      <c r="DY75" s="100">
        <v>817.29324602617385</v>
      </c>
      <c r="DZ75">
        <v>69</v>
      </c>
      <c r="EA75" s="22">
        <f t="shared" si="203"/>
        <v>1.0207800328385062</v>
      </c>
      <c r="EC75" s="100">
        <f t="shared" si="204"/>
        <v>0.70712411797199259</v>
      </c>
      <c r="EH75" s="100"/>
      <c r="EI75">
        <f t="shared" si="216"/>
        <v>8.932166360563782E-3</v>
      </c>
      <c r="EJ75">
        <f t="shared" si="205"/>
        <v>-0.15050434996641562</v>
      </c>
      <c r="EK75" s="61"/>
      <c r="EL75">
        <v>1059.6105416614162</v>
      </c>
      <c r="EM75">
        <v>69</v>
      </c>
      <c r="EN75" s="22">
        <f t="shared" si="206"/>
        <v>0.94130679329592937</v>
      </c>
      <c r="EP75" s="100">
        <f t="shared" si="207"/>
        <v>0.85878596429430076</v>
      </c>
      <c r="EU75" s="100"/>
      <c r="EV75">
        <f t="shared" si="217"/>
        <v>-2.6268807050536178E-2</v>
      </c>
      <c r="EW75">
        <f t="shared" si="208"/>
        <v>-6.6115062139080694E-2</v>
      </c>
      <c r="EX75" s="65"/>
      <c r="EY75">
        <v>1063.994830814511</v>
      </c>
      <c r="EZ75">
        <v>69</v>
      </c>
      <c r="FA75" s="22">
        <f t="shared" si="209"/>
        <v>0.99847153514061215</v>
      </c>
      <c r="FC75" s="100">
        <f t="shared" si="210"/>
        <v>0.93808823423168286</v>
      </c>
      <c r="FH75" s="100"/>
      <c r="FI75">
        <f t="shared" si="218"/>
        <v>-6.6431167216807858E-4</v>
      </c>
      <c r="FJ75">
        <f t="shared" si="211"/>
        <v>-2.7756311047637438E-2</v>
      </c>
      <c r="FK75" s="65"/>
      <c r="FL75" s="100">
        <v>941.13256239490511</v>
      </c>
      <c r="FM75">
        <v>69</v>
      </c>
      <c r="FN75" s="22">
        <f t="shared" si="212"/>
        <v>0.94836234418711229</v>
      </c>
      <c r="FP75" s="100">
        <f t="shared" si="213"/>
        <v>0.91835798763797183</v>
      </c>
      <c r="FU75" s="100"/>
      <c r="FV75">
        <f t="shared" si="219"/>
        <v>-2.3025698511242795E-2</v>
      </c>
      <c r="FW75">
        <f t="shared" si="214"/>
        <v>-3.6987992274434049E-2</v>
      </c>
      <c r="FX75" s="65"/>
      <c r="GH75" s="100"/>
      <c r="GI75" s="100"/>
      <c r="GJ75" s="65"/>
      <c r="GT75"/>
      <c r="GU75" s="61"/>
      <c r="HE75"/>
      <c r="HF75" s="61"/>
      <c r="HP75"/>
      <c r="HQ75" s="61"/>
      <c r="IA75"/>
      <c r="IB75" s="61"/>
    </row>
    <row r="76" spans="4:236" x14ac:dyDescent="0.25">
      <c r="D76" s="101"/>
      <c r="E76" s="101"/>
      <c r="L76" s="100">
        <v>355.50879032732792</v>
      </c>
      <c r="M76" s="100">
        <v>70</v>
      </c>
      <c r="N76" s="22">
        <f t="shared" si="215"/>
        <v>3.1733596438956306</v>
      </c>
      <c r="O76" s="100"/>
      <c r="P76" s="100">
        <f t="shared" si="175"/>
        <v>0.39509616956791915</v>
      </c>
      <c r="Q76" s="100"/>
      <c r="R76" s="100"/>
      <c r="S76" s="100"/>
      <c r="T76" s="100"/>
      <c r="U76" s="100"/>
      <c r="V76">
        <f t="shared" si="176"/>
        <v>0.50151929444779053</v>
      </c>
      <c r="W76">
        <f t="shared" si="177"/>
        <v>-0.40329718075535437</v>
      </c>
      <c r="X76" s="61"/>
      <c r="Y76" s="100">
        <v>445.50701453512494</v>
      </c>
      <c r="Z76" s="100">
        <v>70</v>
      </c>
      <c r="AA76" s="22">
        <f t="shared" si="178"/>
        <v>0.23067235474183384</v>
      </c>
      <c r="AB76" s="100"/>
      <c r="AC76" s="100">
        <f t="shared" si="179"/>
        <v>0.383523566336332</v>
      </c>
      <c r="AD76" s="100"/>
      <c r="AE76" s="100"/>
      <c r="AF76" s="100"/>
      <c r="AG76" s="100"/>
      <c r="AH76" s="100"/>
      <c r="AI76">
        <f t="shared" si="180"/>
        <v>-0.63700445100336556</v>
      </c>
      <c r="AJ76">
        <f t="shared" si="181"/>
        <v>-0.41620794484309676</v>
      </c>
      <c r="AK76" s="61"/>
      <c r="AL76" s="100">
        <v>366.00546444008182</v>
      </c>
      <c r="AM76" s="100">
        <v>70</v>
      </c>
      <c r="AN76" s="22">
        <f t="shared" si="182"/>
        <v>0.231764286961743</v>
      </c>
      <c r="AP76" s="100">
        <f t="shared" si="183"/>
        <v>0.31918093318001234</v>
      </c>
      <c r="AU76" s="100"/>
      <c r="AV76">
        <f t="shared" si="184"/>
        <v>-0.63495348455174871</v>
      </c>
      <c r="AW76">
        <f t="shared" si="185"/>
        <v>-0.49596305987153222</v>
      </c>
      <c r="AX76" s="61"/>
      <c r="AY76" s="100">
        <v>748.52388071457017</v>
      </c>
      <c r="AZ76" s="100">
        <v>70</v>
      </c>
      <c r="BA76" s="22">
        <f t="shared" si="186"/>
        <v>1.6401432308168038</v>
      </c>
      <c r="BB76" s="100"/>
      <c r="BC76" s="100">
        <f t="shared" si="187"/>
        <v>1.0444203139981107</v>
      </c>
      <c r="BD76" s="100"/>
      <c r="BE76" s="100"/>
      <c r="BF76" s="100"/>
      <c r="BG76" s="100"/>
      <c r="BH76" s="100"/>
      <c r="BI76">
        <f t="shared" si="188"/>
        <v>0.21488177587525828</v>
      </c>
      <c r="BJ76">
        <f t="shared" si="189"/>
        <v>1.8875310270293828E-2</v>
      </c>
      <c r="BK76" s="61"/>
      <c r="BL76" s="100">
        <v>673.14671506291995</v>
      </c>
      <c r="BM76" s="100">
        <v>70</v>
      </c>
      <c r="BN76" s="22">
        <f t="shared" si="190"/>
        <v>1.335076868972338</v>
      </c>
      <c r="BO76" s="100"/>
      <c r="BP76" s="100">
        <f t="shared" si="191"/>
        <v>0.90417421301958045</v>
      </c>
      <c r="BQ76" s="100"/>
      <c r="BR76" s="100"/>
      <c r="BS76" s="100"/>
      <c r="BT76" s="100"/>
      <c r="BU76" s="100"/>
      <c r="BV76">
        <f t="shared" si="192"/>
        <v>0.12550627155036048</v>
      </c>
      <c r="BW76">
        <f t="shared" si="193"/>
        <v>-4.374788317100016E-2</v>
      </c>
      <c r="BX76" s="61"/>
      <c r="BY76" s="100">
        <v>922.7221954629681</v>
      </c>
      <c r="BZ76" s="100">
        <v>70</v>
      </c>
      <c r="CA76" s="22">
        <f t="shared" si="194"/>
        <v>1.27060904465999</v>
      </c>
      <c r="CB76" s="100"/>
      <c r="CC76" s="100">
        <f t="shared" si="195"/>
        <v>0.99113904626224147</v>
      </c>
      <c r="CD76" s="100"/>
      <c r="CE76" s="100"/>
      <c r="CF76" s="100"/>
      <c r="CG76" s="100"/>
      <c r="CH76" s="100"/>
      <c r="CI76">
        <f t="shared" si="196"/>
        <v>0.10401194247724058</v>
      </c>
      <c r="CJ76">
        <f t="shared" si="197"/>
        <v>-3.865414345810289E-3</v>
      </c>
      <c r="CK76" s="61"/>
      <c r="CL76" s="100">
        <v>909.80355022389313</v>
      </c>
      <c r="CM76" s="100">
        <v>70</v>
      </c>
      <c r="CN76" s="22">
        <f t="shared" si="198"/>
        <v>0.87246883158028776</v>
      </c>
      <c r="CO76" s="100"/>
      <c r="CP76" s="100">
        <f t="shared" si="199"/>
        <v>0.81209274643420148</v>
      </c>
      <c r="CQ76" s="100"/>
      <c r="CR76" s="100"/>
      <c r="CS76" s="100"/>
      <c r="CT76" s="100"/>
      <c r="CU76" s="100"/>
      <c r="CV76">
        <f t="shared" si="200"/>
        <v>-5.9250078998553675E-2</v>
      </c>
      <c r="CW76">
        <f t="shared" si="201"/>
        <v>-9.0394368585891977E-2</v>
      </c>
      <c r="CX76" s="61"/>
      <c r="DJ76"/>
      <c r="DK76" s="61"/>
      <c r="DM76" s="100"/>
      <c r="DN76" s="100"/>
      <c r="DO76" s="100"/>
      <c r="DU76" s="100"/>
      <c r="DV76"/>
      <c r="DW76"/>
      <c r="DX76" s="61"/>
      <c r="DY76" s="100">
        <v>833.79928639931086</v>
      </c>
      <c r="DZ76">
        <v>70</v>
      </c>
      <c r="EA76" s="22">
        <f t="shared" si="203"/>
        <v>1.0345743576065942</v>
      </c>
      <c r="EC76" s="100">
        <f t="shared" si="204"/>
        <v>0.7162366346058211</v>
      </c>
      <c r="EH76" s="100"/>
      <c r="EI76">
        <f t="shared" si="216"/>
        <v>1.4761710021287696E-2</v>
      </c>
      <c r="EJ76">
        <f t="shared" si="205"/>
        <v>-0.14494346913777925</v>
      </c>
      <c r="EK76" s="61"/>
      <c r="EL76">
        <v>1080.6343044712212</v>
      </c>
      <c r="EM76">
        <v>70</v>
      </c>
      <c r="EN76" s="22">
        <f t="shared" si="206"/>
        <v>0.95369240899719165</v>
      </c>
      <c r="EP76" s="100">
        <f t="shared" si="207"/>
        <v>0.86995211464959088</v>
      </c>
      <c r="EU76" s="100"/>
      <c r="EV76">
        <f t="shared" si="217"/>
        <v>-2.0591674158845632E-2</v>
      </c>
      <c r="EW76">
        <f t="shared" si="208"/>
        <v>-6.0504651882289102E-2</v>
      </c>
      <c r="EX76" s="65"/>
      <c r="EY76">
        <v>1083.4558135890913</v>
      </c>
      <c r="EZ76">
        <v>70</v>
      </c>
      <c r="FA76" s="22">
        <f t="shared" si="209"/>
        <v>1.0117844889424872</v>
      </c>
      <c r="FC76" s="100">
        <f t="shared" si="210"/>
        <v>0.94953066077637949</v>
      </c>
      <c r="FH76" s="100"/>
      <c r="FI76">
        <f t="shared" si="218"/>
        <v>5.088017216923312E-3</v>
      </c>
      <c r="FJ76">
        <f t="shared" si="211"/>
        <v>-2.2491007134437638E-2</v>
      </c>
      <c r="FK76" s="65"/>
      <c r="FL76" s="100">
        <v>957.77411219973987</v>
      </c>
      <c r="FM76">
        <v>70</v>
      </c>
      <c r="FN76" s="22">
        <f t="shared" si="212"/>
        <v>0.96084079608431117</v>
      </c>
      <c r="FP76" s="100">
        <f t="shared" si="213"/>
        <v>0.92769527451629064</v>
      </c>
      <c r="FU76" s="100"/>
      <c r="FV76">
        <f t="shared" si="219"/>
        <v>-1.7348565619552263E-2</v>
      </c>
      <c r="FW76">
        <f t="shared" si="214"/>
        <v>-3.2594655601218749E-2</v>
      </c>
      <c r="FX76" s="65"/>
      <c r="GH76" s="100"/>
      <c r="GI76" s="100"/>
      <c r="GJ76" s="65"/>
      <c r="GT76"/>
      <c r="GU76" s="61"/>
      <c r="HE76"/>
      <c r="HF76" s="61"/>
      <c r="HP76"/>
      <c r="HQ76" s="61"/>
      <c r="IA76"/>
      <c r="IB76" s="61"/>
    </row>
    <row r="77" spans="4:236" x14ac:dyDescent="0.25">
      <c r="D77" s="101"/>
      <c r="E77" s="101"/>
      <c r="L77" s="100">
        <v>362.00863249375698</v>
      </c>
      <c r="M77" s="100">
        <v>71</v>
      </c>
      <c r="N77" s="22">
        <f t="shared" si="215"/>
        <v>3.1769564813153104</v>
      </c>
      <c r="O77" s="100"/>
      <c r="P77" s="100">
        <f t="shared" si="175"/>
        <v>0.39582787011155818</v>
      </c>
      <c r="Q77" s="100"/>
      <c r="R77" s="100"/>
      <c r="S77" s="100"/>
      <c r="T77" s="100"/>
      <c r="U77" s="100"/>
      <c r="V77">
        <f t="shared" si="176"/>
        <v>0.50201126580163047</v>
      </c>
      <c r="W77">
        <f t="shared" si="177"/>
        <v>-0.4024936305198798</v>
      </c>
      <c r="X77" s="61"/>
      <c r="Y77" s="100">
        <v>455.00989000240423</v>
      </c>
      <c r="Z77" s="100">
        <v>71</v>
      </c>
      <c r="AA77" s="22">
        <f t="shared" si="178"/>
        <v>0.2336680996086109</v>
      </c>
      <c r="AB77" s="100"/>
      <c r="AC77" s="100">
        <f t="shared" si="179"/>
        <v>0.38456830961794736</v>
      </c>
      <c r="AD77" s="100"/>
      <c r="AE77" s="100"/>
      <c r="AF77" s="100"/>
      <c r="AG77" s="100"/>
      <c r="AH77" s="100"/>
      <c r="AI77">
        <f t="shared" si="180"/>
        <v>-0.63140057348536704</v>
      </c>
      <c r="AJ77">
        <f t="shared" si="181"/>
        <v>-0.41502650669428393</v>
      </c>
      <c r="AK77" s="61"/>
      <c r="AL77" s="100">
        <v>375.00133333096295</v>
      </c>
      <c r="AM77" s="100">
        <v>71</v>
      </c>
      <c r="AN77" s="22">
        <f t="shared" si="182"/>
        <v>0.23442824428314232</v>
      </c>
      <c r="AP77" s="100">
        <f t="shared" si="183"/>
        <v>0.31993522521219897</v>
      </c>
      <c r="AU77" s="100"/>
      <c r="AV77">
        <f t="shared" si="184"/>
        <v>-0.62999006502019861</v>
      </c>
      <c r="AW77">
        <f t="shared" si="185"/>
        <v>-0.49493794099410016</v>
      </c>
      <c r="AX77" s="61"/>
      <c r="AY77" s="100">
        <v>759.0734483566132</v>
      </c>
      <c r="AZ77" s="100">
        <v>71</v>
      </c>
      <c r="BA77" s="22">
        <f t="shared" si="186"/>
        <v>1.6609045375360036</v>
      </c>
      <c r="BB77" s="100"/>
      <c r="BC77" s="100">
        <f t="shared" si="187"/>
        <v>1.053106478930055</v>
      </c>
      <c r="BD77" s="100"/>
      <c r="BE77" s="100"/>
      <c r="BF77" s="100"/>
      <c r="BG77" s="100"/>
      <c r="BH77" s="100"/>
      <c r="BI77">
        <f t="shared" si="188"/>
        <v>0.22034467157676038</v>
      </c>
      <c r="BJ77">
        <f t="shared" si="189"/>
        <v>2.2472284645953872E-2</v>
      </c>
      <c r="BK77" s="61"/>
      <c r="BL77" s="100">
        <v>683.6585405010311</v>
      </c>
      <c r="BM77" s="100">
        <v>71</v>
      </c>
      <c r="BN77" s="22">
        <f t="shared" si="190"/>
        <v>1.3519765761745195</v>
      </c>
      <c r="BO77" s="100"/>
      <c r="BP77" s="100">
        <f t="shared" si="191"/>
        <v>0.91175174369930145</v>
      </c>
      <c r="BQ77" s="100"/>
      <c r="BR77" s="100"/>
      <c r="BS77" s="100"/>
      <c r="BT77" s="100"/>
      <c r="BU77" s="100"/>
      <c r="BV77">
        <f t="shared" si="192"/>
        <v>0.13096916725186264</v>
      </c>
      <c r="BW77">
        <f t="shared" si="193"/>
        <v>-4.0123397437531148E-2</v>
      </c>
      <c r="BX77" s="61"/>
      <c r="BY77" s="100">
        <v>938.2298492373817</v>
      </c>
      <c r="BZ77" s="100">
        <v>71</v>
      </c>
      <c r="CA77" s="22">
        <f t="shared" si="194"/>
        <v>1.2859175873667368</v>
      </c>
      <c r="CB77" s="100"/>
      <c r="CC77" s="100">
        <f t="shared" si="195"/>
        <v>1.0012039279684675</v>
      </c>
      <c r="CD77" s="100"/>
      <c r="CE77" s="100"/>
      <c r="CF77" s="100"/>
      <c r="CG77" s="100"/>
      <c r="CH77" s="100"/>
      <c r="CI77">
        <f t="shared" si="196"/>
        <v>0.10921313616304829</v>
      </c>
      <c r="CJ77">
        <f t="shared" si="197"/>
        <v>5.2254478325333394E-4</v>
      </c>
      <c r="CK77" s="61"/>
      <c r="CL77" s="100">
        <v>924.81146727319515</v>
      </c>
      <c r="CM77" s="100">
        <v>71</v>
      </c>
      <c r="CN77" s="22">
        <f t="shared" si="198"/>
        <v>0.88394868462739684</v>
      </c>
      <c r="CO77" s="100"/>
      <c r="CP77" s="100">
        <f t="shared" si="199"/>
        <v>0.81874882057696652</v>
      </c>
      <c r="CQ77" s="100"/>
      <c r="CR77" s="100"/>
      <c r="CS77" s="100"/>
      <c r="CT77" s="100"/>
      <c r="CU77" s="100"/>
      <c r="CV77">
        <f t="shared" si="200"/>
        <v>-5.357294610686314E-2</v>
      </c>
      <c r="CW77">
        <f t="shared" si="201"/>
        <v>-8.6849312609057247E-2</v>
      </c>
      <c r="CX77" s="61"/>
      <c r="DJ77"/>
      <c r="DK77" s="61"/>
      <c r="DM77" s="100"/>
      <c r="DN77" s="100"/>
      <c r="DO77" s="100"/>
      <c r="DU77" s="100"/>
      <c r="DV77"/>
      <c r="DW77"/>
      <c r="DX77" s="61"/>
      <c r="DY77" s="100">
        <v>849.32826398277837</v>
      </c>
      <c r="DZ77">
        <v>71</v>
      </c>
      <c r="EA77" s="22">
        <f t="shared" si="203"/>
        <v>1.0483686823746821</v>
      </c>
      <c r="EC77" s="100">
        <f t="shared" si="204"/>
        <v>0.7248097425915494</v>
      </c>
      <c r="EH77" s="100"/>
      <c r="EI77">
        <f t="shared" si="216"/>
        <v>2.0514038910378968E-2</v>
      </c>
      <c r="EJ77">
        <f t="shared" si="205"/>
        <v>-0.13977597768594463</v>
      </c>
      <c r="EK77" s="61"/>
      <c r="EL77">
        <v>1102.1347467528642</v>
      </c>
      <c r="EM77">
        <v>71</v>
      </c>
      <c r="EN77" s="22">
        <f t="shared" si="206"/>
        <v>0.96607802469845383</v>
      </c>
      <c r="EP77" s="100">
        <f t="shared" si="207"/>
        <v>0.88137143922026651</v>
      </c>
      <c r="EU77" s="100"/>
      <c r="EV77">
        <f t="shared" si="217"/>
        <v>-1.4987796640847125E-2</v>
      </c>
      <c r="EW77">
        <f t="shared" si="208"/>
        <v>-5.4841026880339608E-2</v>
      </c>
      <c r="EX77" s="65"/>
      <c r="EY77">
        <v>1101.9397669564339</v>
      </c>
      <c r="EZ77">
        <v>71</v>
      </c>
      <c r="FA77" s="22">
        <f t="shared" si="209"/>
        <v>1.025097442744362</v>
      </c>
      <c r="FC77" s="100">
        <f t="shared" si="210"/>
        <v>0.96039862572508072</v>
      </c>
      <c r="FH77" s="100"/>
      <c r="FI77">
        <f t="shared" si="218"/>
        <v>1.076515010861382E-2</v>
      </c>
      <c r="FJ77">
        <f t="shared" si="211"/>
        <v>-1.7548470064865641E-2</v>
      </c>
      <c r="FK77" s="65"/>
      <c r="FL77" s="100">
        <v>973.80144280032778</v>
      </c>
      <c r="FM77">
        <v>71</v>
      </c>
      <c r="FN77" s="22">
        <f t="shared" si="212"/>
        <v>0.97331924798151004</v>
      </c>
      <c r="FP77" s="100">
        <f t="shared" si="213"/>
        <v>0.93668793358148628</v>
      </c>
      <c r="FU77" s="100"/>
      <c r="FV77">
        <f t="shared" si="219"/>
        <v>-1.174468810155372E-2</v>
      </c>
      <c r="FW77">
        <f t="shared" si="214"/>
        <v>-2.840507431753363E-2</v>
      </c>
      <c r="FX77" s="65"/>
      <c r="GH77" s="100"/>
      <c r="GI77" s="100"/>
      <c r="GJ77" s="65"/>
      <c r="GT77"/>
      <c r="GU77" s="61"/>
      <c r="HE77"/>
      <c r="HF77" s="61"/>
      <c r="HP77"/>
      <c r="HQ77" s="61"/>
      <c r="IA77"/>
      <c r="IB77" s="61"/>
    </row>
    <row r="78" spans="4:236" x14ac:dyDescent="0.25">
      <c r="D78" s="101"/>
      <c r="E78" s="101"/>
      <c r="L78" s="100">
        <v>368.51662106341962</v>
      </c>
      <c r="M78" s="100">
        <v>72</v>
      </c>
      <c r="N78" s="22">
        <f t="shared" si="215"/>
        <v>3.1805533187349897</v>
      </c>
      <c r="O78" s="100"/>
      <c r="P78" s="100">
        <f t="shared" si="175"/>
        <v>0.39656048771249225</v>
      </c>
      <c r="Q78" s="100"/>
      <c r="R78" s="100"/>
      <c r="S78" s="100"/>
      <c r="T78" s="100"/>
      <c r="U78" s="100"/>
      <c r="V78">
        <f t="shared" si="176"/>
        <v>0.50250268047796331</v>
      </c>
      <c r="W78">
        <f t="shared" si="177"/>
        <v>-0.40169055998268688</v>
      </c>
      <c r="X78" s="61"/>
      <c r="Y78" s="100">
        <v>464.00969817451016</v>
      </c>
      <c r="Z78" s="100">
        <v>72</v>
      </c>
      <c r="AA78" s="22">
        <f t="shared" si="178"/>
        <v>0.23666384447538794</v>
      </c>
      <c r="AB78" s="100"/>
      <c r="AC78" s="100">
        <f t="shared" si="179"/>
        <v>0.3855577458318607</v>
      </c>
      <c r="AD78" s="100"/>
      <c r="AE78" s="100"/>
      <c r="AF78" s="100"/>
      <c r="AG78" s="100"/>
      <c r="AH78" s="100"/>
      <c r="AI78">
        <f t="shared" si="180"/>
        <v>-0.62586808488540602</v>
      </c>
      <c r="AJ78">
        <f t="shared" si="181"/>
        <v>-0.4139105675015054</v>
      </c>
      <c r="AK78" s="61"/>
      <c r="AL78" s="100">
        <v>381.50524242793836</v>
      </c>
      <c r="AM78" s="100">
        <v>72</v>
      </c>
      <c r="AN78" s="22">
        <f t="shared" si="182"/>
        <v>0.23709220160454167</v>
      </c>
      <c r="AP78" s="100">
        <f t="shared" si="183"/>
        <v>0.32048056962188542</v>
      </c>
      <c r="AU78" s="100"/>
      <c r="AV78">
        <f t="shared" si="184"/>
        <v>-0.62508273052545449</v>
      </c>
      <c r="AW78">
        <f t="shared" si="185"/>
        <v>-0.49419829613517896</v>
      </c>
      <c r="AX78" s="61"/>
      <c r="AY78" s="100">
        <v>769.08533336685082</v>
      </c>
      <c r="AZ78" s="100">
        <v>72</v>
      </c>
      <c r="BA78" s="22">
        <f t="shared" si="186"/>
        <v>1.6816658442552037</v>
      </c>
      <c r="BB78" s="100"/>
      <c r="BC78" s="100">
        <f t="shared" si="187"/>
        <v>1.0613499337738348</v>
      </c>
      <c r="BD78" s="100"/>
      <c r="BE78" s="100"/>
      <c r="BF78" s="100"/>
      <c r="BG78" s="100"/>
      <c r="BH78" s="100"/>
      <c r="BI78">
        <f t="shared" si="188"/>
        <v>0.22573970346346656</v>
      </c>
      <c r="BJ78">
        <f t="shared" si="189"/>
        <v>2.5858597144328328E-2</v>
      </c>
      <c r="BK78" s="61"/>
      <c r="BL78" s="100">
        <v>694.69201809147057</v>
      </c>
      <c r="BM78" s="100">
        <v>72</v>
      </c>
      <c r="BN78" s="22">
        <f t="shared" si="190"/>
        <v>1.368876283376701</v>
      </c>
      <c r="BO78" s="100"/>
      <c r="BP78" s="100">
        <f t="shared" si="191"/>
        <v>0.91970531136819067</v>
      </c>
      <c r="BQ78" s="100"/>
      <c r="BR78" s="100"/>
      <c r="BS78" s="100"/>
      <c r="BT78" s="100"/>
      <c r="BU78" s="100"/>
      <c r="BV78">
        <f t="shared" si="192"/>
        <v>0.13636419913856879</v>
      </c>
      <c r="BW78">
        <f t="shared" si="193"/>
        <v>-3.6351305424218425E-2</v>
      </c>
      <c r="BX78" s="61"/>
      <c r="BY78" s="100">
        <v>952.71874128726995</v>
      </c>
      <c r="BZ78" s="100">
        <v>72</v>
      </c>
      <c r="CA78" s="22">
        <f t="shared" si="194"/>
        <v>1.3012261300734835</v>
      </c>
      <c r="CB78" s="100"/>
      <c r="CC78" s="100">
        <f t="shared" si="195"/>
        <v>1.0106076060913958</v>
      </c>
      <c r="CD78" s="100"/>
      <c r="CE78" s="100"/>
      <c r="CF78" s="100"/>
      <c r="CG78" s="100"/>
      <c r="CH78" s="100"/>
      <c r="CI78">
        <f t="shared" si="196"/>
        <v>0.11435277581545933</v>
      </c>
      <c r="CJ78">
        <f t="shared" si="197"/>
        <v>4.5825625258919967E-3</v>
      </c>
      <c r="CK78" s="61"/>
      <c r="CL78" s="100">
        <v>940.81905805526708</v>
      </c>
      <c r="CM78" s="100">
        <v>72</v>
      </c>
      <c r="CN78" s="22">
        <f t="shared" si="198"/>
        <v>0.89542853767450581</v>
      </c>
      <c r="CO78" s="100"/>
      <c r="CP78" s="100">
        <f t="shared" si="199"/>
        <v>0.82584825421206065</v>
      </c>
      <c r="CQ78" s="100"/>
      <c r="CR78" s="100"/>
      <c r="CS78" s="100"/>
      <c r="CT78" s="100"/>
      <c r="CU78" s="100"/>
      <c r="CV78">
        <f t="shared" si="200"/>
        <v>-4.7969068588864648E-2</v>
      </c>
      <c r="CW78">
        <f t="shared" si="201"/>
        <v>-8.3099744946699777E-2</v>
      </c>
      <c r="CX78" s="61"/>
      <c r="DJ78"/>
      <c r="DK78" s="61"/>
      <c r="DM78" s="100"/>
      <c r="DN78" s="100"/>
      <c r="DO78" s="100"/>
      <c r="DU78" s="100"/>
      <c r="DV78"/>
      <c r="DW78"/>
      <c r="DX78" s="61"/>
      <c r="DY78" s="100">
        <v>866.35587376089279</v>
      </c>
      <c r="DZ78">
        <v>72</v>
      </c>
      <c r="EA78" s="22">
        <f t="shared" si="203"/>
        <v>1.0621630071427699</v>
      </c>
      <c r="EC78" s="100">
        <f t="shared" si="204"/>
        <v>0.73421020289757977</v>
      </c>
      <c r="EH78" s="100"/>
      <c r="EI78">
        <f t="shared" si="216"/>
        <v>2.6191171802069452E-2</v>
      </c>
      <c r="EJ78">
        <f t="shared" si="205"/>
        <v>-0.1341795846490707</v>
      </c>
      <c r="EK78" s="61"/>
      <c r="EL78">
        <v>1122.5699310065274</v>
      </c>
      <c r="EM78">
        <v>72</v>
      </c>
      <c r="EN78" s="22">
        <f t="shared" si="206"/>
        <v>0.97846364039971601</v>
      </c>
      <c r="EP78" s="100">
        <f t="shared" si="207"/>
        <v>0.89222498346820867</v>
      </c>
      <c r="EU78" s="100"/>
      <c r="EV78">
        <f t="shared" si="217"/>
        <v>-9.4553080408861217E-3</v>
      </c>
      <c r="EW78">
        <f t="shared" si="208"/>
        <v>-4.9525620109790239E-2</v>
      </c>
      <c r="EX78" s="65"/>
      <c r="EY78">
        <v>1120.486166804392</v>
      </c>
      <c r="EZ78">
        <v>72</v>
      </c>
      <c r="FA78" s="22">
        <f t="shared" si="209"/>
        <v>1.0384103965462368</v>
      </c>
      <c r="FC78" s="100">
        <f t="shared" si="210"/>
        <v>0.97130330717858016</v>
      </c>
      <c r="FH78" s="100"/>
      <c r="FI78">
        <f t="shared" si="218"/>
        <v>1.636902762661234E-2</v>
      </c>
      <c r="FJ78">
        <f t="shared" si="211"/>
        <v>-1.2645132537795558E-2</v>
      </c>
      <c r="FK78" s="65"/>
      <c r="FL78" s="100">
        <v>990.78769168778035</v>
      </c>
      <c r="FM78">
        <v>72</v>
      </c>
      <c r="FN78" s="22">
        <f t="shared" si="212"/>
        <v>0.9857976998787088</v>
      </c>
      <c r="FP78" s="100">
        <f t="shared" si="213"/>
        <v>0.94621862517624322</v>
      </c>
      <c r="FU78" s="100"/>
      <c r="FV78">
        <f t="shared" si="219"/>
        <v>-6.2121995015927316E-3</v>
      </c>
      <c r="FW78">
        <f t="shared" si="214"/>
        <v>-2.4008507638481696E-2</v>
      </c>
      <c r="FX78" s="65"/>
      <c r="GH78" s="100"/>
      <c r="GI78" s="100"/>
      <c r="GJ78" s="65"/>
      <c r="GT78"/>
      <c r="GU78" s="61"/>
      <c r="HE78"/>
      <c r="HF78" s="61"/>
      <c r="HP78"/>
      <c r="HQ78" s="61"/>
      <c r="IA78"/>
      <c r="IB78" s="61"/>
    </row>
    <row r="79" spans="4:236" x14ac:dyDescent="0.25">
      <c r="D79" s="101"/>
      <c r="E79" s="101"/>
      <c r="L79" s="100">
        <v>375.51198383007699</v>
      </c>
      <c r="M79" s="100">
        <v>73</v>
      </c>
      <c r="N79" s="22">
        <f t="shared" si="215"/>
        <v>3.184150156154669</v>
      </c>
      <c r="O79" s="100"/>
      <c r="P79" s="100">
        <f t="shared" si="175"/>
        <v>0.39734797002487093</v>
      </c>
      <c r="Q79" s="100"/>
      <c r="R79" s="100"/>
      <c r="S79" s="100"/>
      <c r="T79" s="100"/>
      <c r="U79" s="100"/>
      <c r="V79">
        <f t="shared" si="176"/>
        <v>0.50299353973515382</v>
      </c>
      <c r="W79">
        <f t="shared" si="177"/>
        <v>-0.40082900136924438</v>
      </c>
      <c r="X79" s="61"/>
      <c r="Y79" s="100">
        <v>472.50952371354379</v>
      </c>
      <c r="Z79" s="100">
        <v>73</v>
      </c>
      <c r="AA79" s="22">
        <f t="shared" si="178"/>
        <v>0.239659589342165</v>
      </c>
      <c r="AB79" s="100"/>
      <c r="AC79" s="100">
        <f t="shared" si="179"/>
        <v>0.38649221410489915</v>
      </c>
      <c r="AD79" s="100"/>
      <c r="AE79" s="100"/>
      <c r="AF79" s="100"/>
      <c r="AG79" s="100"/>
      <c r="AH79" s="100"/>
      <c r="AI79">
        <f t="shared" si="180"/>
        <v>-0.62040518918390397</v>
      </c>
      <c r="AJ79">
        <f t="shared" si="181"/>
        <v>-0.4128592505304885</v>
      </c>
      <c r="AK79" s="61"/>
      <c r="AL79" s="100">
        <v>389.00514135419854</v>
      </c>
      <c r="AM79" s="100">
        <v>73</v>
      </c>
      <c r="AN79" s="22">
        <f t="shared" si="182"/>
        <v>0.23975615892594099</v>
      </c>
      <c r="AP79" s="100">
        <f t="shared" si="183"/>
        <v>0.32110942649729163</v>
      </c>
      <c r="AU79" s="100"/>
      <c r="AV79">
        <f t="shared" si="184"/>
        <v>-0.62023022773104242</v>
      </c>
      <c r="AW79">
        <f t="shared" si="185"/>
        <v>-0.49334694508542254</v>
      </c>
      <c r="AX79" s="61"/>
      <c r="AY79" s="100">
        <v>780.65613428704955</v>
      </c>
      <c r="AZ79" s="100">
        <v>73</v>
      </c>
      <c r="BA79" s="22">
        <f t="shared" si="186"/>
        <v>1.7024271509744036</v>
      </c>
      <c r="BB79" s="100"/>
      <c r="BC79" s="100">
        <f t="shared" si="187"/>
        <v>1.0708769483964051</v>
      </c>
      <c r="BD79" s="100"/>
      <c r="BE79" s="100"/>
      <c r="BF79" s="100"/>
      <c r="BG79" s="100"/>
      <c r="BH79" s="100"/>
      <c r="BI79">
        <f t="shared" si="188"/>
        <v>0.23106853696853344</v>
      </c>
      <c r="BJ79">
        <f t="shared" si="189"/>
        <v>2.9739570082394369E-2</v>
      </c>
      <c r="BK79" s="61"/>
      <c r="BL79" s="100">
        <v>705.703372529847</v>
      </c>
      <c r="BM79" s="100">
        <v>73</v>
      </c>
      <c r="BN79" s="22">
        <f t="shared" si="190"/>
        <v>1.3857759905788825</v>
      </c>
      <c r="BO79" s="100"/>
      <c r="BP79" s="100">
        <f t="shared" si="191"/>
        <v>0.92764293139178511</v>
      </c>
      <c r="BQ79" s="100"/>
      <c r="BR79" s="100"/>
      <c r="BS79" s="100"/>
      <c r="BT79" s="100"/>
      <c r="BU79" s="100"/>
      <c r="BV79">
        <f t="shared" si="192"/>
        <v>0.14169303264363572</v>
      </c>
      <c r="BW79">
        <f t="shared" si="193"/>
        <v>-3.26191603843057E-2</v>
      </c>
      <c r="BX79" s="61"/>
      <c r="BY79" s="100">
        <v>967.18896809258536</v>
      </c>
      <c r="BZ79" s="100">
        <v>73</v>
      </c>
      <c r="CA79" s="22">
        <f t="shared" si="194"/>
        <v>1.3165346727802303</v>
      </c>
      <c r="CB79" s="100"/>
      <c r="CC79" s="100">
        <f t="shared" si="195"/>
        <v>1.0199991699718103</v>
      </c>
      <c r="CD79" s="100"/>
      <c r="CE79" s="100"/>
      <c r="CF79" s="100"/>
      <c r="CG79" s="100"/>
      <c r="CH79" s="100"/>
      <c r="CI79">
        <f t="shared" si="196"/>
        <v>0.11943230134473427</v>
      </c>
      <c r="CJ79">
        <f t="shared" si="197"/>
        <v>8.5998183532810038E-3</v>
      </c>
      <c r="CK79" s="61"/>
      <c r="CL79" s="100">
        <v>957.80073606152553</v>
      </c>
      <c r="CM79" s="100">
        <v>73</v>
      </c>
      <c r="CN79" s="22">
        <f t="shared" si="198"/>
        <v>0.90690839072161478</v>
      </c>
      <c r="CO79" s="100"/>
      <c r="CP79" s="100">
        <f t="shared" si="199"/>
        <v>0.83337969961563696</v>
      </c>
      <c r="CQ79" s="100"/>
      <c r="CR79" s="100"/>
      <c r="CS79" s="100"/>
      <c r="CT79" s="100"/>
      <c r="CU79" s="100"/>
      <c r="CV79">
        <f t="shared" si="200"/>
        <v>-4.2436579988903662E-2</v>
      </c>
      <c r="CW79">
        <f t="shared" si="201"/>
        <v>-7.9157082775174262E-2</v>
      </c>
      <c r="CX79" s="61"/>
      <c r="DJ79"/>
      <c r="DK79" s="61"/>
      <c r="DM79" s="100"/>
      <c r="DN79" s="100"/>
      <c r="DO79" s="100"/>
      <c r="DU79" s="100"/>
      <c r="DV79"/>
      <c r="DW79"/>
      <c r="DX79" s="61"/>
      <c r="DY79" s="100">
        <v>883.83892763331039</v>
      </c>
      <c r="DZ79">
        <v>73</v>
      </c>
      <c r="EA79" s="22">
        <f t="shared" si="203"/>
        <v>1.0759573319108577</v>
      </c>
      <c r="EC79" s="100">
        <f t="shared" si="204"/>
        <v>0.74386210096768279</v>
      </c>
      <c r="EH79" s="100"/>
      <c r="EI79">
        <f t="shared" si="216"/>
        <v>3.179504932006795E-2</v>
      </c>
      <c r="EJ79">
        <f t="shared" si="205"/>
        <v>-0.12850756759877119</v>
      </c>
      <c r="EK79" s="61"/>
      <c r="EL79">
        <v>1140.6184725840626</v>
      </c>
      <c r="EM79">
        <v>73</v>
      </c>
      <c r="EN79" s="22">
        <f t="shared" si="206"/>
        <v>0.99084925610097818</v>
      </c>
      <c r="EP79" s="100">
        <f t="shared" si="207"/>
        <v>0.90181093298503234</v>
      </c>
      <c r="EU79" s="100"/>
      <c r="EV79">
        <f t="shared" si="217"/>
        <v>-3.9924123393839878E-3</v>
      </c>
      <c r="EW79">
        <f t="shared" si="208"/>
        <v>-4.488450388608109E-2</v>
      </c>
      <c r="EX79" s="65"/>
      <c r="EY79">
        <v>1139.469723160734</v>
      </c>
      <c r="EZ79">
        <v>73</v>
      </c>
      <c r="FA79" s="22">
        <f t="shared" si="209"/>
        <v>1.0517233503481116</v>
      </c>
      <c r="FC79" s="100">
        <f t="shared" si="210"/>
        <v>0.98246502247737166</v>
      </c>
      <c r="FH79" s="100"/>
      <c r="FI79">
        <f t="shared" si="218"/>
        <v>2.1901516226573357E-2</v>
      </c>
      <c r="FJ79">
        <f t="shared" si="211"/>
        <v>-7.6829023423273394E-3</v>
      </c>
      <c r="FK79" s="65"/>
      <c r="FL79" s="100">
        <v>1005.7957049023424</v>
      </c>
      <c r="FM79">
        <v>73</v>
      </c>
      <c r="FN79" s="22">
        <f t="shared" si="212"/>
        <v>0.99827615177590767</v>
      </c>
      <c r="FP79" s="100">
        <f t="shared" si="213"/>
        <v>0.95463936281795347</v>
      </c>
      <c r="FU79" s="100"/>
      <c r="FV79">
        <f t="shared" si="219"/>
        <v>-7.4930380009056259E-4</v>
      </c>
      <c r="FW79">
        <f t="shared" si="214"/>
        <v>-2.0160662257452649E-2</v>
      </c>
      <c r="FX79" s="65"/>
      <c r="GH79" s="100"/>
      <c r="GI79" s="100"/>
      <c r="GJ79" s="65"/>
      <c r="GT79"/>
      <c r="GU79" s="61"/>
      <c r="HE79"/>
      <c r="HF79" s="61"/>
      <c r="HP79"/>
      <c r="HQ79" s="61"/>
      <c r="IA79"/>
      <c r="IB79" s="61"/>
    </row>
    <row r="80" spans="4:236" x14ac:dyDescent="0.25">
      <c r="D80" s="101"/>
      <c r="E80" s="101"/>
      <c r="L80" s="100">
        <v>382.5160127367219</v>
      </c>
      <c r="M80" s="100">
        <v>74</v>
      </c>
      <c r="N80" s="22">
        <f t="shared" si="215"/>
        <v>3.1877469935743483</v>
      </c>
      <c r="O80" s="100"/>
      <c r="P80" s="100">
        <f t="shared" si="175"/>
        <v>0.39813642790237525</v>
      </c>
      <c r="Q80" s="100"/>
      <c r="R80" s="100"/>
      <c r="S80" s="100"/>
      <c r="T80" s="100"/>
      <c r="U80" s="100"/>
      <c r="V80">
        <f t="shared" si="176"/>
        <v>0.50348384482730435</v>
      </c>
      <c r="W80">
        <f t="shared" si="177"/>
        <v>-0.39996808437718512</v>
      </c>
      <c r="X80" s="61"/>
      <c r="Y80" s="100">
        <v>479.50234618821207</v>
      </c>
      <c r="Z80" s="100">
        <v>74</v>
      </c>
      <c r="AA80" s="22">
        <f t="shared" si="178"/>
        <v>0.24265533420894209</v>
      </c>
      <c r="AB80" s="100"/>
      <c r="AC80" s="100">
        <f t="shared" si="179"/>
        <v>0.38726100291257048</v>
      </c>
      <c r="AD80" s="100"/>
      <c r="AE80" s="100"/>
      <c r="AF80" s="100"/>
      <c r="AG80" s="100"/>
      <c r="AH80" s="100"/>
      <c r="AI80">
        <f t="shared" si="180"/>
        <v>-0.61501015729719766</v>
      </c>
      <c r="AJ80">
        <f t="shared" si="181"/>
        <v>-0.41199623415925396</v>
      </c>
      <c r="AK80" s="61"/>
      <c r="AL80" s="100">
        <v>396.50504410410718</v>
      </c>
      <c r="AM80" s="100">
        <v>74</v>
      </c>
      <c r="AN80" s="22">
        <f t="shared" si="182"/>
        <v>0.24242011624734033</v>
      </c>
      <c r="AP80" s="100">
        <f t="shared" si="183"/>
        <v>0.32173828369330576</v>
      </c>
      <c r="AU80" s="100"/>
      <c r="AV80">
        <f t="shared" si="184"/>
        <v>-0.61543134484927364</v>
      </c>
      <c r="AW80">
        <f t="shared" si="185"/>
        <v>-0.49249725924872512</v>
      </c>
      <c r="AX80" s="61"/>
      <c r="AY80" s="100">
        <v>793.64538680697945</v>
      </c>
      <c r="AZ80" s="100">
        <v>74</v>
      </c>
      <c r="BA80" s="22">
        <f t="shared" si="186"/>
        <v>1.7231884576936038</v>
      </c>
      <c r="BB80" s="100"/>
      <c r="BC80" s="100">
        <f t="shared" si="187"/>
        <v>1.081571869132411</v>
      </c>
      <c r="BD80" s="100"/>
      <c r="BE80" s="100"/>
      <c r="BF80" s="100"/>
      <c r="BG80" s="100"/>
      <c r="BH80" s="100"/>
      <c r="BI80">
        <f t="shared" si="188"/>
        <v>0.23633277696089072</v>
      </c>
      <c r="BJ80">
        <f t="shared" si="189"/>
        <v>3.4055383072928498E-2</v>
      </c>
      <c r="BK80" s="61"/>
      <c r="BL80" s="100">
        <v>716.69257705099756</v>
      </c>
      <c r="BM80" s="100">
        <v>74</v>
      </c>
      <c r="BN80" s="22">
        <f t="shared" si="190"/>
        <v>1.4026756977810642</v>
      </c>
      <c r="BO80" s="100"/>
      <c r="BP80" s="100">
        <f t="shared" si="191"/>
        <v>0.93556458447620983</v>
      </c>
      <c r="BQ80" s="100"/>
      <c r="BR80" s="100"/>
      <c r="BS80" s="100"/>
      <c r="BT80" s="100"/>
      <c r="BU80" s="100"/>
      <c r="BV80">
        <f t="shared" si="192"/>
        <v>0.14695727263599301</v>
      </c>
      <c r="BW80">
        <f t="shared" si="193"/>
        <v>-2.892622664235156E-2</v>
      </c>
      <c r="BX80" s="61"/>
      <c r="BY80" s="100">
        <v>982.19715434326122</v>
      </c>
      <c r="BZ80" s="100">
        <v>74</v>
      </c>
      <c r="CA80" s="22">
        <f t="shared" si="194"/>
        <v>1.3318432154869775</v>
      </c>
      <c r="CB80" s="100"/>
      <c r="CC80" s="100">
        <f t="shared" si="195"/>
        <v>1.0297398839080012</v>
      </c>
      <c r="CD80" s="100"/>
      <c r="CE80" s="100"/>
      <c r="CF80" s="100"/>
      <c r="CG80" s="100"/>
      <c r="CH80" s="100"/>
      <c r="CI80">
        <f t="shared" si="196"/>
        <v>0.12445310271978519</v>
      </c>
      <c r="CJ80">
        <f t="shared" si="197"/>
        <v>1.2727534171049498E-2</v>
      </c>
      <c r="CK80" s="61"/>
      <c r="CL80" s="100">
        <v>973.30840436112544</v>
      </c>
      <c r="CM80" s="100">
        <v>74</v>
      </c>
      <c r="CN80" s="22">
        <f t="shared" si="198"/>
        <v>0.91838824376872397</v>
      </c>
      <c r="CO80" s="100"/>
      <c r="CP80" s="100">
        <f t="shared" si="199"/>
        <v>0.84025741553347288</v>
      </c>
      <c r="CQ80" s="100"/>
      <c r="CR80" s="100"/>
      <c r="CS80" s="100"/>
      <c r="CT80" s="100"/>
      <c r="CU80" s="100"/>
      <c r="CV80">
        <f t="shared" si="200"/>
        <v>-3.6973684287401436E-2</v>
      </c>
      <c r="CW80">
        <f t="shared" si="201"/>
        <v>-7.5587646057465568E-2</v>
      </c>
      <c r="CX80" s="61"/>
      <c r="DJ80"/>
      <c r="DK80" s="61"/>
      <c r="DM80" s="100"/>
      <c r="DN80" s="100"/>
      <c r="DO80" s="100"/>
      <c r="DU80" s="100"/>
      <c r="DV80"/>
      <c r="DW80"/>
      <c r="DX80" s="61"/>
      <c r="DY80" s="100">
        <v>901.36590794194115</v>
      </c>
      <c r="DZ80">
        <v>74</v>
      </c>
      <c r="EA80" s="22">
        <f t="shared" si="203"/>
        <v>1.0897516566789458</v>
      </c>
      <c r="EC80" s="100">
        <f t="shared" si="204"/>
        <v>0.75353824957707982</v>
      </c>
      <c r="EH80" s="100"/>
      <c r="EI80">
        <f t="shared" si="216"/>
        <v>3.7327537920029033E-2</v>
      </c>
      <c r="EJ80">
        <f t="shared" si="205"/>
        <v>-0.12289469801603535</v>
      </c>
      <c r="EK80" s="61"/>
      <c r="EL80">
        <v>1156.6249392089037</v>
      </c>
      <c r="EM80">
        <v>74</v>
      </c>
      <c r="EN80" s="22">
        <f t="shared" si="206"/>
        <v>1.0032348718022406</v>
      </c>
      <c r="EP80" s="100">
        <f t="shared" si="207"/>
        <v>0.91031229473491626</v>
      </c>
      <c r="EU80" s="100"/>
      <c r="EV80">
        <f t="shared" si="217"/>
        <v>1.4026195473222499E-3</v>
      </c>
      <c r="EW80">
        <f t="shared" si="208"/>
        <v>-4.0809591620700879E-2</v>
      </c>
      <c r="EX80" s="65"/>
      <c r="EY80">
        <v>1156.4965412831982</v>
      </c>
      <c r="EZ80">
        <v>74</v>
      </c>
      <c r="FA80" s="22">
        <f t="shared" si="209"/>
        <v>1.0650363041499864</v>
      </c>
      <c r="FC80" s="100">
        <f t="shared" si="210"/>
        <v>0.99247623917248573</v>
      </c>
      <c r="FH80" s="100"/>
      <c r="FI80">
        <f t="shared" si="218"/>
        <v>2.7364411928075504E-2</v>
      </c>
      <c r="FJ80">
        <f t="shared" si="211"/>
        <v>-3.2798818643935369E-3</v>
      </c>
      <c r="FK80" s="65"/>
      <c r="FL80" s="100">
        <v>1021.1887680541732</v>
      </c>
      <c r="FM80">
        <v>74</v>
      </c>
      <c r="FN80" s="22">
        <f t="shared" si="212"/>
        <v>1.0107546036731065</v>
      </c>
      <c r="FP80" s="100">
        <f t="shared" si="213"/>
        <v>0.96327614534544159</v>
      </c>
      <c r="FU80" s="100"/>
      <c r="FV80">
        <f t="shared" si="219"/>
        <v>4.6457280866156123E-3</v>
      </c>
      <c r="FW80">
        <f t="shared" si="214"/>
        <v>-1.6249194487133779E-2</v>
      </c>
      <c r="FX80" s="65"/>
      <c r="GH80" s="100"/>
      <c r="GI80" s="100"/>
      <c r="GJ80" s="65"/>
      <c r="GT80"/>
      <c r="GU80" s="61"/>
      <c r="HE80"/>
      <c r="HF80" s="61"/>
      <c r="HP80"/>
      <c r="HQ80" s="61"/>
      <c r="IA80"/>
      <c r="IB80" s="61"/>
    </row>
    <row r="81" spans="4:236" x14ac:dyDescent="0.25">
      <c r="D81" s="101"/>
      <c r="E81" s="101"/>
      <c r="L81" s="100">
        <v>391.0115087820306</v>
      </c>
      <c r="M81" s="100">
        <v>75</v>
      </c>
      <c r="N81" s="22">
        <f t="shared" si="215"/>
        <v>3.1913438309940276</v>
      </c>
      <c r="O81" s="100"/>
      <c r="P81" s="100">
        <f t="shared" si="175"/>
        <v>0.39909278329004017</v>
      </c>
      <c r="Q81" s="100"/>
      <c r="R81" s="100"/>
      <c r="S81" s="100"/>
      <c r="T81" s="100"/>
      <c r="U81" s="100"/>
      <c r="V81">
        <f t="shared" si="176"/>
        <v>0.50397359700427469</v>
      </c>
      <c r="W81">
        <f t="shared" si="177"/>
        <v>-0.3989261253997658</v>
      </c>
      <c r="X81" s="61"/>
      <c r="Y81" s="100">
        <v>488.50230296284172</v>
      </c>
      <c r="Z81" s="100">
        <v>75</v>
      </c>
      <c r="AA81" s="22">
        <f t="shared" si="178"/>
        <v>0.24565107907571915</v>
      </c>
      <c r="AB81" s="100"/>
      <c r="AC81" s="100">
        <f t="shared" si="179"/>
        <v>0.38825045546380066</v>
      </c>
      <c r="AD81" s="100"/>
      <c r="AE81" s="100"/>
      <c r="AF81" s="100"/>
      <c r="AG81" s="100"/>
      <c r="AH81" s="100"/>
      <c r="AI81">
        <f t="shared" si="180"/>
        <v>-0.6096813237921308</v>
      </c>
      <c r="AJ81">
        <f t="shared" si="181"/>
        <v>-0.41088802612020409</v>
      </c>
      <c r="AK81" s="61"/>
      <c r="AL81" s="100">
        <v>403.50123915547027</v>
      </c>
      <c r="AM81" s="100">
        <v>75</v>
      </c>
      <c r="AN81" s="22">
        <f t="shared" si="182"/>
        <v>0.24508407356873968</v>
      </c>
      <c r="AP81" s="100">
        <f t="shared" si="183"/>
        <v>0.32232490564688004</v>
      </c>
      <c r="AU81" s="100"/>
      <c r="AV81">
        <f t="shared" si="184"/>
        <v>-0.61068490982481205</v>
      </c>
      <c r="AW81">
        <f t="shared" si="185"/>
        <v>-0.49170613579355094</v>
      </c>
      <c r="AX81" s="61"/>
      <c r="AY81" s="100">
        <v>805.65578878327437</v>
      </c>
      <c r="AZ81" s="100">
        <v>75</v>
      </c>
      <c r="BA81" s="22">
        <f t="shared" si="186"/>
        <v>1.7439497644128039</v>
      </c>
      <c r="BB81" s="100"/>
      <c r="BC81" s="100">
        <f t="shared" si="187"/>
        <v>1.0914608367190335</v>
      </c>
      <c r="BD81" s="100"/>
      <c r="BE81" s="100"/>
      <c r="BF81" s="100"/>
      <c r="BG81" s="100"/>
      <c r="BH81" s="100"/>
      <c r="BI81">
        <f t="shared" si="188"/>
        <v>0.24153397064669849</v>
      </c>
      <c r="BJ81">
        <f t="shared" si="189"/>
        <v>3.8008157175751713E-2</v>
      </c>
      <c r="BK81" s="61"/>
      <c r="BL81" s="100">
        <v>728.68117170680353</v>
      </c>
      <c r="BM81" s="100">
        <v>75</v>
      </c>
      <c r="BN81" s="22">
        <f t="shared" si="190"/>
        <v>1.4195754049832454</v>
      </c>
      <c r="BO81" s="100"/>
      <c r="BP81" s="100">
        <f t="shared" si="191"/>
        <v>0.94420665566983419</v>
      </c>
      <c r="BQ81" s="100"/>
      <c r="BR81" s="100"/>
      <c r="BS81" s="100"/>
      <c r="BT81" s="100"/>
      <c r="BU81" s="100"/>
      <c r="BV81">
        <f t="shared" si="192"/>
        <v>0.15215846632180069</v>
      </c>
      <c r="BW81">
        <f t="shared" si="193"/>
        <v>-2.4932942571895062E-2</v>
      </c>
      <c r="BX81" s="61"/>
      <c r="BY81" s="100">
        <v>996.2636448250031</v>
      </c>
      <c r="BZ81" s="100">
        <v>75</v>
      </c>
      <c r="CA81" s="22">
        <f t="shared" si="194"/>
        <v>1.3471517581937245</v>
      </c>
      <c r="CB81" s="100"/>
      <c r="CC81" s="100">
        <f t="shared" si="195"/>
        <v>1.0388694121254853</v>
      </c>
      <c r="CD81" s="100"/>
      <c r="CE81" s="100"/>
      <c r="CF81" s="100"/>
      <c r="CG81" s="100"/>
      <c r="CH81" s="100"/>
      <c r="CI81">
        <f t="shared" si="196"/>
        <v>0.12941652225133532</v>
      </c>
      <c r="CJ81">
        <f t="shared" si="197"/>
        <v>1.6560959339988298E-2</v>
      </c>
      <c r="CK81" s="61"/>
      <c r="CL81" s="100">
        <v>989.80326328013291</v>
      </c>
      <c r="CM81" s="100">
        <v>75</v>
      </c>
      <c r="CN81" s="22">
        <f t="shared" si="198"/>
        <v>0.92986809681583305</v>
      </c>
      <c r="CO81" s="100"/>
      <c r="CP81" s="100">
        <f t="shared" si="199"/>
        <v>0.84757295463051696</v>
      </c>
      <c r="CQ81" s="100"/>
      <c r="CR81" s="100"/>
      <c r="CS81" s="100"/>
      <c r="CT81" s="100"/>
      <c r="CU81" s="100"/>
      <c r="CV81">
        <f t="shared" si="200"/>
        <v>-3.157865240069526E-2</v>
      </c>
      <c r="CW81">
        <f t="shared" si="201"/>
        <v>-7.1822909726843215E-2</v>
      </c>
      <c r="CX81" s="61"/>
      <c r="DJ81"/>
      <c r="DK81" s="61"/>
      <c r="DM81" s="100"/>
      <c r="DN81" s="100"/>
      <c r="DO81" s="100"/>
      <c r="DU81" s="100"/>
      <c r="DV81"/>
      <c r="DW81"/>
      <c r="DX81" s="61"/>
      <c r="DY81" s="100">
        <v>919.39246244462981</v>
      </c>
      <c r="DZ81">
        <v>75</v>
      </c>
      <c r="EA81" s="22">
        <f t="shared" si="203"/>
        <v>1.1035459814470336</v>
      </c>
      <c r="EC81" s="100">
        <f t="shared" si="204"/>
        <v>0.76349019892670733</v>
      </c>
      <c r="EH81" s="100"/>
      <c r="EI81">
        <f t="shared" si="216"/>
        <v>4.2790433621531163E-2</v>
      </c>
      <c r="EJ81">
        <f t="shared" si="205"/>
        <v>-0.11719653369514182</v>
      </c>
      <c r="EK81" s="61"/>
      <c r="EL81">
        <v>1172.6535080747424</v>
      </c>
      <c r="EM81">
        <v>75</v>
      </c>
      <c r="EN81" s="22">
        <f t="shared" si="206"/>
        <v>1.0156204875035029</v>
      </c>
      <c r="EP81" s="100">
        <f t="shared" si="207"/>
        <v>0.9188253954369755</v>
      </c>
      <c r="EU81" s="100"/>
      <c r="EV81">
        <f t="shared" si="217"/>
        <v>6.7314530523892155E-3</v>
      </c>
      <c r="EW81">
        <f t="shared" si="208"/>
        <v>-3.6767009835603368E-2</v>
      </c>
      <c r="EX81" s="65"/>
      <c r="EY81" s="10">
        <v>1176.0212583112602</v>
      </c>
      <c r="EZ81" s="10">
        <v>75</v>
      </c>
      <c r="FA81" s="22">
        <f t="shared" si="209"/>
        <v>1.0783492579518612</v>
      </c>
      <c r="FC81" s="11">
        <f t="shared" si="210"/>
        <v>1.0039561393906498</v>
      </c>
      <c r="FH81" s="100"/>
      <c r="FI81" s="10">
        <f t="shared" si="218"/>
        <v>3.2759443814781658E-2</v>
      </c>
      <c r="FJ81" s="10">
        <f t="shared" si="211"/>
        <v>1.7147398640809924E-3</v>
      </c>
      <c r="FK81" s="65"/>
      <c r="FL81" s="100">
        <v>1037.6778160874405</v>
      </c>
      <c r="FM81">
        <v>75</v>
      </c>
      <c r="FN81" s="22">
        <f t="shared" si="212"/>
        <v>1.0232330555703053</v>
      </c>
      <c r="FP81" s="100">
        <f t="shared" si="213"/>
        <v>0.97252786610718622</v>
      </c>
      <c r="FU81" s="100"/>
      <c r="FV81">
        <f t="shared" si="219"/>
        <v>9.9745615916825171E-3</v>
      </c>
      <c r="FW81">
        <f t="shared" si="214"/>
        <v>-1.2097945865288997E-2</v>
      </c>
      <c r="FX81" s="65"/>
      <c r="GH81" s="100"/>
      <c r="GI81" s="100"/>
      <c r="GJ81" s="65"/>
      <c r="GT81"/>
      <c r="GU81" s="61"/>
      <c r="HE81"/>
      <c r="HF81" s="61"/>
      <c r="HP81"/>
      <c r="HQ81" s="61"/>
      <c r="IA81"/>
      <c r="IB81" s="61"/>
    </row>
    <row r="82" spans="4:236" x14ac:dyDescent="0.25">
      <c r="D82" s="101"/>
      <c r="E82" s="101"/>
      <c r="L82" s="100">
        <v>397.51132059351465</v>
      </c>
      <c r="M82" s="100">
        <v>76</v>
      </c>
      <c r="N82" s="22">
        <f t="shared" si="215"/>
        <v>3.1949406684137069</v>
      </c>
      <c r="O82" s="100"/>
      <c r="P82" s="100">
        <f t="shared" si="175"/>
        <v>0.39982448041656093</v>
      </c>
      <c r="Q82" s="100"/>
      <c r="R82" s="100"/>
      <c r="S82" s="100"/>
      <c r="T82" s="100"/>
      <c r="U82" s="100"/>
      <c r="V82">
        <f t="shared" si="176"/>
        <v>0.50446279751170087</v>
      </c>
      <c r="W82">
        <f t="shared" si="177"/>
        <v>-0.39813061846116904</v>
      </c>
      <c r="X82" s="61"/>
      <c r="Y82" s="100">
        <v>498.00401604806359</v>
      </c>
      <c r="Z82" s="100">
        <v>76</v>
      </c>
      <c r="AA82" s="22">
        <f t="shared" si="178"/>
        <v>0.24864682394249618</v>
      </c>
      <c r="AB82" s="100"/>
      <c r="AC82" s="100">
        <f t="shared" si="179"/>
        <v>0.38929507095348098</v>
      </c>
      <c r="AD82" s="100"/>
      <c r="AE82" s="100"/>
      <c r="AF82" s="100"/>
      <c r="AG82" s="100"/>
      <c r="AH82" s="100"/>
      <c r="AI82">
        <f t="shared" si="180"/>
        <v>-0.60441708379977366</v>
      </c>
      <c r="AJ82">
        <f t="shared" si="181"/>
        <v>-0.40972109505208243</v>
      </c>
      <c r="AK82" s="61"/>
      <c r="AL82" s="100">
        <v>411.5027338912829</v>
      </c>
      <c r="AM82" s="100">
        <v>76</v>
      </c>
      <c r="AN82" s="22">
        <f t="shared" si="182"/>
        <v>0.247748030890139</v>
      </c>
      <c r="AP82" s="100">
        <f t="shared" si="183"/>
        <v>0.32299582068555127</v>
      </c>
      <c r="AU82" s="100"/>
      <c r="AV82">
        <f t="shared" si="184"/>
        <v>-0.60598978861643216</v>
      </c>
      <c r="AW82">
        <f t="shared" si="185"/>
        <v>-0.49080309706501429</v>
      </c>
      <c r="AX82" s="61"/>
      <c r="AY82" s="100">
        <v>815.20932894563953</v>
      </c>
      <c r="AZ82" s="100">
        <v>76</v>
      </c>
      <c r="BA82" s="22">
        <f t="shared" si="186"/>
        <v>1.7647110711320038</v>
      </c>
      <c r="BB82" s="100"/>
      <c r="BC82" s="100">
        <f t="shared" si="187"/>
        <v>1.0993269055808079</v>
      </c>
      <c r="BD82" s="100"/>
      <c r="BE82" s="100"/>
      <c r="BF82" s="100"/>
      <c r="BG82" s="100"/>
      <c r="BH82" s="100"/>
      <c r="BI82">
        <f t="shared" si="188"/>
        <v>0.2466736102991095</v>
      </c>
      <c r="BJ82">
        <f t="shared" si="189"/>
        <v>4.1126857281123301E-2</v>
      </c>
      <c r="BK82" s="61"/>
      <c r="BL82" s="100">
        <v>739.67104174761369</v>
      </c>
      <c r="BM82" s="100">
        <v>76</v>
      </c>
      <c r="BN82" s="22">
        <f t="shared" si="190"/>
        <v>1.4364751121854269</v>
      </c>
      <c r="BO82" s="100"/>
      <c r="BP82" s="100">
        <f t="shared" si="191"/>
        <v>0.95212878849925364</v>
      </c>
      <c r="BQ82" s="100"/>
      <c r="BR82" s="100"/>
      <c r="BS82" s="100"/>
      <c r="BT82" s="100"/>
      <c r="BU82" s="100"/>
      <c r="BV82">
        <f t="shared" si="192"/>
        <v>0.15729810597421176</v>
      </c>
      <c r="BW82">
        <f t="shared" si="193"/>
        <v>-2.1304303347045524E-2</v>
      </c>
      <c r="BX82" s="61"/>
      <c r="BY82" s="100">
        <v>1010.7917688624102</v>
      </c>
      <c r="BZ82" s="100">
        <v>76</v>
      </c>
      <c r="CA82" s="22">
        <f t="shared" si="194"/>
        <v>1.3624603009004712</v>
      </c>
      <c r="CB82" s="100"/>
      <c r="CC82" s="100">
        <f t="shared" si="195"/>
        <v>1.0482985528566988</v>
      </c>
      <c r="CD82" s="100"/>
      <c r="CE82" s="100"/>
      <c r="CF82" s="100"/>
      <c r="CG82" s="100"/>
      <c r="CH82" s="100"/>
      <c r="CI82">
        <f t="shared" si="196"/>
        <v>0.13432385674607944</v>
      </c>
      <c r="CJ82">
        <f t="shared" si="197"/>
        <v>2.0484986267042694E-2</v>
      </c>
      <c r="CK82" s="61"/>
      <c r="CL82" s="100">
        <v>1005.2747136977036</v>
      </c>
      <c r="CM82" s="100">
        <v>76</v>
      </c>
      <c r="CN82" s="22">
        <f t="shared" si="198"/>
        <v>0.94134794986294201</v>
      </c>
      <c r="CO82" s="100"/>
      <c r="CP82" s="100">
        <f t="shared" si="199"/>
        <v>0.85443460776580382</v>
      </c>
      <c r="CQ82" s="100"/>
      <c r="CR82" s="100"/>
      <c r="CS82" s="100"/>
      <c r="CT82" s="100"/>
      <c r="CU82" s="100"/>
      <c r="CV82">
        <f t="shared" si="200"/>
        <v>-2.6249818895628357E-2</v>
      </c>
      <c r="CW82">
        <f t="shared" si="201"/>
        <v>-6.832116942444795E-2</v>
      </c>
      <c r="CX82" s="61"/>
      <c r="DJ82"/>
      <c r="DK82" s="61"/>
      <c r="DM82" s="100"/>
      <c r="DN82" s="100"/>
      <c r="DO82" s="100"/>
      <c r="DU82" s="100"/>
      <c r="DV82"/>
      <c r="DW82"/>
      <c r="DX82" s="61"/>
      <c r="DY82" s="100">
        <v>933.92250749192249</v>
      </c>
      <c r="DZ82">
        <v>76</v>
      </c>
      <c r="EA82" s="22">
        <f t="shared" si="203"/>
        <v>1.1173403062151217</v>
      </c>
      <c r="EC82" s="100">
        <f t="shared" si="204"/>
        <v>0.77151182459770806</v>
      </c>
      <c r="EH82" s="100"/>
      <c r="EI82">
        <f t="shared" si="216"/>
        <v>4.818546550823738E-2</v>
      </c>
      <c r="EJ82">
        <f t="shared" si="205"/>
        <v>-0.1126574133232159</v>
      </c>
      <c r="EK82" s="61"/>
      <c r="EL82">
        <v>1192.7005072523446</v>
      </c>
      <c r="EM82">
        <v>76</v>
      </c>
      <c r="EN82" s="22">
        <f t="shared" si="206"/>
        <v>1.0280061032047649</v>
      </c>
      <c r="EP82" s="100">
        <f t="shared" si="207"/>
        <v>0.9294727666528021</v>
      </c>
      <c r="EU82" s="100"/>
      <c r="EV82">
        <f t="shared" si="217"/>
        <v>1.1995693044746359E-2</v>
      </c>
      <c r="EW82">
        <f t="shared" si="208"/>
        <v>-3.1763330438267276E-2</v>
      </c>
      <c r="EX82" s="65"/>
      <c r="EY82">
        <v>1196.0041805947001</v>
      </c>
      <c r="EZ82">
        <v>76</v>
      </c>
      <c r="FA82" s="22">
        <f t="shared" si="209"/>
        <v>1.091662211753736</v>
      </c>
      <c r="FC82" s="100">
        <f t="shared" si="210"/>
        <v>1.0157054494345037</v>
      </c>
      <c r="FH82" s="100"/>
      <c r="FI82">
        <f t="shared" si="218"/>
        <v>3.8088277319848589E-2</v>
      </c>
      <c r="FJ82">
        <f t="shared" si="211"/>
        <v>6.7677825228656674E-3</v>
      </c>
      <c r="FK82" s="65"/>
      <c r="FL82" s="100">
        <v>1055.6312092771793</v>
      </c>
      <c r="FM82">
        <v>76</v>
      </c>
      <c r="FN82" s="22">
        <f t="shared" si="212"/>
        <v>1.0357115074675043</v>
      </c>
      <c r="FP82" s="100">
        <f t="shared" si="213"/>
        <v>0.98260120570703224</v>
      </c>
      <c r="FU82" s="100"/>
      <c r="FV82">
        <f t="shared" si="219"/>
        <v>1.5238801584039788E-2</v>
      </c>
      <c r="FW82">
        <f t="shared" si="214"/>
        <v>-7.6227072970756751E-3</v>
      </c>
      <c r="FX82" s="65"/>
      <c r="GH82" s="100"/>
      <c r="GI82" s="100"/>
      <c r="GJ82" s="65"/>
      <c r="GT82"/>
      <c r="GU82" s="61"/>
      <c r="HE82"/>
      <c r="HF82" s="61"/>
      <c r="HP82"/>
      <c r="HQ82" s="61"/>
      <c r="IA82"/>
      <c r="IB82" s="61"/>
    </row>
    <row r="83" spans="4:236" x14ac:dyDescent="0.25">
      <c r="D83" s="101"/>
      <c r="E83" s="101"/>
      <c r="L83" s="100">
        <v>408.00490193133709</v>
      </c>
      <c r="M83" s="100">
        <v>77</v>
      </c>
      <c r="N83" s="22">
        <f t="shared" si="215"/>
        <v>3.1985375058333863</v>
      </c>
      <c r="O83" s="100"/>
      <c r="P83" s="100">
        <f t="shared" si="175"/>
        <v>0.40100576435746366</v>
      </c>
      <c r="Q83" s="100"/>
      <c r="R83" s="100"/>
      <c r="S83" s="100"/>
      <c r="T83" s="100"/>
      <c r="U83" s="100"/>
      <c r="V83">
        <f t="shared" si="176"/>
        <v>0.50495144759101429</v>
      </c>
      <c r="W83">
        <f t="shared" si="177"/>
        <v>-0.39684938446050344</v>
      </c>
      <c r="X83" s="61"/>
      <c r="Y83" s="100">
        <v>507.50394087139853</v>
      </c>
      <c r="Z83" s="100">
        <v>77</v>
      </c>
      <c r="AA83" s="22">
        <f t="shared" si="178"/>
        <v>0.25164256880927327</v>
      </c>
      <c r="AB83" s="100"/>
      <c r="AC83" s="100">
        <f t="shared" si="179"/>
        <v>0.39033948984218508</v>
      </c>
      <c r="AD83" s="100"/>
      <c r="AE83" s="100"/>
      <c r="AF83" s="100"/>
      <c r="AG83" s="100"/>
      <c r="AH83" s="100"/>
      <c r="AI83">
        <f t="shared" si="180"/>
        <v>-0.59921589011396581</v>
      </c>
      <c r="AJ83">
        <f t="shared" si="181"/>
        <v>-0.40855750981791422</v>
      </c>
      <c r="AK83" s="61"/>
      <c r="AL83" s="100">
        <v>419.00268495559789</v>
      </c>
      <c r="AM83" s="100">
        <v>77</v>
      </c>
      <c r="AN83" s="22">
        <f t="shared" si="182"/>
        <v>0.25041198821153832</v>
      </c>
      <c r="AP83" s="100">
        <f t="shared" si="183"/>
        <v>0.32362468193266625</v>
      </c>
      <c r="AU83" s="100"/>
      <c r="AV83">
        <f t="shared" si="184"/>
        <v>-0.60134488357066873</v>
      </c>
      <c r="AW83">
        <f t="shared" si="185"/>
        <v>-0.48995836339355142</v>
      </c>
      <c r="AX83" s="61"/>
      <c r="AY83" s="100">
        <v>826.22061218538965</v>
      </c>
      <c r="AZ83" s="100">
        <v>77</v>
      </c>
      <c r="BA83" s="22">
        <f t="shared" si="186"/>
        <v>1.7854723778512038</v>
      </c>
      <c r="BB83" s="100"/>
      <c r="BC83" s="100">
        <f t="shared" si="187"/>
        <v>1.10839323185864</v>
      </c>
      <c r="BD83" s="100"/>
      <c r="BE83" s="100"/>
      <c r="BF83" s="100"/>
      <c r="BG83" s="100"/>
      <c r="BH83" s="100"/>
      <c r="BI83">
        <f t="shared" si="188"/>
        <v>0.25175313582838449</v>
      </c>
      <c r="BJ83">
        <f t="shared" si="189"/>
        <v>4.4693865201659633E-2</v>
      </c>
      <c r="BK83" s="61"/>
      <c r="BL83" s="100">
        <v>750.66120853551502</v>
      </c>
      <c r="BM83" s="100">
        <v>77</v>
      </c>
      <c r="BN83" s="22">
        <f t="shared" si="190"/>
        <v>1.4533748193876084</v>
      </c>
      <c r="BO83" s="100"/>
      <c r="BP83" s="100">
        <f t="shared" si="191"/>
        <v>0.96005113524110908</v>
      </c>
      <c r="BQ83" s="100"/>
      <c r="BR83" s="100"/>
      <c r="BS83" s="100"/>
      <c r="BT83" s="100"/>
      <c r="BU83" s="100"/>
      <c r="BV83">
        <f t="shared" si="192"/>
        <v>0.16237763150348675</v>
      </c>
      <c r="BW83">
        <f t="shared" si="193"/>
        <v>-1.770563450042351E-2</v>
      </c>
      <c r="BX83" s="61"/>
      <c r="BY83" s="100">
        <v>1025.3605463445529</v>
      </c>
      <c r="BZ83" s="100">
        <v>77</v>
      </c>
      <c r="CA83" s="22">
        <f t="shared" si="194"/>
        <v>1.377768843607218</v>
      </c>
      <c r="CB83" s="100"/>
      <c r="CC83" s="100">
        <f t="shared" si="195"/>
        <v>1.057754078759916</v>
      </c>
      <c r="CD83" s="100"/>
      <c r="CE83" s="100"/>
      <c r="CF83" s="100"/>
      <c r="CG83" s="100"/>
      <c r="CH83" s="100"/>
      <c r="CI83">
        <f t="shared" si="196"/>
        <v>0.13917635954049148</v>
      </c>
      <c r="CJ83">
        <f t="shared" si="197"/>
        <v>2.4384708670795511E-2</v>
      </c>
      <c r="CK83" s="61"/>
      <c r="CL83" s="100">
        <v>1019.7594078997262</v>
      </c>
      <c r="CM83" s="100">
        <v>77</v>
      </c>
      <c r="CN83" s="22">
        <f t="shared" si="198"/>
        <v>0.95282780291005098</v>
      </c>
      <c r="CO83" s="100"/>
      <c r="CP83" s="100">
        <f t="shared" si="199"/>
        <v>0.8608586303818152</v>
      </c>
      <c r="CQ83" s="100"/>
      <c r="CR83" s="100"/>
      <c r="CS83" s="100"/>
      <c r="CT83" s="100"/>
      <c r="CV83">
        <f t="shared" si="200"/>
        <v>-2.0985578903271181E-2</v>
      </c>
      <c r="CW83">
        <f t="shared" si="201"/>
        <v>-6.5068162235101173E-2</v>
      </c>
      <c r="CX83" s="61"/>
      <c r="DH83" s="100"/>
      <c r="DJ83"/>
      <c r="DK83" s="61"/>
      <c r="DM83" s="100"/>
      <c r="DN83" s="100"/>
      <c r="DO83" s="100"/>
      <c r="DU83"/>
      <c r="DV83"/>
      <c r="DW83"/>
      <c r="DX83" s="61"/>
      <c r="DY83" s="100">
        <v>949.38572245426144</v>
      </c>
      <c r="DZ83">
        <v>77</v>
      </c>
      <c r="EA83" s="22">
        <f t="shared" si="203"/>
        <v>1.1311346309832095</v>
      </c>
      <c r="EC83" s="100">
        <f t="shared" si="204"/>
        <v>0.78004862690591659</v>
      </c>
      <c r="EH83" s="100"/>
      <c r="EI83">
        <f t="shared" si="216"/>
        <v>5.351429901330429E-2</v>
      </c>
      <c r="EJ83">
        <f t="shared" si="205"/>
        <v>-0.10787832328560237</v>
      </c>
      <c r="EK83" s="61"/>
      <c r="EL83">
        <v>1213.7467816641163</v>
      </c>
      <c r="EM83">
        <v>77</v>
      </c>
      <c r="EN83" s="22">
        <f t="shared" si="206"/>
        <v>1.0403917189060272</v>
      </c>
      <c r="EP83" s="100">
        <f t="shared" si="207"/>
        <v>0.94065087338024944</v>
      </c>
      <c r="EU83" s="100"/>
      <c r="EV83">
        <f t="shared" si="217"/>
        <v>1.719688673055414E-2</v>
      </c>
      <c r="EW83">
        <f t="shared" si="208"/>
        <v>-2.657153693285895E-2</v>
      </c>
      <c r="EX83" s="65"/>
      <c r="EY83">
        <v>1214.0507608827565</v>
      </c>
      <c r="EZ83">
        <v>77</v>
      </c>
      <c r="FA83" s="22">
        <f t="shared" si="209"/>
        <v>1.1049751655556108</v>
      </c>
      <c r="FC83" s="100">
        <f t="shared" si="210"/>
        <v>1.0263162532012475</v>
      </c>
      <c r="FH83" s="100"/>
      <c r="FI83">
        <f t="shared" si="218"/>
        <v>4.3352517312205789E-2</v>
      </c>
      <c r="FJ83">
        <f t="shared" si="211"/>
        <v>1.1281206640009603E-2</v>
      </c>
      <c r="FK83" s="65"/>
      <c r="FL83" s="100">
        <v>1072.6556996539011</v>
      </c>
      <c r="FM83">
        <v>77</v>
      </c>
      <c r="FN83" s="22">
        <f t="shared" si="212"/>
        <v>1.048189959364703</v>
      </c>
      <c r="FP83" s="100">
        <f t="shared" si="213"/>
        <v>0.99215335394255577</v>
      </c>
      <c r="FU83" s="100"/>
      <c r="FV83">
        <f t="shared" si="219"/>
        <v>2.0439995269847508E-2</v>
      </c>
      <c r="FW83">
        <f t="shared" si="214"/>
        <v>-3.4211951607087151E-3</v>
      </c>
      <c r="FX83" s="65"/>
      <c r="GE83" s="100"/>
      <c r="GF83" s="100"/>
      <c r="GG83" s="100"/>
      <c r="GH83" s="100"/>
      <c r="GI83" s="100"/>
      <c r="GJ83" s="65"/>
      <c r="GQ83" s="100"/>
      <c r="GR83" s="100"/>
      <c r="GT83"/>
      <c r="GU83" s="61"/>
      <c r="HE83"/>
      <c r="HF83" s="61"/>
      <c r="HP83"/>
      <c r="HQ83" s="61"/>
      <c r="IA83"/>
      <c r="IB83" s="61"/>
    </row>
    <row r="84" spans="4:236" x14ac:dyDescent="0.25">
      <c r="D84" s="101"/>
      <c r="E84" s="101"/>
      <c r="L84" s="100">
        <v>416.5048018930874</v>
      </c>
      <c r="M84" s="100">
        <v>78</v>
      </c>
      <c r="N84" s="22">
        <f t="shared" si="215"/>
        <v>3.2021343432530656</v>
      </c>
      <c r="O84" s="100"/>
      <c r="P84" s="100">
        <f t="shared" si="175"/>
        <v>0.40196261550302115</v>
      </c>
      <c r="Q84" s="100"/>
      <c r="R84" s="100"/>
      <c r="S84" s="100"/>
      <c r="T84" s="100"/>
      <c r="U84" s="100"/>
      <c r="V84">
        <f t="shared" si="176"/>
        <v>0.50543954847946104</v>
      </c>
      <c r="W84">
        <f t="shared" si="177"/>
        <v>-0.39581433655665321</v>
      </c>
      <c r="X84" s="61"/>
      <c r="Y84" s="100">
        <v>518.50385726626951</v>
      </c>
      <c r="Z84" s="100">
        <v>78</v>
      </c>
      <c r="AA84" s="22">
        <f t="shared" si="178"/>
        <v>0.25463831367605033</v>
      </c>
      <c r="AB84" s="100"/>
      <c r="AC84" s="100">
        <f t="shared" si="179"/>
        <v>0.3915488173548356</v>
      </c>
      <c r="AD84" s="100"/>
      <c r="AE84" s="100"/>
      <c r="AF84" s="100"/>
      <c r="AG84" s="100"/>
      <c r="AH84" s="100"/>
      <c r="AI84">
        <f t="shared" si="180"/>
        <v>-0.59407625046155477</v>
      </c>
      <c r="AJ84">
        <f t="shared" si="181"/>
        <v>-0.40721408344992033</v>
      </c>
      <c r="AK84" s="61"/>
      <c r="AL84" s="100">
        <v>426.50263774096402</v>
      </c>
      <c r="AM84" s="100">
        <v>78</v>
      </c>
      <c r="AN84" s="22">
        <f t="shared" si="182"/>
        <v>0.25307594553293772</v>
      </c>
      <c r="AP84" s="100">
        <f t="shared" si="183"/>
        <v>0.32425354332408912</v>
      </c>
      <c r="AU84" s="100"/>
      <c r="AV84">
        <f t="shared" si="184"/>
        <v>-0.59674913188151946</v>
      </c>
      <c r="AW84">
        <f t="shared" si="185"/>
        <v>-0.48911526940674588</v>
      </c>
      <c r="AX84" s="61"/>
      <c r="AY84" s="100">
        <v>836.71156918020438</v>
      </c>
      <c r="AZ84" s="100">
        <v>78</v>
      </c>
      <c r="BA84" s="22">
        <f t="shared" si="186"/>
        <v>1.8062336845704041</v>
      </c>
      <c r="BB84" s="100"/>
      <c r="BC84" s="100">
        <f t="shared" si="187"/>
        <v>1.1170311387229679</v>
      </c>
      <c r="BD84" s="100"/>
      <c r="BE84" s="100"/>
      <c r="BF84" s="100"/>
      <c r="BG84" s="100"/>
      <c r="BH84" s="100"/>
      <c r="BI84">
        <f t="shared" si="188"/>
        <v>0.25677393720343539</v>
      </c>
      <c r="BJ84">
        <f t="shared" si="189"/>
        <v>4.8065279818443177E-2</v>
      </c>
      <c r="BK84" s="61"/>
      <c r="BL84" s="100">
        <v>761.65165922487165</v>
      </c>
      <c r="BM84" s="100">
        <v>78</v>
      </c>
      <c r="BN84" s="22">
        <f t="shared" si="190"/>
        <v>1.4702745265897901</v>
      </c>
      <c r="BO84" s="100"/>
      <c r="BP84" s="100">
        <f t="shared" si="191"/>
        <v>0.96797368663552463</v>
      </c>
      <c r="BQ84" s="100"/>
      <c r="BR84" s="100"/>
      <c r="BS84" s="100"/>
      <c r="BT84" s="100"/>
      <c r="BU84" s="100"/>
      <c r="BV84">
        <f t="shared" si="192"/>
        <v>0.16739843287853762</v>
      </c>
      <c r="BW84">
        <f t="shared" si="193"/>
        <v>-1.4136448377883531E-2</v>
      </c>
      <c r="BX84" s="61"/>
      <c r="BY84" s="100">
        <v>1042.3066967068762</v>
      </c>
      <c r="BZ84" s="100">
        <v>78</v>
      </c>
      <c r="CA84" s="22">
        <f t="shared" si="194"/>
        <v>1.3930773863139649</v>
      </c>
      <c r="CB84" s="100"/>
      <c r="CC84" s="100">
        <f t="shared" si="195"/>
        <v>1.0687525831922313</v>
      </c>
      <c r="CD84" s="100"/>
      <c r="CE84" s="100"/>
      <c r="CF84" s="100"/>
      <c r="CG84" s="100"/>
      <c r="CH84" s="100"/>
      <c r="CI84">
        <f t="shared" si="196"/>
        <v>0.14397524242226026</v>
      </c>
      <c r="CJ84">
        <f t="shared" si="197"/>
        <v>2.8877177434265051E-2</v>
      </c>
      <c r="CK84" s="61"/>
      <c r="CL84" s="100">
        <v>1027.2575139661915</v>
      </c>
      <c r="CM84" s="100">
        <v>78</v>
      </c>
      <c r="CN84" s="22">
        <f t="shared" si="198"/>
        <v>0.96430765595716017</v>
      </c>
      <c r="CO84" s="100"/>
      <c r="CP84" s="100">
        <f t="shared" si="199"/>
        <v>0.86418407186345203</v>
      </c>
      <c r="CQ84" s="100"/>
      <c r="CR84" s="100"/>
      <c r="CS84" s="100"/>
      <c r="CT84" s="100"/>
      <c r="CV84">
        <f t="shared" si="200"/>
        <v>-1.5784385217463361E-2</v>
      </c>
      <c r="CW84">
        <f t="shared" si="201"/>
        <v>-6.3393742613493925E-2</v>
      </c>
      <c r="CX84" s="61"/>
      <c r="DH84" s="100"/>
      <c r="DJ84"/>
      <c r="DK84" s="61"/>
      <c r="DM84" s="100"/>
      <c r="DN84" s="100"/>
      <c r="DO84" s="100"/>
      <c r="DU84"/>
      <c r="DV84"/>
      <c r="DW84"/>
      <c r="DX84" s="61"/>
      <c r="DY84" s="100">
        <v>966.43494349076593</v>
      </c>
      <c r="DZ84">
        <v>78</v>
      </c>
      <c r="EA84" s="22">
        <f t="shared" si="203"/>
        <v>1.1449289557512976</v>
      </c>
      <c r="EC84" s="100">
        <f t="shared" si="204"/>
        <v>0.78946101817461889</v>
      </c>
      <c r="EH84" s="100"/>
      <c r="EI84">
        <f t="shared" si="216"/>
        <v>5.8778539005661552E-2</v>
      </c>
      <c r="EJ84">
        <f t="shared" si="205"/>
        <v>-0.10266930961974446</v>
      </c>
      <c r="EK84" s="61"/>
      <c r="EL84">
        <v>1234.2038932040361</v>
      </c>
      <c r="EM84">
        <v>78</v>
      </c>
      <c r="EN84" s="22">
        <f t="shared" si="206"/>
        <v>1.0527773346072895</v>
      </c>
      <c r="EP84" s="100">
        <f t="shared" si="207"/>
        <v>0.95151606365832619</v>
      </c>
      <c r="EU84" s="100"/>
      <c r="EV84">
        <f t="shared" si="217"/>
        <v>2.2336526382965238E-2</v>
      </c>
      <c r="EW84">
        <f t="shared" si="208"/>
        <v>-2.1583875480710741E-2</v>
      </c>
      <c r="EX84" s="65"/>
      <c r="EY84">
        <v>1233.0759303465461</v>
      </c>
      <c r="EZ84">
        <v>78</v>
      </c>
      <c r="FA84" s="22">
        <f t="shared" si="209"/>
        <v>1.1182881193574858</v>
      </c>
      <c r="FC84" s="100">
        <f t="shared" si="210"/>
        <v>1.0375024356572626</v>
      </c>
      <c r="FH84" s="100"/>
      <c r="FI84">
        <f t="shared" si="218"/>
        <v>4.8553710998013623E-2</v>
      </c>
      <c r="FJ84">
        <f t="shared" si="211"/>
        <v>1.5989124941978339E-2</v>
      </c>
      <c r="FK84" s="65"/>
      <c r="FL84" s="11">
        <v>1090.215804324997</v>
      </c>
      <c r="FM84" s="10">
        <v>78</v>
      </c>
      <c r="FN84" s="22">
        <f t="shared" si="212"/>
        <v>1.060668411261902</v>
      </c>
      <c r="FP84" s="11">
        <f t="shared" si="213"/>
        <v>1.0020060261305568</v>
      </c>
      <c r="FU84" s="100"/>
      <c r="FV84" s="10">
        <f t="shared" si="219"/>
        <v>2.5579634922258638E-2</v>
      </c>
      <c r="FW84" s="10">
        <f t="shared" si="214"/>
        <v>8.7033341483796134E-4</v>
      </c>
      <c r="FX84" s="65"/>
      <c r="GD84" s="100"/>
      <c r="GE84" s="56"/>
      <c r="GF84" s="56"/>
      <c r="GG84" s="56"/>
      <c r="GH84" s="100"/>
      <c r="GI84" s="100"/>
      <c r="GJ84" s="65"/>
      <c r="GP84" s="100"/>
      <c r="GQ84" s="56"/>
      <c r="GR84" s="56"/>
      <c r="GT84"/>
      <c r="GU84" s="61"/>
      <c r="HE84"/>
      <c r="HF84" s="61"/>
      <c r="HP84"/>
      <c r="HQ84" s="61"/>
      <c r="IA84"/>
      <c r="IB84" s="61"/>
    </row>
    <row r="85" spans="4:236" x14ac:dyDescent="0.25">
      <c r="D85" s="101"/>
      <c r="E85" s="101"/>
      <c r="L85" s="100">
        <v>424.50471139906091</v>
      </c>
      <c r="M85" s="100">
        <v>79</v>
      </c>
      <c r="N85" s="22">
        <f t="shared" si="215"/>
        <v>3.2057311806727449</v>
      </c>
      <c r="O85" s="100"/>
      <c r="P85" s="100">
        <f t="shared" si="175"/>
        <v>0.40286318169904628</v>
      </c>
      <c r="Q85" s="100"/>
      <c r="R85" s="100"/>
      <c r="S85" s="100"/>
      <c r="T85" s="100"/>
      <c r="U85" s="100"/>
      <c r="V85">
        <f t="shared" si="176"/>
        <v>0.50592710141011965</v>
      </c>
      <c r="W85">
        <f t="shared" si="177"/>
        <v>-0.39484242165503236</v>
      </c>
      <c r="X85" s="61"/>
      <c r="Y85" s="100">
        <v>529.00023629484326</v>
      </c>
      <c r="Z85" s="100">
        <v>79</v>
      </c>
      <c r="AA85" s="22">
        <f t="shared" si="178"/>
        <v>0.25763405854282739</v>
      </c>
      <c r="AB85" s="100"/>
      <c r="AC85" s="100">
        <f t="shared" si="179"/>
        <v>0.39270278612030551</v>
      </c>
      <c r="AD85" s="100"/>
      <c r="AE85" s="100"/>
      <c r="AF85" s="100"/>
      <c r="AG85" s="100"/>
      <c r="AH85" s="100"/>
      <c r="AI85">
        <f t="shared" si="180"/>
        <v>-0.58899672493227972</v>
      </c>
      <c r="AJ85">
        <f t="shared" si="181"/>
        <v>-0.40593601751648706</v>
      </c>
      <c r="AK85" s="61"/>
      <c r="AL85" s="100">
        <v>433.50259514794141</v>
      </c>
      <c r="AM85" s="100">
        <v>79</v>
      </c>
      <c r="AN85" s="22">
        <f t="shared" si="182"/>
        <v>0.25573990285433706</v>
      </c>
      <c r="AP85" s="100">
        <f t="shared" si="183"/>
        <v>0.32484048074634087</v>
      </c>
      <c r="AU85" s="100"/>
      <c r="AV85">
        <f t="shared" si="184"/>
        <v>-0.59220150413079886</v>
      </c>
      <c r="AW85">
        <f t="shared" si="185"/>
        <v>-0.48832985544905094</v>
      </c>
      <c r="AX85" s="61"/>
      <c r="AY85" s="100">
        <v>850.1801279728902</v>
      </c>
      <c r="AZ85" s="100">
        <v>79</v>
      </c>
      <c r="BA85" s="22">
        <f t="shared" si="186"/>
        <v>1.826994991289604</v>
      </c>
      <c r="BB85" s="100"/>
      <c r="BC85" s="100">
        <f t="shared" si="187"/>
        <v>1.1281207043846562</v>
      </c>
      <c r="BD85" s="100"/>
      <c r="BE85" s="100"/>
      <c r="BF85" s="100"/>
      <c r="BG85" s="100"/>
      <c r="BH85" s="100"/>
      <c r="BI85">
        <f t="shared" si="188"/>
        <v>0.26173735673498544</v>
      </c>
      <c r="BJ85">
        <f t="shared" si="189"/>
        <v>5.235556989880058E-2</v>
      </c>
      <c r="BK85" s="61"/>
      <c r="BL85" s="100">
        <v>772.14279767410903</v>
      </c>
      <c r="BM85" s="100">
        <v>79</v>
      </c>
      <c r="BN85" s="22">
        <f t="shared" si="190"/>
        <v>1.4871742337919716</v>
      </c>
      <c r="BO85" s="100"/>
      <c r="BP85" s="100">
        <f t="shared" si="191"/>
        <v>0.97553630493929477</v>
      </c>
      <c r="BQ85" s="100"/>
      <c r="BR85" s="100"/>
      <c r="BS85" s="100"/>
      <c r="BT85" s="100"/>
      <c r="BU85" s="100"/>
      <c r="BV85">
        <f t="shared" si="192"/>
        <v>0.1723618524100877</v>
      </c>
      <c r="BW85">
        <f t="shared" si="193"/>
        <v>-1.075656354121101E-2</v>
      </c>
      <c r="BX85" s="61"/>
      <c r="BY85" s="100">
        <v>1059.7741504679193</v>
      </c>
      <c r="BZ85" s="100">
        <v>79</v>
      </c>
      <c r="CA85" s="22">
        <f t="shared" si="194"/>
        <v>1.4083859290207117</v>
      </c>
      <c r="CB85" s="100"/>
      <c r="CC85" s="100">
        <f t="shared" si="195"/>
        <v>1.0800894274609585</v>
      </c>
      <c r="CD85" s="100"/>
      <c r="CE85" s="100"/>
      <c r="CF85" s="100"/>
      <c r="CG85" s="100"/>
      <c r="CH85" s="100"/>
      <c r="CI85">
        <f t="shared" si="196"/>
        <v>0.14872167744672188</v>
      </c>
      <c r="CJ85">
        <f t="shared" si="197"/>
        <v>3.3459714973027764E-2</v>
      </c>
      <c r="CK85" s="61"/>
      <c r="CL85"/>
      <c r="CM85"/>
      <c r="CN85"/>
      <c r="CO85"/>
      <c r="CP85" s="100"/>
      <c r="CQ85" s="100"/>
      <c r="CR85" s="100"/>
      <c r="CS85" s="100"/>
      <c r="CT85" s="100"/>
      <c r="CW85"/>
      <c r="CX85" s="65"/>
      <c r="CY85" s="100"/>
      <c r="CZ85" s="100"/>
      <c r="DA85" s="100"/>
      <c r="DB85" s="100"/>
      <c r="DH85" s="100"/>
      <c r="DI85" s="100"/>
      <c r="DJ85" s="100"/>
      <c r="DK85" s="65"/>
      <c r="DL85" s="100"/>
      <c r="DU85"/>
      <c r="DV85"/>
      <c r="DW85"/>
      <c r="DX85" s="61"/>
      <c r="DY85" s="100">
        <v>984.4178482737907</v>
      </c>
      <c r="DZ85">
        <v>79</v>
      </c>
      <c r="EA85" s="22">
        <f t="shared" si="203"/>
        <v>1.1587232805193854</v>
      </c>
      <c r="EC85" s="100">
        <f t="shared" si="204"/>
        <v>0.79938886975230905</v>
      </c>
      <c r="EH85" s="100"/>
      <c r="EI85">
        <f t="shared" si="216"/>
        <v>6.3979732691469282E-2</v>
      </c>
      <c r="EJ85">
        <f t="shared" si="205"/>
        <v>-9.7241902909546457E-2</v>
      </c>
      <c r="EK85" s="61"/>
      <c r="EL85">
        <v>1251.6870615293585</v>
      </c>
      <c r="EM85">
        <v>79</v>
      </c>
      <c r="EN85" s="22">
        <f t="shared" si="206"/>
        <v>1.0651629503085516</v>
      </c>
      <c r="EP85" s="100">
        <f t="shared" si="207"/>
        <v>0.96080173187925721</v>
      </c>
      <c r="EU85" s="100"/>
      <c r="EV85">
        <f t="shared" si="217"/>
        <v>2.7416051912240159E-2</v>
      </c>
      <c r="EW85">
        <f t="shared" si="208"/>
        <v>-1.7366222773211516E-2</v>
      </c>
      <c r="EX85" s="61"/>
      <c r="EY85">
        <v>1250.0819973105765</v>
      </c>
      <c r="EZ85">
        <v>79</v>
      </c>
      <c r="FA85" s="22">
        <f t="shared" si="209"/>
        <v>1.1316010731593606</v>
      </c>
      <c r="FC85" s="100">
        <f t="shared" si="210"/>
        <v>1.0475014513443985</v>
      </c>
      <c r="FH85" s="100"/>
      <c r="FI85">
        <f t="shared" si="218"/>
        <v>5.3693350650424687E-2</v>
      </c>
      <c r="FJ85">
        <f t="shared" si="211"/>
        <v>2.0154633366664156E-2</v>
      </c>
      <c r="FK85" s="61"/>
      <c r="FL85" s="100">
        <v>1104.2989857823832</v>
      </c>
      <c r="FM85">
        <v>79</v>
      </c>
      <c r="FN85" s="22">
        <f t="shared" si="212"/>
        <v>1.0731468631591008</v>
      </c>
      <c r="FP85" s="100">
        <f t="shared" si="213"/>
        <v>1.009907856607237</v>
      </c>
      <c r="FU85" s="100"/>
      <c r="FV85">
        <f t="shared" si="219"/>
        <v>3.0659160451533593E-2</v>
      </c>
      <c r="FW85">
        <f t="shared" si="214"/>
        <v>4.2817508197260622E-3</v>
      </c>
      <c r="FX85" s="61"/>
      <c r="GA85" s="22"/>
      <c r="GC85" s="100"/>
      <c r="GD85" s="56"/>
      <c r="GE85" s="56"/>
      <c r="GF85" s="56"/>
      <c r="GG85" s="56"/>
      <c r="GI85"/>
      <c r="GJ85" s="61"/>
      <c r="GM85" s="22"/>
      <c r="GN85" s="22"/>
      <c r="GO85" s="100"/>
      <c r="GP85" s="56"/>
      <c r="GQ85" s="56"/>
      <c r="GR85" s="56"/>
      <c r="GT85"/>
      <c r="GU85" s="61"/>
      <c r="HE85"/>
      <c r="HF85" s="61"/>
      <c r="HP85"/>
      <c r="HQ85" s="61"/>
      <c r="IA85"/>
      <c r="IB85" s="61"/>
    </row>
    <row r="86" spans="4:236" x14ac:dyDescent="0.25">
      <c r="D86" s="101"/>
      <c r="E86" s="101"/>
      <c r="L86" s="100">
        <v>432.50260114824744</v>
      </c>
      <c r="M86" s="100">
        <v>80</v>
      </c>
      <c r="N86" s="22">
        <f t="shared" si="215"/>
        <v>3.2093280180924242</v>
      </c>
      <c r="O86" s="100"/>
      <c r="P86" s="100">
        <f t="shared" si="175"/>
        <v>0.40376352052691356</v>
      </c>
      <c r="Q86" s="100"/>
      <c r="R86" s="100"/>
      <c r="S86" s="100"/>
      <c r="T86" s="100"/>
      <c r="U86" s="100"/>
      <c r="V86">
        <f t="shared" si="176"/>
        <v>0.50641410761192107</v>
      </c>
      <c r="W86">
        <f t="shared" si="177"/>
        <v>-0.39387292152296804</v>
      </c>
      <c r="X86" s="61"/>
      <c r="Y86" s="100">
        <v>538.00023234195726</v>
      </c>
      <c r="Z86" s="100">
        <v>80</v>
      </c>
      <c r="AA86" s="22">
        <f t="shared" si="178"/>
        <v>0.26062980340960445</v>
      </c>
      <c r="AB86" s="100"/>
      <c r="AC86" s="100">
        <f t="shared" si="179"/>
        <v>0.39369224298914096</v>
      </c>
      <c r="AD86" s="100"/>
      <c r="AE86" s="100"/>
      <c r="AF86" s="100"/>
      <c r="AG86" s="100"/>
      <c r="AH86" s="100"/>
      <c r="AI86">
        <f t="shared" si="180"/>
        <v>-0.58397592355722894</v>
      </c>
      <c r="AJ86">
        <f t="shared" si="181"/>
        <v>-0.40484314213179312</v>
      </c>
      <c r="AK86" s="61"/>
      <c r="AL86" s="100">
        <v>441.50254812401704</v>
      </c>
      <c r="AM86" s="100">
        <v>80</v>
      </c>
      <c r="AN86" s="22">
        <f t="shared" si="182"/>
        <v>0.25840386017573641</v>
      </c>
      <c r="AP86" s="100">
        <f t="shared" si="183"/>
        <v>0.32551126651044177</v>
      </c>
      <c r="AU86" s="100"/>
      <c r="AV86">
        <f t="shared" si="184"/>
        <v>-0.58770100290412242</v>
      </c>
      <c r="AW86">
        <f t="shared" si="185"/>
        <v>-0.48743397514913223</v>
      </c>
      <c r="AX86" s="61"/>
      <c r="AY86" s="100">
        <v>861.67105092372697</v>
      </c>
      <c r="AZ86" s="100">
        <v>80</v>
      </c>
      <c r="BA86" s="22">
        <f t="shared" si="186"/>
        <v>1.847756298008804</v>
      </c>
      <c r="BB86" s="100"/>
      <c r="BC86" s="100">
        <f t="shared" si="187"/>
        <v>1.1375819501302589</v>
      </c>
      <c r="BD86" s="100"/>
      <c r="BE86" s="100"/>
      <c r="BF86" s="100"/>
      <c r="BG86" s="100"/>
      <c r="BH86" s="100"/>
      <c r="BI86">
        <f t="shared" si="188"/>
        <v>0.26664469122972961</v>
      </c>
      <c r="BJ86">
        <f t="shared" si="189"/>
        <v>5.5982692544431237E-2</v>
      </c>
      <c r="BK86" s="61"/>
      <c r="BL86" s="100">
        <v>783.15403976484731</v>
      </c>
      <c r="BM86" s="100">
        <v>80</v>
      </c>
      <c r="BN86" s="22">
        <f t="shared" si="190"/>
        <v>1.5040739409941528</v>
      </c>
      <c r="BO86" s="100"/>
      <c r="BP86" s="100">
        <f t="shared" si="191"/>
        <v>0.98347384397622506</v>
      </c>
      <c r="BQ86" s="100"/>
      <c r="BR86" s="100"/>
      <c r="BS86" s="100"/>
      <c r="BT86" s="100"/>
      <c r="BU86" s="100"/>
      <c r="BV86">
        <f t="shared" si="192"/>
        <v>0.17726918690483179</v>
      </c>
      <c r="BW86">
        <f t="shared" si="193"/>
        <v>-7.2371858898885926E-3</v>
      </c>
      <c r="BX86" s="61"/>
      <c r="BY86" s="100">
        <v>1075.7815763434508</v>
      </c>
      <c r="BZ86" s="100">
        <v>80</v>
      </c>
      <c r="CA86" s="22">
        <f t="shared" si="194"/>
        <v>1.4236944717274584</v>
      </c>
      <c r="CB86" s="100"/>
      <c r="CC86" s="100">
        <f t="shared" si="195"/>
        <v>1.0904786746160777</v>
      </c>
      <c r="CD86" s="100"/>
      <c r="CE86" s="100"/>
      <c r="CF86" s="100"/>
      <c r="CG86" s="100"/>
      <c r="CH86" s="100"/>
      <c r="CI86">
        <f t="shared" si="196"/>
        <v>0.15341679865510172</v>
      </c>
      <c r="CJ86">
        <f t="shared" si="197"/>
        <v>3.7617176941660696E-2</v>
      </c>
      <c r="CK86" s="61"/>
      <c r="CL86"/>
      <c r="CM86"/>
      <c r="CN86"/>
      <c r="CO86"/>
      <c r="CP86" s="100"/>
      <c r="CQ86" s="100"/>
      <c r="CR86" s="100"/>
      <c r="CS86" s="100"/>
      <c r="CT86" s="100"/>
      <c r="CW86"/>
      <c r="CX86" s="65"/>
      <c r="CY86" s="100"/>
      <c r="CZ86" s="100"/>
      <c r="DA86" s="100"/>
      <c r="DB86" s="100"/>
      <c r="DH86" s="100"/>
      <c r="DI86" s="100"/>
      <c r="DJ86" s="100"/>
      <c r="DK86" s="61"/>
      <c r="DL86" s="100"/>
      <c r="DU86"/>
      <c r="DV86"/>
      <c r="DW86"/>
      <c r="DX86" s="61"/>
      <c r="DY86" s="100">
        <v>1001.4670488837863</v>
      </c>
      <c r="DZ86">
        <v>80</v>
      </c>
      <c r="EA86" s="22">
        <f t="shared" si="203"/>
        <v>1.1725176052874733</v>
      </c>
      <c r="EC86" s="100">
        <f t="shared" si="204"/>
        <v>0.80880124974411549</v>
      </c>
      <c r="EH86" s="100"/>
      <c r="EI86">
        <f t="shared" si="216"/>
        <v>6.9119372343880325E-2</v>
      </c>
      <c r="EJ86">
        <f t="shared" si="205"/>
        <v>-9.2158186353066954E-2</v>
      </c>
      <c r="EK86" s="61"/>
      <c r="EL86">
        <v>1267.1941445571788</v>
      </c>
      <c r="EM86">
        <v>80</v>
      </c>
      <c r="EN86" s="22">
        <f t="shared" si="206"/>
        <v>1.0775485660098139</v>
      </c>
      <c r="EP86" s="100">
        <f t="shared" si="207"/>
        <v>0.96903786078858134</v>
      </c>
      <c r="EU86" s="100"/>
      <c r="EV86">
        <f t="shared" si="217"/>
        <v>3.2436853287290984E-2</v>
      </c>
      <c r="EW86">
        <f t="shared" si="208"/>
        <v>-1.3659254517506736E-2</v>
      </c>
      <c r="EX86" s="61"/>
      <c r="EY86">
        <v>1268.0462333842563</v>
      </c>
      <c r="EZ86">
        <v>80</v>
      </c>
      <c r="FA86" s="22">
        <f t="shared" si="209"/>
        <v>1.1449140269612352</v>
      </c>
      <c r="FC86" s="100">
        <f t="shared" si="210"/>
        <v>1.0580638393843882</v>
      </c>
      <c r="FH86" s="100"/>
      <c r="FI86">
        <f t="shared" si="218"/>
        <v>5.8772876179699583E-2</v>
      </c>
      <c r="FJ86">
        <f t="shared" si="211"/>
        <v>2.4511872099866293E-2</v>
      </c>
      <c r="FK86" s="61"/>
      <c r="FL86" s="100">
        <v>1119.2882783269017</v>
      </c>
      <c r="FM86">
        <v>80</v>
      </c>
      <c r="FN86" s="22">
        <f t="shared" si="212"/>
        <v>1.0856253150562996</v>
      </c>
      <c r="FP86" s="100">
        <f t="shared" si="213"/>
        <v>1.0183180904035241</v>
      </c>
      <c r="FU86" s="22"/>
      <c r="FV86">
        <f t="shared" si="219"/>
        <v>3.567996182658436E-2</v>
      </c>
      <c r="FW86">
        <f t="shared" si="214"/>
        <v>7.8834590701873306E-3</v>
      </c>
      <c r="FX86" s="61"/>
      <c r="FY86" s="12"/>
      <c r="FZ86" s="12"/>
      <c r="GA86" s="57"/>
      <c r="GC86" s="56"/>
      <c r="GD86" s="56"/>
      <c r="GE86" s="56"/>
      <c r="GF86" s="56"/>
      <c r="GG86" s="56"/>
      <c r="GH86" s="12"/>
      <c r="GI86" s="12"/>
      <c r="GJ86" s="61"/>
      <c r="GK86" s="12"/>
      <c r="GL86" s="12"/>
      <c r="GM86" s="57"/>
      <c r="GN86" s="57"/>
      <c r="GO86" s="56"/>
      <c r="GP86" s="56"/>
      <c r="GQ86" s="56"/>
      <c r="GR86" s="56"/>
      <c r="GS86" s="12"/>
      <c r="GT86" s="12"/>
      <c r="GU86" s="61"/>
      <c r="HE86"/>
      <c r="HF86" s="61"/>
      <c r="HP86"/>
      <c r="HQ86" s="61"/>
      <c r="IA86"/>
      <c r="IB86" s="61"/>
    </row>
    <row r="87" spans="4:236" x14ac:dyDescent="0.25">
      <c r="D87" s="101"/>
      <c r="E87" s="101"/>
      <c r="L87" s="100">
        <v>440.00113636216895</v>
      </c>
      <c r="M87" s="100">
        <v>81</v>
      </c>
      <c r="N87" s="22">
        <f t="shared" si="215"/>
        <v>3.2129248555121039</v>
      </c>
      <c r="O87" s="100"/>
      <c r="P87" s="100">
        <f t="shared" si="175"/>
        <v>0.40460764599212268</v>
      </c>
      <c r="Q87" s="100"/>
      <c r="R87" s="100"/>
      <c r="S87" s="100"/>
      <c r="T87" s="100"/>
      <c r="U87" s="100"/>
      <c r="V87">
        <f t="shared" si="176"/>
        <v>0.50690056830966601</v>
      </c>
      <c r="W87">
        <f t="shared" si="177"/>
        <v>-0.39296591449449725</v>
      </c>
      <c r="X87" s="61"/>
      <c r="Y87" s="100">
        <v>548.00022810214227</v>
      </c>
      <c r="Z87" s="100">
        <v>81</v>
      </c>
      <c r="AA87" s="22">
        <f t="shared" si="178"/>
        <v>0.26362554827638152</v>
      </c>
      <c r="AB87" s="100"/>
      <c r="AC87" s="100">
        <f t="shared" si="179"/>
        <v>0.3947916395268109</v>
      </c>
      <c r="AD87" s="100"/>
      <c r="AE87" s="100"/>
      <c r="AF87" s="100"/>
      <c r="AG87" s="100"/>
      <c r="AH87" s="100"/>
      <c r="AI87">
        <f t="shared" si="180"/>
        <v>-0.57901250402567883</v>
      </c>
      <c r="AJ87">
        <f t="shared" si="181"/>
        <v>-0.40363205292696414</v>
      </c>
      <c r="AK87" s="61"/>
      <c r="AL87" s="100">
        <v>447.50251395941899</v>
      </c>
      <c r="AM87" s="100">
        <v>81</v>
      </c>
      <c r="AN87" s="22">
        <f t="shared" si="182"/>
        <v>0.26106781749713576</v>
      </c>
      <c r="AP87" s="100">
        <f t="shared" si="183"/>
        <v>0.32601435592603156</v>
      </c>
      <c r="AU87" s="100"/>
      <c r="AV87">
        <f t="shared" si="184"/>
        <v>-0.58324666147787241</v>
      </c>
      <c r="AW87">
        <f t="shared" si="185"/>
        <v>-0.48676327550818149</v>
      </c>
      <c r="AX87" s="61"/>
      <c r="AY87" s="100">
        <v>873.66183389226751</v>
      </c>
      <c r="AZ87" s="100">
        <v>81</v>
      </c>
      <c r="BA87" s="22">
        <f t="shared" si="186"/>
        <v>1.8685176047280043</v>
      </c>
      <c r="BB87" s="100"/>
      <c r="BC87" s="100">
        <f t="shared" si="187"/>
        <v>1.1474547640750512</v>
      </c>
      <c r="BD87" s="100"/>
      <c r="BE87" s="100"/>
      <c r="BF87" s="100"/>
      <c r="BG87" s="100"/>
      <c r="BH87" s="100"/>
      <c r="BI87">
        <f t="shared" si="188"/>
        <v>0.27149719402414174</v>
      </c>
      <c r="BJ87">
        <f t="shared" si="189"/>
        <v>5.9735573425134275E-2</v>
      </c>
      <c r="BK87" s="61"/>
      <c r="BL87" s="11">
        <v>794.16528506350619</v>
      </c>
      <c r="BM87" s="11">
        <v>81</v>
      </c>
      <c r="BN87" s="22">
        <f t="shared" si="190"/>
        <v>1.5209736481963345</v>
      </c>
      <c r="BO87" s="100"/>
      <c r="BP87" s="11">
        <f t="shared" si="191"/>
        <v>0.9914113853256098</v>
      </c>
      <c r="BQ87" s="100"/>
      <c r="BR87" s="100"/>
      <c r="BS87" s="100"/>
      <c r="BT87" s="100"/>
      <c r="BU87" s="100"/>
      <c r="BV87" s="10">
        <f t="shared" si="192"/>
        <v>0.18212168969924394</v>
      </c>
      <c r="BW87" s="10">
        <f t="shared" si="193"/>
        <v>-3.7460979831220676E-3</v>
      </c>
      <c r="BX87" s="61"/>
      <c r="BY87" s="100">
        <v>1089.3293808577826</v>
      </c>
      <c r="BZ87" s="100">
        <v>81</v>
      </c>
      <c r="CA87" s="22">
        <f t="shared" si="194"/>
        <v>1.4390030144342056</v>
      </c>
      <c r="CB87" s="100"/>
      <c r="CC87" s="100">
        <f t="shared" si="195"/>
        <v>1.0992715617800148</v>
      </c>
      <c r="CD87" s="100"/>
      <c r="CE87" s="100"/>
      <c r="CF87" s="100"/>
      <c r="CG87" s="100"/>
      <c r="CH87" s="100"/>
      <c r="CI87">
        <f t="shared" si="196"/>
        <v>0.15806170370086534</v>
      </c>
      <c r="CJ87">
        <f t="shared" si="197"/>
        <v>4.1104992891009433E-2</v>
      </c>
      <c r="CK87" s="61"/>
      <c r="CL87"/>
      <c r="CM87"/>
      <c r="CN87"/>
      <c r="CO87"/>
      <c r="CP87" s="100"/>
      <c r="CQ87" s="100"/>
      <c r="CR87" s="100"/>
      <c r="CS87" s="100"/>
      <c r="CT87" s="100"/>
      <c r="CW87"/>
      <c r="CX87" s="61"/>
      <c r="CZ87" s="100"/>
      <c r="DA87" s="100"/>
      <c r="DB87" s="100"/>
      <c r="DH87" s="100"/>
      <c r="DJ87"/>
      <c r="DK87" s="61"/>
      <c r="DU87"/>
      <c r="DV87"/>
      <c r="DW87"/>
      <c r="DX87" s="61"/>
      <c r="DY87" s="100">
        <v>1017.9731086821498</v>
      </c>
      <c r="DZ87">
        <v>81</v>
      </c>
      <c r="EA87" s="22">
        <f t="shared" si="203"/>
        <v>1.1863119300555613</v>
      </c>
      <c r="EC87" s="100">
        <f t="shared" si="204"/>
        <v>0.81791377710206048</v>
      </c>
      <c r="EH87" s="100"/>
      <c r="EI87">
        <f t="shared" si="216"/>
        <v>7.4198897873155367E-2</v>
      </c>
      <c r="EJ87">
        <f t="shared" si="205"/>
        <v>-8.7292476405044894E-2</v>
      </c>
      <c r="EK87" s="61"/>
      <c r="EL87">
        <v>1285.1774196584688</v>
      </c>
      <c r="EM87">
        <v>81</v>
      </c>
      <c r="EN87" s="22">
        <f t="shared" si="206"/>
        <v>1.0899341817110761</v>
      </c>
      <c r="EP87" s="100">
        <f t="shared" si="207"/>
        <v>0.97858914594519941</v>
      </c>
      <c r="EU87" s="100"/>
      <c r="EV87">
        <f t="shared" si="217"/>
        <v>3.7400272818841111E-2</v>
      </c>
      <c r="EW87">
        <f t="shared" si="208"/>
        <v>-9.3996055413861253E-3</v>
      </c>
      <c r="EX87" s="61"/>
      <c r="EY87">
        <v>1288.0908353062682</v>
      </c>
      <c r="EZ87">
        <v>81</v>
      </c>
      <c r="FA87" s="22">
        <f t="shared" si="209"/>
        <v>1.1582269807631103</v>
      </c>
      <c r="FC87" s="100">
        <f t="shared" si="210"/>
        <v>1.0698494150547955</v>
      </c>
      <c r="FH87" s="100"/>
      <c r="FI87">
        <f t="shared" si="218"/>
        <v>6.3793677554750461E-2</v>
      </c>
      <c r="FJ87">
        <f t="shared" si="211"/>
        <v>2.9322653560859693E-2</v>
      </c>
      <c r="FK87" s="61"/>
      <c r="FL87" s="100">
        <v>1138.7564489389292</v>
      </c>
      <c r="FM87">
        <v>81</v>
      </c>
      <c r="FN87" s="22">
        <f t="shared" si="212"/>
        <v>1.0981037669534985</v>
      </c>
      <c r="FP87" s="100">
        <f t="shared" si="213"/>
        <v>1.029241345516924</v>
      </c>
      <c r="FU87" s="22"/>
      <c r="FV87">
        <f t="shared" si="219"/>
        <v>4.0643381358134514E-2</v>
      </c>
      <c r="FW87">
        <f t="shared" si="214"/>
        <v>1.2517223874482765E-2</v>
      </c>
      <c r="FX87" s="61"/>
      <c r="FY87" s="12"/>
      <c r="FZ87" s="12"/>
      <c r="GA87" s="57"/>
      <c r="GC87" s="56"/>
      <c r="GD87" s="56"/>
      <c r="GE87" s="56"/>
      <c r="GF87" s="56"/>
      <c r="GG87" s="56"/>
      <c r="GH87" s="12"/>
      <c r="GI87" s="12"/>
      <c r="GJ87" s="61"/>
      <c r="GK87" s="12"/>
      <c r="GL87" s="12"/>
      <c r="GM87" s="57"/>
      <c r="GN87" s="57"/>
      <c r="GO87" s="56"/>
      <c r="GP87" s="56"/>
      <c r="GQ87" s="56"/>
      <c r="GR87" s="56"/>
      <c r="GS87" s="12"/>
      <c r="GT87" s="12"/>
      <c r="GU87" s="61"/>
      <c r="HE87"/>
      <c r="HF87" s="61"/>
      <c r="HP87"/>
      <c r="HQ87" s="61"/>
      <c r="IA87"/>
      <c r="IB87" s="61"/>
    </row>
    <row r="88" spans="4:236" x14ac:dyDescent="0.25">
      <c r="D88" s="101"/>
      <c r="E88" s="101"/>
      <c r="L88" s="100">
        <v>447.0011185668331</v>
      </c>
      <c r="M88" s="100">
        <v>82</v>
      </c>
      <c r="N88" s="22">
        <f t="shared" si="215"/>
        <v>3.2165216929317832</v>
      </c>
      <c r="O88" s="100"/>
      <c r="P88" s="100">
        <f t="shared" si="175"/>
        <v>0.40539564832409791</v>
      </c>
      <c r="Q88" s="100"/>
      <c r="R88" s="100"/>
      <c r="S88" s="100"/>
      <c r="T88" s="100"/>
      <c r="U88" s="100"/>
      <c r="V88">
        <f t="shared" si="176"/>
        <v>0.50738648472404446</v>
      </c>
      <c r="W88">
        <f t="shared" si="177"/>
        <v>-0.39212091750530603</v>
      </c>
      <c r="X88" s="61"/>
      <c r="Y88" s="100">
        <v>560.5002230151207</v>
      </c>
      <c r="Z88" s="100">
        <v>82</v>
      </c>
      <c r="AA88" s="22">
        <f t="shared" si="178"/>
        <v>0.26662129314315858</v>
      </c>
      <c r="AB88" s="100"/>
      <c r="AC88" s="100">
        <f t="shared" si="179"/>
        <v>0.39616588522228768</v>
      </c>
      <c r="AD88" s="100"/>
      <c r="AE88" s="100"/>
      <c r="AF88" s="100"/>
      <c r="AG88" s="100"/>
      <c r="AH88" s="100"/>
      <c r="AI88">
        <f t="shared" si="180"/>
        <v>-0.57410516953093471</v>
      </c>
      <c r="AJ88">
        <f t="shared" si="181"/>
        <v>-0.40212292530834454</v>
      </c>
      <c r="AK88" s="61"/>
      <c r="AL88" s="100">
        <v>454.5044004187418</v>
      </c>
      <c r="AM88" s="100">
        <v>82</v>
      </c>
      <c r="AN88" s="22">
        <f t="shared" si="182"/>
        <v>0.2637317748185351</v>
      </c>
      <c r="AP88" s="100">
        <f t="shared" si="183"/>
        <v>0.32660145509684052</v>
      </c>
      <c r="AU88" s="100"/>
      <c r="AV88">
        <f t="shared" si="184"/>
        <v>-0.57883754257281739</v>
      </c>
      <c r="AW88">
        <f t="shared" si="185"/>
        <v>-0.48598188469696013</v>
      </c>
      <c r="AX88" s="61"/>
      <c r="AY88" s="100">
        <v>883.69338573964671</v>
      </c>
      <c r="AZ88" s="100">
        <v>82</v>
      </c>
      <c r="BA88" s="22">
        <f t="shared" si="186"/>
        <v>1.8892789114472042</v>
      </c>
      <c r="BB88" s="100"/>
      <c r="BC88" s="100">
        <f t="shared" si="187"/>
        <v>1.1557144119417964</v>
      </c>
      <c r="BD88" s="100"/>
      <c r="BE88" s="100"/>
      <c r="BF88" s="100"/>
      <c r="BG88" s="100"/>
      <c r="BH88" s="100"/>
      <c r="BI88">
        <f t="shared" si="188"/>
        <v>0.2762960769059104</v>
      </c>
      <c r="BJ88">
        <f t="shared" si="189"/>
        <v>6.2850529031805144E-2</v>
      </c>
      <c r="BK88" s="61"/>
      <c r="BL88" s="100">
        <v>805.65578878327437</v>
      </c>
      <c r="BM88" s="100">
        <v>82</v>
      </c>
      <c r="BN88" s="22">
        <f t="shared" si="190"/>
        <v>1.537873355398516</v>
      </c>
      <c r="BO88" s="100"/>
      <c r="BP88" s="100">
        <f t="shared" si="191"/>
        <v>0.99969440381508312</v>
      </c>
      <c r="BQ88" s="100"/>
      <c r="BR88" s="100"/>
      <c r="BS88" s="100"/>
      <c r="BT88" s="100"/>
      <c r="BU88" s="100"/>
      <c r="BV88">
        <f t="shared" si="192"/>
        <v>0.18692057258101266</v>
      </c>
      <c r="BW88">
        <f t="shared" si="193"/>
        <v>-1.3273902010234117E-4</v>
      </c>
      <c r="BX88" s="61"/>
      <c r="BY88" s="100">
        <v>1100.8207165565154</v>
      </c>
      <c r="BZ88" s="100">
        <v>82</v>
      </c>
      <c r="CA88" s="22">
        <f t="shared" si="194"/>
        <v>1.4543115571409524</v>
      </c>
      <c r="CB88" s="100"/>
      <c r="CC88" s="100">
        <f t="shared" si="195"/>
        <v>1.1067297457281955</v>
      </c>
      <c r="CD88" s="100"/>
      <c r="CE88" s="100"/>
      <c r="CF88" s="100"/>
      <c r="CG88" s="100"/>
      <c r="CH88"/>
      <c r="CI88">
        <f t="shared" si="196"/>
        <v>0.16265745539001442</v>
      </c>
      <c r="CJ88">
        <f t="shared" si="197"/>
        <v>4.4041582696090036E-2</v>
      </c>
      <c r="CK88" s="61"/>
      <c r="CL88"/>
      <c r="CM88"/>
      <c r="CN88"/>
      <c r="CO88"/>
      <c r="CP88" s="100"/>
      <c r="CQ88" s="100"/>
      <c r="CR88" s="100"/>
      <c r="CS88" s="100"/>
      <c r="CT88" s="100"/>
      <c r="CU88" s="100"/>
      <c r="CW88"/>
      <c r="CX88" s="61"/>
      <c r="CZ88" s="100"/>
      <c r="DA88" s="100"/>
      <c r="DB88" s="100"/>
      <c r="DJ88"/>
      <c r="DK88" s="61"/>
      <c r="DU88"/>
      <c r="DV88"/>
      <c r="DW88"/>
      <c r="DX88" s="61"/>
      <c r="DY88" s="100">
        <v>1034.0015715655368</v>
      </c>
      <c r="DZ88">
        <v>82</v>
      </c>
      <c r="EA88" s="22">
        <f t="shared" si="203"/>
        <v>1.2001062548236492</v>
      </c>
      <c r="EC88" s="100">
        <f t="shared" si="204"/>
        <v>0.82676263675208705</v>
      </c>
      <c r="EH88" s="100"/>
      <c r="EI88">
        <f t="shared" si="216"/>
        <v>7.9219699248206141E-2</v>
      </c>
      <c r="EJ88">
        <f t="shared" si="205"/>
        <v>-8.2619158337744469E-2</v>
      </c>
      <c r="EK88" s="61"/>
      <c r="EL88">
        <v>1305.2234483030099</v>
      </c>
      <c r="EM88">
        <v>82</v>
      </c>
      <c r="EN88" s="22">
        <f t="shared" si="206"/>
        <v>1.1023197974123384</v>
      </c>
      <c r="EP88" s="100">
        <f t="shared" si="207"/>
        <v>0.98923600169107029</v>
      </c>
      <c r="EU88" s="100"/>
      <c r="EV88">
        <f t="shared" si="217"/>
        <v>4.2307607313585294E-2</v>
      </c>
      <c r="EW88">
        <f t="shared" si="208"/>
        <v>-4.7000865573478727E-3</v>
      </c>
      <c r="EX88" s="61"/>
      <c r="EY88">
        <v>1307.1159091679667</v>
      </c>
      <c r="EZ88">
        <v>82</v>
      </c>
      <c r="FA88" s="22">
        <f t="shared" si="209"/>
        <v>1.1715399345649851</v>
      </c>
      <c r="FC88" s="100">
        <f t="shared" si="210"/>
        <v>1.0810355412998822</v>
      </c>
      <c r="FH88" s="100"/>
      <c r="FI88">
        <f t="shared" si="218"/>
        <v>6.8757097086300553E-2</v>
      </c>
      <c r="FJ88">
        <f t="shared" si="211"/>
        <v>3.3839972525632638E-2</v>
      </c>
      <c r="FK88" s="61"/>
      <c r="FL88" s="100"/>
      <c r="FP88" s="22"/>
      <c r="FV88" s="100"/>
      <c r="FW88"/>
      <c r="FX88" s="61"/>
      <c r="FY88" s="12"/>
      <c r="FZ88" s="12"/>
      <c r="GA88" s="57"/>
      <c r="GC88" s="56"/>
      <c r="GD88" s="56"/>
      <c r="GE88" s="12"/>
      <c r="GF88" s="12"/>
      <c r="GG88" s="12"/>
      <c r="GH88" s="12"/>
      <c r="GI88" s="12"/>
      <c r="GJ88" s="61"/>
      <c r="GK88" s="12"/>
      <c r="GL88" s="12"/>
      <c r="GM88" s="57"/>
      <c r="GN88" s="57"/>
      <c r="GO88" s="56"/>
      <c r="GP88" s="56"/>
      <c r="GQ88" s="12"/>
      <c r="GR88" s="12"/>
      <c r="GS88" s="12"/>
      <c r="GT88" s="12"/>
      <c r="GU88" s="61"/>
      <c r="HE88"/>
      <c r="HF88" s="61"/>
      <c r="HP88"/>
      <c r="HQ88" s="61"/>
      <c r="IA88"/>
      <c r="IB88" s="61"/>
    </row>
    <row r="89" spans="4:236" x14ac:dyDescent="0.25">
      <c r="D89" s="101"/>
      <c r="E89" s="101"/>
      <c r="L89" s="100">
        <v>454.00440526497096</v>
      </c>
      <c r="M89" s="100">
        <v>83</v>
      </c>
      <c r="N89" s="22">
        <f t="shared" si="215"/>
        <v>3.2201185303514626</v>
      </c>
      <c r="O89" s="100"/>
      <c r="P89" s="100">
        <f t="shared" si="175"/>
        <v>0.40618402264967057</v>
      </c>
      <c r="Q89" s="100"/>
      <c r="R89" s="100"/>
      <c r="S89" s="100"/>
      <c r="T89" s="100"/>
      <c r="U89" s="100"/>
      <c r="V89">
        <f t="shared" si="176"/>
        <v>0.50787185807165347</v>
      </c>
      <c r="W89">
        <f t="shared" si="177"/>
        <v>-0.39127716367752646</v>
      </c>
      <c r="X89" s="61"/>
      <c r="Y89" s="100">
        <v>570.50021910600526</v>
      </c>
      <c r="Z89" s="100">
        <v>83</v>
      </c>
      <c r="AA89" s="22">
        <f t="shared" si="178"/>
        <v>0.26961703800993564</v>
      </c>
      <c r="AB89" s="100"/>
      <c r="AC89" s="100">
        <f t="shared" si="179"/>
        <v>0.3972652817963146</v>
      </c>
      <c r="AD89" s="100"/>
      <c r="AE89" s="100"/>
      <c r="AF89" s="100"/>
      <c r="AG89" s="100"/>
      <c r="AH89" s="100"/>
      <c r="AI89">
        <f t="shared" si="180"/>
        <v>-0.56925266673652264</v>
      </c>
      <c r="AJ89">
        <f t="shared" si="181"/>
        <v>-0.40091938758273299</v>
      </c>
      <c r="AK89" s="61"/>
      <c r="AL89" s="100">
        <v>462.0043289840475</v>
      </c>
      <c r="AM89" s="100">
        <v>83</v>
      </c>
      <c r="AN89" s="22">
        <f t="shared" si="182"/>
        <v>0.26639573213993439</v>
      </c>
      <c r="AP89" s="100">
        <f t="shared" si="183"/>
        <v>0.32723031445744255</v>
      </c>
      <c r="AU89" s="100"/>
      <c r="AV89">
        <f t="shared" si="184"/>
        <v>-0.5744727371703674</v>
      </c>
      <c r="AW89">
        <f t="shared" si="185"/>
        <v>-0.48514647030709557</v>
      </c>
      <c r="AX89" s="61"/>
      <c r="AY89" s="100">
        <v>895.18447819429934</v>
      </c>
      <c r="AZ89" s="100">
        <v>83</v>
      </c>
      <c r="BA89" s="22">
        <f t="shared" si="186"/>
        <v>1.9100402181664042</v>
      </c>
      <c r="BB89" s="100"/>
      <c r="BC89" s="100">
        <f t="shared" si="187"/>
        <v>1.1651757972512329</v>
      </c>
      <c r="BD89" s="100"/>
      <c r="BE89" s="100"/>
      <c r="BF89" s="100"/>
      <c r="BG89" s="100"/>
      <c r="BH89" s="100"/>
      <c r="BI89">
        <f t="shared" si="188"/>
        <v>0.28104251193037211</v>
      </c>
      <c r="BJ89">
        <f t="shared" si="189"/>
        <v>6.639145498978441E-2</v>
      </c>
      <c r="BK89" s="61"/>
      <c r="BL89" s="100">
        <v>816.64695554443847</v>
      </c>
      <c r="BM89" s="100">
        <v>83</v>
      </c>
      <c r="BN89" s="22">
        <f t="shared" si="190"/>
        <v>1.5547730626006975</v>
      </c>
      <c r="BO89" s="100"/>
      <c r="BP89" s="100">
        <f t="shared" si="191"/>
        <v>1.0076174713954003</v>
      </c>
      <c r="BQ89" s="100"/>
      <c r="BR89" s="100"/>
      <c r="BS89" s="100"/>
      <c r="BT89" s="100"/>
      <c r="BU89" s="100"/>
      <c r="BV89">
        <f t="shared" si="192"/>
        <v>0.19166700760547434</v>
      </c>
      <c r="BW89">
        <f t="shared" si="193"/>
        <v>3.2956892596106373E-3</v>
      </c>
      <c r="BX89" s="61"/>
      <c r="BY89" s="100">
        <v>1117.3085965837729</v>
      </c>
      <c r="BZ89" s="100">
        <v>83</v>
      </c>
      <c r="CA89" s="22">
        <f t="shared" si="194"/>
        <v>1.4696200998476994</v>
      </c>
      <c r="CB89" s="100"/>
      <c r="CC89" s="100">
        <f t="shared" si="195"/>
        <v>1.1174308204668251</v>
      </c>
      <c r="CD89" s="100"/>
      <c r="CE89" s="100"/>
      <c r="CF89" s="100"/>
      <c r="CG89" s="100"/>
      <c r="CH89"/>
      <c r="CI89">
        <f t="shared" si="196"/>
        <v>0.16720508314073509</v>
      </c>
      <c r="CJ89">
        <f t="shared" si="197"/>
        <v>4.822064570150239E-2</v>
      </c>
      <c r="CK89" s="61"/>
      <c r="CL89"/>
      <c r="CM89"/>
      <c r="CN89"/>
      <c r="CO89"/>
      <c r="CP89" s="100"/>
      <c r="CQ89" s="100"/>
      <c r="CR89" s="100"/>
      <c r="CS89" s="100"/>
      <c r="CT89" s="100"/>
      <c r="CU89" s="100"/>
      <c r="CW89"/>
      <c r="CX89" s="61"/>
      <c r="CZ89" s="100"/>
      <c r="DA89" s="100"/>
      <c r="DB89" s="100"/>
      <c r="DJ89"/>
      <c r="DK89" s="61"/>
      <c r="DU89"/>
      <c r="DV89"/>
      <c r="DW89"/>
      <c r="DX89" s="61"/>
      <c r="DY89" s="100">
        <v>1051.0513783826175</v>
      </c>
      <c r="DZ89">
        <v>83</v>
      </c>
      <c r="EA89" s="22">
        <f t="shared" si="203"/>
        <v>1.213900579591737</v>
      </c>
      <c r="EC89" s="100">
        <f t="shared" si="204"/>
        <v>0.83617535141362775</v>
      </c>
      <c r="EH89" s="100"/>
      <c r="EI89">
        <f t="shared" si="216"/>
        <v>8.4183118779756205E-2</v>
      </c>
      <c r="EJ89">
        <f t="shared" si="205"/>
        <v>-7.7702638630644319E-2</v>
      </c>
      <c r="EK89" s="61"/>
      <c r="EL89">
        <v>1325.2917603305318</v>
      </c>
      <c r="EM89">
        <v>83</v>
      </c>
      <c r="EN89" s="22">
        <f t="shared" si="206"/>
        <v>1.1147054131136005</v>
      </c>
      <c r="EP89" s="100">
        <f t="shared" si="207"/>
        <v>0.99989469259732799</v>
      </c>
      <c r="EU89" s="100"/>
      <c r="EV89">
        <f t="shared" si="217"/>
        <v>4.7160110107997318E-2</v>
      </c>
      <c r="EW89">
        <f t="shared" si="208"/>
        <v>-4.5736832139784756E-5</v>
      </c>
      <c r="EX89" s="61"/>
      <c r="EY89">
        <v>1327.1401583856921</v>
      </c>
      <c r="EZ89">
        <v>83</v>
      </c>
      <c r="FA89" s="22">
        <f t="shared" si="209"/>
        <v>1.1848528883668599</v>
      </c>
      <c r="FC89" s="100">
        <f t="shared" si="210"/>
        <v>1.0928091502404238</v>
      </c>
      <c r="FG89" s="100"/>
      <c r="FH89" s="100"/>
      <c r="FI89">
        <f t="shared" si="218"/>
        <v>7.3664431581044701E-2</v>
      </c>
      <c r="FJ89">
        <f t="shared" si="211"/>
        <v>3.8544322759755202E-2</v>
      </c>
      <c r="FK89" s="61"/>
      <c r="FL89" s="100"/>
      <c r="FP89" s="22"/>
      <c r="FV89" s="100"/>
      <c r="FW89"/>
      <c r="FX89" s="61"/>
      <c r="FY89" s="12"/>
      <c r="FZ89" s="12"/>
      <c r="GA89" s="57"/>
      <c r="GC89" s="56"/>
      <c r="GD89" s="12"/>
      <c r="GE89" s="12"/>
      <c r="GF89" s="12"/>
      <c r="GG89" s="12"/>
      <c r="GH89" s="12"/>
      <c r="GI89" s="12"/>
      <c r="GJ89" s="61"/>
      <c r="GK89" s="12"/>
      <c r="GL89" s="12"/>
      <c r="GM89" s="57"/>
      <c r="GN89" s="57"/>
      <c r="GO89" s="56"/>
      <c r="GP89" s="12"/>
      <c r="GQ89" s="12"/>
      <c r="GR89" s="12"/>
      <c r="GS89" s="12"/>
      <c r="GT89" s="12"/>
      <c r="GU89" s="61"/>
      <c r="HE89"/>
      <c r="HF89" s="61"/>
      <c r="HP89"/>
      <c r="HQ89" s="61"/>
      <c r="IA89"/>
      <c r="IB89" s="61"/>
    </row>
    <row r="90" spans="4:236" x14ac:dyDescent="0.25">
      <c r="D90" s="101"/>
      <c r="E90" s="101"/>
      <c r="L90" s="100">
        <v>461.50108342234688</v>
      </c>
      <c r="M90" s="100">
        <v>84</v>
      </c>
      <c r="N90" s="22">
        <f t="shared" si="215"/>
        <v>3.2237153677711419</v>
      </c>
      <c r="O90" s="100"/>
      <c r="P90" s="100">
        <f t="shared" si="175"/>
        <v>0.4070279390622214</v>
      </c>
      <c r="Q90" s="100"/>
      <c r="R90" s="100"/>
      <c r="S90" s="100"/>
      <c r="T90" s="100"/>
      <c r="U90" s="100"/>
      <c r="V90">
        <f t="shared" si="176"/>
        <v>0.50835668956501556</v>
      </c>
      <c r="W90">
        <f t="shared" si="177"/>
        <v>-0.39037577906937082</v>
      </c>
      <c r="X90" s="61"/>
      <c r="Y90" s="100">
        <v>582.00021477659266</v>
      </c>
      <c r="Z90" s="100">
        <v>84</v>
      </c>
      <c r="AA90" s="22">
        <f t="shared" si="178"/>
        <v>0.2726127828767127</v>
      </c>
      <c r="AB90" s="100"/>
      <c r="AC90" s="100">
        <f t="shared" si="179"/>
        <v>0.39852958787470333</v>
      </c>
      <c r="AD90" s="100"/>
      <c r="AE90" s="100"/>
      <c r="AF90" s="100"/>
      <c r="AG90" s="100"/>
      <c r="AH90" s="100"/>
      <c r="AI90">
        <f t="shared" si="180"/>
        <v>-0.56445378385475387</v>
      </c>
      <c r="AJ90">
        <f t="shared" si="181"/>
        <v>-0.39953942991730446</v>
      </c>
      <c r="AK90" s="61"/>
      <c r="AL90" s="100">
        <v>469.50665596985948</v>
      </c>
      <c r="AM90" s="100">
        <v>84</v>
      </c>
      <c r="AN90" s="22">
        <f t="shared" si="182"/>
        <v>0.26905968946133374</v>
      </c>
      <c r="AP90" s="100">
        <f t="shared" si="183"/>
        <v>0.32785937492251815</v>
      </c>
      <c r="AU90" s="100"/>
      <c r="AV90">
        <f t="shared" si="184"/>
        <v>-0.57015136338772476</v>
      </c>
      <c r="AW90">
        <f t="shared" si="185"/>
        <v>-0.48431239345573412</v>
      </c>
      <c r="AX90" s="61"/>
      <c r="AY90" s="100">
        <v>906.19561905804869</v>
      </c>
      <c r="AZ90" s="100">
        <v>84</v>
      </c>
      <c r="BA90" s="22">
        <f t="shared" si="186"/>
        <v>1.9308015248856041</v>
      </c>
      <c r="BB90" s="100"/>
      <c r="BC90" s="100">
        <f t="shared" si="187"/>
        <v>1.174242006301377</v>
      </c>
      <c r="BD90" s="100"/>
      <c r="BE90" s="100"/>
      <c r="BF90" s="100"/>
      <c r="BG90" s="100"/>
      <c r="BH90" s="100"/>
      <c r="BI90">
        <f t="shared" si="188"/>
        <v>0.28573763313875189</v>
      </c>
      <c r="BJ90">
        <f t="shared" si="189"/>
        <v>6.9757612388589865E-2</v>
      </c>
      <c r="BK90" s="61"/>
      <c r="BL90" s="100">
        <v>828.15774463564605</v>
      </c>
      <c r="BM90" s="100">
        <v>84</v>
      </c>
      <c r="BN90" s="22">
        <f t="shared" si="190"/>
        <v>1.571672769802879</v>
      </c>
      <c r="BO90" s="100"/>
      <c r="BP90" s="100">
        <f t="shared" si="191"/>
        <v>1.01591511275179</v>
      </c>
      <c r="BQ90" s="100"/>
      <c r="BR90" s="100"/>
      <c r="BS90" s="100"/>
      <c r="BT90" s="100"/>
      <c r="BU90" s="100"/>
      <c r="BV90">
        <f t="shared" si="192"/>
        <v>0.19636212881385418</v>
      </c>
      <c r="BW90">
        <f t="shared" si="193"/>
        <v>6.8574209364287327E-3</v>
      </c>
      <c r="BX90" s="61"/>
      <c r="BY90"/>
      <c r="BZ90"/>
      <c r="CA90"/>
      <c r="CB90"/>
      <c r="CC90" s="100"/>
      <c r="CD90" s="100"/>
      <c r="CE90" s="100"/>
      <c r="CF90" s="100"/>
      <c r="CG90" s="100"/>
      <c r="CH90"/>
      <c r="CI90"/>
      <c r="CJ90"/>
      <c r="CK90" s="65"/>
      <c r="CL90" s="100"/>
      <c r="CM90" s="100"/>
      <c r="CN90" s="100"/>
      <c r="CO90" s="100"/>
      <c r="CP90" s="100"/>
      <c r="CQ90" s="100"/>
      <c r="CR90" s="100"/>
      <c r="CS90" s="100"/>
      <c r="CT90" s="100"/>
      <c r="CU90" s="100"/>
      <c r="CV90" s="100"/>
      <c r="CW90" s="100"/>
      <c r="CX90" s="66"/>
      <c r="CY90" s="100"/>
      <c r="DJ90"/>
      <c r="DK90" s="61"/>
      <c r="DU90"/>
      <c r="DV90" s="100"/>
      <c r="DW90" s="100"/>
      <c r="DX90" s="61"/>
      <c r="DY90" s="100">
        <v>1069.0336758025915</v>
      </c>
      <c r="DZ90">
        <v>84</v>
      </c>
      <c r="EA90" s="22">
        <f t="shared" si="203"/>
        <v>1.2276949043598249</v>
      </c>
      <c r="EC90" s="100">
        <f t="shared" si="204"/>
        <v>0.84610286768340792</v>
      </c>
      <c r="EH90" s="100"/>
      <c r="EI90">
        <f t="shared" si="216"/>
        <v>8.9090453274500339E-2</v>
      </c>
      <c r="EJ90">
        <f t="shared" si="205"/>
        <v>-7.2576832999493399E-2</v>
      </c>
      <c r="EK90" s="61"/>
      <c r="EL90" s="10">
        <v>1344.2735026771895</v>
      </c>
      <c r="EM90" s="10">
        <v>84</v>
      </c>
      <c r="EN90" s="22">
        <f t="shared" si="206"/>
        <v>1.1270910288148628</v>
      </c>
      <c r="EP90" s="11">
        <f t="shared" si="207"/>
        <v>1.009976284126191</v>
      </c>
      <c r="EU90" s="100"/>
      <c r="EV90" s="10">
        <f t="shared" si="217"/>
        <v>5.1958992989766063E-2</v>
      </c>
      <c r="EW90" s="10">
        <f t="shared" si="208"/>
        <v>4.3111759667472365E-3</v>
      </c>
      <c r="EX90" s="61"/>
      <c r="EY90">
        <v>1344.1462904014577</v>
      </c>
      <c r="EZ90">
        <v>84</v>
      </c>
      <c r="FA90" s="22">
        <f t="shared" si="209"/>
        <v>1.1981658421687347</v>
      </c>
      <c r="FC90" s="100">
        <f t="shared" si="210"/>
        <v>1.1028082041758696</v>
      </c>
      <c r="FD90" s="100"/>
      <c r="FE90" s="100"/>
      <c r="FF90" s="100"/>
      <c r="FG90" s="100"/>
      <c r="FH90" s="100"/>
      <c r="FI90">
        <f t="shared" si="218"/>
        <v>7.8516934375456787E-2</v>
      </c>
      <c r="FJ90">
        <f t="shared" si="211"/>
        <v>4.249998831427234E-2</v>
      </c>
      <c r="FK90" s="61"/>
      <c r="FW90"/>
      <c r="FX90" s="61"/>
      <c r="FY90" s="12"/>
      <c r="FZ90" s="12"/>
      <c r="GA90" s="12"/>
      <c r="GC90" s="12"/>
      <c r="GD90" s="12"/>
      <c r="GE90" s="12"/>
      <c r="GF90" s="12"/>
      <c r="GG90" s="12"/>
      <c r="GH90" s="12"/>
      <c r="GI90" s="12"/>
      <c r="GJ90" s="61"/>
      <c r="GK90" s="12"/>
      <c r="GL90" s="12"/>
      <c r="GM90" s="12"/>
      <c r="GN90" s="12"/>
      <c r="GO90" s="12"/>
      <c r="GP90" s="12"/>
      <c r="GQ90" s="12"/>
      <c r="GR90" s="12"/>
      <c r="GS90" s="12"/>
      <c r="GT90" s="12"/>
      <c r="GU90" s="61"/>
      <c r="HE90"/>
      <c r="HF90" s="61"/>
      <c r="HP90"/>
      <c r="HQ90" s="61"/>
      <c r="IA90"/>
      <c r="IB90" s="61"/>
    </row>
    <row r="91" spans="4:236" x14ac:dyDescent="0.25">
      <c r="D91" s="101"/>
      <c r="E91" s="101"/>
      <c r="L91" s="100">
        <v>469.00426437293726</v>
      </c>
      <c r="M91" s="100">
        <v>85</v>
      </c>
      <c r="N91" s="22">
        <f t="shared" si="215"/>
        <v>3.2273122051908212</v>
      </c>
      <c r="O91" s="100"/>
      <c r="P91" s="100">
        <f t="shared" si="175"/>
        <v>0.40787258750752131</v>
      </c>
      <c r="Q91" s="100"/>
      <c r="R91" s="100"/>
      <c r="S91" s="100"/>
      <c r="T91" s="100"/>
      <c r="U91" s="100"/>
      <c r="V91">
        <f t="shared" si="176"/>
        <v>0.50884098041259695</v>
      </c>
      <c r="W91">
        <f t="shared" si="177"/>
        <v>-0.38947548196967013</v>
      </c>
      <c r="X91" s="61"/>
      <c r="Y91" s="100">
        <v>591</v>
      </c>
      <c r="Z91" s="100">
        <v>85</v>
      </c>
      <c r="AA91" s="22">
        <f t="shared" si="178"/>
        <v>0.27560852774348976</v>
      </c>
      <c r="AB91" s="100"/>
      <c r="AC91" s="100">
        <f t="shared" si="179"/>
        <v>0.39951902156564356</v>
      </c>
      <c r="AD91" s="100"/>
      <c r="AE91" s="100"/>
      <c r="AF91" s="100"/>
      <c r="AG91" s="100"/>
      <c r="AH91" s="100"/>
      <c r="AI91">
        <f t="shared" si="180"/>
        <v>-0.55970734883029216</v>
      </c>
      <c r="AJ91">
        <f t="shared" si="181"/>
        <v>-0.39846253859195213</v>
      </c>
      <c r="AK91" s="61"/>
      <c r="AL91" s="100">
        <v>476.5041972532876</v>
      </c>
      <c r="AM91" s="100">
        <v>85</v>
      </c>
      <c r="AN91" s="22">
        <f t="shared" si="182"/>
        <v>0.27172364678273314</v>
      </c>
      <c r="AP91" s="100">
        <f t="shared" si="183"/>
        <v>0.32844610975591892</v>
      </c>
      <c r="AU91" s="100"/>
      <c r="AV91">
        <f t="shared" si="184"/>
        <v>-0.56587256540844966</v>
      </c>
      <c r="AW91">
        <f t="shared" si="185"/>
        <v>-0.4835358777193261</v>
      </c>
      <c r="AX91" s="61"/>
      <c r="AY91" s="100">
        <v>919.24493471544349</v>
      </c>
      <c r="AZ91" s="100">
        <v>85</v>
      </c>
      <c r="BA91" s="22">
        <f t="shared" si="186"/>
        <v>1.9515628316048044</v>
      </c>
      <c r="BB91" s="100"/>
      <c r="BC91" s="100">
        <f t="shared" si="187"/>
        <v>1.1849863810373999</v>
      </c>
      <c r="BD91" s="100"/>
      <c r="BE91" s="100"/>
      <c r="BF91" s="100"/>
      <c r="BG91" s="100"/>
      <c r="BH91" s="100"/>
      <c r="BI91">
        <f t="shared" si="188"/>
        <v>0.29038253818451548</v>
      </c>
      <c r="BJ91">
        <f t="shared" si="189"/>
        <v>7.3713359059798131E-2</v>
      </c>
      <c r="BK91" s="61"/>
      <c r="BL91" s="100">
        <v>838.6107559529629</v>
      </c>
      <c r="BM91" s="100">
        <v>85</v>
      </c>
      <c r="BN91" s="22">
        <f t="shared" si="190"/>
        <v>1.5885724770050607</v>
      </c>
      <c r="BO91" s="100"/>
      <c r="BP91" s="100">
        <f t="shared" si="191"/>
        <v>1.0234502468175886</v>
      </c>
      <c r="BQ91" s="100"/>
      <c r="BR91" s="100"/>
      <c r="BS91" s="100"/>
      <c r="BT91" s="100"/>
      <c r="BU91" s="100"/>
      <c r="BV91">
        <f t="shared" si="192"/>
        <v>0.20100703385961777</v>
      </c>
      <c r="BW91">
        <f t="shared" si="193"/>
        <v>1.0066735071044781E-2</v>
      </c>
      <c r="BX91" s="61"/>
      <c r="BY91"/>
      <c r="BZ91"/>
      <c r="CA91"/>
      <c r="CB91"/>
      <c r="CC91" s="100"/>
      <c r="CD91" s="100"/>
      <c r="CE91" s="100"/>
      <c r="CF91" s="100"/>
      <c r="CG91" s="100"/>
      <c r="CH91"/>
      <c r="CI91"/>
      <c r="CJ91"/>
      <c r="CK91" s="65"/>
      <c r="CL91" s="100"/>
      <c r="CM91" s="100"/>
      <c r="CN91" s="100"/>
      <c r="CO91" s="100"/>
      <c r="CP91" s="100"/>
      <c r="CQ91" s="100"/>
      <c r="CR91" s="100"/>
      <c r="CS91" s="100"/>
      <c r="CT91" s="100"/>
      <c r="CU91" s="100"/>
      <c r="CV91" s="100"/>
      <c r="CW91" s="100"/>
      <c r="CX91" s="65"/>
      <c r="CY91" s="100"/>
      <c r="DJ91"/>
      <c r="DK91" s="61"/>
      <c r="DU91"/>
      <c r="DV91" s="100"/>
      <c r="DW91" s="100"/>
      <c r="DX91" s="61"/>
      <c r="DY91" s="100">
        <v>1083.0864462267082</v>
      </c>
      <c r="DZ91">
        <v>85</v>
      </c>
      <c r="EA91" s="22">
        <f t="shared" si="203"/>
        <v>1.2414892291279129</v>
      </c>
      <c r="EC91" s="100">
        <f t="shared" si="204"/>
        <v>0.85386100357465045</v>
      </c>
      <c r="EH91" s="100"/>
      <c r="EI91">
        <f t="shared" si="216"/>
        <v>9.3942956068912481E-2</v>
      </c>
      <c r="EJ91">
        <f t="shared" si="205"/>
        <v>-6.8612820521275542E-2</v>
      </c>
      <c r="EK91" s="61"/>
      <c r="EL91">
        <v>1360.7796478489822</v>
      </c>
      <c r="EM91">
        <v>85</v>
      </c>
      <c r="EN91" s="22">
        <f t="shared" si="206"/>
        <v>1.1394766445161251</v>
      </c>
      <c r="EP91" s="100">
        <f t="shared" si="207"/>
        <v>1.0187430353705749</v>
      </c>
      <c r="EU91" s="100"/>
      <c r="EV91">
        <f t="shared" si="217"/>
        <v>5.670542801422776E-2</v>
      </c>
      <c r="EW91">
        <f t="shared" si="208"/>
        <v>8.0646527070838414E-3</v>
      </c>
      <c r="EX91" s="61"/>
      <c r="EY91">
        <v>1361.1524528868911</v>
      </c>
      <c r="EZ91">
        <v>85</v>
      </c>
      <c r="FA91" s="22">
        <f t="shared" ref="FA91:FA103" si="220">(EZ91*(1/60))/$FB$4</f>
        <v>1.1316010731593606</v>
      </c>
      <c r="FC91" s="100">
        <f t="shared" si="210"/>
        <v>1.1128072760264918</v>
      </c>
      <c r="FD91" s="100"/>
      <c r="FE91" s="100"/>
      <c r="FF91" s="100"/>
      <c r="FG91" s="100"/>
      <c r="FH91" s="100"/>
      <c r="FI91">
        <f t="shared" si="218"/>
        <v>5.3693350650424687E-2</v>
      </c>
      <c r="FJ91">
        <f t="shared" si="211"/>
        <v>4.6419956602811882E-2</v>
      </c>
      <c r="FK91" s="61"/>
      <c r="FW91"/>
      <c r="FX91" s="61"/>
      <c r="FY91" s="12"/>
      <c r="FZ91" s="12"/>
      <c r="GA91" s="12"/>
      <c r="GC91" s="12"/>
      <c r="GD91" s="12"/>
      <c r="GE91" s="12"/>
      <c r="GF91" s="12"/>
      <c r="GG91" s="12"/>
      <c r="GH91" s="12"/>
      <c r="GI91" s="12"/>
      <c r="GJ91" s="61"/>
      <c r="GK91" s="12"/>
      <c r="GL91" s="12"/>
      <c r="GM91" s="12"/>
      <c r="GN91" s="12"/>
      <c r="GO91" s="12"/>
      <c r="GP91" s="12"/>
      <c r="GQ91" s="12"/>
      <c r="GR91" s="12"/>
      <c r="GS91" s="12"/>
      <c r="GT91" s="12"/>
      <c r="GU91" s="61"/>
      <c r="HE91"/>
      <c r="HF91" s="61"/>
      <c r="HP91"/>
      <c r="HQ91" s="61"/>
      <c r="IA91"/>
      <c r="IB91" s="61"/>
    </row>
    <row r="92" spans="4:236" x14ac:dyDescent="0.25">
      <c r="D92" s="101"/>
      <c r="E92" s="101"/>
      <c r="L92" s="100">
        <v>478.51280024676458</v>
      </c>
      <c r="M92" s="100">
        <v>86</v>
      </c>
      <c r="N92" s="22">
        <f t="shared" si="215"/>
        <v>3.2309090426105005</v>
      </c>
      <c r="O92" s="100"/>
      <c r="P92" s="100">
        <f t="shared" si="175"/>
        <v>0.40894298286327707</v>
      </c>
      <c r="Q92" s="100"/>
      <c r="R92" s="100"/>
      <c r="S92" s="100"/>
      <c r="T92" s="100"/>
      <c r="U92" s="100"/>
      <c r="V92">
        <f t="shared" si="176"/>
        <v>0.50932473181882565</v>
      </c>
      <c r="W92">
        <f t="shared" si="177"/>
        <v>-0.38833723955749239</v>
      </c>
      <c r="X92" s="61"/>
      <c r="Y92" s="100">
        <v>600</v>
      </c>
      <c r="Z92" s="100">
        <v>86</v>
      </c>
      <c r="AA92" s="22">
        <f t="shared" si="178"/>
        <v>0.27860427261026682</v>
      </c>
      <c r="AB92" s="100"/>
      <c r="AC92" s="100">
        <f t="shared" si="179"/>
        <v>0.40050847886905805</v>
      </c>
      <c r="AD92" s="100"/>
      <c r="AE92" s="100"/>
      <c r="AF92" s="100"/>
      <c r="AG92" s="100"/>
      <c r="AH92" s="100"/>
      <c r="AI92">
        <f t="shared" si="180"/>
        <v>-0.55501222762191238</v>
      </c>
      <c r="AJ92">
        <f t="shared" si="181"/>
        <v>-0.39738828535485837</v>
      </c>
      <c r="AK92" s="61"/>
      <c r="AL92" s="100">
        <v>485.00927826176684</v>
      </c>
      <c r="AM92" s="100">
        <v>86</v>
      </c>
      <c r="AN92" s="22">
        <f t="shared" si="182"/>
        <v>0.27438760410413249</v>
      </c>
      <c r="AP92" s="100">
        <f t="shared" si="183"/>
        <v>0.32915924985562633</v>
      </c>
      <c r="AU92" s="100"/>
      <c r="AV92">
        <f t="shared" si="184"/>
        <v>-0.56163551246519505</v>
      </c>
      <c r="AW92">
        <f t="shared" si="185"/>
        <v>-0.48259393609123297</v>
      </c>
      <c r="AX92" s="61"/>
      <c r="AY92" s="100">
        <v>930.29699558796813</v>
      </c>
      <c r="AZ92" s="100">
        <v>86</v>
      </c>
      <c r="BA92" s="22">
        <f t="shared" si="186"/>
        <v>1.9723241383240044</v>
      </c>
      <c r="BB92" s="100"/>
      <c r="BC92" s="100">
        <f t="shared" si="187"/>
        <v>1.1940862822688068</v>
      </c>
      <c r="BD92" s="100"/>
      <c r="BE92" s="100"/>
      <c r="BF92" s="100"/>
      <c r="BG92" s="100"/>
      <c r="BH92" s="100"/>
      <c r="BI92">
        <f t="shared" si="188"/>
        <v>0.29497828987366459</v>
      </c>
      <c r="BJ92">
        <f t="shared" si="189"/>
        <v>7.7035709171385275E-2</v>
      </c>
      <c r="BK92" s="61"/>
      <c r="BL92" s="100">
        <v>849.60284839447195</v>
      </c>
      <c r="BM92" s="100">
        <v>86</v>
      </c>
      <c r="BN92" s="22">
        <f t="shared" si="190"/>
        <v>1.6054721842072419</v>
      </c>
      <c r="BO92" s="100"/>
      <c r="BP92" s="100">
        <f t="shared" si="191"/>
        <v>1.0313739816817429</v>
      </c>
      <c r="BQ92" s="100"/>
      <c r="BR92" s="100"/>
      <c r="BS92" s="100"/>
      <c r="BT92" s="100"/>
      <c r="BU92" s="100"/>
      <c r="BV92">
        <f t="shared" si="192"/>
        <v>0.20560278554876682</v>
      </c>
      <c r="BW92">
        <f t="shared" si="193"/>
        <v>1.3416171326490995E-2</v>
      </c>
      <c r="BX92" s="61"/>
      <c r="BY92"/>
      <c r="BZ92"/>
      <c r="CA92"/>
      <c r="CB92"/>
      <c r="CC92" s="100"/>
      <c r="CD92" s="100"/>
      <c r="CE92" s="100"/>
      <c r="CF92" s="100"/>
      <c r="CG92" s="100"/>
      <c r="CH92"/>
      <c r="CI92"/>
      <c r="CJ92"/>
      <c r="CK92" s="65"/>
      <c r="CL92" s="100"/>
      <c r="CM92" s="100"/>
      <c r="CN92" s="100"/>
      <c r="CO92" s="100"/>
      <c r="CP92" s="100"/>
      <c r="CQ92" s="100"/>
      <c r="CR92" s="100"/>
      <c r="CS92" s="100"/>
      <c r="CT92" s="100"/>
      <c r="CU92" s="100"/>
      <c r="CV92" s="100"/>
      <c r="CW92" s="100"/>
      <c r="CX92" s="65"/>
      <c r="CY92" s="100"/>
      <c r="DJ92"/>
      <c r="DK92" s="61"/>
      <c r="DU92"/>
      <c r="DV92" s="100"/>
      <c r="DW92" s="100"/>
      <c r="DX92" s="61"/>
      <c r="DY92" s="100">
        <v>1101.0686854143114</v>
      </c>
      <c r="DZ92">
        <v>86</v>
      </c>
      <c r="EA92" s="22">
        <f t="shared" si="203"/>
        <v>1.255283553896001</v>
      </c>
      <c r="EC92" s="100">
        <f t="shared" si="204"/>
        <v>0.8637884876959907</v>
      </c>
      <c r="EH92" s="100"/>
      <c r="EI92">
        <f t="shared" si="216"/>
        <v>9.8741838950681254E-2</v>
      </c>
      <c r="EJ92">
        <f t="shared" si="205"/>
        <v>-6.3592588391579455E-2</v>
      </c>
      <c r="EK92" s="61"/>
      <c r="EL92">
        <v>1376.7862942374172</v>
      </c>
      <c r="EM92">
        <v>86</v>
      </c>
      <c r="EN92" s="22">
        <f t="shared" si="206"/>
        <v>1.1518622602173874</v>
      </c>
      <c r="EP92" s="100">
        <f t="shared" si="207"/>
        <v>1.0272444925965796</v>
      </c>
      <c r="EU92" s="100"/>
      <c r="EV92">
        <f t="shared" si="217"/>
        <v>6.1400549222607625E-2</v>
      </c>
      <c r="EW92">
        <f t="shared" si="208"/>
        <v>1.167382154128121E-2</v>
      </c>
      <c r="EX92" s="61"/>
      <c r="EY92">
        <v>1380.656546719712</v>
      </c>
      <c r="EZ92">
        <v>86</v>
      </c>
      <c r="FA92" s="22">
        <f t="shared" si="220"/>
        <v>1.1449140269612352</v>
      </c>
      <c r="FC92" s="100">
        <f t="shared" si="210"/>
        <v>1.1242750504748837</v>
      </c>
      <c r="FD92" s="100"/>
      <c r="FE92" s="100"/>
      <c r="FF92" s="100"/>
      <c r="FG92" s="100"/>
      <c r="FH92" s="100"/>
      <c r="FI92">
        <f t="shared" si="218"/>
        <v>5.8772876179699583E-2</v>
      </c>
      <c r="FJ92">
        <f t="shared" si="211"/>
        <v>5.0872573057241757E-2</v>
      </c>
      <c r="FK92" s="61"/>
      <c r="FW92"/>
      <c r="FX92" s="61"/>
      <c r="FY92" s="12"/>
      <c r="FZ92" s="12"/>
      <c r="GA92" s="12"/>
      <c r="GC92" s="12"/>
      <c r="GD92" s="12"/>
      <c r="GE92" s="12"/>
      <c r="GF92" s="12"/>
      <c r="GG92" s="12"/>
      <c r="GH92" s="12"/>
      <c r="GI92" s="12"/>
      <c r="GJ92" s="61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61"/>
      <c r="HE92"/>
      <c r="HF92" s="61"/>
      <c r="HP92"/>
      <c r="HQ92" s="61"/>
      <c r="IA92"/>
      <c r="IB92" s="61"/>
    </row>
    <row r="93" spans="4:236" x14ac:dyDescent="0.25">
      <c r="D93" s="101"/>
      <c r="E93" s="101"/>
      <c r="L93" s="100">
        <v>486.52081147675483</v>
      </c>
      <c r="M93" s="100">
        <v>87</v>
      </c>
      <c r="N93" s="22">
        <f t="shared" si="215"/>
        <v>3.2345058800301798</v>
      </c>
      <c r="O93" s="100"/>
      <c r="P93" s="100">
        <f t="shared" si="175"/>
        <v>0.40984446108696621</v>
      </c>
      <c r="Q93" s="100"/>
      <c r="R93" s="100"/>
      <c r="S93" s="100"/>
      <c r="T93" s="100"/>
      <c r="U93" s="100"/>
      <c r="V93">
        <f t="shared" si="176"/>
        <v>0.50980794498410931</v>
      </c>
      <c r="W93">
        <f t="shared" si="177"/>
        <v>-0.38738092988472039</v>
      </c>
      <c r="X93" s="61"/>
      <c r="Y93" s="100">
        <v>610.00081967158042</v>
      </c>
      <c r="Z93" s="100">
        <v>87</v>
      </c>
      <c r="AA93" s="22">
        <f t="shared" si="178"/>
        <v>0.28160001747704388</v>
      </c>
      <c r="AB93" s="100"/>
      <c r="AC93" s="100">
        <f t="shared" si="179"/>
        <v>0.40160796598730003</v>
      </c>
      <c r="AD93" s="100"/>
      <c r="AE93" s="100"/>
      <c r="AF93" s="100"/>
      <c r="AG93" s="100"/>
      <c r="AH93" s="100"/>
      <c r="AI93">
        <f t="shared" si="180"/>
        <v>-0.55036732257614884</v>
      </c>
      <c r="AJ93">
        <f t="shared" si="181"/>
        <v>-0.39619768144566592</v>
      </c>
      <c r="AK93" s="61"/>
      <c r="AL93" s="100">
        <v>493.00912770454869</v>
      </c>
      <c r="AM93" s="100">
        <v>87</v>
      </c>
      <c r="AN93" s="22">
        <f t="shared" si="182"/>
        <v>0.27705156142553183</v>
      </c>
      <c r="AP93" s="100">
        <f t="shared" si="183"/>
        <v>0.32983002693859376</v>
      </c>
      <c r="AU93" s="100"/>
      <c r="AV93">
        <f t="shared" si="184"/>
        <v>-0.55743939787158692</v>
      </c>
      <c r="AW93">
        <f t="shared" si="185"/>
        <v>-0.48170980975841282</v>
      </c>
      <c r="AX93" s="61"/>
      <c r="AY93" s="100">
        <v>941.30826512891088</v>
      </c>
      <c r="AZ93" s="100">
        <v>87</v>
      </c>
      <c r="BA93" s="22">
        <f t="shared" si="186"/>
        <v>1.9930854450432043</v>
      </c>
      <c r="BB93" s="100"/>
      <c r="BC93" s="100">
        <f t="shared" si="187"/>
        <v>1.2031525972674941</v>
      </c>
      <c r="BD93" s="100"/>
      <c r="BE93" s="100"/>
      <c r="BF93" s="100"/>
      <c r="BG93" s="100"/>
      <c r="BH93" s="100"/>
      <c r="BI93">
        <f t="shared" si="188"/>
        <v>0.29952591762438519</v>
      </c>
      <c r="BJ93">
        <f t="shared" si="189"/>
        <v>8.0320712916204545E-2</v>
      </c>
      <c r="BK93" s="61"/>
      <c r="BL93" s="100">
        <v>860.15260273976969</v>
      </c>
      <c r="BM93" s="100">
        <v>87</v>
      </c>
      <c r="BN93" s="22">
        <f t="shared" si="190"/>
        <v>1.6223718914094234</v>
      </c>
      <c r="BO93" s="100"/>
      <c r="BP93" s="100">
        <f t="shared" si="191"/>
        <v>1.0389788537076026</v>
      </c>
      <c r="BQ93" s="100"/>
      <c r="BR93" s="100"/>
      <c r="BS93" s="100"/>
      <c r="BT93" s="100"/>
      <c r="BU93" s="100"/>
      <c r="BV93">
        <f t="shared" si="192"/>
        <v>0.21015041329948747</v>
      </c>
      <c r="BW93">
        <f t="shared" si="193"/>
        <v>1.6606708470018418E-2</v>
      </c>
      <c r="BX93" s="61"/>
      <c r="BY93"/>
      <c r="BZ93"/>
      <c r="CA93"/>
      <c r="CB93"/>
      <c r="CC93" s="100"/>
      <c r="CD93" s="100"/>
      <c r="CE93" s="100"/>
      <c r="CF93" s="100"/>
      <c r="CG93" s="100"/>
      <c r="CH93"/>
      <c r="CI93"/>
      <c r="CJ93"/>
      <c r="CK93" s="65"/>
      <c r="CL93" s="100"/>
      <c r="CM93" s="100"/>
      <c r="CN93" s="100"/>
      <c r="CO93" s="100"/>
      <c r="CP93" s="100"/>
      <c r="CQ93" s="100"/>
      <c r="CR93" s="100"/>
      <c r="CS93" s="100"/>
      <c r="CT93" s="100"/>
      <c r="CU93" s="100"/>
      <c r="CV93" s="100"/>
      <c r="CW93" s="100"/>
      <c r="CX93" s="61"/>
      <c r="CY93" s="100"/>
      <c r="DJ93"/>
      <c r="DK93" s="61"/>
      <c r="DU93"/>
      <c r="DV93" s="100"/>
      <c r="DW93" s="100"/>
      <c r="DX93" s="61"/>
      <c r="DY93" s="100">
        <v>1118.0742372490299</v>
      </c>
      <c r="DZ93">
        <v>87</v>
      </c>
      <c r="EA93" s="22">
        <f t="shared" si="203"/>
        <v>1.2690778786640888</v>
      </c>
      <c r="EC93" s="100">
        <f t="shared" si="204"/>
        <v>0.87317677043722886</v>
      </c>
      <c r="EH93" s="100"/>
      <c r="EI93">
        <f t="shared" si="216"/>
        <v>0.10348827397514289</v>
      </c>
      <c r="EJ93">
        <f t="shared" si="205"/>
        <v>-5.8897826564732698E-2</v>
      </c>
      <c r="EK93" s="61"/>
      <c r="EL93">
        <v>1394.3349669286788</v>
      </c>
      <c r="EM93">
        <v>87</v>
      </c>
      <c r="EN93" s="22">
        <f t="shared" si="206"/>
        <v>1.1642478759186494</v>
      </c>
      <c r="EP93" s="100">
        <f t="shared" si="207"/>
        <v>1.0365649515257971</v>
      </c>
      <c r="EU93" s="100"/>
      <c r="EV93">
        <f t="shared" si="217"/>
        <v>6.6045454268371107E-2</v>
      </c>
      <c r="EW93">
        <f t="shared" si="208"/>
        <v>1.559652032805813E-2</v>
      </c>
      <c r="EX93" s="61"/>
      <c r="EY93">
        <v>1398.7030599809239</v>
      </c>
      <c r="EZ93">
        <v>87</v>
      </c>
      <c r="FA93" s="22">
        <f t="shared" si="220"/>
        <v>1.15822698076311</v>
      </c>
      <c r="FC93" s="100">
        <f t="shared" si="210"/>
        <v>1.1348858148320176</v>
      </c>
      <c r="FD93" s="100"/>
      <c r="FE93" s="100"/>
      <c r="FF93" s="100"/>
      <c r="FG93" s="100"/>
      <c r="FH93" s="100"/>
      <c r="FI93">
        <f t="shared" si="218"/>
        <v>6.3793677554750378E-2</v>
      </c>
      <c r="FJ93">
        <f t="shared" si="211"/>
        <v>5.4952167711516189E-2</v>
      </c>
      <c r="FK93" s="61"/>
      <c r="FW93"/>
      <c r="FX93" s="61"/>
      <c r="FY93" s="12"/>
      <c r="FZ93" s="12"/>
      <c r="GA93" s="12"/>
      <c r="GC93" s="12"/>
      <c r="GD93" s="12"/>
      <c r="GE93" s="12"/>
      <c r="GF93" s="12"/>
      <c r="GG93" s="12"/>
      <c r="GH93" s="12"/>
      <c r="GI93" s="12"/>
      <c r="GJ93" s="61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61"/>
      <c r="HE93"/>
      <c r="HF93" s="61"/>
      <c r="HP93"/>
      <c r="HQ93" s="61"/>
      <c r="IA93"/>
      <c r="IB93" s="61"/>
    </row>
    <row r="94" spans="4:236" x14ac:dyDescent="0.25">
      <c r="D94" s="101"/>
      <c r="E94" s="101"/>
      <c r="L94" s="100">
        <v>495.52043348382716</v>
      </c>
      <c r="M94" s="100">
        <v>88</v>
      </c>
      <c r="N94" s="22">
        <f t="shared" si="215"/>
        <v>3.2381027174498591</v>
      </c>
      <c r="O94" s="100"/>
      <c r="P94" s="100">
        <f t="shared" si="175"/>
        <v>0.41085756696654152</v>
      </c>
      <c r="Q94" s="100"/>
      <c r="R94" s="100"/>
      <c r="S94" s="100"/>
      <c r="T94" s="100"/>
      <c r="U94" s="100"/>
      <c r="V94">
        <f t="shared" si="176"/>
        <v>0.51029062110485324</v>
      </c>
      <c r="W94">
        <f t="shared" si="177"/>
        <v>-0.38630871000093081</v>
      </c>
      <c r="X94" s="61"/>
      <c r="Y94" s="100">
        <v>619.00181744482791</v>
      </c>
      <c r="Z94" s="100">
        <v>88</v>
      </c>
      <c r="AA94" s="22">
        <f t="shared" si="178"/>
        <v>0.28459576234382095</v>
      </c>
      <c r="AB94" s="100"/>
      <c r="AC94" s="100">
        <f t="shared" si="179"/>
        <v>0.40259753298560641</v>
      </c>
      <c r="AD94" s="100"/>
      <c r="AE94" s="100"/>
      <c r="AF94" s="100"/>
      <c r="AG94" s="100"/>
      <c r="AH94" s="100"/>
      <c r="AI94">
        <f t="shared" si="180"/>
        <v>-0.54577157088699968</v>
      </c>
      <c r="AJ94">
        <f t="shared" si="181"/>
        <v>-0.39512889068437512</v>
      </c>
      <c r="AK94" s="61"/>
      <c r="AL94" s="100">
        <v>501.00898195541367</v>
      </c>
      <c r="AM94" s="100">
        <v>88</v>
      </c>
      <c r="AN94" s="22">
        <f t="shared" si="182"/>
        <v>0.27971551874693118</v>
      </c>
      <c r="AP94" s="100">
        <f t="shared" si="183"/>
        <v>0.3305008044247128</v>
      </c>
      <c r="AU94" s="100"/>
      <c r="AV94">
        <f t="shared" si="184"/>
        <v>-0.55328343810042913</v>
      </c>
      <c r="AW94">
        <f t="shared" si="185"/>
        <v>-0.48082747912300444</v>
      </c>
      <c r="AX94" s="61"/>
      <c r="AY94" s="100">
        <v>951.7789922035472</v>
      </c>
      <c r="AZ94" s="100">
        <v>88</v>
      </c>
      <c r="BA94" s="22">
        <f t="shared" si="186"/>
        <v>2.0138467517624044</v>
      </c>
      <c r="BB94" s="100"/>
      <c r="BC94" s="100">
        <f t="shared" si="187"/>
        <v>1.2117738474849156</v>
      </c>
      <c r="BD94" s="100"/>
      <c r="BE94" s="100"/>
      <c r="BF94" s="100"/>
      <c r="BG94" s="100"/>
      <c r="BH94" s="100"/>
      <c r="BI94">
        <f t="shared" si="188"/>
        <v>0.30402641885106163</v>
      </c>
      <c r="BJ94">
        <f t="shared" si="189"/>
        <v>8.3421575313876853E-2</v>
      </c>
      <c r="BK94" s="61"/>
      <c r="BL94" s="100">
        <v>871.66335244749166</v>
      </c>
      <c r="BM94" s="100">
        <v>88</v>
      </c>
      <c r="BN94" s="22">
        <f t="shared" si="190"/>
        <v>1.6392715986116049</v>
      </c>
      <c r="BO94" s="100"/>
      <c r="BP94" s="100">
        <f t="shared" si="191"/>
        <v>1.0472764666741023</v>
      </c>
      <c r="BQ94" s="100"/>
      <c r="BR94" s="100"/>
      <c r="BS94" s="100"/>
      <c r="BT94" s="100"/>
      <c r="BU94" s="100"/>
      <c r="BV94">
        <f t="shared" si="192"/>
        <v>0.21465091452616389</v>
      </c>
      <c r="BW94">
        <f t="shared" si="193"/>
        <v>2.0061344621964586E-2</v>
      </c>
      <c r="BX94" s="61"/>
      <c r="BY94"/>
      <c r="BZ94"/>
      <c r="CA94"/>
      <c r="CB94"/>
      <c r="CC94" s="100"/>
      <c r="CD94" s="100"/>
      <c r="CE94" s="100"/>
      <c r="CF94" s="100"/>
      <c r="CG94" s="100"/>
      <c r="CH94"/>
      <c r="CI94"/>
      <c r="CJ94"/>
      <c r="CK94" s="61"/>
      <c r="CL94"/>
      <c r="CM94" s="100"/>
      <c r="CN94" s="100"/>
      <c r="CO94" s="100"/>
      <c r="CP94" s="100"/>
      <c r="CQ94" s="100"/>
      <c r="CR94" s="100"/>
      <c r="CS94" s="100"/>
      <c r="CT94" s="100"/>
      <c r="CU94" s="100"/>
      <c r="CW94"/>
      <c r="CX94" s="61"/>
      <c r="DJ94"/>
      <c r="DK94" s="61"/>
      <c r="DU94"/>
      <c r="DV94" s="100"/>
      <c r="DW94" s="100"/>
      <c r="DX94" s="61"/>
      <c r="DY94" s="100">
        <v>1134.0590813533481</v>
      </c>
      <c r="DZ94">
        <v>88</v>
      </c>
      <c r="EA94" s="22">
        <f t="shared" si="203"/>
        <v>1.2828722034321767</v>
      </c>
      <c r="EC94" s="100">
        <f t="shared" si="204"/>
        <v>0.88200154939674336</v>
      </c>
      <c r="EH94" s="100"/>
      <c r="EI94">
        <f t="shared" si="216"/>
        <v>0.10818339518352271</v>
      </c>
      <c r="EJ94">
        <f t="shared" si="205"/>
        <v>-5.4530651949966112E-2</v>
      </c>
      <c r="EK94" s="61"/>
      <c r="EL94">
        <v>1414.8156240302126</v>
      </c>
      <c r="EM94">
        <v>88</v>
      </c>
      <c r="EN94" s="22">
        <f t="shared" si="206"/>
        <v>1.1766334916199117</v>
      </c>
      <c r="EP94" s="100">
        <f t="shared" si="207"/>
        <v>1.0474426473331437</v>
      </c>
      <c r="EU94" s="100"/>
      <c r="EV94">
        <f t="shared" si="217"/>
        <v>7.0641205957520242E-2</v>
      </c>
      <c r="EW94">
        <f t="shared" si="208"/>
        <v>2.013025251791066E-2</v>
      </c>
      <c r="EX94" s="61"/>
      <c r="EY94">
        <v>1418.7692729968464</v>
      </c>
      <c r="EZ94">
        <v>88</v>
      </c>
      <c r="FA94" s="22">
        <f t="shared" si="220"/>
        <v>1.1715399345649848</v>
      </c>
      <c r="FC94" s="100">
        <f t="shared" si="210"/>
        <v>1.1466840971245664</v>
      </c>
      <c r="FD94" s="100"/>
      <c r="FE94" s="100"/>
      <c r="FF94" s="100"/>
      <c r="FG94" s="100"/>
      <c r="FH94" s="100"/>
      <c r="FI94">
        <f t="shared" si="218"/>
        <v>6.875709708630047E-2</v>
      </c>
      <c r="FJ94">
        <f t="shared" si="211"/>
        <v>5.944378950374106E-2</v>
      </c>
      <c r="FK94" s="61"/>
      <c r="FW94"/>
      <c r="FX94" s="61"/>
      <c r="FY94" s="12"/>
      <c r="FZ94" s="12"/>
      <c r="GA94" s="12"/>
      <c r="GC94" s="12"/>
      <c r="GD94" s="12"/>
      <c r="GE94" s="12"/>
      <c r="GF94" s="12"/>
      <c r="GG94" s="12"/>
      <c r="GH94" s="12"/>
      <c r="GI94" s="12"/>
      <c r="GJ94" s="61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61"/>
      <c r="HE94"/>
      <c r="HF94" s="61"/>
      <c r="HP94"/>
      <c r="HQ94" s="61"/>
      <c r="IA94"/>
      <c r="IB94" s="61"/>
    </row>
    <row r="95" spans="4:236" x14ac:dyDescent="0.25">
      <c r="D95" s="101"/>
      <c r="E95" s="101"/>
      <c r="L95" s="100">
        <v>504.52006897644816</v>
      </c>
      <c r="M95" s="100">
        <v>89</v>
      </c>
      <c r="N95" s="22">
        <f t="shared" si="215"/>
        <v>3.2416995548695384</v>
      </c>
      <c r="O95" s="100"/>
      <c r="P95" s="100">
        <f t="shared" si="175"/>
        <v>0.41187067436421265</v>
      </c>
      <c r="Q95" s="100"/>
      <c r="R95" s="100"/>
      <c r="S95" s="100"/>
      <c r="T95" s="100"/>
      <c r="U95" s="100"/>
      <c r="V95">
        <f t="shared" si="176"/>
        <v>0.51077276137347816</v>
      </c>
      <c r="W95">
        <f t="shared" si="177"/>
        <v>-0.38523912917783126</v>
      </c>
      <c r="X95" s="61"/>
      <c r="Y95" s="100">
        <v>628.50318217173731</v>
      </c>
      <c r="Z95" s="100">
        <v>89</v>
      </c>
      <c r="AA95" s="22">
        <f t="shared" si="178"/>
        <v>0.28759150721059801</v>
      </c>
      <c r="AB95" s="100"/>
      <c r="AC95" s="100">
        <f t="shared" si="179"/>
        <v>0.40364211017687807</v>
      </c>
      <c r="AD95" s="100"/>
      <c r="AE95" s="100"/>
      <c r="AF95" s="100"/>
      <c r="AG95" s="100"/>
      <c r="AH95" s="100"/>
      <c r="AI95">
        <f t="shared" si="180"/>
        <v>-0.54122394313627908</v>
      </c>
      <c r="AJ95">
        <f t="shared" si="181"/>
        <v>-0.39400353206978278</v>
      </c>
      <c r="AK95" s="61"/>
      <c r="AL95" s="100">
        <v>507.51206882201336</v>
      </c>
      <c r="AM95" s="100">
        <v>89</v>
      </c>
      <c r="AN95" s="22">
        <f t="shared" si="182"/>
        <v>0.28237947606833047</v>
      </c>
      <c r="AP95" s="100">
        <f t="shared" si="183"/>
        <v>0.33104607989144019</v>
      </c>
      <c r="AU95" s="100"/>
      <c r="AV95">
        <f t="shared" si="184"/>
        <v>-0.5491668719055971</v>
      </c>
      <c r="AW95">
        <f t="shared" si="185"/>
        <v>-0.4801115504849624</v>
      </c>
      <c r="AX95" s="61"/>
      <c r="AY95" s="100">
        <v>962.87330423062406</v>
      </c>
      <c r="AZ95" s="100">
        <v>89</v>
      </c>
      <c r="BA95" s="22">
        <f t="shared" si="186"/>
        <v>2.0346080584816044</v>
      </c>
      <c r="BB95" s="100"/>
      <c r="BC95" s="100">
        <f t="shared" si="187"/>
        <v>1.2209085369189727</v>
      </c>
      <c r="BD95" s="100"/>
      <c r="BE95" s="100"/>
      <c r="BF95" s="100"/>
      <c r="BG95" s="100"/>
      <c r="BH95" s="100"/>
      <c r="BI95">
        <f t="shared" si="188"/>
        <v>0.30848076027731164</v>
      </c>
      <c r="BJ95">
        <f t="shared" si="189"/>
        <v>8.6683130448393111E-2</v>
      </c>
      <c r="BK95" s="61"/>
      <c r="BL95" s="100">
        <v>882.73438813722441</v>
      </c>
      <c r="BM95" s="100">
        <v>89</v>
      </c>
      <c r="BN95" s="22">
        <f t="shared" si="190"/>
        <v>1.6561713058137866</v>
      </c>
      <c r="BO95" s="100"/>
      <c r="BP95" s="100">
        <f t="shared" si="191"/>
        <v>1.0552571083893925</v>
      </c>
      <c r="BQ95" s="100"/>
      <c r="BR95" s="100"/>
      <c r="BS95" s="100"/>
      <c r="BT95" s="100"/>
      <c r="BU95" s="100"/>
      <c r="BV95">
        <f t="shared" si="192"/>
        <v>0.21910525595241395</v>
      </c>
      <c r="BW95">
        <f t="shared" si="193"/>
        <v>2.3358286316984118E-2</v>
      </c>
      <c r="BX95" s="61"/>
      <c r="BY95"/>
      <c r="BZ95"/>
      <c r="CA95"/>
      <c r="CB95"/>
      <c r="CC95" s="100"/>
      <c r="CD95" s="100"/>
      <c r="CE95" s="100"/>
      <c r="CF95" s="100"/>
      <c r="CG95" s="100"/>
      <c r="CH95"/>
      <c r="CI95"/>
      <c r="CJ95"/>
      <c r="CK95" s="61"/>
      <c r="CL95"/>
      <c r="CM95" s="100"/>
      <c r="CN95" s="100"/>
      <c r="CO95" s="100"/>
      <c r="CP95" s="100"/>
      <c r="CQ95" s="100"/>
      <c r="CR95" s="100"/>
      <c r="CS95" s="100"/>
      <c r="CT95" s="100"/>
      <c r="CU95" s="100"/>
      <c r="CW95"/>
      <c r="CX95" s="61"/>
      <c r="DJ95"/>
      <c r="DK95" s="61"/>
      <c r="DU95"/>
      <c r="DV95" s="100"/>
      <c r="DW95" s="100"/>
      <c r="DX95" s="61"/>
      <c r="DY95" s="100">
        <v>1150.087387984061</v>
      </c>
      <c r="DZ95">
        <v>89</v>
      </c>
      <c r="EA95" s="22">
        <f t="shared" si="203"/>
        <v>1.2966665282002647</v>
      </c>
      <c r="EC95" s="100">
        <f t="shared" si="204"/>
        <v>0.89085032278410126</v>
      </c>
      <c r="EH95" s="100"/>
      <c r="EI95">
        <f t="shared" si="216"/>
        <v>0.1128283002292863</v>
      </c>
      <c r="EJ95">
        <f t="shared" si="205"/>
        <v>-5.0195258308225882E-2</v>
      </c>
      <c r="EK95" s="61"/>
      <c r="EL95">
        <v>1433.819549315743</v>
      </c>
      <c r="EM95">
        <v>89</v>
      </c>
      <c r="EN95" s="22">
        <f t="shared" si="206"/>
        <v>1.189019107321174</v>
      </c>
      <c r="EP95" s="100">
        <f t="shared" si="207"/>
        <v>1.0575360206744739</v>
      </c>
      <c r="EU95" s="100"/>
      <c r="EV95">
        <f t="shared" si="217"/>
        <v>7.5188833708240907E-2</v>
      </c>
      <c r="EW95">
        <f t="shared" si="208"/>
        <v>2.4295168778746986E-2</v>
      </c>
      <c r="EX95" s="61"/>
      <c r="EY95">
        <v>1437.8373517195887</v>
      </c>
      <c r="EZ95">
        <v>89</v>
      </c>
      <c r="FA95" s="22">
        <f t="shared" si="220"/>
        <v>1.1848528883668599</v>
      </c>
      <c r="FC95" s="100">
        <f t="shared" si="210"/>
        <v>1.1578955088328418</v>
      </c>
      <c r="FD95" s="100"/>
      <c r="FE95" s="100"/>
      <c r="FF95" s="100"/>
      <c r="FG95" s="100"/>
      <c r="FH95" s="100"/>
      <c r="FI95">
        <f t="shared" si="218"/>
        <v>7.3664431581044701E-2</v>
      </c>
      <c r="FJ95">
        <f t="shared" si="211"/>
        <v>6.3669369421781738E-2</v>
      </c>
      <c r="FK95" s="61"/>
      <c r="FW95"/>
      <c r="FX95" s="61"/>
      <c r="FY95" s="12"/>
      <c r="FZ95" s="12"/>
      <c r="GA95" s="12"/>
      <c r="GC95" s="12"/>
      <c r="GD95" s="12"/>
      <c r="GE95" s="12"/>
      <c r="GF95" s="12"/>
      <c r="GG95" s="12"/>
      <c r="GH95" s="12"/>
      <c r="GI95" s="12"/>
      <c r="GJ95" s="61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61"/>
      <c r="HE95"/>
      <c r="HF95" s="61"/>
      <c r="HP95"/>
      <c r="HQ95" s="61"/>
      <c r="IA95"/>
      <c r="IB95" s="61"/>
    </row>
    <row r="96" spans="4:236" x14ac:dyDescent="0.25">
      <c r="D96" s="101"/>
      <c r="E96" s="101"/>
      <c r="L96" s="100">
        <v>512.0156247615887</v>
      </c>
      <c r="M96" s="100">
        <v>90</v>
      </c>
      <c r="N96" s="22">
        <f t="shared" si="215"/>
        <v>3.2452963922892177</v>
      </c>
      <c r="O96" s="100"/>
      <c r="P96" s="100">
        <f t="shared" si="175"/>
        <v>0.41271446442902238</v>
      </c>
      <c r="Q96" s="100"/>
      <c r="R96" s="100"/>
      <c r="S96" s="100"/>
      <c r="T96" s="100"/>
      <c r="U96" s="100"/>
      <c r="V96">
        <f t="shared" si="176"/>
        <v>0.51125436697843751</v>
      </c>
      <c r="W96">
        <f t="shared" si="177"/>
        <v>-0.3843503101106448</v>
      </c>
      <c r="X96" s="61"/>
      <c r="Y96" s="100">
        <v>638.50176193962068</v>
      </c>
      <c r="Z96" s="100">
        <v>90</v>
      </c>
      <c r="AA96" s="22">
        <f t="shared" si="178"/>
        <v>0.29058725207737507</v>
      </c>
      <c r="AB96" s="100"/>
      <c r="AC96" s="100">
        <f t="shared" si="179"/>
        <v>0.40474135104077869</v>
      </c>
      <c r="AD96" s="100"/>
      <c r="AE96" s="100"/>
      <c r="AF96" s="100"/>
      <c r="AG96" s="100"/>
      <c r="AH96" s="100"/>
      <c r="AI96">
        <f t="shared" si="180"/>
        <v>-0.53672344190960264</v>
      </c>
      <c r="AJ96">
        <f t="shared" si="181"/>
        <v>-0.39282242295852193</v>
      </c>
      <c r="AK96" s="61"/>
      <c r="AL96" s="100">
        <v>515.00606792541771</v>
      </c>
      <c r="AM96" s="100">
        <v>90</v>
      </c>
      <c r="AN96" s="22">
        <f t="shared" si="182"/>
        <v>0.28504343338972982</v>
      </c>
      <c r="AP96" s="100">
        <f t="shared" si="183"/>
        <v>0.33167444207429075</v>
      </c>
      <c r="AU96" s="100"/>
      <c r="AV96">
        <f t="shared" si="184"/>
        <v>-0.54508895948515768</v>
      </c>
      <c r="AW96">
        <f t="shared" si="185"/>
        <v>-0.47928799273661776</v>
      </c>
      <c r="AX96" s="61"/>
      <c r="AY96" s="100">
        <v>974.88371101378038</v>
      </c>
      <c r="AZ96" s="100">
        <v>90</v>
      </c>
      <c r="BA96" s="22">
        <f t="shared" si="186"/>
        <v>2.0553693652008045</v>
      </c>
      <c r="BB96" s="100"/>
      <c r="BC96" s="100">
        <f t="shared" si="187"/>
        <v>1.230797508463406</v>
      </c>
      <c r="BD96" s="100"/>
      <c r="BE96" s="100"/>
      <c r="BF96" s="100"/>
      <c r="BG96" s="100"/>
      <c r="BH96" s="100"/>
      <c r="BI96">
        <f t="shared" si="188"/>
        <v>0.31288987918236671</v>
      </c>
      <c r="BJ96">
        <f t="shared" si="189"/>
        <v>9.0186608422276965E-2</v>
      </c>
      <c r="BK96" s="61"/>
      <c r="BL96" s="100">
        <v>892.70613865930147</v>
      </c>
      <c r="BM96" s="100">
        <v>90</v>
      </c>
      <c r="BN96" s="22">
        <f t="shared" si="190"/>
        <v>1.6730710130159681</v>
      </c>
      <c r="BO96" s="100"/>
      <c r="BP96" s="100">
        <f t="shared" si="191"/>
        <v>1.0624453218882213</v>
      </c>
      <c r="BQ96" s="100"/>
      <c r="BR96" s="100"/>
      <c r="BS96" s="100"/>
      <c r="BT96" s="100"/>
      <c r="BU96" s="100"/>
      <c r="BV96">
        <f t="shared" si="192"/>
        <v>0.223514374857469</v>
      </c>
      <c r="BW96">
        <f t="shared" si="193"/>
        <v>2.6306588592219182E-2</v>
      </c>
      <c r="BX96" s="61"/>
      <c r="BY96"/>
      <c r="BZ96"/>
      <c r="CA96"/>
      <c r="CB96"/>
      <c r="CC96" s="100"/>
      <c r="CD96" s="100"/>
      <c r="CE96" s="100"/>
      <c r="CF96" s="100"/>
      <c r="CG96" s="100"/>
      <c r="CH96"/>
      <c r="CI96"/>
      <c r="CJ96"/>
      <c r="CK96" s="61"/>
      <c r="CL96"/>
      <c r="CM96" s="100"/>
      <c r="CN96" s="100"/>
      <c r="CO96" s="100"/>
      <c r="CP96" s="100"/>
      <c r="CQ96" s="100"/>
      <c r="CR96" s="100"/>
      <c r="CS96" s="100"/>
      <c r="CT96" s="100"/>
      <c r="CU96" s="100"/>
      <c r="CW96"/>
      <c r="CX96" s="61"/>
      <c r="DJ96"/>
      <c r="DK96" s="61"/>
      <c r="DU96"/>
      <c r="DV96" s="100"/>
      <c r="DW96" s="100"/>
      <c r="DX96" s="61"/>
      <c r="DY96" s="100">
        <v>1165.5729277913072</v>
      </c>
      <c r="DZ96">
        <v>90</v>
      </c>
      <c r="EA96" s="22">
        <f t="shared" si="203"/>
        <v>1.3104608529683526</v>
      </c>
      <c r="EC96" s="100">
        <f t="shared" si="204"/>
        <v>0.89939945000585453</v>
      </c>
      <c r="EH96" s="100"/>
      <c r="EI96">
        <f t="shared" si="216"/>
        <v>0.11742405191843538</v>
      </c>
      <c r="EJ96">
        <f t="shared" si="205"/>
        <v>-4.6047382344567331E-2</v>
      </c>
      <c r="EK96" s="61"/>
      <c r="EL96">
        <v>1454.300948909819</v>
      </c>
      <c r="EM96">
        <v>90</v>
      </c>
      <c r="EN96" s="22">
        <f t="shared" si="206"/>
        <v>1.2014047230224363</v>
      </c>
      <c r="EP96" s="100">
        <f t="shared" si="207"/>
        <v>1.0684141108347935</v>
      </c>
      <c r="EU96" s="100"/>
      <c r="EV96">
        <f t="shared" si="217"/>
        <v>7.9689334934917366E-2</v>
      </c>
      <c r="EW96">
        <f t="shared" si="208"/>
        <v>2.8739615232166497E-2</v>
      </c>
      <c r="EX96" s="61"/>
      <c r="EY96">
        <v>1455.8421961187964</v>
      </c>
      <c r="EZ96">
        <v>90</v>
      </c>
      <c r="FA96" s="22">
        <f t="shared" si="220"/>
        <v>1.1981658421687347</v>
      </c>
      <c r="FC96" s="100">
        <f t="shared" si="210"/>
        <v>1.1684817732508817</v>
      </c>
      <c r="FD96" s="100"/>
      <c r="FE96" s="100"/>
      <c r="FF96" s="100"/>
      <c r="FG96" s="100"/>
      <c r="FH96" s="100"/>
      <c r="FI96">
        <f t="shared" si="218"/>
        <v>7.8516934375456787E-2</v>
      </c>
      <c r="FJ96">
        <f t="shared" si="211"/>
        <v>6.7621942369407384E-2</v>
      </c>
      <c r="FK96" s="61"/>
      <c r="FW96"/>
      <c r="FX96" s="61"/>
      <c r="FY96" s="12"/>
      <c r="FZ96" s="12"/>
      <c r="GA96" s="12"/>
      <c r="GC96" s="12"/>
      <c r="GD96" s="12"/>
      <c r="GE96" s="12"/>
      <c r="GF96" s="12"/>
      <c r="GG96" s="12"/>
      <c r="GH96" s="12"/>
      <c r="GI96" s="12"/>
      <c r="GJ96" s="61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61"/>
      <c r="HE96"/>
      <c r="HF96" s="61"/>
      <c r="HP96"/>
      <c r="HQ96" s="61"/>
      <c r="IA96"/>
      <c r="IB96" s="61"/>
    </row>
    <row r="97" spans="4:236" x14ac:dyDescent="0.25">
      <c r="D97" s="101"/>
      <c r="E97" s="101"/>
      <c r="L97" s="100">
        <v>519.01180140725126</v>
      </c>
      <c r="M97" s="100">
        <v>91</v>
      </c>
      <c r="N97" s="22">
        <f t="shared" si="215"/>
        <v>3.248893229708897</v>
      </c>
      <c r="O97" s="100"/>
      <c r="P97" s="100">
        <f t="shared" si="175"/>
        <v>0.41350203836142746</v>
      </c>
      <c r="Q97" s="100"/>
      <c r="R97" s="100"/>
      <c r="S97" s="100"/>
      <c r="T97" s="100"/>
      <c r="U97" s="100"/>
      <c r="V97">
        <f t="shared" si="176"/>
        <v>0.5117354391042358</v>
      </c>
      <c r="W97">
        <f t="shared" si="177"/>
        <v>-0.38352234524822254</v>
      </c>
      <c r="X97" s="61"/>
      <c r="Y97" s="100">
        <v>648.00173610878539</v>
      </c>
      <c r="Z97" s="100">
        <v>91</v>
      </c>
      <c r="AA97" s="22">
        <f t="shared" si="178"/>
        <v>0.29358299694415213</v>
      </c>
      <c r="AB97" s="100"/>
      <c r="AC97" s="100">
        <f t="shared" si="179"/>
        <v>0.40578577535454857</v>
      </c>
      <c r="AD97" s="100"/>
      <c r="AE97" s="100"/>
      <c r="AF97" s="100"/>
      <c r="AG97" s="100"/>
      <c r="AH97" s="100"/>
      <c r="AI97">
        <f t="shared" si="180"/>
        <v>-0.53226910048335263</v>
      </c>
      <c r="AJ97">
        <f t="shared" si="181"/>
        <v>-0.39170318104171509</v>
      </c>
      <c r="AK97" s="61"/>
      <c r="AL97" s="100">
        <v>523.50859591796575</v>
      </c>
      <c r="AM97" s="100">
        <v>91</v>
      </c>
      <c r="AN97" s="22">
        <f t="shared" si="182"/>
        <v>0.28770739071112916</v>
      </c>
      <c r="AP97" s="100">
        <f t="shared" si="183"/>
        <v>0.33238736810689706</v>
      </c>
      <c r="AU97" s="100"/>
      <c r="AV97">
        <f t="shared" si="184"/>
        <v>-0.54104898168341764</v>
      </c>
      <c r="AW97">
        <f t="shared" si="185"/>
        <v>-0.47835548929740984</v>
      </c>
      <c r="AX97" s="61"/>
      <c r="AY97" s="100">
        <v>985.87385095660181</v>
      </c>
      <c r="AZ97" s="100">
        <v>91</v>
      </c>
      <c r="BA97" s="22">
        <f t="shared" si="186"/>
        <v>2.0761306719200046</v>
      </c>
      <c r="BB97" s="100"/>
      <c r="BC97" s="100">
        <f t="shared" si="187"/>
        <v>1.2398464260501372</v>
      </c>
      <c r="BD97" s="100"/>
      <c r="BE97" s="100"/>
      <c r="BF97" s="100"/>
      <c r="BG97" s="100"/>
      <c r="BH97" s="100"/>
      <c r="BI97">
        <f t="shared" si="188"/>
        <v>0.31725468458481682</v>
      </c>
      <c r="BJ97">
        <f t="shared" si="189"/>
        <v>9.3367894477155419E-2</v>
      </c>
      <c r="BK97" s="61"/>
      <c r="BL97" s="100">
        <v>904.81945712943195</v>
      </c>
      <c r="BM97" s="100">
        <v>91</v>
      </c>
      <c r="BN97" s="22">
        <f t="shared" si="190"/>
        <v>1.6899707202181493</v>
      </c>
      <c r="BO97" s="100"/>
      <c r="BP97" s="100">
        <f t="shared" si="191"/>
        <v>1.0711773012081838</v>
      </c>
      <c r="BQ97" s="100"/>
      <c r="BR97" s="100"/>
      <c r="BS97" s="100"/>
      <c r="BT97" s="100"/>
      <c r="BU97" s="100"/>
      <c r="BV97">
        <f t="shared" si="192"/>
        <v>0.22787918025991902</v>
      </c>
      <c r="BW97">
        <f t="shared" si="193"/>
        <v>2.9861361180503612E-2</v>
      </c>
      <c r="BX97" s="61"/>
      <c r="BY97"/>
      <c r="BZ97"/>
      <c r="CA97"/>
      <c r="CB97"/>
      <c r="CC97" s="100"/>
      <c r="CD97" s="100"/>
      <c r="CE97" s="100"/>
      <c r="CF97" s="100"/>
      <c r="CG97" s="100"/>
      <c r="CH97"/>
      <c r="CI97"/>
      <c r="CJ97"/>
      <c r="CK97" s="61"/>
      <c r="CL97"/>
      <c r="CM97" s="100"/>
      <c r="CN97" s="100"/>
      <c r="CO97" s="100"/>
      <c r="CP97" s="100"/>
      <c r="CQ97" s="100"/>
      <c r="CR97" s="100"/>
      <c r="CS97" s="100"/>
      <c r="CT97" s="100"/>
      <c r="CU97" s="100"/>
      <c r="CW97"/>
      <c r="CX97" s="61"/>
      <c r="DJ97"/>
      <c r="DK97" s="61"/>
      <c r="DU97"/>
      <c r="DV97" s="100"/>
      <c r="DW97" s="100"/>
      <c r="DX97" s="61"/>
      <c r="DY97" s="100">
        <v>1183.0782941124396</v>
      </c>
      <c r="DZ97">
        <v>91</v>
      </c>
      <c r="EA97" s="22">
        <f t="shared" si="203"/>
        <v>1.3242551777364404</v>
      </c>
      <c r="EC97" s="100">
        <f t="shared" si="204"/>
        <v>0.90906366614591616</v>
      </c>
      <c r="EH97" s="100"/>
      <c r="EI97">
        <f t="shared" si="216"/>
        <v>0.12197167966915601</v>
      </c>
      <c r="EJ97">
        <f t="shared" si="205"/>
        <v>-4.14056999599842E-2</v>
      </c>
      <c r="EK97" s="61"/>
      <c r="EL97">
        <v>1470.3289597909713</v>
      </c>
      <c r="EM97">
        <v>91</v>
      </c>
      <c r="EN97" s="22">
        <f t="shared" si="206"/>
        <v>1.2137903387236983</v>
      </c>
      <c r="EP97" s="100">
        <f t="shared" si="207"/>
        <v>1.0769269151797751</v>
      </c>
      <c r="EU97" s="100"/>
      <c r="EV97">
        <f t="shared" si="217"/>
        <v>8.4143676361167305E-2</v>
      </c>
      <c r="EW97">
        <f t="shared" si="208"/>
        <v>3.2186231235653895E-2</v>
      </c>
      <c r="EX97" s="61"/>
      <c r="EY97">
        <v>1472.7638133794569</v>
      </c>
      <c r="EZ97">
        <v>91</v>
      </c>
      <c r="FA97" s="22">
        <f t="shared" si="220"/>
        <v>1.2114787959706095</v>
      </c>
      <c r="FC97" s="100">
        <f t="shared" si="210"/>
        <v>1.1784311352520387</v>
      </c>
      <c r="FD97" s="100"/>
      <c r="FE97" s="100"/>
      <c r="FF97" s="100"/>
      <c r="FG97" s="100"/>
      <c r="FH97" s="100"/>
      <c r="FI97">
        <f t="shared" si="218"/>
        <v>8.3315817257225491E-2</v>
      </c>
      <c r="FJ97">
        <f t="shared" si="211"/>
        <v>7.1304208452294543E-2</v>
      </c>
      <c r="FK97" s="61"/>
      <c r="FU97" s="12"/>
      <c r="FW97"/>
      <c r="FX97" s="61"/>
      <c r="FY97" s="12"/>
      <c r="FZ97" s="12"/>
      <c r="GA97" s="12"/>
      <c r="GC97" s="12"/>
      <c r="GD97" s="12"/>
      <c r="GE97" s="12"/>
      <c r="GF97" s="12"/>
      <c r="GG97" s="12"/>
      <c r="GH97" s="12"/>
      <c r="GI97" s="12"/>
      <c r="GJ97" s="61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61"/>
      <c r="HE97"/>
      <c r="HF97" s="61"/>
      <c r="HP97"/>
      <c r="HQ97" s="61"/>
      <c r="IA97"/>
      <c r="IB97" s="61"/>
    </row>
    <row r="98" spans="4:236" x14ac:dyDescent="0.25">
      <c r="D98" s="101"/>
      <c r="E98" s="101"/>
      <c r="L98" s="100">
        <v>526.51519446261</v>
      </c>
      <c r="M98" s="100">
        <v>92</v>
      </c>
      <c r="N98" s="22">
        <f t="shared" si="215"/>
        <v>3.2524900671285764</v>
      </c>
      <c r="O98" s="100"/>
      <c r="P98" s="100">
        <f t="shared" si="175"/>
        <v>0.41434671068379547</v>
      </c>
      <c r="Q98" s="100"/>
      <c r="R98" s="100"/>
      <c r="S98" s="100"/>
      <c r="T98" s="100"/>
      <c r="U98" s="100"/>
      <c r="V98">
        <f t="shared" si="176"/>
        <v>0.51221597893144533</v>
      </c>
      <c r="W98">
        <f t="shared" si="177"/>
        <v>-0.38263610447937862</v>
      </c>
      <c r="X98" s="61"/>
      <c r="Y98" s="100">
        <v>658.50683367752538</v>
      </c>
      <c r="Z98" s="100">
        <v>92</v>
      </c>
      <c r="AA98" s="22">
        <f t="shared" si="178"/>
        <v>0.29657874181092919</v>
      </c>
      <c r="AB98" s="100"/>
      <c r="AC98" s="100">
        <f t="shared" si="179"/>
        <v>0.40694070263371218</v>
      </c>
      <c r="AD98" s="100"/>
      <c r="AE98" s="100"/>
      <c r="AF98" s="100"/>
      <c r="AG98" s="100"/>
      <c r="AH98" s="100"/>
      <c r="AI98">
        <f t="shared" si="180"/>
        <v>-0.52785998157829761</v>
      </c>
      <c r="AJ98">
        <f t="shared" si="181"/>
        <v>-0.3904688693869256</v>
      </c>
      <c r="AK98" s="61"/>
      <c r="AL98" s="100">
        <v>532.00587402772157</v>
      </c>
      <c r="AM98" s="100">
        <v>92</v>
      </c>
      <c r="AN98" s="22">
        <f t="shared" si="182"/>
        <v>0.29037134803252851</v>
      </c>
      <c r="AP98" s="100">
        <f t="shared" si="183"/>
        <v>0.33309985394358593</v>
      </c>
      <c r="AU98" s="100"/>
      <c r="AV98">
        <f t="shared" si="184"/>
        <v>-0.5370462392297437</v>
      </c>
      <c r="AW98">
        <f t="shared" si="185"/>
        <v>-0.47742555773664841</v>
      </c>
      <c r="AX98" s="61"/>
      <c r="AY98" s="100">
        <v>997.34309542905044</v>
      </c>
      <c r="AZ98" s="100">
        <v>92</v>
      </c>
      <c r="BA98" s="22">
        <f t="shared" si="186"/>
        <v>2.0968919786392046</v>
      </c>
      <c r="BB98" s="100"/>
      <c r="BC98" s="100">
        <f t="shared" si="187"/>
        <v>1.2492898224539337</v>
      </c>
      <c r="BD98" s="100"/>
      <c r="BE98" s="100"/>
      <c r="BF98" s="100"/>
      <c r="BG98" s="100"/>
      <c r="BH98" s="100"/>
      <c r="BI98">
        <f t="shared" si="188"/>
        <v>0.32157605836745939</v>
      </c>
      <c r="BJ98">
        <f t="shared" si="189"/>
        <v>9.6663201938001042E-2</v>
      </c>
      <c r="BK98" s="61"/>
      <c r="BL98" s="100">
        <v>915.91811861104702</v>
      </c>
      <c r="BM98" s="100">
        <v>92</v>
      </c>
      <c r="BN98" s="22">
        <f t="shared" si="190"/>
        <v>1.7068704274203308</v>
      </c>
      <c r="BO98" s="100"/>
      <c r="BP98" s="100">
        <f t="shared" si="191"/>
        <v>1.0791778571892474</v>
      </c>
      <c r="BQ98" s="100"/>
      <c r="BR98" s="100"/>
      <c r="BS98" s="100"/>
      <c r="BT98" s="100"/>
      <c r="BU98" s="100"/>
      <c r="BV98">
        <f t="shared" si="192"/>
        <v>0.2322005540425616</v>
      </c>
      <c r="BW98">
        <f t="shared" si="193"/>
        <v>3.309302580471167E-2</v>
      </c>
      <c r="BX98" s="61"/>
      <c r="BY98"/>
      <c r="BZ98"/>
      <c r="CA98"/>
      <c r="CB98"/>
      <c r="CC98" s="100"/>
      <c r="CD98" s="100"/>
      <c r="CE98" s="100"/>
      <c r="CF98" s="100"/>
      <c r="CG98" s="100"/>
      <c r="CH98"/>
      <c r="CI98"/>
      <c r="CJ98"/>
      <c r="CK98" s="61"/>
      <c r="CL98"/>
      <c r="CM98" s="100"/>
      <c r="CN98" s="100"/>
      <c r="CO98" s="100"/>
      <c r="CP98" s="100"/>
      <c r="CQ98" s="100"/>
      <c r="CR98" s="100"/>
      <c r="CS98" s="100"/>
      <c r="CT98" s="100"/>
      <c r="CU98" s="100"/>
      <c r="CW98"/>
      <c r="CX98" s="61"/>
      <c r="DJ98"/>
      <c r="DK98" s="61"/>
      <c r="DU98"/>
      <c r="DV98" s="100"/>
      <c r="DW98" s="100"/>
      <c r="DX98" s="61"/>
      <c r="DY98" s="100">
        <v>1200.6703336053572</v>
      </c>
      <c r="DZ98">
        <v>92</v>
      </c>
      <c r="EA98" s="22">
        <f t="shared" si="203"/>
        <v>1.3380495025045283</v>
      </c>
      <c r="EC98" s="100">
        <f t="shared" si="204"/>
        <v>0.91877573208530849</v>
      </c>
      <c r="EH98" s="100"/>
      <c r="EI98">
        <f t="shared" si="216"/>
        <v>0.12647218089583243</v>
      </c>
      <c r="EJ98">
        <f t="shared" si="205"/>
        <v>-3.6790484483353647E-2</v>
      </c>
      <c r="EK98" s="61"/>
      <c r="EL98">
        <v>1486.8996267401508</v>
      </c>
      <c r="EM98">
        <v>92</v>
      </c>
      <c r="EN98" s="22">
        <f t="shared" si="206"/>
        <v>1.2261759544249606</v>
      </c>
      <c r="EP98" s="100">
        <f t="shared" si="207"/>
        <v>1.0857279352595717</v>
      </c>
      <c r="EU98" s="100"/>
      <c r="EV98">
        <f t="shared" si="217"/>
        <v>8.8552795266222395E-2</v>
      </c>
      <c r="EW98">
        <f t="shared" si="208"/>
        <v>3.5721012160554268E-2</v>
      </c>
      <c r="EX98" s="61"/>
      <c r="EY98">
        <v>1490.2285898478797</v>
      </c>
      <c r="EZ98">
        <v>92</v>
      </c>
      <c r="FA98" s="22">
        <f t="shared" si="220"/>
        <v>1.2247917497724843</v>
      </c>
      <c r="FC98" s="100">
        <f t="shared" si="210"/>
        <v>1.1886998572469269</v>
      </c>
      <c r="FD98" s="100"/>
      <c r="FE98" s="100"/>
      <c r="FF98" s="100"/>
      <c r="FG98" s="100"/>
      <c r="FH98" s="100"/>
      <c r="FI98">
        <f t="shared" si="218"/>
        <v>8.8062252281687153E-2</v>
      </c>
      <c r="FJ98">
        <f t="shared" si="211"/>
        <v>7.5072210550927568E-2</v>
      </c>
      <c r="FK98" s="61"/>
      <c r="FU98" s="12"/>
      <c r="FW98"/>
      <c r="FX98" s="61"/>
      <c r="FY98" s="12"/>
      <c r="FZ98" s="12"/>
      <c r="GA98" s="12"/>
      <c r="GC98" s="12"/>
      <c r="GD98" s="12"/>
      <c r="GE98" s="12"/>
      <c r="GF98" s="12"/>
      <c r="GG98" s="12"/>
      <c r="GH98" s="12"/>
      <c r="GI98" s="12"/>
      <c r="GJ98" s="61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61"/>
      <c r="HE98"/>
      <c r="HF98" s="61"/>
      <c r="HP98"/>
      <c r="HQ98" s="61"/>
      <c r="IA98"/>
      <c r="IB98" s="61"/>
    </row>
    <row r="99" spans="4:236" x14ac:dyDescent="0.25">
      <c r="D99" s="101"/>
      <c r="E99" s="101"/>
      <c r="L99" s="100">
        <v>535.01144847563774</v>
      </c>
      <c r="M99" s="100">
        <v>93</v>
      </c>
      <c r="N99" s="22">
        <f t="shared" si="215"/>
        <v>3.2560869045482561</v>
      </c>
      <c r="O99" s="100"/>
      <c r="P99" s="100">
        <f t="shared" si="175"/>
        <v>0.41530315139743879</v>
      </c>
      <c r="Q99" s="100"/>
      <c r="R99" s="100"/>
      <c r="S99" s="100"/>
      <c r="T99" s="100"/>
      <c r="U99" s="100"/>
      <c r="V99">
        <f t="shared" si="176"/>
        <v>0.51269598763672397</v>
      </c>
      <c r="W99">
        <f t="shared" si="177"/>
        <v>-0.38163477337043678</v>
      </c>
      <c r="X99" s="61"/>
      <c r="Y99" s="100">
        <v>670.00914172867817</v>
      </c>
      <c r="Z99" s="100">
        <v>93</v>
      </c>
      <c r="AA99" s="22">
        <f t="shared" si="178"/>
        <v>0.29957448667770625</v>
      </c>
      <c r="AB99" s="100"/>
      <c r="AC99" s="100">
        <f t="shared" si="179"/>
        <v>0.4082052629345273</v>
      </c>
      <c r="AD99" s="100"/>
      <c r="AE99" s="100"/>
      <c r="AF99" s="100"/>
      <c r="AG99" s="100"/>
      <c r="AH99" s="100"/>
      <c r="AI99">
        <f t="shared" si="180"/>
        <v>-0.52349517617584751</v>
      </c>
      <c r="AJ99">
        <f t="shared" si="181"/>
        <v>-0.38912140028459946</v>
      </c>
      <c r="AK99" s="61"/>
      <c r="AL99" s="100">
        <v>539.5037071235007</v>
      </c>
      <c r="AM99" s="100">
        <v>93</v>
      </c>
      <c r="AN99" s="22">
        <f t="shared" si="182"/>
        <v>0.29303530535392791</v>
      </c>
      <c r="AP99" s="100">
        <f t="shared" si="183"/>
        <v>0.33372853760176419</v>
      </c>
      <c r="AU99" s="100"/>
      <c r="AV99">
        <f t="shared" si="184"/>
        <v>-0.53308005201214215</v>
      </c>
      <c r="AW99">
        <f t="shared" si="185"/>
        <v>-0.47660665461864027</v>
      </c>
      <c r="AX99" s="61"/>
      <c r="AY99" s="100">
        <v>1008.3338980714672</v>
      </c>
      <c r="AZ99" s="100">
        <v>93</v>
      </c>
      <c r="BA99" s="22">
        <f t="shared" si="186"/>
        <v>2.1176532853584047</v>
      </c>
      <c r="BB99" s="100"/>
      <c r="BC99" s="100">
        <f t="shared" si="187"/>
        <v>1.2583392856855846</v>
      </c>
      <c r="BD99" s="100"/>
      <c r="BE99" s="100"/>
      <c r="BF99" s="100"/>
      <c r="BG99" s="100"/>
      <c r="BH99" s="100"/>
      <c r="BI99">
        <f t="shared" si="188"/>
        <v>0.32585485634673439</v>
      </c>
      <c r="BJ99">
        <f t="shared" si="189"/>
        <v>9.9797755603920457E-2</v>
      </c>
      <c r="BK99" s="61"/>
      <c r="BL99" s="100">
        <v>926.40771261901739</v>
      </c>
      <c r="BM99" s="100">
        <v>93</v>
      </c>
      <c r="BN99" s="22">
        <f t="shared" si="190"/>
        <v>1.7237701346225125</v>
      </c>
      <c r="BO99" s="100"/>
      <c r="BP99" s="100">
        <f t="shared" si="191"/>
        <v>1.0867393621705834</v>
      </c>
      <c r="BQ99" s="100"/>
      <c r="BR99" s="100"/>
      <c r="BS99" s="100"/>
      <c r="BT99" s="100"/>
      <c r="BU99" s="100"/>
      <c r="BV99">
        <f t="shared" si="192"/>
        <v>0.23647935202183665</v>
      </c>
      <c r="BW99">
        <f t="shared" si="193"/>
        <v>3.6125397679781221E-2</v>
      </c>
      <c r="BX99" s="61"/>
      <c r="BY99"/>
      <c r="BZ99"/>
      <c r="CA99"/>
      <c r="CB99"/>
      <c r="CC99" s="100"/>
      <c r="CD99" s="100"/>
      <c r="CE99" s="100"/>
      <c r="CF99" s="100"/>
      <c r="CG99" s="100"/>
      <c r="CH99"/>
      <c r="CI99"/>
      <c r="CJ99"/>
      <c r="CK99" s="61"/>
      <c r="CL99"/>
      <c r="CM99" s="100"/>
      <c r="CN99" s="100"/>
      <c r="CO99" s="100"/>
      <c r="CP99" s="100"/>
      <c r="CQ99" s="100"/>
      <c r="CR99" s="100"/>
      <c r="CS99" s="100"/>
      <c r="CT99" s="100"/>
      <c r="CU99" s="100"/>
      <c r="CW99"/>
      <c r="CX99" s="61"/>
      <c r="DJ99"/>
      <c r="DK99" s="61"/>
      <c r="DU99"/>
      <c r="DV99" s="100"/>
      <c r="DW99" s="100"/>
      <c r="DX99" s="61"/>
      <c r="DY99" s="100">
        <v>1217.7202059586596</v>
      </c>
      <c r="DZ99">
        <v>93</v>
      </c>
      <c r="EA99" s="22">
        <f t="shared" si="203"/>
        <v>1.3518438272726163</v>
      </c>
      <c r="EC99" s="100">
        <f t="shared" si="204"/>
        <v>0.92818848292753808</v>
      </c>
      <c r="EH99" s="100"/>
      <c r="EI99">
        <f t="shared" si="216"/>
        <v>0.13092652232208246</v>
      </c>
      <c r="EJ99">
        <f t="shared" si="205"/>
        <v>-3.2363824660847092E-2</v>
      </c>
      <c r="EK99" s="61"/>
      <c r="EL99">
        <v>1503.8624438425211</v>
      </c>
      <c r="EM99">
        <v>93</v>
      </c>
      <c r="EN99" s="22">
        <f t="shared" si="206"/>
        <v>1.2385615701262229</v>
      </c>
      <c r="EP99" s="100">
        <f t="shared" si="207"/>
        <v>1.0947372343050319</v>
      </c>
      <c r="EU99" s="100"/>
      <c r="EV99">
        <f t="shared" si="217"/>
        <v>9.2917600668672495E-2</v>
      </c>
      <c r="EW99">
        <f t="shared" si="208"/>
        <v>3.9309889599987019E-2</v>
      </c>
      <c r="EX99" s="61"/>
      <c r="EY99">
        <v>1509.4002120047553</v>
      </c>
      <c r="EZ99">
        <v>93</v>
      </c>
      <c r="FA99" s="22">
        <f t="shared" si="220"/>
        <v>1.2381047035743591</v>
      </c>
      <c r="FC99" s="100">
        <f t="shared" si="210"/>
        <v>1.1999721491354571</v>
      </c>
      <c r="FD99" s="100"/>
      <c r="FE99" s="100"/>
      <c r="FF99" s="100"/>
      <c r="FH99" s="100"/>
      <c r="FI99">
        <f t="shared" si="218"/>
        <v>9.2757373490066991E-2</v>
      </c>
      <c r="FJ99">
        <f t="shared" si="211"/>
        <v>7.9171166366665116E-2</v>
      </c>
      <c r="FK99" s="61"/>
      <c r="FM99" s="12"/>
      <c r="FN99" s="12"/>
      <c r="FP99" s="12"/>
      <c r="FU99" s="12"/>
      <c r="FV99" s="12"/>
      <c r="FW99" s="12"/>
      <c r="FX99" s="61"/>
      <c r="FY99" s="12"/>
      <c r="FZ99" s="12"/>
      <c r="GA99" s="12"/>
      <c r="GC99" s="12"/>
      <c r="GD99" s="12"/>
      <c r="GE99" s="12"/>
      <c r="GF99" s="12"/>
      <c r="GG99" s="12"/>
      <c r="GH99" s="12"/>
      <c r="GI99" s="12"/>
      <c r="GJ99" s="61"/>
      <c r="GK99" s="12"/>
      <c r="GL99" s="12"/>
      <c r="GM99" s="12"/>
      <c r="GN99" s="12"/>
      <c r="GO99" s="12"/>
      <c r="GP99" s="12"/>
      <c r="GQ99" s="12"/>
      <c r="GR99" s="12"/>
      <c r="GS99" s="12"/>
      <c r="GT99" s="12"/>
      <c r="GU99" s="61"/>
      <c r="HE99"/>
      <c r="HF99" s="61"/>
      <c r="HP99"/>
      <c r="HQ99" s="61"/>
      <c r="IA99"/>
      <c r="IB99" s="61"/>
    </row>
    <row r="100" spans="4:236" x14ac:dyDescent="0.25">
      <c r="D100" s="101"/>
      <c r="E100" s="101"/>
      <c r="L100" s="100">
        <v>543.01473276514332</v>
      </c>
      <c r="M100" s="100">
        <v>94</v>
      </c>
      <c r="N100" s="22">
        <f t="shared" si="215"/>
        <v>3.2596837419679354</v>
      </c>
      <c r="O100" s="100"/>
      <c r="P100" s="100">
        <f t="shared" si="175"/>
        <v>0.41620409749975723</v>
      </c>
      <c r="Q100" s="100"/>
      <c r="R100" s="100"/>
      <c r="S100" s="100"/>
      <c r="T100" s="100"/>
      <c r="U100" s="100"/>
      <c r="V100">
        <f t="shared" si="176"/>
        <v>0.5131754663928324</v>
      </c>
      <c r="W100">
        <f t="shared" si="177"/>
        <v>-0.38069364850503939</v>
      </c>
      <c r="X100" s="61"/>
      <c r="Y100" s="100">
        <v>681.00899406689189</v>
      </c>
      <c r="Z100" s="100">
        <v>94</v>
      </c>
      <c r="AA100" s="22">
        <f t="shared" si="178"/>
        <v>0.30257023154448331</v>
      </c>
      <c r="AB100" s="100"/>
      <c r="AC100" s="100">
        <f t="shared" si="179"/>
        <v>0.40941458340480807</v>
      </c>
      <c r="AD100" s="100"/>
      <c r="AE100" s="100"/>
      <c r="AF100" s="100"/>
      <c r="AG100" s="100"/>
      <c r="AH100" s="100"/>
      <c r="AI100">
        <f t="shared" si="180"/>
        <v>-0.51917380239320488</v>
      </c>
      <c r="AJ100">
        <f t="shared" si="181"/>
        <v>-0.38783669176771385</v>
      </c>
      <c r="AK100" s="61"/>
      <c r="AL100" s="100">
        <v>547.00365629491</v>
      </c>
      <c r="AM100" s="100">
        <v>94</v>
      </c>
      <c r="AN100" s="22">
        <f t="shared" si="182"/>
        <v>0.29569926267532726</v>
      </c>
      <c r="AP100" s="100">
        <f t="shared" si="183"/>
        <v>0.33435739869016146</v>
      </c>
      <c r="AU100" s="100"/>
      <c r="AV100">
        <f t="shared" si="184"/>
        <v>-0.52914975838370981</v>
      </c>
      <c r="AW100">
        <f t="shared" si="185"/>
        <v>-0.47578906225095385</v>
      </c>
      <c r="AX100" s="61"/>
      <c r="AY100" s="100">
        <v>1019.9280611886311</v>
      </c>
      <c r="AZ100" s="100">
        <v>94</v>
      </c>
      <c r="BA100" s="22">
        <f t="shared" si="186"/>
        <v>2.1384145920776048</v>
      </c>
      <c r="BB100" s="100"/>
      <c r="BC100" s="100">
        <f t="shared" si="187"/>
        <v>1.2678855359681267</v>
      </c>
      <c r="BD100" s="100"/>
      <c r="BE100" s="100"/>
      <c r="BF100" s="100"/>
      <c r="BG100" s="100"/>
      <c r="BH100" s="100"/>
      <c r="BI100">
        <f t="shared" si="188"/>
        <v>0.33009190928998905</v>
      </c>
      <c r="BJ100">
        <f t="shared" si="189"/>
        <v>0.10308004744058993</v>
      </c>
      <c r="BK100" s="61"/>
      <c r="BL100" s="100">
        <v>937.39706101523484</v>
      </c>
      <c r="BM100" s="100">
        <v>94</v>
      </c>
      <c r="BN100" s="22">
        <f t="shared" si="190"/>
        <v>1.740669841824694</v>
      </c>
      <c r="BO100" s="100"/>
      <c r="BP100" s="100">
        <f t="shared" si="191"/>
        <v>1.0946611189684632</v>
      </c>
      <c r="BQ100" s="100"/>
      <c r="BR100" s="100"/>
      <c r="BS100" s="100"/>
      <c r="BT100" s="100"/>
      <c r="BU100" s="100"/>
      <c r="BV100">
        <f t="shared" si="192"/>
        <v>0.24071640496509128</v>
      </c>
      <c r="BW100">
        <f t="shared" si="193"/>
        <v>3.927969274647803E-2</v>
      </c>
      <c r="BX100" s="61"/>
      <c r="BY100"/>
      <c r="BZ100"/>
      <c r="CA100"/>
      <c r="CB100"/>
      <c r="CC100" s="100"/>
      <c r="CD100" s="100"/>
      <c r="CE100" s="100"/>
      <c r="CF100" s="100"/>
      <c r="CG100" s="100"/>
      <c r="CH100"/>
      <c r="CI100"/>
      <c r="CJ100"/>
      <c r="CK100" s="61"/>
      <c r="CL100"/>
      <c r="CM100" s="100"/>
      <c r="CN100" s="100"/>
      <c r="CO100" s="100"/>
      <c r="CP100" s="100"/>
      <c r="CQ100" s="100"/>
      <c r="CR100" s="100"/>
      <c r="CS100" s="100"/>
      <c r="CT100" s="100"/>
      <c r="CU100" s="100"/>
      <c r="CW100"/>
      <c r="CX100" s="61"/>
      <c r="DJ100"/>
      <c r="DK100" s="61"/>
      <c r="DU100"/>
      <c r="DV100" s="100"/>
      <c r="DW100" s="100"/>
      <c r="DX100" s="61"/>
      <c r="DY100" s="100">
        <v>1234.2038932040361</v>
      </c>
      <c r="DZ100">
        <v>94</v>
      </c>
      <c r="EA100" s="22">
        <f t="shared" si="203"/>
        <v>1.3656381520407042</v>
      </c>
      <c r="EC100" s="100">
        <f t="shared" si="204"/>
        <v>0.93728865903366065</v>
      </c>
      <c r="EH100" s="100"/>
      <c r="EI100">
        <f t="shared" si="216"/>
        <v>0.13533564122713751</v>
      </c>
      <c r="EJ100">
        <f t="shared" si="205"/>
        <v>-2.8126637800255153E-2</v>
      </c>
      <c r="EK100" s="61"/>
      <c r="EL100">
        <v>1522.4096853344042</v>
      </c>
      <c r="EM100">
        <v>94</v>
      </c>
      <c r="EN100" s="22">
        <f t="shared" si="206"/>
        <v>1.2509471858274852</v>
      </c>
      <c r="EP100" s="100">
        <f t="shared" si="207"/>
        <v>1.1045880535445667</v>
      </c>
      <c r="EU100" s="100"/>
      <c r="EV100">
        <f t="shared" si="217"/>
        <v>9.7238974451315088E-2</v>
      </c>
      <c r="EW100">
        <f t="shared" si="208"/>
        <v>4.3200341886273849E-2</v>
      </c>
      <c r="EX100" s="61"/>
      <c r="EY100">
        <v>1528.3616227843461</v>
      </c>
      <c r="EZ100">
        <v>94</v>
      </c>
      <c r="FA100" s="22">
        <f t="shared" si="220"/>
        <v>1.2514176573762339</v>
      </c>
      <c r="FC100" s="100">
        <f t="shared" si="210"/>
        <v>1.2111208435535359</v>
      </c>
      <c r="FH100" s="100"/>
      <c r="FI100">
        <f t="shared" si="218"/>
        <v>9.7402278535830528E-2</v>
      </c>
      <c r="FJ100">
        <f t="shared" si="211"/>
        <v>8.3187478461071107E-2</v>
      </c>
      <c r="FK100" s="61"/>
      <c r="FM100" s="12"/>
      <c r="FN100" s="12"/>
      <c r="FP100" s="12"/>
      <c r="FU100" s="12"/>
      <c r="FV100" s="12"/>
      <c r="FW100" s="12"/>
      <c r="FX100" s="61"/>
      <c r="FY100" s="12"/>
      <c r="FZ100" s="12"/>
      <c r="GA100" s="12"/>
      <c r="GC100" s="12"/>
      <c r="GD100" s="12"/>
      <c r="GE100" s="12"/>
      <c r="GF100" s="12"/>
      <c r="GG100" s="12"/>
      <c r="GH100" s="12"/>
      <c r="GI100" s="12"/>
      <c r="GJ100" s="61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61"/>
      <c r="HE100"/>
      <c r="HF100" s="61"/>
      <c r="HP100"/>
      <c r="HQ100" s="61"/>
      <c r="IA100"/>
      <c r="IB100" s="61"/>
    </row>
    <row r="101" spans="4:236" x14ac:dyDescent="0.25">
      <c r="D101" s="101"/>
      <c r="E101" s="101"/>
      <c r="L101" s="100">
        <v>552.00362317651502</v>
      </c>
      <c r="M101" s="100">
        <v>95</v>
      </c>
      <c r="N101" s="22">
        <f t="shared" si="215"/>
        <v>3.2632805793876147</v>
      </c>
      <c r="O101" s="100"/>
      <c r="P101" s="100">
        <f t="shared" si="175"/>
        <v>0.4172159953016274</v>
      </c>
      <c r="Q101" s="100"/>
      <c r="R101" s="100"/>
      <c r="S101" s="100"/>
      <c r="T101" s="100"/>
      <c r="U101" s="100"/>
      <c r="V101">
        <f t="shared" si="176"/>
        <v>0.51365441636865106</v>
      </c>
      <c r="W101">
        <f t="shared" si="177"/>
        <v>-0.3796390498666235</v>
      </c>
      <c r="X101" s="61"/>
      <c r="Y101" s="100">
        <v>693.0045093648381</v>
      </c>
      <c r="Z101" s="100">
        <v>95</v>
      </c>
      <c r="AA101" s="22">
        <f t="shared" si="178"/>
        <v>0.30556597641126038</v>
      </c>
      <c r="AB101" s="100"/>
      <c r="AC101" s="100">
        <f t="shared" si="179"/>
        <v>0.41073336676256073</v>
      </c>
      <c r="AD101" s="100"/>
      <c r="AE101" s="100"/>
      <c r="AF101" s="100"/>
      <c r="AG101" s="100"/>
      <c r="AH101" s="100"/>
      <c r="AI101">
        <f t="shared" si="180"/>
        <v>-0.51489500441392988</v>
      </c>
      <c r="AJ101">
        <f t="shared" si="181"/>
        <v>-0.38644001491542435</v>
      </c>
      <c r="AK101" s="61"/>
      <c r="AL101" s="100">
        <v>554.50022542826798</v>
      </c>
      <c r="AM101" s="100">
        <v>95</v>
      </c>
      <c r="AN101" s="22">
        <f t="shared" si="182"/>
        <v>0.2983632199967266</v>
      </c>
      <c r="AP101" s="100">
        <f t="shared" si="183"/>
        <v>0.33498597636671701</v>
      </c>
      <c r="AU101" s="100"/>
      <c r="AV101">
        <f t="shared" si="184"/>
        <v>-0.52525471450018557</v>
      </c>
      <c r="AW101">
        <f t="shared" si="185"/>
        <v>-0.47497337360205394</v>
      </c>
      <c r="AX101" s="61"/>
      <c r="AY101" s="100">
        <v>1031.503999022786</v>
      </c>
      <c r="AZ101" s="100">
        <v>95</v>
      </c>
      <c r="BA101" s="22">
        <f t="shared" si="186"/>
        <v>2.1591758987968048</v>
      </c>
      <c r="BB101" s="100"/>
      <c r="BC101" s="100">
        <f t="shared" si="187"/>
        <v>1.2774167801556779</v>
      </c>
      <c r="BD101" s="100"/>
      <c r="BE101" s="100"/>
      <c r="BF101" s="100"/>
      <c r="BG101" s="100"/>
      <c r="BH101" s="100"/>
      <c r="BI101">
        <f t="shared" si="188"/>
        <v>0.33428802388359719</v>
      </c>
      <c r="BJ101">
        <f t="shared" si="189"/>
        <v>0.10633261675476069</v>
      </c>
      <c r="BK101" s="61"/>
      <c r="BL101" s="100">
        <v>947.99854957694947</v>
      </c>
      <c r="BM101" s="100">
        <v>95</v>
      </c>
      <c r="BN101" s="22">
        <f t="shared" si="190"/>
        <v>1.7575695490268755</v>
      </c>
      <c r="BO101" s="100"/>
      <c r="BP101" s="100">
        <f t="shared" si="191"/>
        <v>1.1023032840044094</v>
      </c>
      <c r="BQ101" s="100"/>
      <c r="BR101" s="100"/>
      <c r="BS101" s="100"/>
      <c r="BT101" s="100"/>
      <c r="BU101" s="100"/>
      <c r="BV101">
        <f t="shared" si="192"/>
        <v>0.24491251955869942</v>
      </c>
      <c r="BW101">
        <f t="shared" si="193"/>
        <v>4.2301101274524376E-2</v>
      </c>
      <c r="BX101" s="61"/>
      <c r="BY101"/>
      <c r="BZ101"/>
      <c r="CA101"/>
      <c r="CB101"/>
      <c r="CC101" s="100"/>
      <c r="CD101" s="100"/>
      <c r="CE101" s="100"/>
      <c r="CF101" s="100"/>
      <c r="CG101" s="100"/>
      <c r="CH101"/>
      <c r="CI101"/>
      <c r="CJ101"/>
      <c r="CK101" s="61"/>
      <c r="CL101"/>
      <c r="CM101" s="100"/>
      <c r="CN101" s="100"/>
      <c r="CO101" s="100"/>
      <c r="CP101" s="100"/>
      <c r="CQ101" s="100"/>
      <c r="CR101" s="100"/>
      <c r="CS101" s="100"/>
      <c r="CT101" s="100"/>
      <c r="CU101" s="100"/>
      <c r="CW101"/>
      <c r="CX101" s="61"/>
      <c r="DJ101"/>
      <c r="DK101" s="61"/>
      <c r="DU101"/>
      <c r="DV101" s="100"/>
      <c r="DW101" s="100"/>
      <c r="DX101" s="61"/>
      <c r="DY101" s="100">
        <v>1250.1884857892428</v>
      </c>
      <c r="DZ101">
        <v>95</v>
      </c>
      <c r="EA101" s="22">
        <f t="shared" si="203"/>
        <v>1.3794324768087922</v>
      </c>
      <c r="EC101" s="100">
        <f t="shared" si="204"/>
        <v>0.9461132991366088</v>
      </c>
      <c r="EH101" s="100"/>
      <c r="EI101">
        <f t="shared" si="216"/>
        <v>0.13970044662958764</v>
      </c>
      <c r="EJ101">
        <f t="shared" si="205"/>
        <v>-2.4056852769981606E-2</v>
      </c>
      <c r="EK101" s="61"/>
      <c r="EL101">
        <v>1541.4785921315936</v>
      </c>
      <c r="EM101">
        <v>95</v>
      </c>
      <c r="EN101" s="22">
        <f t="shared" si="206"/>
        <v>1.2633328015287473</v>
      </c>
      <c r="EP101" s="100">
        <f t="shared" si="207"/>
        <v>1.1147159398955828</v>
      </c>
      <c r="EV101">
        <f t="shared" si="217"/>
        <v>0.10151777243059001</v>
      </c>
      <c r="EW101">
        <f t="shared" si="208"/>
        <v>4.7164211372498967E-2</v>
      </c>
      <c r="EX101" s="61"/>
      <c r="EY101">
        <v>1545.8671514719497</v>
      </c>
      <c r="EZ101">
        <v>95</v>
      </c>
      <c r="FA101" s="22">
        <f t="shared" si="220"/>
        <v>1.2647306111781087</v>
      </c>
      <c r="FC101" s="100">
        <f t="shared" si="210"/>
        <v>1.2214135265312744</v>
      </c>
      <c r="FH101" s="100"/>
      <c r="FI101">
        <f t="shared" si="218"/>
        <v>0.10199803022497964</v>
      </c>
      <c r="FJ101">
        <f t="shared" si="211"/>
        <v>8.6862725276158514E-2</v>
      </c>
      <c r="FK101" s="61"/>
      <c r="FM101" s="12"/>
      <c r="FN101" s="12"/>
      <c r="FP101" s="12"/>
      <c r="FU101" s="12"/>
      <c r="FV101" s="12"/>
      <c r="FW101" s="12"/>
      <c r="FX101" s="61"/>
      <c r="FY101" s="12"/>
      <c r="FZ101" s="12"/>
      <c r="GA101" s="12"/>
      <c r="GC101" s="12"/>
      <c r="GD101" s="12"/>
      <c r="GE101" s="12"/>
      <c r="GF101" s="12"/>
      <c r="GG101" s="12"/>
      <c r="GH101" s="12"/>
      <c r="GI101" s="12"/>
      <c r="GJ101" s="61"/>
      <c r="GK101" s="12"/>
      <c r="GL101" s="12"/>
      <c r="GM101" s="12"/>
      <c r="GN101" s="12"/>
      <c r="GO101" s="12"/>
      <c r="GP101" s="12"/>
      <c r="GQ101" s="12"/>
      <c r="GR101" s="12"/>
      <c r="GS101" s="12"/>
      <c r="GT101" s="12"/>
      <c r="GU101" s="61"/>
      <c r="HE101"/>
      <c r="HF101" s="61"/>
      <c r="HP101"/>
      <c r="HQ101" s="61"/>
      <c r="IA101"/>
      <c r="IB101" s="61"/>
    </row>
    <row r="102" spans="4:236" x14ac:dyDescent="0.25">
      <c r="D102" s="101"/>
      <c r="E102" s="101"/>
      <c r="L102" s="100">
        <v>561.00356505106095</v>
      </c>
      <c r="M102" s="100">
        <v>96</v>
      </c>
      <c r="N102" s="22">
        <f t="shared" si="215"/>
        <v>3.266877416807294</v>
      </c>
      <c r="O102" s="100"/>
      <c r="P102" s="100">
        <f t="shared" ref="P102:P119" si="221">(L102*($D$2/$E$2)+L$4)/$P$4</f>
        <v>0.41822913718933935</v>
      </c>
      <c r="Q102" s="100"/>
      <c r="R102" s="100"/>
      <c r="S102" s="100"/>
      <c r="T102" s="100"/>
      <c r="U102" s="100"/>
      <c r="V102">
        <f t="shared" ref="V102:V119" si="222">LOG10(N102)</f>
        <v>0.51413283872919779</v>
      </c>
      <c r="W102">
        <f t="shared" ref="W102:W119" si="223">LOG10(P102)</f>
        <v>-0.37858571403450103</v>
      </c>
      <c r="X102" s="61"/>
      <c r="Y102" s="100">
        <v>702.50640566474556</v>
      </c>
      <c r="Z102" s="100">
        <v>96</v>
      </c>
      <c r="AA102" s="22">
        <f t="shared" ref="AA102:AA109" si="224">((Z102*(1/60))+(AC$2*(1/60)))/AB$4</f>
        <v>0.30856172127803749</v>
      </c>
      <c r="AB102" s="100"/>
      <c r="AC102" s="100">
        <f t="shared" ref="AC102:AC109" si="225">((Y102*($D$3/$E$3)+Y$4))/AC$4</f>
        <v>0.41177800239480861</v>
      </c>
      <c r="AD102" s="100"/>
      <c r="AE102" s="100"/>
      <c r="AF102" s="100"/>
      <c r="AG102" s="100"/>
      <c r="AH102" s="100"/>
      <c r="AI102">
        <f t="shared" ref="AI102:AI109" si="226">LOG10(AA102)</f>
        <v>-0.51065795147067516</v>
      </c>
      <c r="AJ102">
        <f t="shared" ref="AJ102:AJ109" si="227">LOG10(AC102)</f>
        <v>-0.38533685755704139</v>
      </c>
      <c r="AK102" s="61"/>
      <c r="AL102" s="100">
        <v>562.00200177579438</v>
      </c>
      <c r="AM102" s="100">
        <v>96</v>
      </c>
      <c r="AN102" s="22">
        <f t="shared" ref="AN102:AN108" si="228">((AM102*(1/60))+(AP$2*(1/60)))/AO$4</f>
        <v>0.30102717731812589</v>
      </c>
      <c r="AP102" s="100">
        <f t="shared" ref="AP102:AP108" si="229">((AL102*($D$4/$E$4)+AL$4))/AP$4</f>
        <v>0.33561499066148076</v>
      </c>
      <c r="AU102" s="100"/>
      <c r="AV102">
        <f t="shared" ref="AV102:AV108" si="230">LOG10(AN102)</f>
        <v>-0.52139429368694756</v>
      </c>
      <c r="AW102">
        <f t="shared" ref="AW102:AW108" si="231">LOG10(AP102)</f>
        <v>-0.47415864910626254</v>
      </c>
      <c r="AX102" s="61"/>
      <c r="AY102" s="100">
        <v>1042.5153476088494</v>
      </c>
      <c r="AZ102" s="100">
        <v>96</v>
      </c>
      <c r="BA102" s="22">
        <f t="shared" ref="BA102:BA118" si="232">((AZ102*(1/60))+(BC$2*(1/60)))/BB$4</f>
        <v>2.1799372055160049</v>
      </c>
      <c r="BB102" s="100"/>
      <c r="BC102" s="100">
        <f t="shared" ref="BC102:BC118" si="233">((AY102*(AZ$2/BA$2))+AY$4)/BC$4</f>
        <v>1.2864831602375022</v>
      </c>
      <c r="BD102" s="100"/>
      <c r="BE102" s="100"/>
      <c r="BF102" s="100"/>
      <c r="BG102" s="100"/>
      <c r="BH102" s="100"/>
      <c r="BI102">
        <f t="shared" ref="BI102:BI118" si="234">LOG10(BA102)</f>
        <v>0.33844398365475492</v>
      </c>
      <c r="BJ102">
        <f t="shared" ref="BJ102:BJ118" si="235">LOG10(BC102)</f>
        <v>0.1094041057707769</v>
      </c>
      <c r="BK102" s="61"/>
      <c r="BL102" s="100">
        <v>958.51043291140024</v>
      </c>
      <c r="BM102" s="100">
        <v>96</v>
      </c>
      <c r="BN102" s="22">
        <f t="shared" ref="BN102:BN118" si="236">((BM102*(1/60))+(BP$2*(1/60)))/BO$4</f>
        <v>1.7744692562290569</v>
      </c>
      <c r="BO102" s="100"/>
      <c r="BP102" s="100">
        <f t="shared" ref="BP102:BP118" si="237">((BL102*(BM$2/BN$2))+BL$4)/BP$4</f>
        <v>1.1098808564191547</v>
      </c>
      <c r="BQ102" s="100"/>
      <c r="BR102" s="100"/>
      <c r="BS102" s="100"/>
      <c r="BT102" s="100"/>
      <c r="BU102" s="100"/>
      <c r="BV102">
        <f t="shared" ref="BV102:BV117" si="238">LOG10(BN102)</f>
        <v>0.24906847932985715</v>
      </c>
      <c r="BW102">
        <f t="shared" ref="BW102:BW118" si="239">LOG10(BP102)</f>
        <v>4.527636060927609E-2</v>
      </c>
      <c r="BX102" s="61"/>
      <c r="BY102"/>
      <c r="BZ102"/>
      <c r="CA102"/>
      <c r="CB102"/>
      <c r="CC102" s="100"/>
      <c r="CD102" s="100"/>
      <c r="CE102" s="100"/>
      <c r="CF102" s="100"/>
      <c r="CG102" s="100"/>
      <c r="CH102"/>
      <c r="CI102"/>
      <c r="CJ102"/>
      <c r="CK102" s="61"/>
      <c r="CL102"/>
      <c r="CM102" s="100"/>
      <c r="CN102" s="100"/>
      <c r="CO102" s="100"/>
      <c r="CP102" s="100"/>
      <c r="CQ102" s="100"/>
      <c r="CR102" s="100"/>
      <c r="CS102" s="100"/>
      <c r="CT102" s="100"/>
      <c r="CU102" s="100"/>
      <c r="CW102"/>
      <c r="CX102" s="61"/>
      <c r="DJ102"/>
      <c r="DK102" s="61"/>
      <c r="DU102"/>
      <c r="DV102" s="100"/>
      <c r="DW102" s="100"/>
      <c r="DX102" s="61"/>
      <c r="DY102" s="100">
        <v>1266.716424461292</v>
      </c>
      <c r="DZ102">
        <v>96</v>
      </c>
      <c r="EA102" s="22">
        <f t="shared" ref="EA102:EA115" si="240">((DZ102*(1/60))+(EC$2*(1/60)))/EB$4</f>
        <v>1.3932268015768803</v>
      </c>
      <c r="EC102" s="100">
        <f t="shared" ref="EC102:EC115" si="241">((DY102*(DZ$2/EA$2))+DY$4)/EC$4</f>
        <v>0.95523790520003882</v>
      </c>
      <c r="EH102" s="100"/>
      <c r="EI102">
        <f t="shared" si="216"/>
        <v>0.14402182041223024</v>
      </c>
      <c r="EJ102">
        <f t="shared" ref="EJ102:EJ115" si="242">LOG(EC102)</f>
        <v>-1.9888452449432055E-2</v>
      </c>
      <c r="EK102" s="61"/>
      <c r="EL102">
        <v>1558.4841994707549</v>
      </c>
      <c r="EM102">
        <v>96</v>
      </c>
      <c r="EN102" s="22">
        <f t="shared" ref="EN102" si="243">((EM102*(1/60))+(EP$2*(1/60)))/EO$4</f>
        <v>1.2757184172300096</v>
      </c>
      <c r="EP102" s="100">
        <f t="shared" si="207"/>
        <v>1.1237479657108449</v>
      </c>
      <c r="EV102">
        <f t="shared" si="217"/>
        <v>0.10575482537384469</v>
      </c>
      <c r="EW102">
        <f t="shared" si="208"/>
        <v>5.0668918550980997E-2</v>
      </c>
      <c r="EX102" s="61"/>
      <c r="EY102">
        <v>1563.3727162772159</v>
      </c>
      <c r="EZ102">
        <v>96</v>
      </c>
      <c r="FA102" s="22">
        <f t="shared" si="220"/>
        <v>1.2780435649799837</v>
      </c>
      <c r="FC102" s="100">
        <f t="shared" si="210"/>
        <v>1.2317062307450268</v>
      </c>
      <c r="FI102">
        <f t="shared" si="218"/>
        <v>0.10654565797570034</v>
      </c>
      <c r="FJ102">
        <f t="shared" si="211"/>
        <v>9.0507138364320228E-2</v>
      </c>
      <c r="FK102" s="61"/>
      <c r="FM102" s="12"/>
      <c r="FN102" s="12"/>
      <c r="FP102" s="12"/>
      <c r="FU102" s="12"/>
      <c r="FV102" s="12"/>
      <c r="FW102" s="12"/>
      <c r="FX102" s="61"/>
      <c r="FY102" s="12"/>
      <c r="FZ102" s="12"/>
      <c r="GA102" s="12"/>
      <c r="GC102" s="12"/>
      <c r="GD102" s="12"/>
      <c r="GE102" s="12"/>
      <c r="GF102" s="12"/>
      <c r="GG102" s="12"/>
      <c r="GH102" s="12"/>
      <c r="GI102" s="12"/>
      <c r="GJ102" s="61"/>
      <c r="GK102" s="12"/>
      <c r="GL102" s="12"/>
      <c r="GM102" s="12"/>
      <c r="GN102" s="12"/>
      <c r="GO102" s="12"/>
      <c r="GP102" s="12"/>
      <c r="GQ102" s="12"/>
      <c r="GR102" s="12"/>
      <c r="GS102" s="12"/>
      <c r="GT102" s="12"/>
      <c r="GU102" s="61"/>
      <c r="HE102"/>
      <c r="HF102" s="61"/>
      <c r="HP102"/>
      <c r="HQ102" s="61"/>
      <c r="IA102"/>
      <c r="IB102" s="61"/>
    </row>
    <row r="103" spans="4:236" x14ac:dyDescent="0.25">
      <c r="D103" s="101"/>
      <c r="E103" s="101"/>
      <c r="L103" s="100">
        <v>571.01072669434154</v>
      </c>
      <c r="M103" s="100">
        <v>97</v>
      </c>
      <c r="N103" s="22">
        <f t="shared" si="215"/>
        <v>3.2704742542269734</v>
      </c>
      <c r="O103" s="100"/>
      <c r="P103" s="100">
        <f t="shared" si="221"/>
        <v>0.41935566386909334</v>
      </c>
      <c r="Q103" s="100"/>
      <c r="R103" s="100"/>
      <c r="S103" s="100"/>
      <c r="T103" s="100"/>
      <c r="U103" s="100"/>
      <c r="V103">
        <f t="shared" si="222"/>
        <v>0.51461073463564411</v>
      </c>
      <c r="W103">
        <f t="shared" si="223"/>
        <v>-0.37741748697230654</v>
      </c>
      <c r="X103" s="61"/>
      <c r="Y103" s="100">
        <v>711.50632463808779</v>
      </c>
      <c r="Z103" s="100">
        <v>97</v>
      </c>
      <c r="AA103" s="22">
        <f t="shared" si="224"/>
        <v>0.3115574661448145</v>
      </c>
      <c r="AB103" s="100"/>
      <c r="AC103" s="100">
        <f t="shared" si="225"/>
        <v>0.41276745079017668</v>
      </c>
      <c r="AD103" s="100"/>
      <c r="AE103" s="100"/>
      <c r="AF103" s="100"/>
      <c r="AG103" s="100"/>
      <c r="AH103" s="100"/>
      <c r="AI103">
        <f t="shared" si="226"/>
        <v>-0.50646183687706714</v>
      </c>
      <c r="AJ103">
        <f t="shared" si="227"/>
        <v>-0.38429455677705193</v>
      </c>
      <c r="AK103" s="61"/>
      <c r="AL103" s="100">
        <v>571.50196850054681</v>
      </c>
      <c r="AM103" s="100">
        <v>97</v>
      </c>
      <c r="AN103" s="22">
        <f t="shared" si="228"/>
        <v>0.30369113463952524</v>
      </c>
      <c r="AP103" s="100">
        <f t="shared" si="229"/>
        <v>0.33641155064845235</v>
      </c>
      <c r="AU103" s="100"/>
      <c r="AV103">
        <f t="shared" si="230"/>
        <v>-0.51756788583389468</v>
      </c>
      <c r="AW103">
        <f t="shared" si="231"/>
        <v>-0.47312910117149215</v>
      </c>
      <c r="AX103" s="61"/>
      <c r="AY103" s="100">
        <v>1053.5488835360227</v>
      </c>
      <c r="AZ103" s="100">
        <v>97</v>
      </c>
      <c r="BA103" s="22">
        <f t="shared" si="232"/>
        <v>2.200698512235205</v>
      </c>
      <c r="BB103" s="100"/>
      <c r="BC103" s="100">
        <f t="shared" si="233"/>
        <v>1.2955678086418607</v>
      </c>
      <c r="BD103" s="100"/>
      <c r="BE103" s="100"/>
      <c r="BF103" s="100"/>
      <c r="BG103" s="100"/>
      <c r="BH103" s="100"/>
      <c r="BI103">
        <f t="shared" si="234"/>
        <v>0.34256054984958706</v>
      </c>
      <c r="BJ103">
        <f t="shared" si="235"/>
        <v>0.11246014842821912</v>
      </c>
      <c r="BK103" s="61"/>
      <c r="BL103" s="100">
        <v>970.04432888399492</v>
      </c>
      <c r="BM103" s="100">
        <v>97</v>
      </c>
      <c r="BN103" s="22">
        <f t="shared" si="236"/>
        <v>1.7913689634312384</v>
      </c>
      <c r="BO103" s="100"/>
      <c r="BP103" s="100">
        <f t="shared" si="237"/>
        <v>1.1181951545497324</v>
      </c>
      <c r="BQ103" s="100"/>
      <c r="BR103" s="100"/>
      <c r="BS103" s="100"/>
      <c r="BT103" s="100"/>
      <c r="BU103" s="100"/>
      <c r="BV103">
        <f t="shared" si="238"/>
        <v>0.25318504552468929</v>
      </c>
      <c r="BW103">
        <f t="shared" si="239"/>
        <v>4.8517606008083393E-2</v>
      </c>
      <c r="BX103" s="61"/>
      <c r="BY103"/>
      <c r="BZ103"/>
      <c r="CA103"/>
      <c r="CB103"/>
      <c r="CC103" s="100"/>
      <c r="CD103" s="100"/>
      <c r="CE103" s="100"/>
      <c r="CF103" s="100"/>
      <c r="CG103" s="100"/>
      <c r="CH103"/>
      <c r="CI103"/>
      <c r="CJ103"/>
      <c r="CK103" s="61"/>
      <c r="CL103"/>
      <c r="CM103" s="100"/>
      <c r="CN103" s="100"/>
      <c r="CO103" s="100"/>
      <c r="CP103" s="100"/>
      <c r="CQ103" s="100"/>
      <c r="CR103" s="100"/>
      <c r="CS103" s="100"/>
      <c r="CT103" s="100"/>
      <c r="CU103" s="100"/>
      <c r="CW103"/>
      <c r="CX103" s="61"/>
      <c r="DJ103"/>
      <c r="DK103" s="61"/>
      <c r="DU103"/>
      <c r="DV103" s="100"/>
      <c r="DW103" s="100"/>
      <c r="DX103" s="61"/>
      <c r="DY103" s="100">
        <v>1282.7670287312501</v>
      </c>
      <c r="DZ103">
        <v>97</v>
      </c>
      <c r="EA103" s="22">
        <f t="shared" si="240"/>
        <v>1.4070211263449681</v>
      </c>
      <c r="EC103" s="100">
        <f t="shared" si="241"/>
        <v>0.96409898848146725</v>
      </c>
      <c r="EH103" s="100"/>
      <c r="EI103">
        <f t="shared" si="216"/>
        <v>0.14830061839150521</v>
      </c>
      <c r="EJ103">
        <f t="shared" si="242"/>
        <v>-1.5878372794057918E-2</v>
      </c>
      <c r="EK103" s="61"/>
      <c r="EW103"/>
      <c r="EX103" s="61"/>
      <c r="EY103">
        <v>1581.9407384601991</v>
      </c>
      <c r="EZ103">
        <v>97</v>
      </c>
      <c r="FA103" s="22">
        <f t="shared" si="220"/>
        <v>1.2913565187818585</v>
      </c>
      <c r="FC103" s="100">
        <f t="shared" si="210"/>
        <v>1.2426236254300784</v>
      </c>
      <c r="FI103">
        <f t="shared" si="218"/>
        <v>0.11104615920237677</v>
      </c>
      <c r="FJ103">
        <f t="shared" si="211"/>
        <v>9.4339606396343742E-2</v>
      </c>
      <c r="FK103" s="61"/>
      <c r="FM103" s="12"/>
      <c r="FN103" s="12"/>
      <c r="FP103" s="12"/>
      <c r="FU103" s="12"/>
      <c r="FV103" s="12"/>
      <c r="FW103" s="12"/>
      <c r="FX103" s="61"/>
      <c r="FY103" s="12"/>
      <c r="FZ103" s="12"/>
      <c r="GA103" s="12"/>
      <c r="GC103" s="12"/>
      <c r="GD103" s="12"/>
      <c r="GE103" s="12"/>
      <c r="GF103" s="12"/>
      <c r="GG103" s="12"/>
      <c r="GH103" s="12"/>
      <c r="GI103" s="12"/>
      <c r="GJ103" s="61"/>
      <c r="GK103" s="12"/>
      <c r="GL103" s="12"/>
      <c r="GM103" s="12"/>
      <c r="GN103" s="12"/>
      <c r="GO103" s="12"/>
      <c r="GP103" s="12"/>
      <c r="GQ103" s="12"/>
      <c r="GR103" s="12"/>
      <c r="GS103" s="12"/>
      <c r="GT103" s="12"/>
      <c r="GU103" s="61"/>
      <c r="HE103"/>
      <c r="HF103" s="61"/>
      <c r="HP103"/>
      <c r="HQ103" s="61"/>
      <c r="IA103"/>
      <c r="IB103" s="61"/>
    </row>
    <row r="104" spans="4:236" x14ac:dyDescent="0.25">
      <c r="D104" s="101"/>
      <c r="E104" s="101"/>
      <c r="L104" s="100">
        <v>579.51747169520263</v>
      </c>
      <c r="M104" s="100">
        <v>98</v>
      </c>
      <c r="N104" s="22">
        <f t="shared" si="215"/>
        <v>3.2740710916466527</v>
      </c>
      <c r="O104" s="100"/>
      <c r="P104" s="100">
        <f t="shared" si="221"/>
        <v>0.42031328557472142</v>
      </c>
      <c r="Q104" s="100"/>
      <c r="R104" s="100"/>
      <c r="S104" s="100"/>
      <c r="T104" s="100"/>
      <c r="U104" s="100"/>
      <c r="V104">
        <f t="shared" si="222"/>
        <v>0.51508810524533277</v>
      </c>
      <c r="W104">
        <f t="shared" si="223"/>
        <v>-0.37642688227483756</v>
      </c>
      <c r="X104" s="61"/>
      <c r="Y104" s="100">
        <v>722.00277007778857</v>
      </c>
      <c r="Z104" s="100">
        <v>98</v>
      </c>
      <c r="AA104" s="22">
        <f t="shared" si="224"/>
        <v>0.31455321101159156</v>
      </c>
      <c r="AB104" s="100"/>
      <c r="AC104" s="100">
        <f t="shared" si="225"/>
        <v>0.413921426856866</v>
      </c>
      <c r="AD104" s="100"/>
      <c r="AE104" s="100"/>
      <c r="AF104" s="100"/>
      <c r="AG104" s="100"/>
      <c r="AH104" s="100"/>
      <c r="AI104">
        <f t="shared" si="226"/>
        <v>-0.50230587710590946</v>
      </c>
      <c r="AJ104">
        <f t="shared" si="227"/>
        <v>-0.38308209153873368</v>
      </c>
      <c r="AK104" s="61"/>
      <c r="AL104" s="100">
        <v>579.0034542211298</v>
      </c>
      <c r="AM104" s="100">
        <v>98</v>
      </c>
      <c r="AN104" s="22">
        <f t="shared" si="228"/>
        <v>0.30635509196092459</v>
      </c>
      <c r="AP104" s="100">
        <f t="shared" si="229"/>
        <v>0.33704054057452087</v>
      </c>
      <c r="AU104" s="100"/>
      <c r="AV104">
        <f t="shared" si="230"/>
        <v>-0.51377489681675559</v>
      </c>
      <c r="AW104">
        <f t="shared" si="231"/>
        <v>-0.47231785732191833</v>
      </c>
      <c r="AX104" s="61"/>
      <c r="AY104" s="100">
        <v>1064.0165647206813</v>
      </c>
      <c r="AZ104" s="100">
        <v>98</v>
      </c>
      <c r="BA104" s="22">
        <f t="shared" si="232"/>
        <v>2.221459818954405</v>
      </c>
      <c r="BB104" s="100"/>
      <c r="BC104" s="100">
        <f t="shared" si="233"/>
        <v>1.304186550974257</v>
      </c>
      <c r="BD104" s="100"/>
      <c r="BE104" s="100"/>
      <c r="BF104" s="100"/>
      <c r="BG104" s="100"/>
      <c r="BH104" s="100"/>
      <c r="BI104">
        <f t="shared" si="234"/>
        <v>0.34663846227002648</v>
      </c>
      <c r="BJ104">
        <f t="shared" si="235"/>
        <v>0.11533971736524309</v>
      </c>
      <c r="BK104" s="61"/>
      <c r="BL104" s="100">
        <v>981.03261923342791</v>
      </c>
      <c r="BM104" s="100">
        <v>98</v>
      </c>
      <c r="BN104" s="22">
        <f t="shared" si="236"/>
        <v>1.8082686706334199</v>
      </c>
      <c r="BO104" s="100"/>
      <c r="BP104" s="100">
        <f t="shared" si="237"/>
        <v>1.1261161486464029</v>
      </c>
      <c r="BQ104" s="100"/>
      <c r="BR104" s="100"/>
      <c r="BS104" s="100"/>
      <c r="BT104" s="100"/>
      <c r="BU104" s="100"/>
      <c r="BV104">
        <f t="shared" si="238"/>
        <v>0.25726295794512871</v>
      </c>
      <c r="BW104">
        <f t="shared" si="239"/>
        <v>5.1583186354377142E-2</v>
      </c>
      <c r="BX104" s="61"/>
      <c r="BY104"/>
      <c r="BZ104"/>
      <c r="CA104"/>
      <c r="CB104"/>
      <c r="CC104" s="100"/>
      <c r="CD104" s="100"/>
      <c r="CE104" s="100"/>
      <c r="CF104" s="100"/>
      <c r="CG104" s="100"/>
      <c r="CH104"/>
      <c r="CI104"/>
      <c r="CJ104"/>
      <c r="CK104" s="61"/>
      <c r="CL104"/>
      <c r="CM104" s="100"/>
      <c r="CN104" s="100"/>
      <c r="CO104" s="100"/>
      <c r="CP104" s="100"/>
      <c r="CQ104" s="100"/>
      <c r="CR104" s="100"/>
      <c r="CS104" s="100"/>
      <c r="CT104" s="100"/>
      <c r="CU104" s="100"/>
      <c r="CW104"/>
      <c r="CX104" s="61"/>
      <c r="DJ104"/>
      <c r="DK104" s="61"/>
      <c r="DU104"/>
      <c r="DV104" s="100"/>
      <c r="DW104" s="100"/>
      <c r="DX104" s="61"/>
      <c r="DY104" s="100">
        <v>1300.2719907773142</v>
      </c>
      <c r="DZ104">
        <v>98</v>
      </c>
      <c r="EA104" s="22">
        <f t="shared" si="240"/>
        <v>1.420815451113056</v>
      </c>
      <c r="EC104" s="100">
        <f t="shared" si="241"/>
        <v>0.97376298143273265</v>
      </c>
      <c r="EH104" s="100"/>
      <c r="EI104">
        <f t="shared" si="216"/>
        <v>0.15253767133475982</v>
      </c>
      <c r="EJ104">
        <f t="shared" si="242"/>
        <v>-1.1546739612551166E-2</v>
      </c>
      <c r="EK104" s="61"/>
      <c r="EW104"/>
      <c r="EX104" s="61"/>
      <c r="FJ104"/>
      <c r="FK104" s="61"/>
      <c r="FM104" s="12"/>
      <c r="FN104" s="12"/>
      <c r="FP104" s="12"/>
      <c r="FU104" s="12"/>
      <c r="FV104" s="12"/>
      <c r="FW104" s="12"/>
      <c r="FX104" s="61"/>
      <c r="FY104" s="12"/>
      <c r="FZ104" s="12"/>
      <c r="GA104" s="12"/>
      <c r="GC104" s="12"/>
      <c r="GD104" s="12"/>
      <c r="GE104" s="12"/>
      <c r="GF104" s="12"/>
      <c r="GG104" s="12"/>
      <c r="GH104" s="12"/>
      <c r="GI104" s="12"/>
      <c r="GJ104" s="61"/>
      <c r="GK104" s="12"/>
      <c r="GL104" s="12"/>
      <c r="GM104" s="12"/>
      <c r="GN104" s="12"/>
      <c r="GO104" s="12"/>
      <c r="GP104" s="12"/>
      <c r="GQ104" s="12"/>
      <c r="GR104" s="12"/>
      <c r="GS104" s="12"/>
      <c r="GT104" s="12"/>
      <c r="GU104" s="61"/>
      <c r="HE104"/>
      <c r="HF104" s="61"/>
      <c r="HP104"/>
      <c r="HQ104" s="61"/>
      <c r="IA104"/>
      <c r="IB104" s="61"/>
    </row>
    <row r="105" spans="4:236" x14ac:dyDescent="0.25">
      <c r="D105" s="101"/>
      <c r="E105" s="101"/>
      <c r="L105" s="100">
        <v>587.50765952453764</v>
      </c>
      <c r="M105" s="100">
        <v>99</v>
      </c>
      <c r="N105" s="22">
        <f t="shared" si="215"/>
        <v>3.277667929066332</v>
      </c>
      <c r="O105" s="100"/>
      <c r="P105" s="100">
        <f t="shared" si="221"/>
        <v>0.42121275738169833</v>
      </c>
      <c r="Q105" s="100"/>
      <c r="R105" s="100"/>
      <c r="S105" s="100"/>
      <c r="T105" s="100"/>
      <c r="U105" s="100"/>
      <c r="V105">
        <f t="shared" si="222"/>
        <v>0.51556495171179417</v>
      </c>
      <c r="W105">
        <f t="shared" si="223"/>
        <v>-0.37549848369602029</v>
      </c>
      <c r="X105" s="61"/>
      <c r="Y105" s="100">
        <v>732.00273223533804</v>
      </c>
      <c r="Z105" s="100">
        <v>99</v>
      </c>
      <c r="AA105" s="22">
        <f t="shared" si="224"/>
        <v>0.31754895587836862</v>
      </c>
      <c r="AB105" s="100"/>
      <c r="AC105" s="100">
        <f t="shared" si="225"/>
        <v>0.41502081970027227</v>
      </c>
      <c r="AD105" s="100"/>
      <c r="AE105" s="100"/>
      <c r="AF105" s="100"/>
      <c r="AG105" s="100"/>
      <c r="AH105" s="100"/>
      <c r="AI105">
        <f t="shared" si="226"/>
        <v>-0.49818931091107727</v>
      </c>
      <c r="AJ105">
        <f t="shared" si="227"/>
        <v>-0.38193011616948708</v>
      </c>
      <c r="AK105" s="61"/>
      <c r="AL105" s="100">
        <v>586.5019181554311</v>
      </c>
      <c r="AM105" s="100">
        <v>99</v>
      </c>
      <c r="AN105" s="22">
        <f t="shared" si="228"/>
        <v>0.30901904928232393</v>
      </c>
      <c r="AP105" s="100">
        <f t="shared" si="229"/>
        <v>0.33766927712769762</v>
      </c>
      <c r="AU105" s="100"/>
      <c r="AV105">
        <f t="shared" si="230"/>
        <v>-0.51001474794344881</v>
      </c>
      <c r="AW105">
        <f t="shared" si="231"/>
        <v>-0.47150845189312723</v>
      </c>
      <c r="AX105" s="61"/>
      <c r="AY105" s="100">
        <v>1075.0061627730327</v>
      </c>
      <c r="AZ105" s="100">
        <v>99</v>
      </c>
      <c r="BA105" s="22">
        <f t="shared" si="232"/>
        <v>2.2422211256736047</v>
      </c>
      <c r="BB105" s="100"/>
      <c r="BC105" s="100">
        <f t="shared" si="233"/>
        <v>1.3132350223863054</v>
      </c>
      <c r="BD105" s="100"/>
      <c r="BE105" s="100"/>
      <c r="BF105" s="100"/>
      <c r="BG105" s="100"/>
      <c r="BH105" s="100"/>
      <c r="BI105">
        <f t="shared" si="234"/>
        <v>0.35067844007176646</v>
      </c>
      <c r="BJ105">
        <f t="shared" si="235"/>
        <v>0.11834245631917974</v>
      </c>
      <c r="BK105" s="61"/>
      <c r="BL105" s="100">
        <v>991.52168407957674</v>
      </c>
      <c r="BM105" s="100">
        <v>99</v>
      </c>
      <c r="BN105" s="22">
        <f t="shared" si="236"/>
        <v>1.8251683778356014</v>
      </c>
      <c r="BO105" s="100"/>
      <c r="BP105" s="100">
        <f t="shared" si="237"/>
        <v>1.1336772721773467</v>
      </c>
      <c r="BQ105" s="100"/>
      <c r="BR105" s="100"/>
      <c r="BS105" s="100"/>
      <c r="BT105" s="100"/>
      <c r="BU105" s="100"/>
      <c r="BV105">
        <f t="shared" si="238"/>
        <v>0.26130293574686875</v>
      </c>
      <c r="BW105">
        <f t="shared" si="239"/>
        <v>5.4489440041541277E-2</v>
      </c>
      <c r="BX105" s="61"/>
      <c r="BY105"/>
      <c r="BZ105"/>
      <c r="CA105"/>
      <c r="CB105"/>
      <c r="CC105" s="100"/>
      <c r="CD105" s="100"/>
      <c r="CE105" s="100"/>
      <c r="CF105" s="100"/>
      <c r="CG105" s="100"/>
      <c r="CH105"/>
      <c r="CI105"/>
      <c r="CJ105"/>
      <c r="CK105" s="61"/>
      <c r="CL105"/>
      <c r="CM105" s="100"/>
      <c r="CN105" s="100"/>
      <c r="CO105" s="100"/>
      <c r="CP105" s="100"/>
      <c r="CQ105" s="100"/>
      <c r="CR105" s="100"/>
      <c r="CS105" s="100"/>
      <c r="CT105" s="100"/>
      <c r="CU105" s="100"/>
      <c r="CW105"/>
      <c r="CX105" s="61"/>
      <c r="DJ105"/>
      <c r="DK105" s="61"/>
      <c r="DU105"/>
      <c r="DV105" s="100"/>
      <c r="DW105" s="100"/>
      <c r="DX105" s="61"/>
      <c r="DY105" s="100">
        <v>1317.8438830149798</v>
      </c>
      <c r="DZ105">
        <v>99</v>
      </c>
      <c r="EA105" s="22">
        <f t="shared" si="240"/>
        <v>1.4346097758811438</v>
      </c>
      <c r="EC105" s="100">
        <f t="shared" si="241"/>
        <v>0.9834639246440533</v>
      </c>
      <c r="EH105" s="100"/>
      <c r="EI105">
        <f t="shared" si="216"/>
        <v>0.15673378592836795</v>
      </c>
      <c r="EJ105">
        <f t="shared" si="242"/>
        <v>-7.2415662127387854E-3</v>
      </c>
      <c r="EK105" s="61"/>
      <c r="EW105"/>
      <c r="EX105" s="61"/>
      <c r="FJ105"/>
      <c r="FK105" s="61"/>
      <c r="FM105" s="12"/>
      <c r="FN105" s="12"/>
      <c r="FP105" s="12"/>
      <c r="FU105" s="12"/>
      <c r="FV105" s="12"/>
      <c r="FW105" s="12"/>
      <c r="FX105" s="61"/>
      <c r="FY105" s="12"/>
      <c r="FZ105" s="12"/>
      <c r="GA105" s="12"/>
      <c r="GC105" s="12"/>
      <c r="GD105" s="12"/>
      <c r="GE105" s="12"/>
      <c r="GF105" s="12"/>
      <c r="GG105" s="12"/>
      <c r="GH105" s="12"/>
      <c r="GI105" s="12"/>
      <c r="GJ105" s="61"/>
      <c r="GK105" s="12"/>
      <c r="GL105" s="12"/>
      <c r="GM105" s="12"/>
      <c r="GN105" s="12"/>
      <c r="GO105" s="12"/>
      <c r="GP105" s="12"/>
      <c r="GQ105" s="12"/>
      <c r="GR105" s="12"/>
      <c r="GS105" s="12"/>
      <c r="GT105" s="12"/>
      <c r="GU105" s="61"/>
      <c r="HE105"/>
      <c r="HF105" s="61"/>
      <c r="HP105"/>
      <c r="HQ105" s="61"/>
      <c r="IA105"/>
      <c r="IB105" s="61"/>
    </row>
    <row r="106" spans="4:236" x14ac:dyDescent="0.25">
      <c r="D106" s="101"/>
      <c r="E106" s="101"/>
      <c r="L106" s="100">
        <v>596.0102767570371</v>
      </c>
      <c r="M106" s="100">
        <v>100</v>
      </c>
      <c r="N106" s="22">
        <f t="shared" si="215"/>
        <v>3.2812647664860113</v>
      </c>
      <c r="O106" s="100"/>
      <c r="P106" s="100">
        <f t="shared" si="221"/>
        <v>0.42216991441598867</v>
      </c>
      <c r="Q106" s="100"/>
      <c r="R106" s="100"/>
      <c r="S106" s="100"/>
      <c r="T106" s="100"/>
      <c r="U106" s="100"/>
      <c r="V106">
        <f t="shared" si="222"/>
        <v>0.51604127518476328</v>
      </c>
      <c r="W106">
        <f t="shared" si="223"/>
        <v>-0.37451271955673465</v>
      </c>
      <c r="X106" s="61"/>
      <c r="Y106" s="100">
        <v>740.50270087285969</v>
      </c>
      <c r="Z106" s="100">
        <v>100</v>
      </c>
      <c r="AA106" s="22">
        <f t="shared" si="224"/>
        <v>0.32054470074514574</v>
      </c>
      <c r="AB106" s="100"/>
      <c r="AC106" s="100">
        <f t="shared" si="225"/>
        <v>0.41595530370551559</v>
      </c>
      <c r="AD106" s="100"/>
      <c r="AE106" s="100"/>
      <c r="AF106" s="100"/>
      <c r="AG106" s="100"/>
      <c r="AH106" s="100"/>
      <c r="AI106">
        <f t="shared" si="226"/>
        <v>-0.49411139849063779</v>
      </c>
      <c r="AJ106">
        <f t="shared" si="227"/>
        <v>-0.38095333378897361</v>
      </c>
      <c r="AK106" s="61"/>
      <c r="AL106" s="100">
        <v>593.00337267169061</v>
      </c>
      <c r="AM106" s="100">
        <v>100</v>
      </c>
      <c r="AN106" s="22">
        <f t="shared" si="228"/>
        <v>0.31168300660372333</v>
      </c>
      <c r="AP106" s="100">
        <f t="shared" si="229"/>
        <v>0.33821441572394917</v>
      </c>
      <c r="AU106" s="100"/>
      <c r="AV106">
        <f t="shared" si="230"/>
        <v>-0.50628687542420558</v>
      </c>
      <c r="AW106">
        <f t="shared" si="231"/>
        <v>-0.47080788539606089</v>
      </c>
      <c r="AX106" s="61"/>
      <c r="AY106" s="100">
        <v>1086.4742288706161</v>
      </c>
      <c r="AZ106" s="100">
        <v>100</v>
      </c>
      <c r="BA106" s="22">
        <f t="shared" si="232"/>
        <v>2.2629824323928052</v>
      </c>
      <c r="BB106" s="100"/>
      <c r="BC106" s="100">
        <f t="shared" si="233"/>
        <v>1.3226774485552282</v>
      </c>
      <c r="BD106" s="100"/>
      <c r="BE106" s="100"/>
      <c r="BF106" s="100"/>
      <c r="BG106" s="100"/>
      <c r="BH106" s="100"/>
      <c r="BI106">
        <f t="shared" si="234"/>
        <v>0.35468118252544045</v>
      </c>
      <c r="BJ106">
        <f t="shared" si="235"/>
        <v>0.12145394895574106</v>
      </c>
      <c r="BK106" s="61"/>
      <c r="BL106" s="100">
        <v>1000.5351068303401</v>
      </c>
      <c r="BM106" s="100">
        <v>100</v>
      </c>
      <c r="BN106" s="22">
        <f t="shared" si="236"/>
        <v>1.8420680850377831</v>
      </c>
      <c r="BO106" s="100"/>
      <c r="BP106" s="100">
        <f t="shared" si="237"/>
        <v>1.1401746676892224</v>
      </c>
      <c r="BQ106" s="100"/>
      <c r="BR106" s="100"/>
      <c r="BS106" s="100"/>
      <c r="BT106" s="100"/>
      <c r="BU106" s="100"/>
      <c r="BV106">
        <f t="shared" si="238"/>
        <v>0.26530567820054274</v>
      </c>
      <c r="BW106">
        <f t="shared" si="239"/>
        <v>5.6971387654781332E-2</v>
      </c>
      <c r="BX106" s="61"/>
      <c r="BY106"/>
      <c r="BZ106"/>
      <c r="CA106"/>
      <c r="CB106"/>
      <c r="CC106" s="100"/>
      <c r="CD106" s="100"/>
      <c r="CE106" s="100"/>
      <c r="CF106" s="100"/>
      <c r="CG106" s="100"/>
      <c r="CH106"/>
      <c r="CI106"/>
      <c r="CJ106"/>
      <c r="CK106" s="61"/>
      <c r="CL106"/>
      <c r="CM106" s="100"/>
      <c r="CN106" s="100"/>
      <c r="CO106" s="100"/>
      <c r="CP106" s="100"/>
      <c r="CQ106" s="100"/>
      <c r="CR106" s="100"/>
      <c r="CS106" s="100"/>
      <c r="CT106" s="100"/>
      <c r="CU106" s="100"/>
      <c r="CW106"/>
      <c r="CX106" s="61"/>
      <c r="DJ106"/>
      <c r="DK106" s="61"/>
      <c r="DU106"/>
      <c r="DV106" s="100"/>
      <c r="DW106" s="100"/>
      <c r="DX106" s="61"/>
      <c r="DY106" s="100">
        <v>1332.3292573534516</v>
      </c>
      <c r="DZ106">
        <v>100</v>
      </c>
      <c r="EA106" s="22">
        <f t="shared" si="240"/>
        <v>1.4484041006492319</v>
      </c>
      <c r="EC106" s="100">
        <f t="shared" si="241"/>
        <v>0.99146088888396722</v>
      </c>
      <c r="EH106" s="100"/>
      <c r="EI106">
        <f t="shared" si="216"/>
        <v>0.16088974569952572</v>
      </c>
      <c r="EJ106">
        <f t="shared" si="242"/>
        <v>-3.7244131549933968E-3</v>
      </c>
      <c r="EK106" s="61"/>
      <c r="EW106"/>
      <c r="EX106" s="61"/>
      <c r="FJ106"/>
      <c r="FK106" s="61"/>
      <c r="FM106" s="12"/>
      <c r="FN106" s="12"/>
      <c r="FP106" s="12"/>
      <c r="FU106" s="12"/>
      <c r="FV106" s="12"/>
      <c r="FW106" s="12"/>
      <c r="FX106" s="61"/>
      <c r="FY106" s="12"/>
      <c r="FZ106" s="12"/>
      <c r="GA106" s="12"/>
      <c r="GC106" s="12"/>
      <c r="GD106" s="12"/>
      <c r="GE106" s="12"/>
      <c r="GF106" s="12"/>
      <c r="GG106" s="12"/>
      <c r="GH106" s="12"/>
      <c r="GI106" s="12"/>
      <c r="GJ106" s="61"/>
      <c r="GK106" s="12"/>
      <c r="GL106" s="12"/>
      <c r="GM106" s="12"/>
      <c r="GN106" s="12"/>
      <c r="GO106" s="12"/>
      <c r="GP106" s="12"/>
      <c r="GQ106" s="12"/>
      <c r="GR106" s="12"/>
      <c r="GS106" s="12"/>
      <c r="GT106" s="12"/>
      <c r="GU106" s="61"/>
      <c r="HE106"/>
      <c r="HF106" s="61"/>
      <c r="HP106"/>
      <c r="HQ106" s="61"/>
      <c r="IA106"/>
      <c r="IB106" s="61"/>
    </row>
    <row r="107" spans="4:236" x14ac:dyDescent="0.25">
      <c r="D107" s="101"/>
      <c r="E107" s="101"/>
      <c r="L107" s="100">
        <v>605.01322299599371</v>
      </c>
      <c r="M107" s="100">
        <v>101</v>
      </c>
      <c r="N107" s="22">
        <f t="shared" si="215"/>
        <v>3.284861603905691</v>
      </c>
      <c r="O107" s="100"/>
      <c r="P107" s="100">
        <f t="shared" si="221"/>
        <v>0.42318339451115489</v>
      </c>
      <c r="Q107" s="100"/>
      <c r="R107" s="100"/>
      <c r="S107" s="100"/>
      <c r="T107" s="100"/>
      <c r="U107" s="100"/>
      <c r="V107">
        <f t="shared" si="222"/>
        <v>0.51651707681019632</v>
      </c>
      <c r="W107">
        <f t="shared" si="223"/>
        <v>-0.37347138212046982</v>
      </c>
      <c r="X107" s="61"/>
      <c r="Y107" s="100">
        <v>751.5026613392663</v>
      </c>
      <c r="Z107" s="100">
        <v>101</v>
      </c>
      <c r="AA107" s="22">
        <f t="shared" si="224"/>
        <v>0.32354044561192274</v>
      </c>
      <c r="AB107" s="100"/>
      <c r="AC107" s="100">
        <f t="shared" si="225"/>
        <v>0.4171646360633775</v>
      </c>
      <c r="AD107" s="100"/>
      <c r="AE107" s="100"/>
      <c r="AF107" s="100"/>
      <c r="AG107" s="100"/>
      <c r="AH107" s="100"/>
      <c r="AI107">
        <f t="shared" si="226"/>
        <v>-0.49007142068889781</v>
      </c>
      <c r="AJ107">
        <f t="shared" si="227"/>
        <v>-0.3796925147553239</v>
      </c>
      <c r="AK107" s="61"/>
      <c r="AL107" s="100">
        <v>599.50333610414543</v>
      </c>
      <c r="AM107" s="100">
        <v>101</v>
      </c>
      <c r="AN107" s="22">
        <f t="shared" si="228"/>
        <v>0.31434696392512268</v>
      </c>
      <c r="AP107" s="100">
        <f t="shared" si="229"/>
        <v>0.33875942929474223</v>
      </c>
      <c r="AU107" s="100"/>
      <c r="AV107">
        <f t="shared" si="230"/>
        <v>-0.5025907298642418</v>
      </c>
      <c r="AW107">
        <f t="shared" si="231"/>
        <v>-0.4701086074572241</v>
      </c>
      <c r="AX107" s="61"/>
      <c r="AY107" s="100">
        <v>1097.4644641171758</v>
      </c>
      <c r="AZ107" s="100">
        <v>101</v>
      </c>
      <c r="BA107" s="22">
        <f t="shared" si="232"/>
        <v>2.2837437391120052</v>
      </c>
      <c r="BB107" s="100"/>
      <c r="BC107" s="100">
        <f t="shared" si="233"/>
        <v>1.3317264446119039</v>
      </c>
      <c r="BD107" s="100"/>
      <c r="BE107" s="100"/>
      <c r="BF107" s="100"/>
      <c r="BG107" s="100"/>
      <c r="BH107" s="100"/>
      <c r="BI107">
        <f t="shared" si="234"/>
        <v>0.3586473697430419</v>
      </c>
      <c r="BJ107">
        <f t="shared" si="235"/>
        <v>0.1244150237857264</v>
      </c>
      <c r="BK107" s="61"/>
      <c r="BL107" s="100">
        <v>1012.0233445924061</v>
      </c>
      <c r="BM107" s="100">
        <v>101</v>
      </c>
      <c r="BN107" s="22">
        <f t="shared" si="236"/>
        <v>1.8589677922399643</v>
      </c>
      <c r="BO107" s="100"/>
      <c r="BP107" s="100">
        <f t="shared" si="237"/>
        <v>1.1484560527455583</v>
      </c>
      <c r="BQ107" s="100"/>
      <c r="BR107" s="100"/>
      <c r="BS107" s="100"/>
      <c r="BT107" s="100"/>
      <c r="BU107" s="100"/>
      <c r="BV107">
        <f t="shared" si="238"/>
        <v>0.26927186541814407</v>
      </c>
      <c r="BW107">
        <f t="shared" si="239"/>
        <v>6.0114380971818766E-2</v>
      </c>
      <c r="BX107" s="61"/>
      <c r="BY107"/>
      <c r="BZ107"/>
      <c r="CA107"/>
      <c r="CB107"/>
      <c r="CC107" s="100"/>
      <c r="CD107" s="100"/>
      <c r="CE107" s="100"/>
      <c r="CF107" s="100"/>
      <c r="CG107" s="100"/>
      <c r="CH107"/>
      <c r="CI107"/>
      <c r="CJ107"/>
      <c r="CK107" s="61"/>
      <c r="CL107"/>
      <c r="CM107" s="100"/>
      <c r="CN107" s="100"/>
      <c r="CO107" s="100"/>
      <c r="CP107" s="100"/>
      <c r="CQ107" s="100"/>
      <c r="CR107" s="100"/>
      <c r="CS107" s="100"/>
      <c r="CT107" s="100"/>
      <c r="CU107" s="100"/>
      <c r="CW107"/>
      <c r="CX107" s="61"/>
      <c r="DH107" s="100"/>
      <c r="DJ107"/>
      <c r="DK107" s="61"/>
      <c r="DU107"/>
      <c r="DV107" s="100"/>
      <c r="DW107" s="100"/>
      <c r="DX107" s="61"/>
      <c r="DY107" s="100">
        <v>1346.7929499369975</v>
      </c>
      <c r="DZ107">
        <v>101</v>
      </c>
      <c r="EA107" s="22">
        <f t="shared" si="240"/>
        <v>1.4621984254173197</v>
      </c>
      <c r="EC107" s="100">
        <f t="shared" si="241"/>
        <v>0.99944588324207195</v>
      </c>
      <c r="EH107" s="100"/>
      <c r="EI107">
        <f t="shared" si="216"/>
        <v>0.16500631189435785</v>
      </c>
      <c r="EJ107">
        <f t="shared" si="242"/>
        <v>-2.407165489960746E-4</v>
      </c>
      <c r="EK107" s="61"/>
      <c r="EW107"/>
      <c r="EX107" s="61"/>
      <c r="FJ107"/>
      <c r="FK107" s="61"/>
      <c r="FM107" s="12"/>
      <c r="FN107" s="12"/>
      <c r="FP107" s="12"/>
      <c r="FU107" s="12"/>
      <c r="FV107" s="12"/>
      <c r="FW107" s="12"/>
      <c r="FX107" s="61"/>
      <c r="FY107" s="12"/>
      <c r="FZ107" s="12"/>
      <c r="GA107" s="12"/>
      <c r="GC107" s="12"/>
      <c r="GD107" s="12"/>
      <c r="GE107" s="12"/>
      <c r="GF107" s="12"/>
      <c r="GG107" s="12"/>
      <c r="GH107" s="12"/>
      <c r="GI107" s="12"/>
      <c r="GJ107" s="61"/>
      <c r="GK107" s="12"/>
      <c r="GL107" s="12"/>
      <c r="GM107" s="12"/>
      <c r="GN107" s="12"/>
      <c r="GO107" s="12"/>
      <c r="GP107" s="12"/>
      <c r="GQ107" s="12"/>
      <c r="GR107" s="12"/>
      <c r="GS107" s="12"/>
      <c r="GT107" s="12"/>
      <c r="GU107" s="61"/>
      <c r="HE107"/>
      <c r="HF107" s="61"/>
      <c r="HP107"/>
      <c r="HQ107" s="61"/>
      <c r="IA107"/>
      <c r="IB107" s="61"/>
    </row>
    <row r="108" spans="4:236" x14ac:dyDescent="0.25">
      <c r="D108" s="101"/>
      <c r="E108" s="101"/>
      <c r="L108" s="100">
        <v>611.51308244386723</v>
      </c>
      <c r="M108" s="100">
        <v>102</v>
      </c>
      <c r="N108" s="22">
        <f t="shared" si="215"/>
        <v>3.2884584413253704</v>
      </c>
      <c r="O108" s="100"/>
      <c r="P108" s="100">
        <f t="shared" si="221"/>
        <v>0.42391509700020158</v>
      </c>
      <c r="Q108" s="100"/>
      <c r="R108" s="100"/>
      <c r="S108" s="100"/>
      <c r="T108" s="100"/>
      <c r="U108" s="100"/>
      <c r="V108">
        <f t="shared" si="222"/>
        <v>0.51699235773028684</v>
      </c>
      <c r="W108">
        <f t="shared" si="223"/>
        <v>-0.37272111651238882</v>
      </c>
      <c r="X108" s="61"/>
      <c r="Y108" s="100">
        <v>760.50262984423659</v>
      </c>
      <c r="Z108" s="100">
        <v>102</v>
      </c>
      <c r="AA108" s="22">
        <f t="shared" si="224"/>
        <v>0.32653619047869981</v>
      </c>
      <c r="AB108" s="100"/>
      <c r="AC108" s="100">
        <f t="shared" si="225"/>
        <v>0.41815408990423791</v>
      </c>
      <c r="AD108" s="100"/>
      <c r="AE108" s="100"/>
      <c r="AF108" s="100"/>
      <c r="AG108" s="100"/>
      <c r="AH108" s="100"/>
      <c r="AI108">
        <f t="shared" si="226"/>
        <v>-0.48606867823522387</v>
      </c>
      <c r="AJ108">
        <f t="shared" si="227"/>
        <v>-0.37866365108735683</v>
      </c>
      <c r="AK108" s="61"/>
      <c r="AL108" s="100">
        <v>599.50333610414543</v>
      </c>
      <c r="AM108" s="100">
        <v>102</v>
      </c>
      <c r="AN108" s="22">
        <f t="shared" si="228"/>
        <v>0.31701092124652197</v>
      </c>
      <c r="AP108" s="100">
        <f t="shared" si="229"/>
        <v>0.33875942929474223</v>
      </c>
      <c r="AU108" s="100"/>
      <c r="AV108">
        <f t="shared" si="230"/>
        <v>-0.49892577577783653</v>
      </c>
      <c r="AW108">
        <f t="shared" si="231"/>
        <v>-0.4701086074572241</v>
      </c>
      <c r="AX108" s="61"/>
      <c r="AY108" s="100">
        <v>1109.4748757858376</v>
      </c>
      <c r="AZ108" s="100">
        <v>102</v>
      </c>
      <c r="BA108" s="22">
        <f t="shared" si="232"/>
        <v>2.3045050458312049</v>
      </c>
      <c r="BB108" s="100"/>
      <c r="BC108" s="100">
        <f t="shared" si="233"/>
        <v>1.341615420178901</v>
      </c>
      <c r="BD108" s="100"/>
      <c r="BE108" s="100"/>
      <c r="BF108" s="100"/>
      <c r="BG108" s="100"/>
      <c r="BH108" s="100"/>
      <c r="BI108">
        <f t="shared" si="234"/>
        <v>0.36257766337147418</v>
      </c>
      <c r="BJ108">
        <f t="shared" si="235"/>
        <v>0.12762804129460081</v>
      </c>
      <c r="BK108" s="61"/>
      <c r="BL108" s="100">
        <v>1023.0801532626855</v>
      </c>
      <c r="BM108" s="100">
        <v>102</v>
      </c>
      <c r="BN108" s="22">
        <f t="shared" si="236"/>
        <v>1.8758674994421458</v>
      </c>
      <c r="BO108" s="100"/>
      <c r="BP108" s="100">
        <f t="shared" si="237"/>
        <v>1.1564264388038241</v>
      </c>
      <c r="BQ108" s="100"/>
      <c r="BR108" s="100"/>
      <c r="BS108" s="100"/>
      <c r="BT108" s="100"/>
      <c r="BU108" s="100"/>
      <c r="BV108">
        <f t="shared" si="238"/>
        <v>0.27320215904657646</v>
      </c>
      <c r="BW108">
        <f t="shared" si="239"/>
        <v>6.3118012171356069E-2</v>
      </c>
      <c r="BX108" s="61"/>
      <c r="BY108"/>
      <c r="BZ108"/>
      <c r="CA108"/>
      <c r="CB108"/>
      <c r="CC108" s="100"/>
      <c r="CD108" s="100"/>
      <c r="CE108" s="100"/>
      <c r="CF108" s="100"/>
      <c r="CG108" s="100"/>
      <c r="CH108"/>
      <c r="CI108"/>
      <c r="CJ108"/>
      <c r="CK108" s="61"/>
      <c r="CL108"/>
      <c r="CM108" s="100"/>
      <c r="CN108" s="100"/>
      <c r="CO108" s="100"/>
      <c r="CP108" s="100"/>
      <c r="CQ108" s="100"/>
      <c r="CR108" s="100"/>
      <c r="CS108" s="100"/>
      <c r="CT108" s="100"/>
      <c r="CW108"/>
      <c r="CX108" s="61"/>
      <c r="DH108" s="100"/>
      <c r="DJ108"/>
      <c r="DK108" s="61"/>
      <c r="DU108"/>
      <c r="DV108" s="100"/>
      <c r="DW108" s="100"/>
      <c r="DX108" s="61"/>
      <c r="DY108" s="11">
        <v>1363.3209453389909</v>
      </c>
      <c r="DZ108" s="10">
        <v>102</v>
      </c>
      <c r="EA108" s="22">
        <f t="shared" si="240"/>
        <v>1.4759927501854075</v>
      </c>
      <c r="EC108" s="11">
        <f t="shared" si="241"/>
        <v>1.0085705206244946</v>
      </c>
      <c r="EH108" s="100"/>
      <c r="EI108" s="10">
        <f t="shared" si="216"/>
        <v>0.16908422431479722</v>
      </c>
      <c r="EJ108" s="10">
        <f t="shared" si="242"/>
        <v>3.7062700721580588E-3</v>
      </c>
      <c r="EK108" s="61"/>
      <c r="EU108" s="100"/>
      <c r="EW108"/>
      <c r="EX108" s="61"/>
      <c r="FJ108"/>
      <c r="FK108" s="61"/>
      <c r="FM108" s="12"/>
      <c r="FN108" s="12"/>
      <c r="FP108" s="12"/>
      <c r="FU108" s="12"/>
      <c r="FV108" s="12"/>
      <c r="FW108" s="12"/>
      <c r="FX108" s="61"/>
      <c r="FY108" s="12"/>
      <c r="FZ108" s="12"/>
      <c r="GA108" s="12"/>
      <c r="GC108" s="12"/>
      <c r="GD108" s="12"/>
      <c r="GE108" s="12"/>
      <c r="GF108" s="12"/>
      <c r="GG108" s="12"/>
      <c r="GH108" s="12"/>
      <c r="GI108" s="12"/>
      <c r="GJ108" s="61"/>
      <c r="GK108" s="12"/>
      <c r="GL108" s="12"/>
      <c r="GM108" s="12"/>
      <c r="GN108" s="12"/>
      <c r="GO108" s="12"/>
      <c r="GP108" s="12"/>
      <c r="GQ108" s="12"/>
      <c r="GR108" s="12"/>
      <c r="GS108" s="12"/>
      <c r="GT108" s="12"/>
      <c r="GU108" s="61"/>
      <c r="HE108"/>
      <c r="HF108" s="61"/>
      <c r="HP108"/>
      <c r="HQ108" s="61"/>
      <c r="IA108"/>
      <c r="IB108" s="61"/>
    </row>
    <row r="109" spans="4:236" x14ac:dyDescent="0.25">
      <c r="D109" s="101"/>
      <c r="E109" s="101"/>
      <c r="L109" s="100">
        <v>620.50725217357456</v>
      </c>
      <c r="M109" s="100">
        <v>103</v>
      </c>
      <c r="N109" s="22">
        <f t="shared" si="215"/>
        <v>3.2920552787450497</v>
      </c>
      <c r="O109" s="100"/>
      <c r="P109" s="100">
        <f t="shared" si="221"/>
        <v>0.42492758910574829</v>
      </c>
      <c r="Q109" s="100"/>
      <c r="R109" s="100"/>
      <c r="S109" s="100"/>
      <c r="T109" s="100"/>
      <c r="U109" s="100"/>
      <c r="V109">
        <f t="shared" si="222"/>
        <v>0.51746711908348275</v>
      </c>
      <c r="W109">
        <f t="shared" si="223"/>
        <v>-0.37168507072877216</v>
      </c>
      <c r="X109" s="61"/>
      <c r="Y109" s="100">
        <v>765.50261266699806</v>
      </c>
      <c r="Z109" s="100">
        <v>103</v>
      </c>
      <c r="AA109" s="22">
        <f t="shared" si="224"/>
        <v>0.32953193534547687</v>
      </c>
      <c r="AB109" s="100"/>
      <c r="AC109" s="100">
        <f t="shared" si="225"/>
        <v>0.41870378651767437</v>
      </c>
      <c r="AD109" s="100"/>
      <c r="AE109" s="100"/>
      <c r="AF109" s="100"/>
      <c r="AG109" s="100"/>
      <c r="AH109" s="100"/>
      <c r="AI109">
        <f t="shared" si="226"/>
        <v>-0.48210249101762248</v>
      </c>
      <c r="AJ109">
        <f t="shared" si="227"/>
        <v>-0.37809311158000003</v>
      </c>
      <c r="AK109" s="61"/>
      <c r="AL109" s="100"/>
      <c r="AM109" s="100"/>
      <c r="AN109" s="100"/>
      <c r="AO109" s="100"/>
      <c r="AU109" s="100"/>
      <c r="AV109" s="100"/>
      <c r="AW109" s="100"/>
      <c r="AX109" s="61"/>
      <c r="AY109" s="100">
        <v>1121.9640145744427</v>
      </c>
      <c r="AZ109" s="100">
        <v>103</v>
      </c>
      <c r="BA109" s="22">
        <f t="shared" si="232"/>
        <v>2.3252663525504049</v>
      </c>
      <c r="BB109" s="100"/>
      <c r="BC109" s="100">
        <f t="shared" si="233"/>
        <v>1.351898563816317</v>
      </c>
      <c r="BD109" s="100"/>
      <c r="BE109" s="100"/>
      <c r="BF109" s="100"/>
      <c r="BG109" s="100"/>
      <c r="BH109" s="100"/>
      <c r="BI109">
        <f t="shared" si="234"/>
        <v>0.36647270725499836</v>
      </c>
      <c r="BJ109">
        <f t="shared" si="235"/>
        <v>0.13094410667403053</v>
      </c>
      <c r="BK109" s="61"/>
      <c r="BL109" s="100">
        <v>1034.1614960923657</v>
      </c>
      <c r="BM109" s="100">
        <v>103</v>
      </c>
      <c r="BN109" s="22">
        <f t="shared" si="236"/>
        <v>1.8927672066443273</v>
      </c>
      <c r="BO109" s="100"/>
      <c r="BP109" s="100">
        <f t="shared" si="237"/>
        <v>1.1644145105006747</v>
      </c>
      <c r="BQ109" s="100"/>
      <c r="BR109" s="100"/>
      <c r="BS109" s="100"/>
      <c r="BT109" s="100"/>
      <c r="BU109" s="100"/>
      <c r="BV109">
        <f t="shared" si="238"/>
        <v>0.27709720293010065</v>
      </c>
      <c r="BW109">
        <f t="shared" si="239"/>
        <v>6.6107608816847865E-2</v>
      </c>
      <c r="BX109" s="65"/>
      <c r="BY109"/>
      <c r="BZ109"/>
      <c r="CA109"/>
      <c r="CB109"/>
      <c r="CC109" s="100"/>
      <c r="CD109" s="100"/>
      <c r="CE109" s="100"/>
      <c r="CF109" s="100"/>
      <c r="CG109" s="100"/>
      <c r="CH109"/>
      <c r="CI109"/>
      <c r="CJ109"/>
      <c r="CK109" s="61"/>
      <c r="CL109"/>
      <c r="CM109"/>
      <c r="CN109" s="100"/>
      <c r="CO109" s="100"/>
      <c r="CP109" s="100"/>
      <c r="CQ109" s="100"/>
      <c r="CR109" s="100"/>
      <c r="CS109" s="100"/>
      <c r="CT109" s="100"/>
      <c r="CV109" s="100"/>
      <c r="CW109" s="100"/>
      <c r="CX109" s="65"/>
      <c r="CY109" s="100"/>
      <c r="CZ109" s="100"/>
      <c r="DA109" s="22"/>
      <c r="DB109" s="100"/>
      <c r="DH109" s="100"/>
      <c r="DJ109"/>
      <c r="DK109" s="61"/>
      <c r="DU109"/>
      <c r="DV109"/>
      <c r="DW109"/>
      <c r="DX109" s="65"/>
      <c r="DY109" s="100">
        <v>1381.8250612867027</v>
      </c>
      <c r="DZ109">
        <v>103</v>
      </c>
      <c r="EA109" s="22">
        <f t="shared" si="240"/>
        <v>1.4897870749534954</v>
      </c>
      <c r="EC109" s="100">
        <f t="shared" si="241"/>
        <v>1.018786118100085</v>
      </c>
      <c r="EH109" s="100"/>
      <c r="EI109">
        <f t="shared" si="216"/>
        <v>0.17312420211653726</v>
      </c>
      <c r="EJ109">
        <f t="shared" si="242"/>
        <v>8.083018669271429E-3</v>
      </c>
      <c r="EK109" s="61"/>
      <c r="EU109" s="100"/>
      <c r="EW109"/>
      <c r="EX109" s="61"/>
      <c r="FJ109"/>
      <c r="FK109" s="61"/>
      <c r="FM109" s="12"/>
      <c r="FN109" s="12"/>
      <c r="FP109" s="12"/>
      <c r="FU109" s="12"/>
      <c r="FV109" s="12"/>
      <c r="FW109" s="12"/>
      <c r="FX109" s="61"/>
      <c r="FY109" s="12"/>
      <c r="FZ109" s="12"/>
      <c r="GA109" s="12"/>
      <c r="GC109" s="12"/>
      <c r="GD109" s="12"/>
      <c r="GH109" s="12"/>
      <c r="GI109" s="12"/>
      <c r="GJ109" s="61"/>
      <c r="GK109" s="56"/>
      <c r="GL109" s="12"/>
      <c r="GM109" s="12"/>
      <c r="GN109" s="12"/>
      <c r="GO109" s="12"/>
      <c r="GP109" s="12"/>
      <c r="GS109" s="12"/>
      <c r="GT109" s="12"/>
      <c r="GU109" s="61"/>
      <c r="HE109"/>
      <c r="HF109" s="61"/>
      <c r="HP109"/>
      <c r="HQ109" s="61"/>
      <c r="IA109"/>
      <c r="IB109" s="61"/>
    </row>
    <row r="110" spans="4:236" x14ac:dyDescent="0.25">
      <c r="D110" s="101"/>
      <c r="E110" s="101"/>
      <c r="L110" s="100">
        <v>630.00714281665091</v>
      </c>
      <c r="M110" s="100">
        <v>104</v>
      </c>
      <c r="N110" s="22">
        <f t="shared" si="215"/>
        <v>3.295652116164729</v>
      </c>
      <c r="O110" s="100"/>
      <c r="P110" s="100">
        <f t="shared" si="221"/>
        <v>0.42599701125017392</v>
      </c>
      <c r="Q110" s="100"/>
      <c r="R110" s="100"/>
      <c r="S110" s="100"/>
      <c r="T110" s="100"/>
      <c r="U110" s="100"/>
      <c r="V110">
        <f t="shared" si="222"/>
        <v>0.51794136200450269</v>
      </c>
      <c r="W110">
        <f t="shared" si="223"/>
        <v>-0.37059344785059223</v>
      </c>
      <c r="X110" s="61"/>
      <c r="Y110"/>
      <c r="Z110"/>
      <c r="AA110" s="100"/>
      <c r="AB110" s="100"/>
      <c r="AC110" s="100"/>
      <c r="AD110" s="100"/>
      <c r="AE110" s="100"/>
      <c r="AF110" s="100"/>
      <c r="AG110" s="100"/>
      <c r="AH110" s="100"/>
      <c r="AI110" s="100"/>
      <c r="AJ110" s="100"/>
      <c r="AK110" s="65"/>
      <c r="AL110" s="100"/>
      <c r="AM110" s="100"/>
      <c r="AN110" s="100"/>
      <c r="AO110" s="100"/>
      <c r="AU110" s="100"/>
      <c r="AV110" s="100"/>
      <c r="AW110" s="100"/>
      <c r="AX110" s="61"/>
      <c r="AY110" s="100">
        <v>1131.9350688091611</v>
      </c>
      <c r="AZ110" s="100">
        <v>104</v>
      </c>
      <c r="BA110" s="22">
        <f t="shared" si="232"/>
        <v>2.3460276592696054</v>
      </c>
      <c r="BB110" s="100"/>
      <c r="BC110" s="100">
        <f t="shared" si="233"/>
        <v>1.3601083999505448</v>
      </c>
      <c r="BD110" s="100"/>
      <c r="BE110" s="100"/>
      <c r="BF110" s="100"/>
      <c r="BG110" s="100"/>
      <c r="BH110" s="100"/>
      <c r="BI110">
        <f t="shared" si="234"/>
        <v>0.37033312806823659</v>
      </c>
      <c r="BJ110">
        <f t="shared" si="235"/>
        <v>0.133573522799838</v>
      </c>
      <c r="BK110" s="65"/>
      <c r="BL110" s="100">
        <v>1044.6733939370715</v>
      </c>
      <c r="BM110" s="100">
        <v>104</v>
      </c>
      <c r="BN110" s="22">
        <f t="shared" si="236"/>
        <v>1.909666913846509</v>
      </c>
      <c r="BO110" s="100"/>
      <c r="BP110" s="100">
        <f t="shared" si="237"/>
        <v>1.1719920933752495</v>
      </c>
      <c r="BQ110" s="100"/>
      <c r="BR110" s="100"/>
      <c r="BS110" s="100"/>
      <c r="BT110" s="100"/>
      <c r="BU110" s="100"/>
      <c r="BV110">
        <f t="shared" si="238"/>
        <v>0.28095762374333882</v>
      </c>
      <c r="BW110">
        <f t="shared" si="239"/>
        <v>6.8924681805721699E-2</v>
      </c>
      <c r="BX110" s="65"/>
      <c r="BY110" s="100"/>
      <c r="BZ110"/>
      <c r="CA110"/>
      <c r="CB110"/>
      <c r="CC110" s="100"/>
      <c r="CD110" s="100"/>
      <c r="CE110" s="100"/>
      <c r="CF110" s="100"/>
      <c r="CG110" s="100"/>
      <c r="CH110"/>
      <c r="CI110"/>
      <c r="CJ110"/>
      <c r="CK110" s="61"/>
      <c r="CL110"/>
      <c r="CM110"/>
      <c r="CN110"/>
      <c r="CO110"/>
      <c r="CP110" s="100"/>
      <c r="CQ110" s="100"/>
      <c r="CR110" s="100"/>
      <c r="CS110" s="100"/>
      <c r="CT110" s="100"/>
      <c r="CW110"/>
      <c r="CX110" s="65"/>
      <c r="CY110" s="100"/>
      <c r="CZ110" s="100"/>
      <c r="DA110" s="100"/>
      <c r="DB110" s="100"/>
      <c r="DH110" s="100"/>
      <c r="DI110" s="100"/>
      <c r="DJ110" s="100"/>
      <c r="DK110" s="66"/>
      <c r="DU110"/>
      <c r="DV110"/>
      <c r="DW110"/>
      <c r="DX110" s="61"/>
      <c r="DY110" s="100">
        <v>1398.3530491260067</v>
      </c>
      <c r="DZ110">
        <v>104</v>
      </c>
      <c r="EA110" s="22">
        <f t="shared" si="240"/>
        <v>1.5035813997215834</v>
      </c>
      <c r="EC110" s="100">
        <f t="shared" si="241"/>
        <v>1.0279107513073613</v>
      </c>
      <c r="EH110" s="100"/>
      <c r="EI110">
        <f t="shared" si="216"/>
        <v>0.17712694457021125</v>
      </c>
      <c r="EJ110">
        <f t="shared" si="242"/>
        <v>1.1955408533414879E-2</v>
      </c>
      <c r="EK110" s="65"/>
      <c r="EL110" s="100"/>
      <c r="EM110" s="100"/>
      <c r="EN110" s="22"/>
      <c r="EO110" s="100"/>
      <c r="EU110" s="100"/>
      <c r="EW110"/>
      <c r="EX110" s="61"/>
      <c r="FJ110"/>
      <c r="FK110" s="61"/>
      <c r="FL110" s="100"/>
      <c r="FM110" s="12"/>
      <c r="FN110" s="12"/>
      <c r="FP110" s="12"/>
      <c r="FU110" s="12"/>
      <c r="FV110" s="12"/>
      <c r="FW110" s="12"/>
      <c r="FX110" s="61"/>
      <c r="FY110" s="56"/>
      <c r="FZ110" s="12"/>
      <c r="GA110" s="12"/>
      <c r="GC110" s="12"/>
      <c r="GH110" s="12"/>
      <c r="GI110" s="12"/>
      <c r="GJ110" s="61"/>
      <c r="GK110" s="56"/>
      <c r="GL110" s="56"/>
      <c r="GM110" s="12"/>
      <c r="GN110" s="12"/>
      <c r="GO110" s="12"/>
      <c r="GS110" s="12"/>
      <c r="GT110" s="12"/>
      <c r="GU110" s="61"/>
      <c r="GV110" s="100"/>
      <c r="GW110" s="100"/>
      <c r="GX110" s="100"/>
      <c r="GY110" s="100"/>
      <c r="HE110" s="22"/>
      <c r="HF110" s="65"/>
      <c r="HG110" s="100"/>
      <c r="HH110" s="100"/>
      <c r="HI110" s="100"/>
      <c r="HJ110" s="100"/>
      <c r="HP110"/>
      <c r="HQ110" s="61"/>
      <c r="HR110" s="100"/>
      <c r="HS110" s="100"/>
      <c r="HT110" s="100"/>
      <c r="HU110" s="100"/>
      <c r="IA110"/>
      <c r="IB110" s="61"/>
    </row>
    <row r="111" spans="4:236" x14ac:dyDescent="0.25">
      <c r="D111" s="101"/>
      <c r="E111" s="101"/>
      <c r="L111" s="100">
        <v>638.00960024125027</v>
      </c>
      <c r="M111" s="100">
        <v>105</v>
      </c>
      <c r="N111" s="22">
        <f t="shared" si="215"/>
        <v>3.2992489535844083</v>
      </c>
      <c r="O111" s="100"/>
      <c r="P111" s="100">
        <f t="shared" si="221"/>
        <v>0.42689786427061654</v>
      </c>
      <c r="Q111" s="100"/>
      <c r="R111" s="100"/>
      <c r="S111" s="100"/>
      <c r="T111" s="100"/>
      <c r="U111" s="100"/>
      <c r="V111">
        <f t="shared" si="222"/>
        <v>0.51841508762435162</v>
      </c>
      <c r="W111">
        <f t="shared" si="223"/>
        <v>-0.36967601792457572</v>
      </c>
      <c r="X111" s="61"/>
      <c r="Y111"/>
      <c r="Z111"/>
      <c r="AA111" s="100"/>
      <c r="AB111" s="100"/>
      <c r="AC111" s="100"/>
      <c r="AD111" s="100"/>
      <c r="AE111" s="100"/>
      <c r="AF111" s="100"/>
      <c r="AG111" s="100"/>
      <c r="AH111" s="100"/>
      <c r="AI111" s="100"/>
      <c r="AJ111" s="100"/>
      <c r="AK111" s="65"/>
      <c r="AL111" s="100"/>
      <c r="AM111" s="100"/>
      <c r="AN111" s="100"/>
      <c r="AO111" s="100"/>
      <c r="AU111" s="100"/>
      <c r="AV111" s="100"/>
      <c r="AW111" s="100"/>
      <c r="AX111" s="61"/>
      <c r="AY111" s="100">
        <v>1142.9260693500696</v>
      </c>
      <c r="AZ111" s="100">
        <v>105</v>
      </c>
      <c r="BA111" s="22">
        <f t="shared" si="232"/>
        <v>2.3667889659888051</v>
      </c>
      <c r="BB111" s="100"/>
      <c r="BC111" s="100">
        <f t="shared" si="233"/>
        <v>1.3691580261252656</v>
      </c>
      <c r="BD111" s="100"/>
      <c r="BE111" s="100"/>
      <c r="BF111" s="100"/>
      <c r="BG111" s="100"/>
      <c r="BH111" s="100"/>
      <c r="BI111">
        <f t="shared" si="234"/>
        <v>0.37415953592128937</v>
      </c>
      <c r="BJ111">
        <f t="shared" si="235"/>
        <v>0.13645357663177632</v>
      </c>
      <c r="BK111" s="65"/>
      <c r="BL111" s="100">
        <v>1055.6611672312285</v>
      </c>
      <c r="BM111" s="100">
        <v>105</v>
      </c>
      <c r="BN111" s="22">
        <f t="shared" si="236"/>
        <v>1.9265666210486905</v>
      </c>
      <c r="BO111" s="100"/>
      <c r="BP111" s="100">
        <f t="shared" si="237"/>
        <v>1.1799127147486248</v>
      </c>
      <c r="BQ111" s="100"/>
      <c r="BR111" s="100"/>
      <c r="BS111" s="100"/>
      <c r="BT111" s="100"/>
      <c r="BU111" s="100"/>
      <c r="BV111">
        <f t="shared" si="238"/>
        <v>0.28478403159639171</v>
      </c>
      <c r="BW111">
        <f t="shared" si="239"/>
        <v>7.1849881115352177E-2</v>
      </c>
      <c r="BX111" s="65"/>
      <c r="BY111" s="100"/>
      <c r="BZ111"/>
      <c r="CA111"/>
      <c r="CB111"/>
      <c r="CC111" s="100"/>
      <c r="CD111" s="100"/>
      <c r="CE111" s="100"/>
      <c r="CF111" s="100"/>
      <c r="CG111" s="100"/>
      <c r="CH111"/>
      <c r="CI111"/>
      <c r="CJ111"/>
      <c r="CK111" s="61"/>
      <c r="CL111"/>
      <c r="CM111"/>
      <c r="CN111"/>
      <c r="CO111"/>
      <c r="CP111" s="100"/>
      <c r="CQ111" s="100"/>
      <c r="CR111" s="100"/>
      <c r="CS111" s="100"/>
      <c r="CT111" s="100"/>
      <c r="CW111"/>
      <c r="CX111" s="65"/>
      <c r="CY111" s="100"/>
      <c r="CZ111" s="100"/>
      <c r="DA111" s="100"/>
      <c r="DB111" s="100"/>
      <c r="DH111" s="100"/>
      <c r="DI111" s="100"/>
      <c r="DJ111" s="100"/>
      <c r="DK111" s="66"/>
      <c r="DU111"/>
      <c r="DV111"/>
      <c r="DW111"/>
      <c r="DX111" s="61"/>
      <c r="DY111" s="100">
        <v>1414.859091923998</v>
      </c>
      <c r="DZ111">
        <v>105</v>
      </c>
      <c r="EA111" s="22">
        <f t="shared" si="240"/>
        <v>1.5173757244896715</v>
      </c>
      <c r="EC111" s="100">
        <f t="shared" si="241"/>
        <v>1.0370232692798831</v>
      </c>
      <c r="EH111" s="100"/>
      <c r="EI111">
        <f t="shared" si="216"/>
        <v>0.18109313178781269</v>
      </c>
      <c r="EJ111">
        <f t="shared" si="242"/>
        <v>1.5788501429032747E-2</v>
      </c>
      <c r="EK111" s="65"/>
      <c r="EL111" s="100"/>
      <c r="EM111" s="100"/>
      <c r="EN111" s="22"/>
      <c r="EO111" s="100"/>
      <c r="EU111" s="100"/>
      <c r="EW111"/>
      <c r="EX111" s="61"/>
      <c r="FJ111"/>
      <c r="FK111" s="61"/>
      <c r="FL111" s="100"/>
      <c r="FM111" s="12"/>
      <c r="FN111" s="12"/>
      <c r="FP111" s="12"/>
      <c r="FU111" s="12"/>
      <c r="FV111" s="12"/>
      <c r="FW111" s="12"/>
      <c r="FX111" s="61"/>
      <c r="FY111" s="56"/>
      <c r="FZ111" s="12"/>
      <c r="GI111"/>
      <c r="GJ111" s="61"/>
      <c r="GK111" s="100"/>
      <c r="GL111" s="100"/>
      <c r="GT111"/>
      <c r="GU111" s="61"/>
      <c r="GV111" s="100"/>
      <c r="GW111" s="100"/>
      <c r="GX111" s="100"/>
      <c r="GY111" s="100"/>
      <c r="HE111" s="22"/>
      <c r="HF111" s="65"/>
      <c r="HG111" s="100"/>
      <c r="HH111" s="100"/>
      <c r="HI111" s="100"/>
      <c r="HJ111" s="100"/>
      <c r="HP111"/>
      <c r="HQ111" s="61"/>
      <c r="HR111" s="100"/>
      <c r="HS111" s="100"/>
      <c r="HT111" s="100"/>
      <c r="HU111" s="100"/>
      <c r="IA111"/>
      <c r="IB111" s="61"/>
    </row>
    <row r="112" spans="4:236" x14ac:dyDescent="0.25">
      <c r="D112" s="101"/>
      <c r="E112" s="101"/>
      <c r="L112" s="100">
        <v>647.50173744940639</v>
      </c>
      <c r="M112" s="100">
        <v>106</v>
      </c>
      <c r="N112" s="22">
        <f t="shared" si="215"/>
        <v>3.3028457910040876</v>
      </c>
      <c r="O112" s="100"/>
      <c r="P112" s="100">
        <f t="shared" si="221"/>
        <v>0.42796641359499504</v>
      </c>
      <c r="Q112" s="100"/>
      <c r="R112" s="100"/>
      <c r="S112" s="100"/>
      <c r="T112" s="100"/>
      <c r="U112" s="100"/>
      <c r="V112">
        <f t="shared" si="222"/>
        <v>0.51888829707033779</v>
      </c>
      <c r="W112">
        <f t="shared" si="223"/>
        <v>-0.36859031267539993</v>
      </c>
      <c r="X112" s="61"/>
      <c r="Y112"/>
      <c r="Z112"/>
      <c r="AA112" s="100"/>
      <c r="AB112" s="100"/>
      <c r="AC112" s="100"/>
      <c r="AD112" s="100"/>
      <c r="AE112" s="100"/>
      <c r="AF112" s="100"/>
      <c r="AG112" s="100"/>
      <c r="AH112" s="100"/>
      <c r="AI112" s="100"/>
      <c r="AJ112" s="100"/>
      <c r="AK112" s="61"/>
      <c r="AM112" s="100"/>
      <c r="AN112" s="100"/>
      <c r="AO112" s="100"/>
      <c r="AU112" s="100"/>
      <c r="AV112" s="100"/>
      <c r="AW112"/>
      <c r="AX112" s="61"/>
      <c r="AY112" s="100">
        <v>1152.4184352916261</v>
      </c>
      <c r="AZ112" s="100">
        <v>106</v>
      </c>
      <c r="BA112" s="22">
        <f t="shared" si="232"/>
        <v>2.3875502727080051</v>
      </c>
      <c r="BB112" s="100"/>
      <c r="BC112" s="100">
        <f t="shared" si="233"/>
        <v>1.376973726157761</v>
      </c>
      <c r="BD112" s="100"/>
      <c r="BE112" s="100"/>
      <c r="BF112" s="100"/>
      <c r="BG112" s="100"/>
      <c r="BH112" s="100"/>
      <c r="BI112">
        <f t="shared" si="234"/>
        <v>0.37795252493842846</v>
      </c>
      <c r="BJ112">
        <f t="shared" si="235"/>
        <v>0.13892565362397963</v>
      </c>
      <c r="BK112" s="61"/>
      <c r="BL112" s="100">
        <v>1066.719855444718</v>
      </c>
      <c r="BM112" s="100">
        <v>106</v>
      </c>
      <c r="BN112" s="22">
        <f t="shared" si="236"/>
        <v>1.9434663282508717</v>
      </c>
      <c r="BO112" s="100"/>
      <c r="BP112" s="100">
        <f t="shared" si="237"/>
        <v>1.1878844556901527</v>
      </c>
      <c r="BQ112" s="100"/>
      <c r="BR112" s="100"/>
      <c r="BS112" s="100"/>
      <c r="BT112" s="100"/>
      <c r="BU112" s="100"/>
      <c r="BV112">
        <f t="shared" si="238"/>
        <v>0.28857702061353074</v>
      </c>
      <c r="BW112">
        <f t="shared" si="239"/>
        <v>7.4774199318075357E-2</v>
      </c>
      <c r="BX112" s="65"/>
      <c r="BY112" s="100"/>
      <c r="BZ112"/>
      <c r="CA112"/>
      <c r="CB112"/>
      <c r="CC112" s="100"/>
      <c r="CD112" s="100"/>
      <c r="CE112" s="100"/>
      <c r="CF112" s="100"/>
      <c r="CG112" s="100"/>
      <c r="CH112"/>
      <c r="CI112"/>
      <c r="CJ112"/>
      <c r="CK112" s="61"/>
      <c r="CL112"/>
      <c r="CM112"/>
      <c r="CN112"/>
      <c r="CO112"/>
      <c r="CP112" s="100"/>
      <c r="CQ112" s="100"/>
      <c r="CR112" s="100"/>
      <c r="CS112" s="100"/>
      <c r="CT112" s="100"/>
      <c r="CW112"/>
      <c r="CX112" s="65"/>
      <c r="CY112" s="100"/>
      <c r="CZ112" s="100"/>
      <c r="DA112" s="100"/>
      <c r="DB112" s="100"/>
      <c r="DH112" s="100"/>
      <c r="DI112" s="100"/>
      <c r="DJ112" s="100"/>
      <c r="DK112" s="66"/>
      <c r="DL112" s="100"/>
      <c r="DU112"/>
      <c r="DV112"/>
      <c r="DW112"/>
      <c r="DX112" s="61"/>
      <c r="DY112" s="100">
        <v>1430.2801299046282</v>
      </c>
      <c r="DZ112">
        <v>106</v>
      </c>
      <c r="EA112" s="22">
        <f t="shared" si="240"/>
        <v>1.5311700492577593</v>
      </c>
      <c r="EC112" s="100">
        <f t="shared" si="241"/>
        <v>1.0455367868729997</v>
      </c>
      <c r="EH112" s="100"/>
      <c r="EI112">
        <f t="shared" si="216"/>
        <v>0.18502342541624506</v>
      </c>
      <c r="EJ112">
        <f t="shared" si="242"/>
        <v>1.9339317933112794E-2</v>
      </c>
      <c r="EK112" s="65"/>
      <c r="EL112" s="100"/>
      <c r="EM112" s="100"/>
      <c r="EN112" s="22"/>
      <c r="EO112" s="100"/>
      <c r="EU112" s="100"/>
      <c r="EW112"/>
      <c r="EX112" s="61"/>
      <c r="FJ112"/>
      <c r="FK112" s="61"/>
      <c r="FL112" s="100"/>
      <c r="FM112" s="12"/>
      <c r="FN112" s="12"/>
      <c r="FP112" s="12"/>
      <c r="FV112" s="12"/>
      <c r="FW112" s="12"/>
      <c r="FX112" s="61"/>
      <c r="FY112" s="56"/>
      <c r="FZ112" s="12"/>
      <c r="GI112"/>
      <c r="GJ112" s="61"/>
      <c r="GK112" s="100"/>
      <c r="GL112" s="100"/>
      <c r="GT112"/>
      <c r="GU112" s="61"/>
      <c r="GV112" s="100"/>
      <c r="GW112" s="100"/>
      <c r="GX112" s="100"/>
      <c r="GY112" s="100"/>
      <c r="HE112" s="22"/>
      <c r="HF112" s="65"/>
      <c r="HG112" s="100"/>
      <c r="HH112" s="100"/>
      <c r="HI112" s="100"/>
      <c r="HJ112" s="100"/>
      <c r="HP112"/>
      <c r="HQ112" s="61"/>
      <c r="HR112" s="100"/>
      <c r="HS112" s="100"/>
      <c r="HT112" s="100"/>
      <c r="HU112" s="100"/>
      <c r="IA112"/>
      <c r="IB112" s="61"/>
    </row>
    <row r="113" spans="1:236" x14ac:dyDescent="0.25">
      <c r="D113" s="101"/>
      <c r="E113" s="101"/>
      <c r="L113" s="100">
        <v>654.5007639414946</v>
      </c>
      <c r="M113" s="100">
        <v>107</v>
      </c>
      <c r="N113" s="22">
        <f t="shared" si="215"/>
        <v>3.3064426284237669</v>
      </c>
      <c r="O113" s="100"/>
      <c r="P113" s="100">
        <f t="shared" si="221"/>
        <v>0.42875430834044836</v>
      </c>
      <c r="Q113" s="100"/>
      <c r="R113" s="100"/>
      <c r="S113" s="100"/>
      <c r="T113" s="100"/>
      <c r="U113" s="100"/>
      <c r="V113">
        <f t="shared" si="222"/>
        <v>0.51936099146608827</v>
      </c>
      <c r="W113">
        <f t="shared" si="223"/>
        <v>-0.36779150291632873</v>
      </c>
      <c r="X113" s="61"/>
      <c r="Y113"/>
      <c r="Z113"/>
      <c r="AA113" s="100"/>
      <c r="AB113" s="100"/>
      <c r="AC113" s="100"/>
      <c r="AD113" s="100"/>
      <c r="AE113" s="100"/>
      <c r="AF113" s="100"/>
      <c r="AG113" s="100"/>
      <c r="AH113" s="100"/>
      <c r="AI113" s="100"/>
      <c r="AJ113" s="100"/>
      <c r="AK113" s="61"/>
      <c r="AM113" s="100"/>
      <c r="AN113" s="100"/>
      <c r="AO113" s="100"/>
      <c r="AU113" s="100"/>
      <c r="AV113" s="100"/>
      <c r="AW113"/>
      <c r="AX113" s="61"/>
      <c r="AY113" s="100">
        <v>1164.3893249253017</v>
      </c>
      <c r="AZ113" s="100">
        <v>107</v>
      </c>
      <c r="BA113" s="22">
        <f t="shared" si="232"/>
        <v>2.4083115794272052</v>
      </c>
      <c r="BB113" s="100"/>
      <c r="BC113" s="100">
        <f t="shared" si="233"/>
        <v>1.3868301605888569</v>
      </c>
      <c r="BD113" s="100"/>
      <c r="BE113" s="100"/>
      <c r="BF113" s="100"/>
      <c r="BG113" s="100"/>
      <c r="BH113" s="100"/>
      <c r="BI113">
        <f t="shared" si="234"/>
        <v>0.38171267381173529</v>
      </c>
      <c r="BJ113">
        <f t="shared" si="235"/>
        <v>0.14202327806286891</v>
      </c>
      <c r="BK113" s="61"/>
      <c r="BL113" s="100">
        <v>1076.8298379967005</v>
      </c>
      <c r="BM113" s="100">
        <v>107</v>
      </c>
      <c r="BN113" s="22">
        <f t="shared" si="236"/>
        <v>1.9603660354530532</v>
      </c>
      <c r="BO113" s="100"/>
      <c r="BP113" s="100">
        <f t="shared" si="237"/>
        <v>1.1951723148170121</v>
      </c>
      <c r="BQ113" s="100"/>
      <c r="BR113" s="100"/>
      <c r="BS113" s="100"/>
      <c r="BT113" s="100"/>
      <c r="BU113" s="100"/>
      <c r="BV113">
        <f t="shared" si="238"/>
        <v>0.29233716948683752</v>
      </c>
      <c r="BW113">
        <f t="shared" si="239"/>
        <v>7.7430524513610599E-2</v>
      </c>
      <c r="BX113" s="65"/>
      <c r="BY113" s="100"/>
      <c r="BZ113"/>
      <c r="CA113"/>
      <c r="CB113"/>
      <c r="CC113" s="100"/>
      <c r="CD113" s="100"/>
      <c r="CE113" s="100"/>
      <c r="CF113" s="100"/>
      <c r="CG113" s="100"/>
      <c r="CH113"/>
      <c r="CI113"/>
      <c r="CJ113"/>
      <c r="CK113" s="61"/>
      <c r="CL113"/>
      <c r="CM113"/>
      <c r="CN113"/>
      <c r="CO113"/>
      <c r="CP113" s="100"/>
      <c r="CQ113" s="100"/>
      <c r="CR113" s="100"/>
      <c r="CS113" s="100"/>
      <c r="CT113" s="100"/>
      <c r="CW113"/>
      <c r="CX113" s="65"/>
      <c r="CY113" s="100"/>
      <c r="CZ113" s="100"/>
      <c r="DA113" s="100"/>
      <c r="DB113" s="100"/>
      <c r="DH113" s="100"/>
      <c r="DI113" s="100"/>
      <c r="DJ113" s="100"/>
      <c r="DK113" s="66"/>
      <c r="DL113" s="100"/>
      <c r="DU113"/>
      <c r="DV113"/>
      <c r="DW113"/>
      <c r="DX113" s="61"/>
      <c r="DY113" s="100">
        <v>1445.2668438734765</v>
      </c>
      <c r="DZ113">
        <v>107</v>
      </c>
      <c r="EA113" s="22">
        <f t="shared" si="240"/>
        <v>1.5449643740258472</v>
      </c>
      <c r="EC113" s="100">
        <f t="shared" si="241"/>
        <v>1.0538105265004525</v>
      </c>
      <c r="EH113" s="100"/>
      <c r="EI113">
        <f t="shared" si="216"/>
        <v>0.18891846929976921</v>
      </c>
      <c r="EJ113">
        <f t="shared" si="242"/>
        <v>2.2762532420701278E-2</v>
      </c>
      <c r="EK113" s="65"/>
      <c r="EL113" s="100"/>
      <c r="EM113" s="100"/>
      <c r="EN113" s="22"/>
      <c r="EO113" s="100"/>
      <c r="EU113" s="100"/>
      <c r="EW113"/>
      <c r="EX113" s="61"/>
      <c r="FJ113"/>
      <c r="FK113" s="61"/>
      <c r="FL113" s="100"/>
      <c r="FM113" s="12"/>
      <c r="FN113" s="12"/>
      <c r="FP113" s="12"/>
      <c r="FV113" s="12"/>
      <c r="FW113" s="12"/>
      <c r="FX113" s="61"/>
      <c r="FY113" s="56"/>
      <c r="FZ113" s="12"/>
      <c r="GI113"/>
      <c r="GJ113" s="61"/>
      <c r="GK113" s="100"/>
      <c r="GL113" s="100"/>
      <c r="GT113"/>
      <c r="GU113" s="61"/>
      <c r="GV113" s="100"/>
      <c r="GW113" s="100"/>
      <c r="GX113" s="100"/>
      <c r="GY113" s="100"/>
      <c r="HE113" s="22"/>
      <c r="HF113" s="65"/>
      <c r="HG113" s="100"/>
      <c r="HH113" s="100"/>
      <c r="HI113" s="100"/>
      <c r="HJ113" s="100"/>
      <c r="HP113"/>
      <c r="HQ113" s="61"/>
      <c r="HR113" s="100"/>
      <c r="HS113" s="100"/>
      <c r="HT113" s="100"/>
      <c r="HU113" s="100"/>
      <c r="IA113"/>
      <c r="IB113" s="61"/>
    </row>
    <row r="114" spans="1:236" x14ac:dyDescent="0.25">
      <c r="D114" s="101"/>
      <c r="E114" s="101"/>
      <c r="L114" s="100">
        <v>663.00169683040781</v>
      </c>
      <c r="M114" s="100">
        <v>108</v>
      </c>
      <c r="N114" s="22">
        <f t="shared" si="215"/>
        <v>3.3100394658434462</v>
      </c>
      <c r="O114" s="100"/>
      <c r="P114" s="100">
        <f t="shared" si="221"/>
        <v>0.42971127576473189</v>
      </c>
      <c r="Q114" s="100"/>
      <c r="R114" s="100"/>
      <c r="S114" s="100"/>
      <c r="T114" s="100"/>
      <c r="U114" s="100"/>
      <c r="V114">
        <f t="shared" si="222"/>
        <v>0.51983317193156542</v>
      </c>
      <c r="W114">
        <f t="shared" si="223"/>
        <v>-0.36682325013701311</v>
      </c>
      <c r="X114" s="61"/>
      <c r="Y114"/>
      <c r="Z114"/>
      <c r="AA114" s="100"/>
      <c r="AB114" s="100"/>
      <c r="AC114" s="100"/>
      <c r="AD114" s="100"/>
      <c r="AE114" s="100"/>
      <c r="AF114" s="100"/>
      <c r="AG114" s="100"/>
      <c r="AH114" s="100"/>
      <c r="AI114" s="100"/>
      <c r="AJ114" s="100"/>
      <c r="AK114" s="61"/>
      <c r="AM114" s="100"/>
      <c r="AN114" s="100"/>
      <c r="AO114" s="100"/>
      <c r="AU114" s="100"/>
      <c r="AV114" s="100"/>
      <c r="AW114"/>
      <c r="AX114" s="61"/>
      <c r="AY114" s="100">
        <v>1174.3434335832087</v>
      </c>
      <c r="AZ114" s="100">
        <v>108</v>
      </c>
      <c r="BA114" s="22">
        <f t="shared" si="232"/>
        <v>2.4290728861464053</v>
      </c>
      <c r="BB114" s="100"/>
      <c r="BC114" s="100">
        <f t="shared" si="233"/>
        <v>1.395026044295834</v>
      </c>
      <c r="BD114" s="100"/>
      <c r="BE114" s="100"/>
      <c r="BF114" s="100"/>
      <c r="BG114" s="100"/>
      <c r="BH114" s="100"/>
      <c r="BI114">
        <f t="shared" si="234"/>
        <v>0.38544054633097846</v>
      </c>
      <c r="BJ114">
        <f t="shared" si="235"/>
        <v>0.14458231570164598</v>
      </c>
      <c r="BK114" s="61"/>
      <c r="BL114" s="100">
        <v>1087.3666584919733</v>
      </c>
      <c r="BM114" s="100">
        <v>108</v>
      </c>
      <c r="BN114" s="22">
        <f t="shared" si="236"/>
        <v>1.9772657426552349</v>
      </c>
      <c r="BO114" s="100"/>
      <c r="BP114" s="100">
        <f t="shared" si="237"/>
        <v>1.2027678633770338</v>
      </c>
      <c r="BQ114" s="100"/>
      <c r="BR114" s="100"/>
      <c r="BS114" s="100"/>
      <c r="BT114" s="100"/>
      <c r="BU114" s="100"/>
      <c r="BV114">
        <f t="shared" si="238"/>
        <v>0.29606504200608075</v>
      </c>
      <c r="BW114">
        <f t="shared" si="239"/>
        <v>8.0181815716745541E-2</v>
      </c>
      <c r="BX114" s="65"/>
      <c r="BY114" s="100"/>
      <c r="BZ114"/>
      <c r="CA114"/>
      <c r="CB114"/>
      <c r="CC114" s="100"/>
      <c r="CD114" s="100"/>
      <c r="CE114" s="100"/>
      <c r="CF114" s="100"/>
      <c r="CG114" s="100"/>
      <c r="CH114"/>
      <c r="CI114"/>
      <c r="CJ114"/>
      <c r="CK114" s="61"/>
      <c r="CL114"/>
      <c r="CM114"/>
      <c r="CN114"/>
      <c r="CO114"/>
      <c r="CP114" s="100"/>
      <c r="CQ114" s="100"/>
      <c r="CR114" s="100"/>
      <c r="CS114" s="100"/>
      <c r="CT114" s="100"/>
      <c r="CW114"/>
      <c r="CX114" s="65"/>
      <c r="CY114" s="100"/>
      <c r="CZ114" s="100"/>
      <c r="DA114" s="100"/>
      <c r="DB114" s="100"/>
      <c r="DH114" s="100"/>
      <c r="DI114" s="100"/>
      <c r="DJ114" s="100"/>
      <c r="DK114" s="66"/>
      <c r="DL114" s="100"/>
      <c r="DU114"/>
      <c r="DV114"/>
      <c r="DW114"/>
      <c r="DX114" s="61"/>
      <c r="DY114" s="100">
        <v>1461.7942741713007</v>
      </c>
      <c r="DZ114">
        <v>108</v>
      </c>
      <c r="EA114" s="22">
        <f t="shared" si="240"/>
        <v>1.5587586987939352</v>
      </c>
      <c r="EC114" s="100">
        <f t="shared" si="241"/>
        <v>1.0629348519048947</v>
      </c>
      <c r="EH114" s="100"/>
      <c r="EI114">
        <f t="shared" si="216"/>
        <v>0.19277889011300736</v>
      </c>
      <c r="EJ114">
        <f t="shared" si="242"/>
        <v>2.6506647095961899E-2</v>
      </c>
      <c r="EK114" s="65"/>
      <c r="EL114" s="100"/>
      <c r="EM114" s="100"/>
      <c r="EN114" s="22"/>
      <c r="EO114" s="100"/>
      <c r="EU114" s="100"/>
      <c r="EW114"/>
      <c r="EX114" s="61"/>
      <c r="FJ114"/>
      <c r="FK114" s="61"/>
      <c r="FL114" s="100"/>
      <c r="FW114"/>
      <c r="FX114" s="61"/>
      <c r="FY114" s="100"/>
      <c r="GI114"/>
      <c r="GJ114" s="61"/>
      <c r="GK114" s="100"/>
      <c r="GL114" s="100"/>
      <c r="GT114"/>
      <c r="GU114" s="61"/>
      <c r="GV114" s="100"/>
      <c r="GW114" s="100"/>
      <c r="GX114" s="100"/>
      <c r="GY114" s="100"/>
      <c r="HE114" s="22"/>
      <c r="HF114" s="65"/>
      <c r="HG114" s="100"/>
      <c r="HH114" s="100"/>
      <c r="HI114" s="100"/>
      <c r="HJ114" s="100"/>
      <c r="HP114"/>
      <c r="HQ114" s="61"/>
      <c r="HR114" s="100"/>
      <c r="HS114" s="100"/>
      <c r="HT114" s="100"/>
      <c r="HU114" s="100"/>
      <c r="IA114"/>
      <c r="IB114" s="61"/>
    </row>
    <row r="115" spans="1:236" x14ac:dyDescent="0.25">
      <c r="D115" s="101"/>
      <c r="E115" s="101"/>
      <c r="L115" s="100">
        <v>671.00167659999181</v>
      </c>
      <c r="M115" s="100">
        <v>109</v>
      </c>
      <c r="N115" s="22">
        <f t="shared" si="215"/>
        <v>3.3136363032631255</v>
      </c>
      <c r="O115" s="100"/>
      <c r="P115" s="100">
        <f t="shared" si="221"/>
        <v>0.43061184987047546</v>
      </c>
      <c r="Q115" s="100"/>
      <c r="R115" s="100"/>
      <c r="S115" s="100"/>
      <c r="T115" s="100"/>
      <c r="U115" s="100"/>
      <c r="V115">
        <f t="shared" si="222"/>
        <v>0.52030483958308227</v>
      </c>
      <c r="W115">
        <f t="shared" si="223"/>
        <v>-0.36591402313643323</v>
      </c>
      <c r="X115" s="61"/>
      <c r="Y115"/>
      <c r="Z115"/>
      <c r="AA115" s="100"/>
      <c r="AB115" s="100"/>
      <c r="AC115" s="100"/>
      <c r="AD115" s="100"/>
      <c r="AE115" s="100"/>
      <c r="AF115" s="100"/>
      <c r="AG115" s="100"/>
      <c r="AH115" s="100"/>
      <c r="AI115" s="100"/>
      <c r="AJ115" s="100"/>
      <c r="AK115" s="61"/>
      <c r="AM115" s="100"/>
      <c r="AN115" s="100"/>
      <c r="AO115" s="100"/>
      <c r="AU115" s="100"/>
      <c r="AV115" s="100"/>
      <c r="AW115"/>
      <c r="AX115" s="61"/>
      <c r="AY115" s="100">
        <v>1185.3356064845095</v>
      </c>
      <c r="AZ115" s="100">
        <v>109</v>
      </c>
      <c r="BA115" s="22">
        <f t="shared" si="232"/>
        <v>2.4498341928656053</v>
      </c>
      <c r="BB115" s="100"/>
      <c r="BC115" s="100">
        <f t="shared" si="233"/>
        <v>1.4040766357533105</v>
      </c>
      <c r="BD115" s="100"/>
      <c r="BE115" s="100"/>
      <c r="BF115" s="100"/>
      <c r="BG115" s="100"/>
      <c r="BH115" s="100"/>
      <c r="BI115">
        <f t="shared" si="234"/>
        <v>0.38913669189094219</v>
      </c>
      <c r="BJ115">
        <f t="shared" si="235"/>
        <v>0.14739081262033127</v>
      </c>
      <c r="BK115" s="61"/>
      <c r="BL115" s="100">
        <v>1097.878522424043</v>
      </c>
      <c r="BM115" s="100">
        <v>109</v>
      </c>
      <c r="BN115" s="22">
        <f t="shared" si="236"/>
        <v>1.9941654498574164</v>
      </c>
      <c r="BO115" s="100"/>
      <c r="BP115" s="100">
        <f t="shared" si="237"/>
        <v>1.2103454218054224</v>
      </c>
      <c r="BQ115" s="100"/>
      <c r="BR115" s="100"/>
      <c r="BS115" s="100"/>
      <c r="BT115" s="100"/>
      <c r="BU115" s="100"/>
      <c r="BV115">
        <f t="shared" si="238"/>
        <v>0.29976118756604447</v>
      </c>
      <c r="BW115">
        <f t="shared" si="239"/>
        <v>8.2909331783843104E-2</v>
      </c>
      <c r="BX115" s="65"/>
      <c r="BY115" s="100"/>
      <c r="BZ115"/>
      <c r="CA115"/>
      <c r="CB115"/>
      <c r="CC115" s="100"/>
      <c r="CD115" s="100"/>
      <c r="CE115" s="100"/>
      <c r="CF115" s="100"/>
      <c r="CG115" s="100"/>
      <c r="CH115"/>
      <c r="CI115"/>
      <c r="CJ115"/>
      <c r="CK115" s="61"/>
      <c r="CL115"/>
      <c r="CM115"/>
      <c r="CN115"/>
      <c r="CO115"/>
      <c r="CP115" s="100"/>
      <c r="CQ115" s="100"/>
      <c r="CR115" s="100"/>
      <c r="CS115" s="100"/>
      <c r="CT115" s="100"/>
      <c r="CW115"/>
      <c r="CX115" s="65"/>
      <c r="CY115" s="100"/>
      <c r="CZ115" s="100"/>
      <c r="DA115" s="100"/>
      <c r="DB115" s="100"/>
      <c r="DH115" s="100"/>
      <c r="DI115" s="100"/>
      <c r="DJ115" s="100"/>
      <c r="DK115" s="66"/>
      <c r="DL115" s="100"/>
      <c r="DU115"/>
      <c r="DV115"/>
      <c r="DW115"/>
      <c r="DX115" s="61"/>
      <c r="DY115" s="100">
        <v>1479.8204282952713</v>
      </c>
      <c r="DZ115">
        <v>109</v>
      </c>
      <c r="EA115" s="22">
        <f t="shared" si="240"/>
        <v>1.5725530235620231</v>
      </c>
      <c r="EC115" s="100">
        <f t="shared" si="241"/>
        <v>1.0728865802167902</v>
      </c>
      <c r="EH115" s="100"/>
      <c r="EI115">
        <f t="shared" si="216"/>
        <v>0.19660529796606022</v>
      </c>
      <c r="EJ115">
        <f t="shared" si="242"/>
        <v>3.0553813122038576E-2</v>
      </c>
      <c r="EK115" s="65"/>
      <c r="EL115" s="100"/>
      <c r="EM115" s="100"/>
      <c r="EN115" s="22"/>
      <c r="EO115" s="100"/>
      <c r="EU115" s="100"/>
      <c r="EW115"/>
      <c r="EX115" s="61"/>
      <c r="FJ115"/>
      <c r="FK115" s="61"/>
      <c r="FL115" s="100"/>
      <c r="FW115"/>
      <c r="FX115" s="61"/>
      <c r="FY115" s="100"/>
      <c r="GI115"/>
      <c r="GJ115" s="61"/>
      <c r="GK115" s="100"/>
      <c r="GL115" s="100"/>
      <c r="GT115"/>
      <c r="GU115" s="61"/>
      <c r="GV115" s="100"/>
      <c r="GW115" s="100"/>
      <c r="GX115" s="100"/>
      <c r="GY115" s="100"/>
      <c r="HE115" s="22"/>
      <c r="HF115" s="65"/>
      <c r="HG115" s="100"/>
      <c r="HH115" s="100"/>
      <c r="HI115" s="100"/>
      <c r="HJ115" s="100"/>
      <c r="HP115"/>
      <c r="HQ115" s="61"/>
      <c r="HR115" s="100"/>
      <c r="HS115" s="100"/>
      <c r="HT115" s="100"/>
      <c r="HU115" s="100"/>
      <c r="IA115"/>
      <c r="IB115" s="61"/>
    </row>
    <row r="116" spans="1:236" x14ac:dyDescent="0.25">
      <c r="D116" s="101"/>
      <c r="E116" s="101"/>
      <c r="L116" s="100">
        <v>679.50165562712209</v>
      </c>
      <c r="M116" s="100">
        <v>110</v>
      </c>
      <c r="N116" s="22">
        <f t="shared" si="215"/>
        <v>3.3172331406828048</v>
      </c>
      <c r="O116" s="100"/>
      <c r="P116" s="100">
        <f t="shared" si="221"/>
        <v>0.43156870991658464</v>
      </c>
      <c r="Q116" s="100"/>
      <c r="R116" s="100"/>
      <c r="S116" s="100"/>
      <c r="T116" s="100"/>
      <c r="U116" s="100"/>
      <c r="V116">
        <f t="shared" si="222"/>
        <v>0.52077599553331899</v>
      </c>
      <c r="W116">
        <f t="shared" si="223"/>
        <v>-0.36495005055812652</v>
      </c>
      <c r="X116" s="61"/>
      <c r="Y116"/>
      <c r="Z116"/>
      <c r="AA116" s="100"/>
      <c r="AB116" s="100"/>
      <c r="AC116" s="100"/>
      <c r="AD116" s="100"/>
      <c r="AE116" s="100"/>
      <c r="AF116" s="100"/>
      <c r="AG116" s="100"/>
      <c r="AH116" s="100"/>
      <c r="AI116" s="100"/>
      <c r="AJ116" s="100"/>
      <c r="AK116" s="61"/>
      <c r="AM116" s="100"/>
      <c r="AN116" s="100"/>
      <c r="AO116" s="100"/>
      <c r="AU116" s="100"/>
      <c r="AV116" s="100"/>
      <c r="AW116"/>
      <c r="AX116" s="61"/>
      <c r="AY116" s="100">
        <v>1195.8097674797609</v>
      </c>
      <c r="AZ116" s="100">
        <v>110</v>
      </c>
      <c r="BA116" s="22">
        <f t="shared" si="232"/>
        <v>2.4705954995848054</v>
      </c>
      <c r="BB116" s="100"/>
      <c r="BC116" s="100">
        <f t="shared" si="233"/>
        <v>1.4127007133473446</v>
      </c>
      <c r="BD116" s="100"/>
      <c r="BE116" s="100"/>
      <c r="BF116" s="100"/>
      <c r="BG116" s="100"/>
      <c r="BH116" s="100"/>
      <c r="BI116">
        <f t="shared" si="234"/>
        <v>0.39280164597734757</v>
      </c>
      <c r="BJ116">
        <f t="shared" si="235"/>
        <v>0.15005016446070532</v>
      </c>
      <c r="BK116" s="61"/>
      <c r="BL116" s="100">
        <v>1108.8897600753648</v>
      </c>
      <c r="BM116" s="100">
        <v>110</v>
      </c>
      <c r="BN116" s="22">
        <f t="shared" si="236"/>
        <v>2.0110651570595977</v>
      </c>
      <c r="BO116" s="100"/>
      <c r="BP116" s="100">
        <f t="shared" si="237"/>
        <v>1.218282957642165</v>
      </c>
      <c r="BQ116" s="100"/>
      <c r="BR116" s="100"/>
      <c r="BS116" s="100"/>
      <c r="BT116" s="100"/>
      <c r="BU116" s="100"/>
      <c r="BV116">
        <f t="shared" si="238"/>
        <v>0.3034261416524498</v>
      </c>
      <c r="BW116">
        <f t="shared" si="239"/>
        <v>8.5748168978857536E-2</v>
      </c>
      <c r="BX116" s="65"/>
      <c r="BY116" s="100"/>
      <c r="BZ116"/>
      <c r="CA116"/>
      <c r="CB116"/>
      <c r="CC116" s="100"/>
      <c r="CD116" s="100"/>
      <c r="CE116" s="100"/>
      <c r="CF116" s="100"/>
      <c r="CG116" s="100"/>
      <c r="CH116"/>
      <c r="CI116"/>
      <c r="CJ116"/>
      <c r="CK116" s="61"/>
      <c r="CL116"/>
      <c r="CM116"/>
      <c r="CN116"/>
      <c r="CO116"/>
      <c r="CP116" s="100"/>
      <c r="CQ116" s="100"/>
      <c r="CR116" s="100"/>
      <c r="CS116" s="100"/>
      <c r="CT116" s="100"/>
      <c r="CW116"/>
      <c r="CX116" s="65"/>
      <c r="CY116" s="100"/>
      <c r="CZ116" s="100"/>
      <c r="DA116" s="100"/>
      <c r="DB116" s="100"/>
      <c r="DH116" s="100"/>
      <c r="DI116" s="100"/>
      <c r="DJ116" s="100"/>
      <c r="DK116" s="66"/>
      <c r="DL116" s="100"/>
      <c r="DU116"/>
      <c r="DV116"/>
      <c r="DW116"/>
      <c r="DX116" s="61"/>
      <c r="EA116" s="100"/>
      <c r="EB116" s="100"/>
      <c r="EH116" s="100"/>
      <c r="EI116" s="100"/>
      <c r="EJ116" s="100"/>
      <c r="EK116" s="65"/>
      <c r="EL116" s="100"/>
      <c r="EM116" s="100"/>
      <c r="EN116" s="22"/>
      <c r="EO116" s="100"/>
      <c r="EU116" s="100"/>
      <c r="EW116"/>
      <c r="EX116" s="61"/>
      <c r="FJ116"/>
      <c r="FK116" s="61"/>
      <c r="FL116" s="100"/>
      <c r="FW116"/>
      <c r="FX116" s="61"/>
      <c r="FY116" s="100"/>
      <c r="GI116"/>
      <c r="GJ116" s="61"/>
      <c r="GK116" s="100"/>
      <c r="GL116" s="100"/>
      <c r="GT116"/>
      <c r="GU116" s="61"/>
      <c r="GV116" s="100"/>
      <c r="GW116" s="100"/>
      <c r="GX116" s="100"/>
      <c r="GY116" s="100"/>
      <c r="HE116"/>
      <c r="HF116" s="61"/>
      <c r="HG116" s="100"/>
      <c r="HH116" s="100"/>
      <c r="HI116" s="100"/>
      <c r="HJ116" s="100"/>
      <c r="HP116"/>
      <c r="HQ116" s="61"/>
      <c r="HR116" s="100"/>
      <c r="HS116" s="100"/>
      <c r="HT116" s="100"/>
      <c r="HU116" s="100"/>
      <c r="IA116"/>
      <c r="IB116" s="61"/>
    </row>
    <row r="117" spans="1:236" x14ac:dyDescent="0.25">
      <c r="D117" s="101"/>
      <c r="E117" s="101"/>
      <c r="L117" s="100">
        <v>687.0016375526335</v>
      </c>
      <c r="M117" s="100">
        <v>111</v>
      </c>
      <c r="N117" s="22">
        <f t="shared" si="215"/>
        <v>3.3208299781024841</v>
      </c>
      <c r="O117" s="100"/>
      <c r="P117" s="100">
        <f t="shared" si="221"/>
        <v>0.4324129982410802</v>
      </c>
      <c r="Q117" s="100"/>
      <c r="R117" s="100"/>
      <c r="S117" s="100"/>
      <c r="T117" s="100"/>
      <c r="U117" s="100"/>
      <c r="V117">
        <f t="shared" si="222"/>
        <v>0.5212466408913381</v>
      </c>
      <c r="W117">
        <f t="shared" si="223"/>
        <v>-0.36410125972443952</v>
      </c>
      <c r="X117" s="61"/>
      <c r="Y117"/>
      <c r="Z117"/>
      <c r="AA117" s="100"/>
      <c r="AB117" s="100"/>
      <c r="AC117" s="100"/>
      <c r="AD117" s="100"/>
      <c r="AE117" s="100"/>
      <c r="AF117" s="100"/>
      <c r="AG117" s="100"/>
      <c r="AH117" s="100"/>
      <c r="AI117" s="100"/>
      <c r="AJ117" s="100"/>
      <c r="AK117" s="61"/>
      <c r="AM117" s="100"/>
      <c r="AN117" s="100"/>
      <c r="AO117" s="100"/>
      <c r="AU117" s="100"/>
      <c r="AV117" s="100"/>
      <c r="AW117"/>
      <c r="AX117" s="61"/>
      <c r="AY117" s="100">
        <v>1207.8017221381992</v>
      </c>
      <c r="AZ117" s="100">
        <v>111</v>
      </c>
      <c r="BA117" s="22">
        <f t="shared" si="232"/>
        <v>2.4913568063040055</v>
      </c>
      <c r="BB117" s="100"/>
      <c r="BC117" s="100">
        <f t="shared" si="233"/>
        <v>1.4225744920228298</v>
      </c>
      <c r="BD117" s="100"/>
      <c r="BE117" s="100"/>
      <c r="BF117" s="100"/>
      <c r="BG117" s="100"/>
      <c r="BH117" s="100"/>
      <c r="BI117">
        <f t="shared" si="234"/>
        <v>0.39643593063244165</v>
      </c>
      <c r="BJ117">
        <f t="shared" si="235"/>
        <v>0.15307501716019556</v>
      </c>
      <c r="BK117" s="61"/>
      <c r="BL117" s="100">
        <v>1119.4016258698216</v>
      </c>
      <c r="BM117" s="100">
        <v>111</v>
      </c>
      <c r="BN117" s="22">
        <f t="shared" si="236"/>
        <v>2.0279648642617794</v>
      </c>
      <c r="BO117" s="100"/>
      <c r="BP117" s="100">
        <f t="shared" si="237"/>
        <v>1.2258605174130699</v>
      </c>
      <c r="BQ117" s="100"/>
      <c r="BR117" s="100"/>
      <c r="BS117" s="100"/>
      <c r="BT117" s="100"/>
      <c r="BU117" s="100"/>
      <c r="BV117">
        <f t="shared" si="238"/>
        <v>0.30706042630754388</v>
      </c>
      <c r="BW117">
        <f t="shared" si="239"/>
        <v>8.8441057487456634E-2</v>
      </c>
      <c r="BX117" s="65"/>
      <c r="BY117" s="100"/>
      <c r="BZ117"/>
      <c r="CA117"/>
      <c r="CB117"/>
      <c r="CC117" s="100"/>
      <c r="CD117" s="100"/>
      <c r="CE117" s="100"/>
      <c r="CF117" s="100"/>
      <c r="CG117" s="100"/>
      <c r="CH117"/>
      <c r="CI117"/>
      <c r="CJ117"/>
      <c r="CK117" s="61"/>
      <c r="CL117"/>
      <c r="CM117"/>
      <c r="CN117"/>
      <c r="CO117"/>
      <c r="CP117" s="100"/>
      <c r="CQ117" s="100"/>
      <c r="CR117" s="100"/>
      <c r="CS117" s="100"/>
      <c r="CT117" s="100"/>
      <c r="CW117"/>
      <c r="CX117" s="65"/>
      <c r="CY117" s="100"/>
      <c r="CZ117" s="100"/>
      <c r="DA117" s="100"/>
      <c r="DB117" s="100"/>
      <c r="DH117" s="100"/>
      <c r="DI117" s="100"/>
      <c r="DJ117" s="100"/>
      <c r="DK117" s="66"/>
      <c r="DL117" s="100"/>
      <c r="DU117"/>
      <c r="DV117"/>
      <c r="DW117"/>
      <c r="DX117" s="61"/>
      <c r="EA117" s="100"/>
      <c r="EB117" s="100"/>
      <c r="EH117" s="100"/>
      <c r="EI117" s="100"/>
      <c r="EJ117" s="100"/>
      <c r="EK117" s="65"/>
      <c r="EL117" s="100"/>
      <c r="EM117" s="100"/>
      <c r="EN117" s="22"/>
      <c r="EO117" s="100"/>
      <c r="EU117" s="100"/>
      <c r="EW117"/>
      <c r="EX117" s="61"/>
      <c r="FJ117"/>
      <c r="FK117" s="61"/>
      <c r="FL117" s="100"/>
      <c r="FW117"/>
      <c r="FX117" s="61"/>
      <c r="FY117" s="100"/>
      <c r="GI117"/>
      <c r="GJ117" s="61"/>
      <c r="GK117" s="100"/>
      <c r="GL117" s="100"/>
      <c r="GT117"/>
      <c r="GU117" s="61"/>
      <c r="GV117" s="100"/>
      <c r="GW117" s="100"/>
      <c r="GX117" s="100"/>
      <c r="GY117" s="100"/>
      <c r="HE117"/>
      <c r="HF117" s="61"/>
      <c r="HG117" s="100"/>
      <c r="HH117" s="100"/>
      <c r="HI117" s="100"/>
      <c r="HJ117" s="100"/>
      <c r="HP117"/>
      <c r="HQ117" s="61"/>
      <c r="HR117" s="100"/>
      <c r="HS117" s="100"/>
      <c r="HT117" s="100"/>
      <c r="HU117" s="100"/>
      <c r="IA117"/>
      <c r="IB117" s="61"/>
    </row>
    <row r="118" spans="1:236" x14ac:dyDescent="0.25">
      <c r="D118" s="101"/>
      <c r="E118" s="101"/>
      <c r="L118" s="100">
        <v>696.0007183904338</v>
      </c>
      <c r="M118" s="100">
        <v>112</v>
      </c>
      <c r="N118" s="22">
        <f t="shared" si="215"/>
        <v>3.3244268155221639</v>
      </c>
      <c r="O118" s="100"/>
      <c r="P118" s="100">
        <f t="shared" si="221"/>
        <v>0.4334260432001224</v>
      </c>
      <c r="Q118" s="100"/>
      <c r="R118" s="100"/>
      <c r="S118" s="100"/>
      <c r="T118" s="100"/>
      <c r="U118" s="100"/>
      <c r="V118">
        <f t="shared" si="222"/>
        <v>0.52171677676260053</v>
      </c>
      <c r="W118">
        <f t="shared" si="223"/>
        <v>-0.36308499685031753</v>
      </c>
      <c r="X118" s="61"/>
      <c r="Y118"/>
      <c r="Z118"/>
      <c r="AA118" s="100"/>
      <c r="AB118" s="100"/>
      <c r="AC118" s="100"/>
      <c r="AD118" s="100"/>
      <c r="AE118" s="100"/>
      <c r="AF118" s="100"/>
      <c r="AG118" s="100"/>
      <c r="AH118" s="100"/>
      <c r="AI118" s="100"/>
      <c r="AJ118" s="100"/>
      <c r="AK118" s="61"/>
      <c r="AM118" s="100"/>
      <c r="AN118" s="100"/>
      <c r="AO118" s="100"/>
      <c r="AV118" s="100"/>
      <c r="AW118"/>
      <c r="AX118" s="61"/>
      <c r="AY118" s="100">
        <v>1219.2941605699586</v>
      </c>
      <c r="AZ118" s="100">
        <v>112</v>
      </c>
      <c r="BA118" s="22">
        <f t="shared" si="232"/>
        <v>2.5121181130232055</v>
      </c>
      <c r="BB118" s="100"/>
      <c r="BC118" s="100">
        <f t="shared" si="233"/>
        <v>1.4320369855652804</v>
      </c>
      <c r="BD118" s="100"/>
      <c r="BE118" s="100"/>
      <c r="BF118" s="100"/>
      <c r="BG118" s="100"/>
      <c r="BH118" s="100"/>
      <c r="BI118">
        <f t="shared" si="234"/>
        <v>0.40004005490126687</v>
      </c>
      <c r="BJ118">
        <f t="shared" si="235"/>
        <v>0.15595423474521866</v>
      </c>
      <c r="BK118" s="61"/>
      <c r="BL118" s="100">
        <v>1125.8442387826124</v>
      </c>
      <c r="BM118" s="100">
        <v>112</v>
      </c>
      <c r="BN118" s="22">
        <f t="shared" si="236"/>
        <v>2.0448645714639611</v>
      </c>
      <c r="BO118" s="100"/>
      <c r="BP118" s="100">
        <f t="shared" si="237"/>
        <v>1.2305047247671268</v>
      </c>
      <c r="BQ118" s="100"/>
      <c r="BR118" s="100"/>
      <c r="BS118" s="100"/>
      <c r="BT118" s="100"/>
      <c r="BU118" s="100"/>
      <c r="BV118">
        <f>LOG10(BN118)</f>
        <v>0.31066455057636921</v>
      </c>
      <c r="BW118">
        <f t="shared" si="239"/>
        <v>9.0083285601886762E-2</v>
      </c>
      <c r="BX118" s="65"/>
      <c r="BY118" s="100"/>
      <c r="BZ118"/>
      <c r="CA118"/>
      <c r="CB118"/>
      <c r="CC118" s="100"/>
      <c r="CD118" s="100"/>
      <c r="CE118" s="100"/>
      <c r="CF118" s="100"/>
      <c r="CG118" s="100"/>
      <c r="CH118" s="100"/>
      <c r="CI118"/>
      <c r="CJ118"/>
      <c r="CK118" s="61"/>
      <c r="CL118"/>
      <c r="CM118"/>
      <c r="CN118"/>
      <c r="CO118"/>
      <c r="CP118" s="100"/>
      <c r="CQ118" s="100"/>
      <c r="CR118" s="100"/>
      <c r="CS118" s="100"/>
      <c r="CT118" s="100"/>
      <c r="CU118" s="100"/>
      <c r="CW118"/>
      <c r="CX118" s="65"/>
      <c r="CY118" s="100"/>
      <c r="CZ118" s="100"/>
      <c r="DA118" s="100"/>
      <c r="DB118" s="100"/>
      <c r="DI118" s="100"/>
      <c r="DJ118" s="100"/>
      <c r="DK118" s="66"/>
      <c r="DL118" s="100"/>
      <c r="DU118"/>
      <c r="DV118"/>
      <c r="DW118"/>
      <c r="DX118" s="61"/>
      <c r="EA118" s="100"/>
      <c r="EB118" s="100"/>
      <c r="EI118" s="100"/>
      <c r="EJ118" s="100"/>
      <c r="EK118" s="65"/>
      <c r="EL118" s="100"/>
      <c r="EM118" s="100"/>
      <c r="EN118" s="22"/>
      <c r="EO118" s="100"/>
      <c r="EW118"/>
      <c r="EX118" s="61"/>
      <c r="FJ118"/>
      <c r="FK118" s="61"/>
      <c r="FL118" s="100"/>
      <c r="FW118"/>
      <c r="FX118" s="61"/>
      <c r="FY118" s="100"/>
      <c r="GI118"/>
      <c r="GJ118" s="61"/>
      <c r="GK118" s="100"/>
      <c r="GL118" s="100"/>
      <c r="GT118"/>
      <c r="GU118" s="61"/>
      <c r="GV118" s="100"/>
      <c r="GW118" s="100"/>
      <c r="GX118" s="100"/>
      <c r="GY118" s="100"/>
      <c r="HE118"/>
      <c r="HF118" s="61"/>
      <c r="HG118" s="100"/>
      <c r="HH118" s="100"/>
      <c r="HI118" s="100"/>
      <c r="HJ118" s="100"/>
      <c r="HP118"/>
      <c r="HQ118" s="61"/>
      <c r="HR118" s="100"/>
      <c r="HS118" s="100"/>
      <c r="HT118" s="100"/>
      <c r="HU118" s="100"/>
      <c r="IA118"/>
      <c r="IB118" s="61"/>
    </row>
    <row r="119" spans="1:236" x14ac:dyDescent="0.25">
      <c r="D119" s="101"/>
      <c r="E119" s="101"/>
      <c r="L119" s="100">
        <v>696.0007183904338</v>
      </c>
      <c r="M119" s="100">
        <v>113</v>
      </c>
      <c r="N119" s="22">
        <f t="shared" si="215"/>
        <v>3.3280236529418432</v>
      </c>
      <c r="O119" s="100"/>
      <c r="P119" s="100">
        <f t="shared" si="221"/>
        <v>0.4334260432001224</v>
      </c>
      <c r="Q119" s="100"/>
      <c r="R119" s="100"/>
      <c r="S119" s="100"/>
      <c r="T119" s="100"/>
      <c r="U119" s="100"/>
      <c r="V119">
        <f t="shared" si="222"/>
        <v>0.52218640424898066</v>
      </c>
      <c r="W119">
        <f t="shared" si="223"/>
        <v>-0.36308499685031753</v>
      </c>
      <c r="X119" s="61"/>
      <c r="Y119"/>
      <c r="Z119"/>
      <c r="AA119" s="100"/>
      <c r="AB119" s="100"/>
      <c r="AC119" s="100"/>
      <c r="AD119" s="100"/>
      <c r="AE119" s="100"/>
      <c r="AF119" s="100"/>
      <c r="AG119" s="100"/>
      <c r="AH119" s="100"/>
      <c r="AI119" s="100"/>
      <c r="AJ119" s="100"/>
      <c r="AK119" s="61"/>
      <c r="AM119" s="100"/>
      <c r="AN119" s="100"/>
      <c r="AO119" s="100"/>
      <c r="AV119" s="100"/>
      <c r="AW119"/>
      <c r="AX119" s="61"/>
      <c r="AY119"/>
      <c r="AZ119" s="100"/>
      <c r="BA119" s="100"/>
      <c r="BB119" s="100"/>
      <c r="BC119" s="100"/>
      <c r="BD119" s="100"/>
      <c r="BE119" s="100"/>
      <c r="BF119" s="100"/>
      <c r="BG119" s="100"/>
      <c r="BH119" s="100"/>
      <c r="BI119" s="100"/>
      <c r="BJ119"/>
      <c r="BK119" s="61"/>
      <c r="BL119" s="100"/>
      <c r="BM119" s="100"/>
      <c r="BN119" s="100"/>
      <c r="BO119" s="100"/>
      <c r="BP119" s="100"/>
      <c r="BQ119" s="100"/>
      <c r="BR119" s="100"/>
      <c r="BS119" s="100"/>
      <c r="BT119" s="100"/>
      <c r="BU119" s="100"/>
      <c r="BW119" s="100"/>
      <c r="BX119" s="65"/>
      <c r="BY119" s="100"/>
      <c r="BZ119"/>
      <c r="CA119"/>
      <c r="CB119"/>
      <c r="CC119" s="100"/>
      <c r="CD119" s="100"/>
      <c r="CE119" s="100"/>
      <c r="CF119" s="100"/>
      <c r="CG119" s="100"/>
      <c r="CH119" s="100"/>
      <c r="CI119"/>
      <c r="CJ119"/>
      <c r="CK119" s="61"/>
      <c r="CL119"/>
      <c r="CM119"/>
      <c r="CN119"/>
      <c r="CO119"/>
      <c r="CP119" s="100"/>
      <c r="CQ119" s="100"/>
      <c r="CR119" s="100"/>
      <c r="CS119" s="100"/>
      <c r="CT119" s="100"/>
      <c r="CU119" s="100"/>
      <c r="CW119"/>
      <c r="CX119" s="65"/>
      <c r="CY119" s="100"/>
      <c r="CZ119" s="100"/>
      <c r="DA119" s="100"/>
      <c r="DB119" s="100"/>
      <c r="DI119" s="100"/>
      <c r="DJ119" s="100"/>
      <c r="DK119" s="66"/>
      <c r="DL119" s="100"/>
      <c r="DU119"/>
      <c r="DV119"/>
      <c r="DW119"/>
      <c r="DX119" s="61"/>
      <c r="EA119" s="100"/>
      <c r="EB119" s="100"/>
      <c r="EI119" s="100"/>
      <c r="EJ119" s="100"/>
      <c r="EK119" s="65"/>
      <c r="EL119" s="100"/>
      <c r="EM119" s="100"/>
      <c r="EO119" s="100"/>
      <c r="EW119"/>
      <c r="EX119" s="61"/>
      <c r="FJ119"/>
      <c r="FK119" s="61"/>
      <c r="FL119" s="100"/>
      <c r="FW119"/>
      <c r="FX119" s="61"/>
      <c r="FY119" s="100"/>
      <c r="GI119"/>
      <c r="GJ119" s="61"/>
      <c r="GK119" s="100"/>
      <c r="GL119" s="100"/>
      <c r="GT119"/>
      <c r="GU119" s="61"/>
      <c r="GV119" s="100"/>
      <c r="GW119" s="100"/>
      <c r="GX119" s="100"/>
      <c r="GY119" s="100"/>
      <c r="HE119"/>
      <c r="HF119" s="61"/>
      <c r="HG119" s="100"/>
      <c r="HH119" s="100"/>
      <c r="HI119" s="100"/>
      <c r="HJ119" s="100"/>
      <c r="HP119"/>
      <c r="HQ119" s="61"/>
      <c r="HR119" s="100"/>
      <c r="HS119" s="100"/>
      <c r="HT119" s="100"/>
      <c r="HU119" s="100"/>
      <c r="IA119"/>
      <c r="IB119" s="61"/>
    </row>
    <row r="120" spans="1:236" s="56" customFormat="1" x14ac:dyDescent="0.25">
      <c r="A120" s="61" t="s">
        <v>137</v>
      </c>
      <c r="B120" s="65" t="s">
        <v>137</v>
      </c>
      <c r="C120" s="65" t="s">
        <v>137</v>
      </c>
      <c r="D120" s="65" t="s">
        <v>137</v>
      </c>
      <c r="E120" s="65" t="s">
        <v>137</v>
      </c>
      <c r="F120" s="65" t="s">
        <v>137</v>
      </c>
      <c r="G120" s="65" t="s">
        <v>137</v>
      </c>
      <c r="H120" s="65" t="s">
        <v>137</v>
      </c>
      <c r="I120" s="65" t="s">
        <v>137</v>
      </c>
      <c r="J120" s="65" t="s">
        <v>137</v>
      </c>
      <c r="K120" s="65" t="s">
        <v>137</v>
      </c>
      <c r="L120" s="65" t="s">
        <v>137</v>
      </c>
      <c r="M120" s="65" t="s">
        <v>137</v>
      </c>
      <c r="N120" s="22" t="e">
        <f t="shared" si="215"/>
        <v>#VALUE!</v>
      </c>
      <c r="P120" s="65" t="s">
        <v>137</v>
      </c>
      <c r="Q120" s="65" t="s">
        <v>137</v>
      </c>
      <c r="R120" s="65" t="s">
        <v>137</v>
      </c>
      <c r="S120" s="65" t="s">
        <v>137</v>
      </c>
      <c r="T120" s="65" t="s">
        <v>137</v>
      </c>
      <c r="U120" s="65" t="s">
        <v>137</v>
      </c>
      <c r="V120" s="65" t="s">
        <v>137</v>
      </c>
      <c r="W120" s="65" t="s">
        <v>137</v>
      </c>
      <c r="X120" s="65" t="s">
        <v>137</v>
      </c>
      <c r="Y120" s="65" t="s">
        <v>137</v>
      </c>
      <c r="Z120" s="65" t="s">
        <v>137</v>
      </c>
      <c r="AA120" s="65" t="s">
        <v>137</v>
      </c>
      <c r="AB120" s="65" t="s">
        <v>137</v>
      </c>
      <c r="AC120" s="65" t="s">
        <v>137</v>
      </c>
      <c r="AD120" s="65"/>
      <c r="AE120" s="65" t="s">
        <v>137</v>
      </c>
      <c r="AF120" s="65" t="s">
        <v>137</v>
      </c>
      <c r="AG120" s="65" t="s">
        <v>137</v>
      </c>
      <c r="AH120" s="65" t="s">
        <v>137</v>
      </c>
      <c r="AI120" s="65" t="s">
        <v>137</v>
      </c>
      <c r="AJ120" s="65" t="s">
        <v>137</v>
      </c>
      <c r="AK120" s="65" t="s">
        <v>137</v>
      </c>
      <c r="AL120" s="65" t="s">
        <v>137</v>
      </c>
      <c r="AM120" s="65" t="s">
        <v>137</v>
      </c>
      <c r="AN120" s="65" t="s">
        <v>137</v>
      </c>
      <c r="AO120" s="65" t="s">
        <v>137</v>
      </c>
      <c r="AP120" s="65" t="s">
        <v>137</v>
      </c>
      <c r="AQ120" s="65"/>
      <c r="AR120" s="65" t="s">
        <v>137</v>
      </c>
      <c r="AS120" s="65" t="s">
        <v>137</v>
      </c>
      <c r="AT120" s="65" t="s">
        <v>137</v>
      </c>
      <c r="AU120" s="65" t="s">
        <v>137</v>
      </c>
      <c r="AV120" s="65" t="s">
        <v>137</v>
      </c>
      <c r="AW120" s="65" t="s">
        <v>137</v>
      </c>
      <c r="AX120" s="65" t="s">
        <v>137</v>
      </c>
      <c r="AY120" s="65" t="s">
        <v>137</v>
      </c>
      <c r="AZ120" s="65" t="s">
        <v>137</v>
      </c>
      <c r="BA120" s="65" t="s">
        <v>137</v>
      </c>
      <c r="BB120" s="65" t="s">
        <v>137</v>
      </c>
      <c r="BC120" s="65" t="s">
        <v>137</v>
      </c>
      <c r="BD120" s="65"/>
      <c r="BE120" s="65" t="s">
        <v>137</v>
      </c>
      <c r="BF120" s="65" t="s">
        <v>137</v>
      </c>
      <c r="BG120" s="65" t="s">
        <v>137</v>
      </c>
      <c r="BH120" s="65" t="s">
        <v>137</v>
      </c>
      <c r="BI120" s="65" t="s">
        <v>137</v>
      </c>
      <c r="BJ120" s="65" t="s">
        <v>137</v>
      </c>
      <c r="BK120" s="65" t="s">
        <v>137</v>
      </c>
      <c r="BL120" s="65" t="s">
        <v>137</v>
      </c>
      <c r="BM120" s="65" t="s">
        <v>137</v>
      </c>
      <c r="BN120" s="65" t="s">
        <v>137</v>
      </c>
      <c r="BO120" s="65" t="s">
        <v>137</v>
      </c>
      <c r="BP120" s="65" t="s">
        <v>137</v>
      </c>
      <c r="BQ120" s="65"/>
      <c r="BR120" s="65" t="s">
        <v>137</v>
      </c>
      <c r="BS120" s="65" t="s">
        <v>137</v>
      </c>
      <c r="BT120" s="65" t="s">
        <v>137</v>
      </c>
      <c r="BU120" s="65" t="s">
        <v>137</v>
      </c>
      <c r="BV120" s="65" t="s">
        <v>137</v>
      </c>
      <c r="BW120" s="65" t="s">
        <v>137</v>
      </c>
      <c r="BX120" s="65" t="s">
        <v>137</v>
      </c>
      <c r="BY120" s="65" t="s">
        <v>137</v>
      </c>
      <c r="BZ120" s="65" t="s">
        <v>137</v>
      </c>
      <c r="CA120" s="65" t="s">
        <v>137</v>
      </c>
      <c r="CB120" s="65" t="s">
        <v>137</v>
      </c>
      <c r="CC120" s="65" t="s">
        <v>137</v>
      </c>
      <c r="CD120" s="65"/>
      <c r="CE120" s="65" t="s">
        <v>137</v>
      </c>
      <c r="CF120" s="65" t="s">
        <v>137</v>
      </c>
      <c r="CG120" s="65" t="s">
        <v>137</v>
      </c>
      <c r="CH120" s="65" t="s">
        <v>137</v>
      </c>
      <c r="CI120" s="65" t="s">
        <v>137</v>
      </c>
      <c r="CJ120" s="65" t="s">
        <v>137</v>
      </c>
      <c r="CK120" s="65" t="s">
        <v>137</v>
      </c>
      <c r="CL120" s="65" t="s">
        <v>137</v>
      </c>
      <c r="CM120" s="65" t="s">
        <v>137</v>
      </c>
      <c r="CN120" s="65" t="s">
        <v>137</v>
      </c>
      <c r="CO120" s="65" t="s">
        <v>137</v>
      </c>
      <c r="CP120" s="65" t="s">
        <v>137</v>
      </c>
      <c r="CQ120" s="65"/>
      <c r="CR120" s="65" t="s">
        <v>137</v>
      </c>
      <c r="CS120" s="65" t="s">
        <v>137</v>
      </c>
      <c r="CT120" s="65" t="s">
        <v>137</v>
      </c>
      <c r="CU120" s="65" t="s">
        <v>137</v>
      </c>
      <c r="CV120" s="65" t="s">
        <v>137</v>
      </c>
      <c r="CW120" s="65" t="s">
        <v>137</v>
      </c>
      <c r="CX120" s="65" t="s">
        <v>137</v>
      </c>
      <c r="CY120" s="65" t="s">
        <v>137</v>
      </c>
      <c r="CZ120" s="65" t="s">
        <v>137</v>
      </c>
      <c r="DA120" s="65" t="s">
        <v>137</v>
      </c>
      <c r="DB120" s="65" t="s">
        <v>137</v>
      </c>
      <c r="DC120" s="65" t="s">
        <v>137</v>
      </c>
      <c r="DD120" s="65"/>
      <c r="DE120" s="65" t="s">
        <v>137</v>
      </c>
      <c r="DF120" s="65" t="s">
        <v>137</v>
      </c>
      <c r="DG120" s="65" t="s">
        <v>137</v>
      </c>
      <c r="DH120" s="65" t="s">
        <v>137</v>
      </c>
      <c r="DI120" s="65" t="s">
        <v>137</v>
      </c>
      <c r="DJ120" s="65" t="s">
        <v>137</v>
      </c>
      <c r="DK120" s="65" t="s">
        <v>137</v>
      </c>
      <c r="DL120" s="65" t="s">
        <v>137</v>
      </c>
      <c r="DM120" s="65" t="s">
        <v>137</v>
      </c>
      <c r="DN120" s="65" t="s">
        <v>137</v>
      </c>
      <c r="DO120" s="65" t="s">
        <v>137</v>
      </c>
      <c r="DP120" s="65" t="s">
        <v>137</v>
      </c>
      <c r="DQ120" s="65"/>
      <c r="DR120" s="65" t="s">
        <v>137</v>
      </c>
      <c r="DS120" s="65" t="s">
        <v>137</v>
      </c>
      <c r="DT120" s="65" t="s">
        <v>137</v>
      </c>
      <c r="DU120" s="65" t="s">
        <v>137</v>
      </c>
      <c r="DV120" s="65" t="s">
        <v>137</v>
      </c>
      <c r="DW120" s="65" t="s">
        <v>137</v>
      </c>
      <c r="DX120" s="65" t="s">
        <v>137</v>
      </c>
      <c r="DY120" s="65" t="s">
        <v>137</v>
      </c>
      <c r="DZ120" s="65" t="s">
        <v>137</v>
      </c>
      <c r="EA120" s="65" t="s">
        <v>137</v>
      </c>
      <c r="EB120" s="65" t="s">
        <v>137</v>
      </c>
      <c r="EC120" s="65" t="s">
        <v>137</v>
      </c>
      <c r="ED120" s="65"/>
      <c r="EE120" s="65" t="s">
        <v>137</v>
      </c>
      <c r="EF120" s="65" t="s">
        <v>137</v>
      </c>
      <c r="EG120" s="65" t="s">
        <v>137</v>
      </c>
      <c r="EH120" s="65" t="s">
        <v>137</v>
      </c>
      <c r="EI120" s="65" t="s">
        <v>137</v>
      </c>
      <c r="EJ120" s="65" t="s">
        <v>137</v>
      </c>
      <c r="EK120" s="65" t="s">
        <v>137</v>
      </c>
      <c r="EL120" s="65" t="s">
        <v>137</v>
      </c>
      <c r="EM120" s="65" t="s">
        <v>137</v>
      </c>
      <c r="EN120" s="65" t="s">
        <v>137</v>
      </c>
      <c r="EO120" s="65" t="s">
        <v>137</v>
      </c>
      <c r="EP120" s="65" t="s">
        <v>137</v>
      </c>
      <c r="EQ120" s="65"/>
      <c r="ER120" s="65" t="s">
        <v>137</v>
      </c>
      <c r="ES120" s="65" t="s">
        <v>137</v>
      </c>
      <c r="ET120" s="65" t="s">
        <v>137</v>
      </c>
      <c r="EU120" s="65" t="s">
        <v>137</v>
      </c>
      <c r="EV120" s="65" t="s">
        <v>137</v>
      </c>
      <c r="EW120" s="65" t="s">
        <v>137</v>
      </c>
      <c r="EX120" s="65" t="s">
        <v>137</v>
      </c>
      <c r="EY120" s="65" t="s">
        <v>137</v>
      </c>
      <c r="EZ120" s="65" t="s">
        <v>137</v>
      </c>
      <c r="FA120" s="65" t="s">
        <v>137</v>
      </c>
      <c r="FB120" s="65" t="s">
        <v>137</v>
      </c>
      <c r="FC120" s="65" t="s">
        <v>137</v>
      </c>
      <c r="FD120" s="65"/>
      <c r="FE120" s="65" t="s">
        <v>137</v>
      </c>
      <c r="FF120" s="65" t="s">
        <v>137</v>
      </c>
      <c r="FG120" s="65" t="s">
        <v>137</v>
      </c>
      <c r="FH120" s="65" t="s">
        <v>137</v>
      </c>
      <c r="FI120" s="65" t="s">
        <v>137</v>
      </c>
      <c r="FJ120" s="65" t="s">
        <v>137</v>
      </c>
      <c r="FK120" s="65" t="s">
        <v>137</v>
      </c>
      <c r="FL120" s="65" t="s">
        <v>137</v>
      </c>
      <c r="FM120" s="65" t="s">
        <v>137</v>
      </c>
      <c r="FN120" s="65" t="s">
        <v>137</v>
      </c>
      <c r="FP120" s="65" t="s">
        <v>137</v>
      </c>
      <c r="FQ120" s="65" t="s">
        <v>137</v>
      </c>
      <c r="FR120" s="65" t="s">
        <v>137</v>
      </c>
      <c r="FS120" s="65" t="s">
        <v>137</v>
      </c>
      <c r="FT120" s="65" t="s">
        <v>137</v>
      </c>
      <c r="FU120" s="65" t="s">
        <v>137</v>
      </c>
      <c r="FV120" s="65" t="s">
        <v>137</v>
      </c>
      <c r="FW120" s="65" t="s">
        <v>137</v>
      </c>
      <c r="FX120" s="65" t="s">
        <v>137</v>
      </c>
      <c r="FY120" s="65" t="s">
        <v>137</v>
      </c>
      <c r="FZ120" s="65" t="s">
        <v>137</v>
      </c>
      <c r="GA120" s="65" t="s">
        <v>137</v>
      </c>
      <c r="GC120" s="65" t="s">
        <v>137</v>
      </c>
      <c r="GD120" s="65" t="s">
        <v>137</v>
      </c>
      <c r="GE120" s="65" t="s">
        <v>137</v>
      </c>
      <c r="GF120" s="65" t="s">
        <v>137</v>
      </c>
      <c r="GG120" s="65" t="s">
        <v>137</v>
      </c>
      <c r="GH120" s="65" t="s">
        <v>137</v>
      </c>
      <c r="GI120" s="65" t="s">
        <v>137</v>
      </c>
      <c r="GJ120" s="65" t="s">
        <v>137</v>
      </c>
      <c r="GK120" s="65" t="s">
        <v>137</v>
      </c>
      <c r="GL120" s="65" t="s">
        <v>137</v>
      </c>
      <c r="GM120" s="65" t="s">
        <v>137</v>
      </c>
      <c r="GN120" s="65" t="s">
        <v>137</v>
      </c>
      <c r="GO120" s="65" t="s">
        <v>137</v>
      </c>
      <c r="GP120" s="65" t="s">
        <v>137</v>
      </c>
      <c r="GQ120" s="65" t="s">
        <v>137</v>
      </c>
      <c r="GR120" s="65" t="s">
        <v>137</v>
      </c>
      <c r="GS120" s="65" t="s">
        <v>137</v>
      </c>
      <c r="GT120" s="65" t="s">
        <v>137</v>
      </c>
      <c r="GU120" s="65" t="s">
        <v>137</v>
      </c>
      <c r="GV120" s="65" t="s">
        <v>137</v>
      </c>
      <c r="GW120" s="65" t="s">
        <v>137</v>
      </c>
      <c r="GX120" s="65" t="s">
        <v>137</v>
      </c>
      <c r="GY120" s="65" t="s">
        <v>137</v>
      </c>
      <c r="GZ120" s="65" t="s">
        <v>137</v>
      </c>
      <c r="HA120" s="65" t="s">
        <v>137</v>
      </c>
      <c r="HB120" s="65" t="s">
        <v>137</v>
      </c>
      <c r="HC120" s="65" t="s">
        <v>137</v>
      </c>
      <c r="HD120" s="65" t="s">
        <v>137</v>
      </c>
      <c r="HE120" s="65" t="s">
        <v>137</v>
      </c>
      <c r="HF120" s="65" t="s">
        <v>137</v>
      </c>
      <c r="HG120" s="65" t="s">
        <v>137</v>
      </c>
      <c r="HH120" s="65" t="s">
        <v>137</v>
      </c>
      <c r="HI120" s="65" t="s">
        <v>137</v>
      </c>
      <c r="HJ120" s="65" t="s">
        <v>137</v>
      </c>
      <c r="HK120" s="65" t="s">
        <v>137</v>
      </c>
      <c r="HL120" s="65" t="s">
        <v>137</v>
      </c>
      <c r="HM120" s="65" t="s">
        <v>137</v>
      </c>
      <c r="HN120" s="65" t="s">
        <v>137</v>
      </c>
      <c r="HO120" s="65" t="s">
        <v>137</v>
      </c>
      <c r="HP120" s="65" t="s">
        <v>137</v>
      </c>
      <c r="HQ120" s="65" t="s">
        <v>137</v>
      </c>
      <c r="HR120" s="65" t="s">
        <v>137</v>
      </c>
      <c r="HS120" s="65" t="s">
        <v>137</v>
      </c>
      <c r="HT120" s="65" t="s">
        <v>137</v>
      </c>
      <c r="HU120" s="65"/>
      <c r="HV120" s="65" t="s">
        <v>137</v>
      </c>
      <c r="HW120" s="65" t="s">
        <v>137</v>
      </c>
      <c r="HX120" s="65" t="s">
        <v>137</v>
      </c>
      <c r="HY120" s="65" t="s">
        <v>137</v>
      </c>
      <c r="HZ120" s="65" t="s">
        <v>137</v>
      </c>
      <c r="IA120" s="65" t="s">
        <v>137</v>
      </c>
    </row>
    <row r="121" spans="1:236" x14ac:dyDescent="0.25">
      <c r="D121" s="101"/>
      <c r="E121" s="101"/>
      <c r="L121" s="101"/>
      <c r="M121" s="101"/>
      <c r="N121" s="100"/>
      <c r="O121" s="100"/>
      <c r="P121" s="100"/>
      <c r="Q121" s="100"/>
      <c r="R121" s="100"/>
      <c r="S121" s="100"/>
      <c r="T121" s="100"/>
      <c r="U121" s="100"/>
      <c r="V121" s="100"/>
      <c r="X121" s="100"/>
      <c r="Y121" s="100"/>
      <c r="Z121" s="100"/>
      <c r="AA121" s="100"/>
      <c r="AB121" s="100"/>
      <c r="AC121" s="100"/>
      <c r="AD121" s="100"/>
      <c r="AE121" s="100"/>
      <c r="AF121" s="100"/>
      <c r="AG121" s="100"/>
      <c r="AH121" s="100"/>
      <c r="AI121" s="100"/>
      <c r="AK121" s="100"/>
      <c r="AW121" s="65"/>
      <c r="AX121" s="100"/>
      <c r="AY121" s="100"/>
      <c r="AZ121" s="100"/>
      <c r="BA121" s="100"/>
      <c r="BB121" s="100"/>
      <c r="BC121" s="100"/>
      <c r="BD121" s="100"/>
      <c r="BE121" s="100"/>
      <c r="BF121" s="100"/>
      <c r="BG121" s="100"/>
      <c r="BH121" s="100"/>
      <c r="BI121" s="22"/>
      <c r="BK121"/>
      <c r="BN121" s="100"/>
      <c r="BO121" s="100"/>
      <c r="BP121" s="100"/>
      <c r="BQ121" s="100"/>
      <c r="BR121" s="100"/>
      <c r="BS121" s="100"/>
      <c r="BT121" s="100"/>
      <c r="BY121" s="100"/>
      <c r="BZ121" s="100"/>
      <c r="CA121" s="100"/>
      <c r="CB121" s="100"/>
      <c r="CC121" s="100"/>
      <c r="CD121" s="100"/>
      <c r="CE121" s="100"/>
      <c r="CF121" s="100"/>
      <c r="CG121" s="100"/>
      <c r="CH121" s="100"/>
      <c r="CI121" s="100"/>
      <c r="CL121" s="100"/>
      <c r="CM121" s="100"/>
      <c r="CN121" s="100"/>
      <c r="CO121" s="100"/>
      <c r="CP121" s="100"/>
      <c r="CQ121" s="100"/>
      <c r="CR121" s="100"/>
      <c r="CS121" s="100"/>
      <c r="CT121" s="100"/>
      <c r="DU121" s="100"/>
      <c r="DV121" s="100"/>
    </row>
    <row r="122" spans="1:236" x14ac:dyDescent="0.25">
      <c r="D122" s="101"/>
      <c r="E122" s="101"/>
      <c r="L122" s="101"/>
      <c r="M122" s="101"/>
      <c r="N122" s="100"/>
      <c r="O122" s="100"/>
      <c r="P122" s="100"/>
      <c r="Q122" s="100"/>
      <c r="R122" s="100"/>
      <c r="S122" s="100"/>
      <c r="T122" s="100"/>
      <c r="U122" s="100"/>
      <c r="V122" s="100"/>
      <c r="X122" s="100"/>
      <c r="Y122" s="100"/>
      <c r="Z122" s="100"/>
      <c r="AA122" s="100"/>
      <c r="AB122" s="100"/>
      <c r="AC122" s="100"/>
      <c r="AD122" s="100"/>
      <c r="AE122" s="100"/>
      <c r="AF122" s="100"/>
      <c r="AG122" s="100"/>
      <c r="AH122" s="100"/>
      <c r="AI122" s="100"/>
      <c r="AK122" s="100"/>
      <c r="AW122" s="65"/>
      <c r="AX122" s="100"/>
      <c r="AY122" s="100"/>
      <c r="AZ122" s="100"/>
      <c r="BA122" s="100"/>
      <c r="BB122" s="100"/>
      <c r="BC122" s="100"/>
      <c r="BD122" s="100"/>
      <c r="BE122" s="100"/>
      <c r="BF122" s="100"/>
      <c r="BG122" s="100"/>
      <c r="BH122" s="100"/>
      <c r="BI122" s="22"/>
      <c r="BK122"/>
      <c r="BN122" s="100"/>
      <c r="BO122" s="100"/>
      <c r="BP122" s="100"/>
      <c r="BQ122" s="100"/>
      <c r="BR122" s="100"/>
      <c r="BS122" s="100"/>
      <c r="BT122" s="100"/>
      <c r="BY122" s="100"/>
      <c r="BZ122" s="100"/>
      <c r="CA122" s="100"/>
      <c r="CB122" s="100"/>
      <c r="CC122" s="100"/>
      <c r="CD122" s="100"/>
      <c r="CE122" s="100"/>
      <c r="CF122" s="100"/>
      <c r="CG122" s="100"/>
      <c r="CH122" s="100"/>
      <c r="CI122" s="100"/>
      <c r="CL122" s="100"/>
      <c r="CM122" s="100"/>
      <c r="CN122" s="100"/>
      <c r="CO122" s="100"/>
      <c r="CP122" s="100"/>
      <c r="CQ122" s="100"/>
      <c r="CR122" s="100"/>
      <c r="CS122" s="100"/>
      <c r="CT122" s="100"/>
      <c r="DU122" s="100"/>
      <c r="DV122" s="100"/>
    </row>
    <row r="123" spans="1:236" x14ac:dyDescent="0.25">
      <c r="D123" s="101"/>
      <c r="E123" s="101"/>
      <c r="L123" s="101"/>
      <c r="M123" s="101"/>
      <c r="N123" s="100"/>
      <c r="O123" s="100"/>
      <c r="P123" s="100"/>
      <c r="Q123" s="100"/>
      <c r="R123" s="100"/>
      <c r="S123" s="100"/>
      <c r="T123" s="100"/>
      <c r="U123" s="100"/>
      <c r="V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K123" s="100"/>
      <c r="AW123" s="65"/>
      <c r="AX123" s="100"/>
      <c r="AY123" s="100"/>
      <c r="AZ123" s="100"/>
      <c r="BA123" s="100"/>
      <c r="BB123" s="100"/>
      <c r="BC123" s="100"/>
      <c r="BD123" s="100"/>
      <c r="BE123" s="100"/>
      <c r="BF123" s="100"/>
      <c r="BG123" s="100"/>
      <c r="BH123" s="100"/>
      <c r="BI123" s="22"/>
      <c r="BK123"/>
      <c r="BN123" s="100"/>
      <c r="BO123" s="100"/>
      <c r="BP123" s="100"/>
      <c r="BQ123" s="100"/>
      <c r="BR123" s="100"/>
      <c r="BS123" s="100"/>
      <c r="BT123" s="100"/>
      <c r="BY123" s="100"/>
      <c r="BZ123" s="100"/>
      <c r="CA123" s="100"/>
      <c r="CB123" s="100"/>
      <c r="CC123" s="100"/>
      <c r="CD123" s="100"/>
      <c r="CE123" s="100"/>
      <c r="CF123" s="100"/>
      <c r="CG123" s="100"/>
      <c r="CH123" s="100"/>
      <c r="CI123" s="100"/>
      <c r="CL123" s="100"/>
      <c r="CM123" s="100"/>
      <c r="CN123" s="100"/>
      <c r="CO123" s="100"/>
      <c r="CP123" s="100"/>
      <c r="CQ123" s="100"/>
      <c r="CR123" s="100"/>
      <c r="CS123" s="100"/>
      <c r="CT123" s="100"/>
      <c r="DU123" s="100"/>
      <c r="DV123" s="100"/>
    </row>
    <row r="124" spans="1:236" x14ac:dyDescent="0.25">
      <c r="D124" s="101"/>
      <c r="E124" s="101"/>
      <c r="L124" s="101"/>
      <c r="M124" s="101"/>
      <c r="N124" s="100"/>
      <c r="O124" s="100"/>
      <c r="P124" s="100"/>
      <c r="Q124" s="100"/>
      <c r="R124" s="100"/>
      <c r="S124" s="100"/>
      <c r="T124" s="100"/>
      <c r="U124" s="100"/>
      <c r="V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K124" s="100"/>
      <c r="AW124" s="65"/>
      <c r="AX124" s="100"/>
      <c r="AY124" s="100"/>
      <c r="AZ124" s="100"/>
      <c r="BA124" s="100"/>
      <c r="BB124" s="100"/>
      <c r="BC124" s="100"/>
      <c r="BD124" s="100"/>
      <c r="BE124" s="100"/>
      <c r="BF124" s="100"/>
      <c r="BG124" s="100"/>
      <c r="BH124" s="100"/>
      <c r="BI124" s="22"/>
      <c r="BK124"/>
      <c r="BN124" s="100"/>
      <c r="BO124" s="100"/>
      <c r="BP124" s="100"/>
      <c r="BQ124" s="100"/>
      <c r="BR124" s="100"/>
      <c r="BS124" s="100"/>
      <c r="BT124" s="100"/>
      <c r="BY124" s="100"/>
      <c r="BZ124" s="100"/>
      <c r="CA124" s="100"/>
      <c r="CB124" s="100"/>
      <c r="CC124" s="100"/>
      <c r="CD124" s="100"/>
      <c r="CE124" s="100"/>
      <c r="CF124" s="100"/>
      <c r="CG124" s="100"/>
      <c r="CH124" s="100"/>
      <c r="CI124" s="100"/>
      <c r="CL124" s="100"/>
      <c r="CM124" s="100"/>
      <c r="CN124" s="100"/>
      <c r="CO124" s="100"/>
      <c r="CP124" s="100"/>
      <c r="CQ124" s="100"/>
      <c r="CR124" s="100"/>
      <c r="CS124" s="100"/>
      <c r="CT124" s="100"/>
      <c r="DU124" s="100"/>
      <c r="DV124" s="100"/>
    </row>
    <row r="125" spans="1:236" x14ac:dyDescent="0.25">
      <c r="D125" s="101"/>
      <c r="E125" s="101"/>
      <c r="L125" s="101"/>
      <c r="M125" s="101"/>
      <c r="N125" s="100"/>
      <c r="O125" s="100"/>
      <c r="P125" s="100"/>
      <c r="Q125" s="100"/>
      <c r="R125" s="100"/>
      <c r="S125" s="100"/>
      <c r="T125" s="100"/>
      <c r="U125" s="100"/>
      <c r="V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K125" s="100"/>
      <c r="AW125" s="65"/>
      <c r="AX125" s="100"/>
      <c r="AY125" s="100"/>
      <c r="AZ125" s="100"/>
      <c r="BA125" s="100"/>
      <c r="BB125" s="100"/>
      <c r="BC125" s="100"/>
      <c r="BD125" s="100"/>
      <c r="BE125" s="100"/>
      <c r="BF125" s="100"/>
      <c r="BG125" s="100"/>
      <c r="BH125" s="100"/>
      <c r="BI125" s="22"/>
      <c r="BK125"/>
      <c r="BN125" s="100"/>
      <c r="BO125" s="100"/>
      <c r="BP125" s="100"/>
      <c r="BQ125" s="100"/>
      <c r="BR125" s="100"/>
      <c r="BS125" s="100"/>
      <c r="BT125" s="100"/>
      <c r="BY125" s="100"/>
      <c r="BZ125" s="100"/>
      <c r="CA125" s="100"/>
      <c r="CB125" s="100"/>
      <c r="CC125" s="100"/>
      <c r="CD125" s="100"/>
      <c r="CE125" s="100"/>
      <c r="CF125" s="100"/>
      <c r="CG125" s="100"/>
      <c r="CH125" s="100"/>
      <c r="CI125" s="100"/>
      <c r="CL125" s="100"/>
      <c r="CM125" s="100"/>
      <c r="CN125" s="100"/>
      <c r="CO125" s="100"/>
      <c r="CP125" s="100"/>
      <c r="CQ125" s="100"/>
      <c r="CR125" s="100"/>
      <c r="CS125" s="100"/>
      <c r="CT125" s="100"/>
      <c r="DU125" s="100"/>
      <c r="DV125" s="100"/>
    </row>
    <row r="126" spans="1:236" x14ac:dyDescent="0.25">
      <c r="D126" s="101"/>
      <c r="E126" s="101"/>
      <c r="L126" s="101"/>
      <c r="M126" s="101"/>
      <c r="N126" s="100"/>
      <c r="O126" s="100"/>
      <c r="P126" s="100"/>
      <c r="Q126" s="100"/>
      <c r="R126" s="100"/>
      <c r="S126" s="100"/>
      <c r="T126" s="100"/>
      <c r="U126" s="100"/>
      <c r="V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K126" s="100"/>
      <c r="AW126" s="65"/>
      <c r="AX126" s="100"/>
      <c r="AY126" s="100"/>
      <c r="AZ126" s="100"/>
      <c r="BA126" s="100"/>
      <c r="BB126" s="100"/>
      <c r="BC126" s="100"/>
      <c r="BD126" s="100"/>
      <c r="BE126" s="100"/>
      <c r="BF126" s="100"/>
      <c r="BG126" s="100"/>
      <c r="BH126" s="100"/>
      <c r="BI126" s="22"/>
      <c r="BK126"/>
      <c r="BN126" s="100"/>
      <c r="BO126" s="100"/>
      <c r="BP126" s="100"/>
      <c r="BQ126" s="100"/>
      <c r="BR126" s="100"/>
      <c r="BS126" s="100"/>
      <c r="BT126" s="100"/>
      <c r="BY126" s="100"/>
      <c r="BZ126" s="100"/>
      <c r="CA126" s="100"/>
      <c r="CB126" s="100"/>
      <c r="CC126" s="100"/>
      <c r="CD126" s="100"/>
      <c r="CE126" s="100"/>
      <c r="CF126" s="100"/>
      <c r="CG126" s="100"/>
      <c r="CH126" s="100"/>
      <c r="CI126" s="100"/>
      <c r="CL126" s="100"/>
      <c r="CM126" s="100"/>
      <c r="CN126" s="100"/>
      <c r="CO126" s="100"/>
      <c r="CP126" s="100"/>
      <c r="CQ126" s="100"/>
      <c r="CR126" s="100"/>
      <c r="CS126" s="100"/>
      <c r="CT126" s="100"/>
      <c r="DU126" s="100"/>
      <c r="DV126" s="100"/>
    </row>
    <row r="127" spans="1:236" x14ac:dyDescent="0.25">
      <c r="D127" s="101"/>
      <c r="E127" s="101"/>
      <c r="L127" s="101"/>
      <c r="M127" s="101"/>
      <c r="N127" s="100"/>
      <c r="O127" s="100"/>
      <c r="P127" s="100"/>
      <c r="Q127" s="100"/>
      <c r="R127" s="100"/>
      <c r="S127" s="100"/>
      <c r="T127" s="100"/>
      <c r="U127" s="100"/>
      <c r="V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K127" s="100"/>
      <c r="AW127" s="65"/>
      <c r="AX127" s="100"/>
      <c r="AY127" s="100"/>
      <c r="AZ127" s="100"/>
      <c r="BA127" s="100"/>
      <c r="BB127" s="100"/>
      <c r="BC127" s="100"/>
      <c r="BD127" s="100"/>
      <c r="BE127" s="100"/>
      <c r="BF127" s="100"/>
      <c r="BG127" s="100"/>
      <c r="BH127" s="100"/>
      <c r="BI127" s="22"/>
      <c r="BK127"/>
      <c r="BN127" s="100"/>
      <c r="BO127" s="100"/>
      <c r="BP127" s="100"/>
      <c r="BQ127" s="100"/>
      <c r="BR127" s="100"/>
      <c r="BS127" s="100"/>
      <c r="BT127" s="100"/>
      <c r="BY127" s="100"/>
      <c r="BZ127" s="100"/>
      <c r="CA127" s="100"/>
      <c r="CB127" s="100"/>
      <c r="CC127" s="100"/>
      <c r="CD127" s="100"/>
      <c r="CE127" s="100"/>
      <c r="CF127" s="100"/>
      <c r="CG127" s="100"/>
      <c r="CH127" s="100"/>
      <c r="CI127" s="100"/>
      <c r="CL127" s="100"/>
      <c r="CM127" s="100"/>
      <c r="CN127" s="100"/>
      <c r="CO127" s="100"/>
      <c r="CP127" s="100"/>
      <c r="CQ127" s="100"/>
      <c r="CR127" s="100"/>
      <c r="CS127" s="100"/>
      <c r="CT127" s="100"/>
      <c r="DU127" s="100"/>
      <c r="DV127" s="100"/>
    </row>
    <row r="128" spans="1:236" x14ac:dyDescent="0.25">
      <c r="D128" s="101"/>
      <c r="E128" s="101"/>
      <c r="L128" s="101"/>
      <c r="M128" s="101"/>
      <c r="N128" s="100"/>
      <c r="O128" s="100"/>
      <c r="P128" s="100"/>
      <c r="Q128" s="100"/>
      <c r="R128" s="100"/>
      <c r="S128" s="100"/>
      <c r="T128" s="100"/>
      <c r="U128" s="100"/>
      <c r="V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K128" s="100"/>
      <c r="AW128" s="65"/>
      <c r="AX128" s="100"/>
      <c r="AY128" s="100"/>
      <c r="AZ128" s="100"/>
      <c r="BA128" s="100"/>
      <c r="BB128" s="100"/>
      <c r="BC128" s="100"/>
      <c r="BD128" s="100"/>
      <c r="BE128" s="100"/>
      <c r="BF128" s="100"/>
      <c r="BG128" s="100"/>
      <c r="BH128" s="100"/>
      <c r="BI128" s="22"/>
      <c r="BK128"/>
      <c r="BN128" s="100"/>
      <c r="BO128" s="100"/>
      <c r="BP128" s="100"/>
      <c r="BQ128" s="100"/>
      <c r="BR128" s="100"/>
      <c r="BS128" s="100"/>
      <c r="BT128" s="100"/>
      <c r="BY128" s="100"/>
      <c r="BZ128" s="100"/>
      <c r="CA128" s="100"/>
      <c r="CB128" s="100"/>
      <c r="CC128" s="100"/>
      <c r="CD128" s="100"/>
      <c r="CE128" s="100"/>
      <c r="CF128" s="100"/>
      <c r="CG128" s="100"/>
      <c r="CH128" s="100"/>
      <c r="CI128" s="100"/>
      <c r="CL128" s="100"/>
      <c r="CM128" s="100"/>
      <c r="CN128" s="100"/>
      <c r="CO128" s="100"/>
      <c r="CP128" s="100"/>
      <c r="CQ128" s="100"/>
      <c r="CR128" s="100"/>
      <c r="CS128" s="100"/>
      <c r="CT128" s="100"/>
      <c r="DU128" s="100"/>
      <c r="DV128" s="100"/>
    </row>
    <row r="129" spans="4:168" x14ac:dyDescent="0.25">
      <c r="D129" s="101"/>
      <c r="E129" s="101"/>
      <c r="L129" s="101"/>
      <c r="M129" s="101"/>
      <c r="N129" s="100"/>
      <c r="O129" s="100"/>
      <c r="P129" s="100"/>
      <c r="Q129" s="100"/>
      <c r="R129" s="100"/>
      <c r="S129" s="100"/>
      <c r="T129" s="100"/>
      <c r="U129" s="100"/>
      <c r="V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K129" s="100"/>
      <c r="AW129" s="65"/>
      <c r="AX129" s="100"/>
      <c r="AY129" s="100"/>
      <c r="AZ129" s="100"/>
      <c r="BA129" s="100"/>
      <c r="BB129" s="100"/>
      <c r="BC129" s="100"/>
      <c r="BD129" s="100"/>
      <c r="BE129" s="100"/>
      <c r="BF129" s="100"/>
      <c r="BG129" s="100"/>
      <c r="BH129" s="100"/>
      <c r="BI129" s="22"/>
      <c r="BK129"/>
      <c r="BN129" s="100"/>
      <c r="BO129" s="100"/>
      <c r="BP129" s="100"/>
      <c r="BQ129" s="100"/>
      <c r="BR129" s="100"/>
      <c r="BS129" s="100"/>
      <c r="BT129" s="100"/>
      <c r="BY129" s="100"/>
      <c r="BZ129" s="100"/>
      <c r="CA129" s="100"/>
      <c r="CB129" s="100"/>
      <c r="CC129" s="100"/>
      <c r="CD129" s="100"/>
      <c r="CE129" s="100"/>
      <c r="CF129" s="100"/>
      <c r="CG129" s="100"/>
      <c r="CH129" s="100"/>
      <c r="CI129" s="100"/>
      <c r="CL129" s="100"/>
      <c r="CM129" s="100"/>
      <c r="CN129" s="100"/>
      <c r="CO129" s="100"/>
      <c r="CP129" s="100"/>
      <c r="CQ129" s="100"/>
      <c r="CR129" s="100"/>
      <c r="CS129" s="100"/>
      <c r="CT129" s="100"/>
      <c r="DU129" s="100"/>
      <c r="DV129" s="100"/>
      <c r="FH129" s="22"/>
      <c r="FI129" s="100"/>
      <c r="FL129" s="100"/>
    </row>
    <row r="130" spans="4:168" x14ac:dyDescent="0.25">
      <c r="D130" s="101"/>
      <c r="E130" s="101"/>
      <c r="L130" s="101"/>
      <c r="M130" s="101"/>
      <c r="N130" s="100"/>
      <c r="O130" s="100"/>
      <c r="P130" s="100"/>
      <c r="Q130" s="100"/>
      <c r="R130" s="100"/>
      <c r="S130" s="100"/>
      <c r="T130" s="100"/>
      <c r="U130" s="100"/>
      <c r="V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K130" s="100"/>
      <c r="AW130" s="65"/>
      <c r="AX130" s="100"/>
      <c r="AY130" s="100"/>
      <c r="AZ130" s="100"/>
      <c r="BA130" s="100"/>
      <c r="BB130" s="100"/>
      <c r="BC130" s="100"/>
      <c r="BD130" s="100"/>
      <c r="BE130" s="100"/>
      <c r="BF130" s="100"/>
      <c r="BG130" s="100"/>
      <c r="BH130" s="100"/>
      <c r="BI130" s="22"/>
      <c r="BK130"/>
      <c r="BN130" s="100"/>
      <c r="BO130" s="100"/>
      <c r="BP130" s="100"/>
      <c r="BQ130" s="100"/>
      <c r="BR130" s="100"/>
      <c r="BS130" s="100"/>
      <c r="BT130" s="100"/>
      <c r="BY130" s="100"/>
      <c r="BZ130" s="100"/>
      <c r="CA130" s="100"/>
      <c r="CB130" s="100"/>
      <c r="CC130" s="100"/>
      <c r="CD130" s="100"/>
      <c r="CE130" s="100"/>
      <c r="CF130" s="100"/>
      <c r="CG130" s="100"/>
      <c r="CH130" s="100"/>
      <c r="CI130" s="100"/>
      <c r="CL130" s="100"/>
      <c r="CM130" s="100"/>
      <c r="CN130" s="100"/>
      <c r="CO130" s="100"/>
      <c r="CP130" s="100"/>
      <c r="CQ130" s="100"/>
      <c r="CR130" s="100"/>
      <c r="CS130" s="100"/>
      <c r="CT130" s="100"/>
      <c r="DU130" s="100"/>
      <c r="DV130" s="100"/>
      <c r="FH130" s="22"/>
      <c r="FI130" s="100"/>
      <c r="FL130" s="100"/>
    </row>
    <row r="131" spans="4:168" x14ac:dyDescent="0.25">
      <c r="D131" s="101"/>
      <c r="E131" s="101"/>
      <c r="L131" s="101"/>
      <c r="M131" s="101"/>
      <c r="N131" s="100"/>
      <c r="O131" s="100"/>
      <c r="P131" s="100"/>
      <c r="Q131" s="100"/>
      <c r="R131" s="100"/>
      <c r="S131" s="100"/>
      <c r="T131" s="100"/>
      <c r="U131" s="100"/>
      <c r="V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K131" s="100"/>
      <c r="AW131" s="65"/>
      <c r="AX131" s="100"/>
      <c r="AY131" s="100"/>
      <c r="AZ131" s="100"/>
      <c r="BA131" s="100"/>
      <c r="BB131" s="100"/>
      <c r="BC131" s="100"/>
      <c r="BD131" s="100"/>
      <c r="BE131" s="100"/>
      <c r="BF131" s="100"/>
      <c r="BG131" s="100"/>
      <c r="BH131" s="100"/>
      <c r="BI131" s="22"/>
      <c r="BK131"/>
      <c r="BN131" s="100"/>
      <c r="BO131" s="100"/>
      <c r="BP131" s="100"/>
      <c r="BQ131" s="100"/>
      <c r="BR131" s="100"/>
      <c r="BS131" s="100"/>
      <c r="BT131" s="100"/>
      <c r="BY131" s="100"/>
      <c r="BZ131" s="100"/>
      <c r="CA131" s="100"/>
      <c r="CB131" s="100"/>
      <c r="CC131" s="100"/>
      <c r="CD131" s="100"/>
      <c r="CE131" s="100"/>
      <c r="CF131" s="100"/>
      <c r="CG131" s="100"/>
      <c r="CH131" s="100"/>
      <c r="CI131" s="100"/>
      <c r="CL131" s="100"/>
      <c r="CM131" s="100"/>
      <c r="CN131" s="100"/>
      <c r="CO131" s="100"/>
      <c r="CP131" s="100"/>
      <c r="CQ131" s="100"/>
      <c r="CR131" s="100"/>
      <c r="CS131" s="100"/>
      <c r="CT131" s="100"/>
      <c r="DU131" s="100"/>
      <c r="DV131" s="100"/>
      <c r="FH131" s="22"/>
      <c r="FI131" s="100"/>
      <c r="FL131" s="100"/>
    </row>
    <row r="132" spans="4:168" x14ac:dyDescent="0.25">
      <c r="D132" s="101"/>
      <c r="E132" s="101"/>
      <c r="L132" s="101"/>
      <c r="M132" s="101"/>
      <c r="N132" s="100"/>
      <c r="O132" s="100"/>
      <c r="P132" s="100"/>
      <c r="Q132" s="100"/>
      <c r="R132" s="100"/>
      <c r="S132" s="100"/>
      <c r="T132" s="100"/>
      <c r="U132" s="100"/>
      <c r="V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K132" s="100"/>
      <c r="AW132" s="65"/>
      <c r="AX132" s="100"/>
      <c r="AY132" s="100"/>
      <c r="AZ132" s="100"/>
      <c r="BA132" s="100"/>
      <c r="BB132" s="100"/>
      <c r="BC132" s="100"/>
      <c r="BD132" s="100"/>
      <c r="BE132" s="100"/>
      <c r="BF132" s="100"/>
      <c r="BG132" s="100"/>
      <c r="BH132" s="100"/>
      <c r="BI132" s="22"/>
      <c r="BK132"/>
      <c r="BN132" s="100"/>
      <c r="BO132" s="100"/>
      <c r="BP132" s="100"/>
      <c r="BQ132" s="100"/>
      <c r="BR132" s="100"/>
      <c r="BS132" s="100"/>
      <c r="BT132" s="100"/>
      <c r="BY132" s="100"/>
      <c r="BZ132" s="100"/>
      <c r="CA132" s="100"/>
      <c r="CB132" s="100"/>
      <c r="CC132" s="100"/>
      <c r="CD132" s="100"/>
      <c r="CE132" s="100"/>
      <c r="CF132" s="100"/>
      <c r="CG132" s="100"/>
      <c r="CH132" s="100"/>
      <c r="CI132" s="100"/>
      <c r="CL132" s="100"/>
      <c r="CM132" s="100"/>
      <c r="CN132" s="100"/>
      <c r="CO132" s="100"/>
      <c r="CP132" s="100"/>
      <c r="CQ132" s="100"/>
      <c r="CR132" s="100"/>
      <c r="CS132" s="100"/>
      <c r="CT132" s="100"/>
      <c r="DU132" s="100"/>
      <c r="DV132" s="100"/>
      <c r="FH132" s="22"/>
      <c r="FI132" s="100"/>
      <c r="FL132" s="100"/>
    </row>
    <row r="133" spans="4:168" x14ac:dyDescent="0.25">
      <c r="D133" s="101"/>
      <c r="E133" s="101"/>
      <c r="L133" s="101"/>
      <c r="M133" s="101"/>
      <c r="N133" s="100"/>
      <c r="O133" s="100"/>
      <c r="P133" s="100"/>
      <c r="Q133" s="100"/>
      <c r="R133" s="100"/>
      <c r="S133" s="100"/>
      <c r="T133" s="100"/>
      <c r="U133" s="100"/>
      <c r="V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K133" s="100"/>
      <c r="AW133" s="65"/>
      <c r="AX133" s="100"/>
      <c r="AY133" s="100"/>
      <c r="AZ133" s="100"/>
      <c r="BA133" s="100"/>
      <c r="BB133" s="100"/>
      <c r="BC133" s="100"/>
      <c r="BD133" s="100"/>
      <c r="BE133" s="100"/>
      <c r="BF133" s="100"/>
      <c r="BG133" s="100"/>
      <c r="BH133" s="100"/>
      <c r="BI133" s="22"/>
      <c r="BK133"/>
      <c r="BN133" s="100"/>
      <c r="BO133" s="100"/>
      <c r="BP133" s="100"/>
      <c r="BQ133" s="100"/>
      <c r="BR133" s="100"/>
      <c r="BS133" s="100"/>
      <c r="BT133" s="100"/>
      <c r="BY133" s="100"/>
      <c r="BZ133" s="100"/>
      <c r="CA133" s="100"/>
      <c r="CB133" s="100"/>
      <c r="CC133" s="100"/>
      <c r="CD133" s="100"/>
      <c r="CE133" s="100"/>
      <c r="CF133" s="100"/>
      <c r="CG133" s="100"/>
      <c r="CH133" s="100"/>
      <c r="CI133" s="100"/>
      <c r="CL133" s="100"/>
      <c r="CM133" s="100"/>
      <c r="CN133" s="100"/>
      <c r="CO133" s="100"/>
      <c r="CP133" s="100"/>
      <c r="CQ133" s="100"/>
      <c r="CR133" s="100"/>
      <c r="CS133" s="100"/>
      <c r="CT133" s="100"/>
      <c r="DU133" s="100"/>
      <c r="DV133" s="100"/>
      <c r="FH133" s="22"/>
      <c r="FI133" s="100"/>
      <c r="FL133" s="100"/>
    </row>
    <row r="134" spans="4:168" x14ac:dyDescent="0.25">
      <c r="D134" s="101"/>
      <c r="E134" s="101"/>
      <c r="L134" s="101"/>
      <c r="M134" s="101"/>
      <c r="N134" s="100"/>
      <c r="O134" s="100"/>
      <c r="P134" s="100"/>
      <c r="Q134" s="100"/>
      <c r="R134" s="100"/>
      <c r="S134" s="100"/>
      <c r="T134" s="100"/>
      <c r="U134" s="100"/>
      <c r="V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K134" s="100"/>
      <c r="AW134" s="65"/>
      <c r="AX134" s="100"/>
      <c r="AY134" s="100"/>
      <c r="AZ134" s="100"/>
      <c r="BA134" s="100"/>
      <c r="BB134" s="100"/>
      <c r="BC134" s="100"/>
      <c r="BD134" s="100"/>
      <c r="BE134" s="100"/>
      <c r="BF134" s="100"/>
      <c r="BG134" s="100"/>
      <c r="BH134" s="100"/>
      <c r="BI134" s="22"/>
      <c r="BK134"/>
      <c r="BN134" s="100"/>
      <c r="BO134" s="100"/>
      <c r="BP134" s="100"/>
      <c r="BQ134" s="100"/>
      <c r="BR134" s="100"/>
      <c r="BS134" s="100"/>
      <c r="BT134" s="100"/>
      <c r="BY134" s="100"/>
      <c r="BZ134" s="100"/>
      <c r="CA134" s="100"/>
      <c r="CB134" s="100"/>
      <c r="CC134" s="100"/>
      <c r="CD134" s="100"/>
      <c r="CE134" s="100"/>
      <c r="CF134" s="100"/>
      <c r="CG134" s="100"/>
      <c r="CH134" s="100"/>
      <c r="CI134" s="100"/>
      <c r="CL134" s="100"/>
      <c r="CM134" s="100"/>
      <c r="CN134" s="100"/>
      <c r="CO134" s="100"/>
      <c r="CP134" s="100"/>
      <c r="CQ134" s="100"/>
      <c r="CR134" s="100"/>
      <c r="CS134" s="100"/>
      <c r="CT134" s="100"/>
      <c r="DU134" s="100"/>
      <c r="DV134" s="100"/>
      <c r="FH134" s="22"/>
      <c r="FI134" s="100"/>
      <c r="FL134" s="100"/>
    </row>
    <row r="135" spans="4:168" x14ac:dyDescent="0.25">
      <c r="D135" s="101"/>
      <c r="E135" s="101"/>
      <c r="L135" s="101"/>
      <c r="M135" s="101"/>
      <c r="N135" s="100"/>
      <c r="O135" s="100"/>
      <c r="P135" s="100"/>
      <c r="Q135" s="100"/>
      <c r="R135" s="100"/>
      <c r="S135" s="100"/>
      <c r="T135" s="100"/>
      <c r="U135" s="100"/>
      <c r="V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K135" s="100"/>
      <c r="AW135" s="65"/>
      <c r="AX135" s="100"/>
      <c r="AY135" s="100"/>
      <c r="AZ135" s="100"/>
      <c r="BA135" s="100"/>
      <c r="BB135" s="100"/>
      <c r="BC135" s="100"/>
      <c r="BD135" s="100"/>
      <c r="BE135" s="100"/>
      <c r="BF135" s="100"/>
      <c r="BG135" s="100"/>
      <c r="BH135" s="100"/>
      <c r="BI135" s="22"/>
      <c r="BK135"/>
      <c r="BN135" s="100"/>
      <c r="BO135" s="100"/>
      <c r="BP135" s="100"/>
      <c r="BQ135" s="100"/>
      <c r="BR135" s="100"/>
      <c r="BS135" s="100"/>
      <c r="BT135" s="100"/>
      <c r="BY135" s="100"/>
      <c r="BZ135" s="100"/>
      <c r="CA135" s="100"/>
      <c r="CB135" s="100"/>
      <c r="CC135" s="100"/>
      <c r="CD135" s="100"/>
      <c r="CE135" s="100"/>
      <c r="CF135" s="100"/>
      <c r="CG135" s="100"/>
      <c r="CH135" s="100"/>
      <c r="CI135" s="100"/>
      <c r="CL135" s="100"/>
      <c r="CM135" s="100"/>
      <c r="CN135" s="100"/>
      <c r="CO135" s="100"/>
      <c r="CP135" s="100"/>
      <c r="CQ135" s="100"/>
      <c r="CR135" s="100"/>
      <c r="CS135" s="100"/>
      <c r="CT135" s="100"/>
      <c r="DU135" s="100"/>
      <c r="DV135" s="100"/>
      <c r="FH135" s="22"/>
      <c r="FI135" s="100"/>
      <c r="FL135" s="100"/>
    </row>
    <row r="136" spans="4:168" x14ac:dyDescent="0.25">
      <c r="D136" s="101"/>
      <c r="E136" s="101"/>
      <c r="L136" s="101"/>
      <c r="M136" s="101"/>
      <c r="N136" s="100"/>
      <c r="O136" s="100"/>
      <c r="P136" s="100"/>
      <c r="Q136" s="100"/>
      <c r="R136" s="100"/>
      <c r="S136" s="100"/>
      <c r="T136" s="100"/>
      <c r="U136" s="100"/>
      <c r="V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K136" s="100"/>
      <c r="AW136" s="65"/>
      <c r="AX136" s="100"/>
      <c r="AY136" s="100"/>
      <c r="AZ136" s="100"/>
      <c r="BA136" s="100"/>
      <c r="BB136" s="100"/>
      <c r="BC136" s="100"/>
      <c r="BD136" s="100"/>
      <c r="BE136" s="100"/>
      <c r="BF136" s="100"/>
      <c r="BG136" s="100"/>
      <c r="BH136" s="100"/>
      <c r="BI136" s="22"/>
      <c r="BK136"/>
      <c r="BN136" s="100"/>
      <c r="BO136" s="100"/>
      <c r="BP136" s="100"/>
      <c r="BQ136" s="100"/>
      <c r="BR136" s="100"/>
      <c r="BS136" s="100"/>
      <c r="BT136" s="100"/>
      <c r="BY136" s="100"/>
      <c r="BZ136" s="100"/>
      <c r="CA136" s="100"/>
      <c r="CB136" s="100"/>
      <c r="CC136" s="100"/>
      <c r="CD136" s="100"/>
      <c r="CE136" s="100"/>
      <c r="CF136" s="100"/>
      <c r="CG136" s="100"/>
      <c r="CH136" s="100"/>
      <c r="CI136" s="100"/>
      <c r="CL136" s="100"/>
      <c r="CM136" s="100"/>
      <c r="CN136" s="100"/>
      <c r="CO136" s="100"/>
      <c r="CP136" s="100"/>
      <c r="CQ136" s="100"/>
      <c r="CR136" s="100"/>
      <c r="CS136" s="100"/>
      <c r="CT136" s="100"/>
      <c r="DU136" s="100"/>
      <c r="DV136" s="100"/>
      <c r="FH136" s="22"/>
      <c r="FI136" s="100"/>
      <c r="FL136" s="100"/>
    </row>
    <row r="137" spans="4:168" x14ac:dyDescent="0.25">
      <c r="D137" s="101"/>
      <c r="E137" s="101"/>
      <c r="L137" s="101"/>
      <c r="M137" s="101"/>
      <c r="N137" s="100"/>
      <c r="O137" s="100"/>
      <c r="P137" s="100"/>
      <c r="Q137" s="100"/>
      <c r="R137" s="100"/>
      <c r="S137" s="100"/>
      <c r="T137" s="100"/>
      <c r="U137" s="100"/>
      <c r="V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K137" s="100"/>
      <c r="AW137" s="65"/>
      <c r="AX137" s="100"/>
      <c r="AY137" s="100"/>
      <c r="AZ137" s="100"/>
      <c r="BA137" s="100"/>
      <c r="BB137" s="100"/>
      <c r="BC137" s="100"/>
      <c r="BD137" s="100"/>
      <c r="BE137" s="100"/>
      <c r="BF137" s="100"/>
      <c r="BG137" s="100"/>
      <c r="BH137" s="100"/>
      <c r="BI137" s="22"/>
      <c r="BK137"/>
      <c r="BN137" s="100"/>
      <c r="BO137" s="100"/>
      <c r="BP137" s="100"/>
      <c r="BQ137" s="100"/>
      <c r="BR137" s="100"/>
      <c r="BS137" s="100"/>
      <c r="BT137" s="100"/>
      <c r="BY137" s="100"/>
      <c r="BZ137" s="100"/>
      <c r="CA137" s="100"/>
      <c r="CB137" s="100"/>
      <c r="CC137" s="100"/>
      <c r="CD137" s="100"/>
      <c r="CE137" s="100"/>
      <c r="CF137" s="100"/>
      <c r="CG137" s="100"/>
      <c r="CH137" s="100"/>
      <c r="CI137" s="100"/>
      <c r="CL137" s="100"/>
      <c r="CM137" s="100"/>
      <c r="CN137" s="100"/>
      <c r="CO137" s="100"/>
      <c r="CP137" s="100"/>
      <c r="CQ137" s="100"/>
      <c r="CR137" s="100"/>
      <c r="CS137" s="100"/>
      <c r="CT137" s="100"/>
      <c r="DU137" s="100"/>
      <c r="DV137" s="100"/>
      <c r="FH137" s="22"/>
      <c r="FI137" s="100"/>
      <c r="FL137" s="100"/>
    </row>
    <row r="138" spans="4:168" x14ac:dyDescent="0.25">
      <c r="D138" s="101"/>
      <c r="E138" s="101"/>
      <c r="L138" s="101"/>
      <c r="M138" s="101"/>
      <c r="N138" s="100"/>
      <c r="O138" s="100"/>
      <c r="P138" s="100"/>
      <c r="Q138" s="100"/>
      <c r="R138" s="100"/>
      <c r="S138" s="100"/>
      <c r="T138" s="100"/>
      <c r="U138" s="100"/>
      <c r="V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K138" s="100"/>
      <c r="AW138" s="65"/>
      <c r="AX138" s="100"/>
      <c r="AY138" s="100"/>
      <c r="AZ138" s="100"/>
      <c r="BA138" s="100"/>
      <c r="BB138" s="100"/>
      <c r="BC138" s="100"/>
      <c r="BD138" s="100"/>
      <c r="BE138" s="100"/>
      <c r="BF138" s="100"/>
      <c r="BG138" s="100"/>
      <c r="BH138" s="100"/>
      <c r="BI138" s="22"/>
      <c r="BK138"/>
      <c r="BN138" s="100"/>
      <c r="BO138" s="100"/>
      <c r="BP138" s="100"/>
      <c r="BQ138" s="100"/>
      <c r="BR138" s="100"/>
      <c r="BS138" s="100"/>
      <c r="BT138" s="100"/>
      <c r="BY138" s="100"/>
      <c r="BZ138" s="100"/>
      <c r="CA138" s="100"/>
      <c r="CB138" s="100"/>
      <c r="CC138" s="100"/>
      <c r="CD138" s="100"/>
      <c r="CE138" s="100"/>
      <c r="CF138" s="100"/>
      <c r="CG138" s="100"/>
      <c r="CH138" s="100"/>
      <c r="CI138" s="100"/>
      <c r="CL138" s="100"/>
      <c r="CM138" s="100"/>
      <c r="CN138" s="100"/>
      <c r="CO138" s="100"/>
      <c r="CP138" s="100"/>
      <c r="CQ138" s="100"/>
      <c r="CR138" s="100"/>
      <c r="CS138" s="100"/>
      <c r="CT138" s="100"/>
      <c r="DU138" s="100"/>
      <c r="DV138" s="100"/>
      <c r="FH138" s="22"/>
      <c r="FI138" s="100"/>
      <c r="FL138" s="100"/>
    </row>
    <row r="139" spans="4:168" x14ac:dyDescent="0.25">
      <c r="D139" s="101"/>
      <c r="E139" s="101"/>
      <c r="L139" s="101"/>
      <c r="M139" s="101"/>
      <c r="N139" s="100"/>
      <c r="O139" s="100"/>
      <c r="P139" s="100"/>
      <c r="Q139" s="100"/>
      <c r="R139" s="100"/>
      <c r="S139" s="100"/>
      <c r="T139" s="100"/>
      <c r="U139" s="100"/>
      <c r="V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K139" s="100"/>
      <c r="AW139" s="65"/>
      <c r="AX139" s="100"/>
      <c r="AY139" s="100"/>
      <c r="AZ139" s="100"/>
      <c r="BA139" s="100"/>
      <c r="BB139" s="100"/>
      <c r="BC139" s="100"/>
      <c r="BD139" s="100"/>
      <c r="BE139" s="100"/>
      <c r="BF139" s="100"/>
      <c r="BG139" s="100"/>
      <c r="BH139" s="100"/>
      <c r="BI139" s="22"/>
      <c r="BK139"/>
      <c r="BN139" s="100"/>
      <c r="BO139" s="100"/>
      <c r="BP139" s="100"/>
      <c r="BQ139" s="100"/>
      <c r="BR139" s="100"/>
      <c r="BS139" s="100"/>
      <c r="BT139" s="100"/>
      <c r="BY139" s="100"/>
      <c r="BZ139" s="100"/>
      <c r="CA139" s="100"/>
      <c r="CB139" s="100"/>
      <c r="CC139" s="100"/>
      <c r="CD139" s="100"/>
      <c r="CE139" s="100"/>
      <c r="CF139" s="100"/>
      <c r="CG139" s="100"/>
      <c r="CH139" s="100"/>
      <c r="CI139" s="100"/>
      <c r="CL139" s="100"/>
      <c r="CM139" s="100"/>
      <c r="CN139" s="100"/>
      <c r="CO139" s="100"/>
      <c r="CP139" s="100"/>
      <c r="CQ139" s="100"/>
      <c r="CR139" s="100"/>
      <c r="CS139" s="100"/>
      <c r="CT139" s="100"/>
      <c r="DU139" s="100"/>
      <c r="DV139" s="100"/>
      <c r="FH139" s="22"/>
      <c r="FI139" s="100"/>
      <c r="FL139" s="100"/>
    </row>
    <row r="140" spans="4:168" x14ac:dyDescent="0.25">
      <c r="D140" s="101"/>
      <c r="E140" s="101"/>
      <c r="L140" s="101"/>
      <c r="M140" s="101"/>
      <c r="N140" s="100"/>
      <c r="O140" s="100"/>
      <c r="P140" s="100"/>
      <c r="Q140" s="100"/>
      <c r="R140" s="100"/>
      <c r="S140" s="100"/>
      <c r="T140" s="100"/>
      <c r="U140" s="100"/>
      <c r="V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K140" s="100"/>
      <c r="AW140" s="65"/>
      <c r="AX140" s="100"/>
      <c r="AY140" s="100"/>
      <c r="AZ140" s="100"/>
      <c r="BA140" s="100"/>
      <c r="BB140" s="100"/>
      <c r="BC140" s="100"/>
      <c r="BD140" s="100"/>
      <c r="BE140" s="100"/>
      <c r="BF140" s="100"/>
      <c r="BG140" s="100"/>
      <c r="BH140" s="100"/>
      <c r="BI140" s="22"/>
      <c r="BK140"/>
      <c r="BN140" s="100"/>
      <c r="BO140" s="100"/>
      <c r="BP140" s="100"/>
      <c r="BQ140" s="100"/>
      <c r="BR140" s="100"/>
      <c r="BS140" s="100"/>
      <c r="BT140" s="100"/>
      <c r="BY140" s="100"/>
      <c r="BZ140" s="100"/>
      <c r="CA140" s="100"/>
      <c r="CB140" s="100"/>
      <c r="CC140" s="100"/>
      <c r="CD140" s="100"/>
      <c r="CE140" s="100"/>
      <c r="CF140" s="100"/>
      <c r="CG140" s="100"/>
      <c r="CH140" s="100"/>
      <c r="CI140" s="100"/>
      <c r="CL140" s="100"/>
      <c r="CM140" s="100"/>
      <c r="CN140" s="100"/>
      <c r="CO140" s="100"/>
      <c r="CP140" s="100"/>
      <c r="CQ140" s="100"/>
      <c r="CR140" s="100"/>
      <c r="CS140" s="100"/>
      <c r="CT140" s="100"/>
      <c r="DU140" s="100"/>
      <c r="DV140" s="100"/>
      <c r="FH140" s="22"/>
      <c r="FI140" s="100"/>
      <c r="FL140" s="100"/>
    </row>
    <row r="141" spans="4:168" x14ac:dyDescent="0.25">
      <c r="D141" s="101"/>
      <c r="E141" s="101"/>
      <c r="L141" s="101"/>
      <c r="M141" s="101"/>
      <c r="N141" s="100"/>
      <c r="O141" s="100"/>
      <c r="P141" s="100"/>
      <c r="Q141" s="100"/>
      <c r="R141" s="100"/>
      <c r="S141" s="100"/>
      <c r="T141" s="100"/>
      <c r="U141" s="100"/>
      <c r="V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K141" s="100"/>
      <c r="AW141" s="65"/>
      <c r="AX141" s="100"/>
      <c r="AY141" s="100"/>
      <c r="AZ141" s="100"/>
      <c r="BA141" s="100"/>
      <c r="BB141" s="100"/>
      <c r="BC141" s="100"/>
      <c r="BD141" s="100"/>
      <c r="BE141" s="100"/>
      <c r="BF141" s="100"/>
      <c r="BG141" s="100"/>
      <c r="BH141" s="100"/>
      <c r="BI141" s="22"/>
      <c r="BK141"/>
      <c r="BN141" s="100"/>
      <c r="BO141" s="100"/>
      <c r="BP141" s="100"/>
      <c r="BQ141" s="100"/>
      <c r="BR141" s="100"/>
      <c r="BS141" s="100"/>
      <c r="BT141" s="100"/>
      <c r="BY141" s="100"/>
      <c r="BZ141" s="100"/>
      <c r="CA141" s="100"/>
      <c r="CB141" s="100"/>
      <c r="CC141" s="100"/>
      <c r="CD141" s="100"/>
      <c r="CE141" s="100"/>
      <c r="CF141" s="100"/>
      <c r="CG141" s="100"/>
      <c r="CH141" s="100"/>
      <c r="CI141" s="100"/>
      <c r="CL141" s="100"/>
      <c r="CM141" s="100"/>
      <c r="CN141" s="100"/>
      <c r="CO141" s="100"/>
      <c r="CP141" s="100"/>
      <c r="CQ141" s="100"/>
      <c r="CR141" s="100"/>
      <c r="CS141" s="100"/>
      <c r="CT141" s="100"/>
      <c r="DU141" s="100"/>
      <c r="DV141" s="100"/>
      <c r="FH141" s="22"/>
      <c r="FI141" s="100"/>
      <c r="FL141" s="100"/>
    </row>
    <row r="142" spans="4:168" x14ac:dyDescent="0.25">
      <c r="D142" s="101"/>
      <c r="E142" s="101"/>
      <c r="L142" s="101"/>
      <c r="M142" s="101"/>
      <c r="N142" s="100"/>
      <c r="O142" s="100"/>
      <c r="P142" s="100"/>
      <c r="Q142" s="100"/>
      <c r="R142" s="100"/>
      <c r="S142" s="100"/>
      <c r="T142" s="100"/>
      <c r="U142" s="100"/>
      <c r="V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K142" s="100"/>
      <c r="AW142" s="65"/>
      <c r="AX142" s="100"/>
      <c r="AY142" s="100"/>
      <c r="AZ142" s="100"/>
      <c r="BA142" s="100"/>
      <c r="BB142" s="100"/>
      <c r="BC142" s="100"/>
      <c r="BD142" s="100"/>
      <c r="BE142" s="100"/>
      <c r="BF142" s="100"/>
      <c r="BG142" s="100"/>
      <c r="BH142" s="100"/>
      <c r="BI142" s="22"/>
      <c r="BK142"/>
      <c r="BN142" s="100"/>
      <c r="BO142" s="100"/>
      <c r="BP142" s="100"/>
      <c r="BQ142" s="100"/>
      <c r="BR142" s="100"/>
      <c r="BS142" s="100"/>
      <c r="BT142" s="100"/>
      <c r="BY142" s="100"/>
      <c r="BZ142" s="100"/>
      <c r="CA142" s="100"/>
      <c r="CB142" s="100"/>
      <c r="CC142" s="100"/>
      <c r="CD142" s="100"/>
      <c r="CE142" s="100"/>
      <c r="CF142" s="100"/>
      <c r="CG142" s="100"/>
      <c r="CH142" s="100"/>
      <c r="CI142" s="100"/>
      <c r="CL142" s="100"/>
      <c r="CM142" s="100"/>
      <c r="CN142" s="100"/>
      <c r="CO142" s="100"/>
      <c r="CP142" s="100"/>
      <c r="CQ142" s="100"/>
      <c r="CR142" s="100"/>
      <c r="CS142" s="100"/>
      <c r="CT142" s="100"/>
      <c r="DU142" s="100"/>
      <c r="DV142" s="100"/>
      <c r="FH142" s="22"/>
      <c r="FI142" s="100"/>
      <c r="FL142" s="100"/>
    </row>
    <row r="143" spans="4:168" x14ac:dyDescent="0.25">
      <c r="D143" s="101"/>
      <c r="E143" s="101"/>
      <c r="L143" s="101"/>
      <c r="M143" s="101"/>
      <c r="N143" s="100"/>
      <c r="O143" s="100"/>
      <c r="P143" s="100"/>
      <c r="Q143" s="100"/>
      <c r="R143" s="100"/>
      <c r="S143" s="100"/>
      <c r="T143" s="100"/>
      <c r="U143" s="100"/>
      <c r="V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K143" s="100"/>
      <c r="AW143" s="65"/>
      <c r="AX143" s="100"/>
      <c r="AY143" s="100"/>
      <c r="AZ143" s="100"/>
      <c r="BA143" s="100"/>
      <c r="BB143" s="100"/>
      <c r="BC143" s="100"/>
      <c r="BD143" s="100"/>
      <c r="BE143" s="100"/>
      <c r="BF143" s="100"/>
      <c r="BG143" s="100"/>
      <c r="BH143" s="100"/>
      <c r="BI143" s="22"/>
      <c r="BK143"/>
      <c r="BN143" s="100"/>
      <c r="BO143" s="100"/>
      <c r="BP143" s="100"/>
      <c r="BQ143" s="100"/>
      <c r="BR143" s="100"/>
      <c r="BS143" s="100"/>
      <c r="BT143" s="100"/>
      <c r="BY143" s="100"/>
      <c r="BZ143" s="100"/>
      <c r="CA143" s="100"/>
      <c r="CB143" s="100"/>
      <c r="CC143" s="100"/>
      <c r="CD143" s="100"/>
      <c r="CE143" s="100"/>
      <c r="CF143" s="100"/>
      <c r="CG143" s="100"/>
      <c r="CH143" s="100"/>
      <c r="CI143" s="100"/>
      <c r="CL143" s="100"/>
      <c r="CM143" s="100"/>
      <c r="CN143" s="100"/>
      <c r="CO143" s="100"/>
      <c r="CP143" s="100"/>
      <c r="CQ143" s="100"/>
      <c r="CR143" s="100"/>
      <c r="CS143" s="100"/>
      <c r="CT143" s="100"/>
      <c r="DU143" s="100"/>
      <c r="DV143" s="100"/>
      <c r="FH143" s="22"/>
      <c r="FI143" s="100"/>
    </row>
    <row r="144" spans="4:168" x14ac:dyDescent="0.25">
      <c r="D144" s="101"/>
      <c r="E144" s="101"/>
      <c r="L144" s="101"/>
      <c r="M144" s="101"/>
      <c r="N144" s="100"/>
      <c r="O144" s="100"/>
      <c r="P144" s="100"/>
      <c r="Q144" s="100"/>
      <c r="R144" s="100"/>
      <c r="S144" s="100"/>
      <c r="T144" s="100"/>
      <c r="U144" s="100"/>
      <c r="V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K144" s="100"/>
      <c r="AW144" s="65"/>
      <c r="AX144" s="100"/>
      <c r="AY144" s="100"/>
      <c r="AZ144" s="100"/>
      <c r="BA144" s="100"/>
      <c r="BB144" s="100"/>
      <c r="BC144" s="100"/>
      <c r="BD144" s="100"/>
      <c r="BE144" s="100"/>
      <c r="BF144" s="100"/>
      <c r="BG144" s="100"/>
      <c r="BH144" s="100"/>
      <c r="BI144" s="22"/>
      <c r="BK144"/>
      <c r="BN144" s="100"/>
      <c r="BO144" s="100"/>
      <c r="BP144" s="100"/>
      <c r="BQ144" s="100"/>
      <c r="BR144" s="100"/>
      <c r="BS144" s="100"/>
      <c r="BT144" s="100"/>
      <c r="BY144" s="100"/>
      <c r="BZ144" s="100"/>
      <c r="CA144" s="100"/>
      <c r="CB144" s="100"/>
      <c r="CC144" s="100"/>
      <c r="CD144" s="100"/>
      <c r="CE144" s="100"/>
      <c r="CF144" s="100"/>
      <c r="CG144" s="100"/>
      <c r="CH144" s="100"/>
      <c r="CI144" s="100"/>
      <c r="CL144" s="100"/>
      <c r="CM144" s="100"/>
      <c r="CN144" s="100"/>
      <c r="CO144" s="100"/>
      <c r="CP144" s="100"/>
      <c r="CQ144" s="100"/>
      <c r="CR144" s="100"/>
      <c r="CS144" s="100"/>
      <c r="CT144" s="100"/>
      <c r="DU144" s="100"/>
      <c r="DV144" s="100"/>
      <c r="FH144" s="22"/>
      <c r="FI144" s="100"/>
    </row>
    <row r="145" spans="4:165" x14ac:dyDescent="0.25">
      <c r="D145" s="101"/>
      <c r="E145" s="101"/>
      <c r="L145" s="101"/>
      <c r="M145" s="101"/>
      <c r="N145" s="100"/>
      <c r="O145" s="100"/>
      <c r="P145" s="100"/>
      <c r="Q145" s="100"/>
      <c r="R145" s="100"/>
      <c r="S145" s="100"/>
      <c r="T145" s="100"/>
      <c r="U145" s="100"/>
      <c r="V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K145" s="100"/>
      <c r="AW145" s="65"/>
      <c r="AX145" s="100"/>
      <c r="AY145" s="100"/>
      <c r="AZ145" s="100"/>
      <c r="BA145" s="100"/>
      <c r="BB145" s="100"/>
      <c r="BC145" s="100"/>
      <c r="BD145" s="100"/>
      <c r="BE145" s="100"/>
      <c r="BF145" s="100"/>
      <c r="BG145" s="100"/>
      <c r="BH145" s="100"/>
      <c r="BI145" s="22"/>
      <c r="BK145"/>
      <c r="BN145" s="100"/>
      <c r="BO145" s="100"/>
      <c r="BP145" s="100"/>
      <c r="BQ145" s="100"/>
      <c r="BR145" s="100"/>
      <c r="BS145" s="100"/>
      <c r="BT145" s="100"/>
      <c r="BY145" s="100"/>
      <c r="BZ145" s="100"/>
      <c r="CA145" s="100"/>
      <c r="CB145" s="100"/>
      <c r="CC145" s="100"/>
      <c r="CD145" s="100"/>
      <c r="CE145" s="100"/>
      <c r="CF145" s="100"/>
      <c r="CG145" s="100"/>
      <c r="CH145" s="100"/>
      <c r="CI145" s="100"/>
      <c r="CL145" s="100"/>
      <c r="CM145" s="100"/>
      <c r="CN145" s="100"/>
      <c r="CO145" s="100"/>
      <c r="CP145" s="100"/>
      <c r="CQ145" s="100"/>
      <c r="CR145" s="100"/>
      <c r="CS145" s="100"/>
      <c r="CT145" s="100"/>
      <c r="DU145" s="100"/>
      <c r="DV145" s="100"/>
      <c r="FH145" s="22"/>
      <c r="FI145" s="100"/>
    </row>
    <row r="146" spans="4:165" x14ac:dyDescent="0.25">
      <c r="D146" s="101"/>
      <c r="E146" s="101"/>
      <c r="L146" s="101"/>
      <c r="M146" s="101"/>
      <c r="N146" s="100"/>
      <c r="O146" s="100"/>
      <c r="P146" s="100"/>
      <c r="Q146" s="100"/>
      <c r="R146" s="100"/>
      <c r="S146" s="100"/>
      <c r="T146" s="100"/>
      <c r="U146" s="100"/>
      <c r="V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K146" s="100"/>
      <c r="AW146" s="65"/>
      <c r="AX146" s="100"/>
      <c r="AY146" s="100"/>
      <c r="AZ146" s="100"/>
      <c r="BA146" s="100"/>
      <c r="BB146" s="100"/>
      <c r="BC146" s="100"/>
      <c r="BD146" s="100"/>
      <c r="BE146" s="100"/>
      <c r="BF146" s="100"/>
      <c r="BG146" s="100"/>
      <c r="BH146" s="100"/>
      <c r="BI146" s="22"/>
      <c r="BK146"/>
      <c r="BN146" s="100"/>
      <c r="BO146" s="100"/>
      <c r="BP146" s="100"/>
      <c r="BQ146" s="100"/>
      <c r="BR146" s="100"/>
      <c r="BS146" s="100"/>
      <c r="BT146" s="100"/>
      <c r="BY146" s="100"/>
      <c r="BZ146" s="100"/>
      <c r="CA146" s="100"/>
      <c r="CB146" s="100"/>
      <c r="CC146" s="100"/>
      <c r="CD146" s="100"/>
      <c r="CE146" s="100"/>
      <c r="CF146" s="100"/>
      <c r="CG146" s="100"/>
      <c r="CH146" s="100"/>
      <c r="CI146" s="100"/>
      <c r="CL146" s="100"/>
      <c r="CM146" s="100"/>
      <c r="CN146" s="100"/>
      <c r="CO146" s="100"/>
      <c r="CP146" s="100"/>
      <c r="CQ146" s="100"/>
      <c r="CR146" s="100"/>
      <c r="CS146" s="100"/>
      <c r="CT146" s="100"/>
      <c r="DU146" s="100"/>
      <c r="DV146" s="100"/>
      <c r="FH146" s="22"/>
      <c r="FI146" s="100"/>
    </row>
    <row r="147" spans="4:165" x14ac:dyDescent="0.25">
      <c r="D147" s="101"/>
      <c r="E147" s="101"/>
      <c r="L147" s="101"/>
      <c r="M147" s="101"/>
      <c r="N147" s="100"/>
      <c r="O147" s="100"/>
      <c r="P147" s="100"/>
      <c r="Q147" s="100"/>
      <c r="R147" s="100"/>
      <c r="S147" s="100"/>
      <c r="T147" s="100"/>
      <c r="U147" s="100"/>
      <c r="V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K147" s="100"/>
      <c r="AW147" s="65"/>
      <c r="AX147" s="100"/>
      <c r="AY147" s="100"/>
      <c r="AZ147" s="100"/>
      <c r="BA147" s="100"/>
      <c r="BB147" s="100"/>
      <c r="BC147" s="100"/>
      <c r="BD147" s="100"/>
      <c r="BE147" s="100"/>
      <c r="BF147" s="100"/>
      <c r="BG147" s="100"/>
      <c r="BH147" s="100"/>
      <c r="BI147" s="22"/>
      <c r="BK147"/>
      <c r="BN147" s="100"/>
      <c r="BO147" s="100"/>
      <c r="BP147" s="100"/>
      <c r="BQ147" s="100"/>
      <c r="BR147" s="100"/>
      <c r="BS147" s="100"/>
      <c r="BT147" s="100"/>
      <c r="BY147" s="100"/>
      <c r="BZ147" s="100"/>
      <c r="CA147" s="100"/>
      <c r="CB147" s="100"/>
      <c r="CC147" s="100"/>
      <c r="CD147" s="100"/>
      <c r="CE147" s="100"/>
      <c r="CF147" s="100"/>
      <c r="CG147" s="100"/>
      <c r="CH147" s="100"/>
      <c r="CI147" s="100"/>
      <c r="CL147" s="100"/>
      <c r="CM147" s="100"/>
      <c r="CN147" s="100"/>
      <c r="CO147" s="100"/>
      <c r="CP147" s="100"/>
      <c r="CQ147" s="100"/>
      <c r="CR147" s="100"/>
      <c r="CS147" s="100"/>
      <c r="CT147" s="100"/>
      <c r="DU147" s="100"/>
      <c r="DV147" s="100"/>
      <c r="FH147" s="22"/>
      <c r="FI147" s="100"/>
    </row>
    <row r="148" spans="4:165" x14ac:dyDescent="0.25">
      <c r="D148" s="101"/>
      <c r="E148" s="101"/>
      <c r="L148" s="101"/>
      <c r="M148" s="101"/>
      <c r="N148" s="100"/>
      <c r="O148" s="100"/>
      <c r="P148" s="100"/>
      <c r="Q148" s="100"/>
      <c r="R148" s="100"/>
      <c r="S148" s="100"/>
      <c r="T148" s="100"/>
      <c r="U148" s="100"/>
      <c r="V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K148" s="100"/>
      <c r="AW148" s="65"/>
      <c r="AX148" s="100"/>
      <c r="AY148" s="100"/>
      <c r="AZ148" s="100"/>
      <c r="BA148" s="100"/>
      <c r="BB148" s="100"/>
      <c r="BC148" s="100"/>
      <c r="BD148" s="100"/>
      <c r="BE148" s="100"/>
      <c r="BF148" s="100"/>
      <c r="BG148" s="100"/>
      <c r="BH148" s="100"/>
      <c r="BI148" s="22"/>
      <c r="BK148"/>
      <c r="BN148" s="100"/>
      <c r="BO148" s="100"/>
      <c r="BP148" s="100"/>
      <c r="BQ148" s="100"/>
      <c r="BR148" s="100"/>
      <c r="BS148" s="100"/>
      <c r="BT148" s="100"/>
      <c r="BY148" s="100"/>
      <c r="BZ148" s="100"/>
      <c r="CA148" s="100"/>
      <c r="CB148" s="100"/>
      <c r="CC148" s="100"/>
      <c r="CD148" s="100"/>
      <c r="CE148" s="100"/>
      <c r="CF148" s="100"/>
      <c r="CG148" s="100"/>
      <c r="CH148" s="100"/>
      <c r="CI148" s="100"/>
      <c r="CL148" s="100"/>
      <c r="CM148" s="100"/>
      <c r="CN148" s="100"/>
      <c r="CO148" s="100"/>
      <c r="CP148" s="100"/>
      <c r="CQ148" s="100"/>
      <c r="CR148" s="100"/>
      <c r="CS148" s="100"/>
      <c r="CT148" s="100"/>
      <c r="DU148" s="100"/>
      <c r="DV148" s="100"/>
      <c r="FH148" s="22"/>
      <c r="FI148" s="100"/>
    </row>
    <row r="149" spans="4:165" x14ac:dyDescent="0.25">
      <c r="D149" s="101"/>
      <c r="E149" s="101"/>
      <c r="L149" s="101"/>
      <c r="M149" s="101"/>
      <c r="N149" s="100"/>
      <c r="O149" s="100"/>
      <c r="P149" s="100"/>
      <c r="Q149" s="100"/>
      <c r="R149" s="100"/>
      <c r="S149" s="100"/>
      <c r="T149" s="100"/>
      <c r="U149" s="100"/>
      <c r="V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K149" s="100"/>
      <c r="AW149" s="65"/>
      <c r="AX149" s="100"/>
      <c r="AY149" s="100"/>
      <c r="AZ149" s="100"/>
      <c r="BA149" s="100"/>
      <c r="BB149" s="100"/>
      <c r="BC149" s="100"/>
      <c r="BD149" s="100"/>
      <c r="BE149" s="100"/>
      <c r="BF149" s="100"/>
      <c r="BG149" s="100"/>
      <c r="BH149" s="100"/>
      <c r="BI149" s="22"/>
      <c r="BK149"/>
      <c r="BN149" s="100"/>
      <c r="BO149" s="100"/>
      <c r="BP149" s="100"/>
      <c r="BQ149" s="100"/>
      <c r="BR149" s="100"/>
      <c r="BS149" s="100"/>
      <c r="BT149" s="100"/>
      <c r="BY149" s="100"/>
      <c r="BZ149" s="100"/>
      <c r="CA149" s="100"/>
      <c r="CB149" s="100"/>
      <c r="CC149" s="100"/>
      <c r="CD149" s="100"/>
      <c r="CE149" s="100"/>
      <c r="CF149" s="100"/>
      <c r="CG149" s="100"/>
      <c r="CH149" s="100"/>
      <c r="CI149" s="100"/>
      <c r="CL149" s="100"/>
      <c r="CM149" s="100"/>
      <c r="CN149" s="100"/>
      <c r="CO149" s="100"/>
      <c r="CP149" s="100"/>
      <c r="CQ149" s="100"/>
      <c r="CR149" s="100"/>
      <c r="CS149" s="100"/>
      <c r="CT149" s="100"/>
      <c r="DU149" s="100"/>
      <c r="DV149" s="100"/>
      <c r="FH149" s="22"/>
      <c r="FI149" s="100"/>
    </row>
    <row r="150" spans="4:165" x14ac:dyDescent="0.25">
      <c r="D150" s="101"/>
      <c r="E150" s="101"/>
      <c r="L150" s="101"/>
      <c r="M150" s="101"/>
      <c r="N150" s="100"/>
      <c r="O150" s="100"/>
      <c r="P150" s="100"/>
      <c r="Q150" s="100"/>
      <c r="R150" s="100"/>
      <c r="S150" s="100"/>
      <c r="T150" s="100"/>
      <c r="U150" s="100"/>
      <c r="V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K150" s="100"/>
      <c r="AW150" s="65"/>
      <c r="AX150" s="100"/>
      <c r="AY150" s="100"/>
      <c r="AZ150" s="100"/>
      <c r="BA150" s="100"/>
      <c r="BB150" s="100"/>
      <c r="BC150" s="100"/>
      <c r="BD150" s="100"/>
      <c r="BE150" s="100"/>
      <c r="BF150" s="100"/>
      <c r="BG150" s="100"/>
      <c r="BH150" s="100"/>
      <c r="BI150" s="22"/>
      <c r="BK150"/>
      <c r="BN150" s="100"/>
      <c r="BO150" s="100"/>
      <c r="BP150" s="100"/>
      <c r="BQ150" s="100"/>
      <c r="BR150" s="100"/>
      <c r="BS150" s="100"/>
      <c r="BT150" s="100"/>
      <c r="BY150" s="100"/>
      <c r="BZ150" s="100"/>
      <c r="CA150" s="100"/>
      <c r="CB150" s="100"/>
      <c r="CC150" s="100"/>
      <c r="CD150" s="100"/>
      <c r="CE150" s="100"/>
      <c r="CF150" s="100"/>
      <c r="CG150" s="100"/>
      <c r="CH150" s="100"/>
      <c r="CI150" s="100"/>
      <c r="CL150" s="100"/>
      <c r="CM150" s="100"/>
      <c r="CN150" s="100"/>
      <c r="CO150" s="100"/>
      <c r="CP150" s="100"/>
      <c r="CQ150" s="100"/>
      <c r="CR150" s="100"/>
      <c r="CS150" s="100"/>
      <c r="CT150" s="100"/>
      <c r="DU150" s="100"/>
      <c r="DV150" s="100"/>
      <c r="FH150" s="22"/>
      <c r="FI150" s="100"/>
    </row>
    <row r="151" spans="4:165" x14ac:dyDescent="0.25">
      <c r="D151" s="101"/>
      <c r="E151" s="101"/>
      <c r="L151" s="101"/>
      <c r="M151" s="101"/>
      <c r="N151" s="100"/>
      <c r="O151" s="100"/>
      <c r="P151" s="100"/>
      <c r="Q151" s="100"/>
      <c r="R151" s="100"/>
      <c r="S151" s="100"/>
      <c r="T151" s="100"/>
      <c r="U151" s="100"/>
      <c r="V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K151" s="100"/>
      <c r="AW151" s="65"/>
      <c r="AX151" s="100"/>
      <c r="AY151" s="100"/>
      <c r="AZ151" s="100"/>
      <c r="BA151" s="100"/>
      <c r="BB151" s="100"/>
      <c r="BC151" s="100"/>
      <c r="BD151" s="100"/>
      <c r="BE151" s="100"/>
      <c r="BF151" s="100"/>
      <c r="BG151" s="100"/>
      <c r="BH151" s="100"/>
      <c r="BI151" s="22"/>
      <c r="BK151"/>
      <c r="BN151" s="100"/>
      <c r="BO151" s="100"/>
      <c r="BP151" s="100"/>
      <c r="BQ151" s="100"/>
      <c r="BR151" s="100"/>
      <c r="BS151" s="100"/>
      <c r="BT151" s="100"/>
      <c r="BY151" s="100"/>
      <c r="BZ151" s="100"/>
      <c r="CA151" s="100"/>
      <c r="CB151" s="100"/>
      <c r="CC151" s="100"/>
      <c r="CD151" s="100"/>
      <c r="CE151" s="100"/>
      <c r="CF151" s="100"/>
      <c r="CG151" s="100"/>
      <c r="CH151" s="100"/>
      <c r="CI151" s="100"/>
      <c r="CL151" s="100"/>
      <c r="CM151" s="100"/>
      <c r="CN151" s="100"/>
      <c r="CO151" s="100"/>
      <c r="CP151" s="100"/>
      <c r="CQ151" s="100"/>
      <c r="CR151" s="100"/>
      <c r="CS151" s="100"/>
      <c r="CT151" s="100"/>
      <c r="DU151" s="100"/>
      <c r="DV151" s="100"/>
      <c r="FH151" s="22"/>
      <c r="FI151" s="100"/>
    </row>
    <row r="152" spans="4:165" x14ac:dyDescent="0.25">
      <c r="D152" s="101"/>
      <c r="E152" s="101"/>
      <c r="L152" s="101"/>
      <c r="M152" s="101"/>
      <c r="N152" s="100"/>
      <c r="O152" s="100"/>
      <c r="P152" s="100"/>
      <c r="Q152" s="100"/>
      <c r="R152" s="100"/>
      <c r="S152" s="100"/>
      <c r="T152" s="100"/>
      <c r="U152" s="100"/>
      <c r="V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K152" s="100"/>
      <c r="AW152" s="65"/>
      <c r="AX152" s="100"/>
      <c r="AY152" s="100"/>
      <c r="AZ152" s="100"/>
      <c r="BA152" s="100"/>
      <c r="BB152" s="100"/>
      <c r="BC152" s="100"/>
      <c r="BD152" s="100"/>
      <c r="BE152" s="100"/>
      <c r="BF152" s="100"/>
      <c r="BG152" s="100"/>
      <c r="BH152" s="100"/>
      <c r="BI152" s="22"/>
      <c r="BK152"/>
      <c r="BN152" s="100"/>
      <c r="BO152" s="100"/>
      <c r="BP152" s="100"/>
      <c r="BQ152" s="100"/>
      <c r="BR152" s="100"/>
      <c r="BS152" s="100"/>
      <c r="BT152" s="100"/>
      <c r="BY152" s="100"/>
      <c r="BZ152" s="100"/>
      <c r="CA152" s="100"/>
      <c r="CB152" s="100"/>
      <c r="CC152" s="100"/>
      <c r="CD152" s="100"/>
      <c r="CE152" s="100"/>
      <c r="CF152" s="100"/>
      <c r="CG152" s="100"/>
      <c r="CH152" s="100"/>
      <c r="CI152" s="100"/>
      <c r="CL152" s="100"/>
      <c r="CM152" s="100"/>
      <c r="CN152" s="100"/>
      <c r="CO152" s="100"/>
      <c r="CP152" s="100"/>
      <c r="CQ152" s="100"/>
      <c r="CR152" s="100"/>
      <c r="CS152" s="100"/>
      <c r="CT152" s="100"/>
      <c r="DU152" s="100"/>
      <c r="DV152" s="100"/>
      <c r="FH152" s="22"/>
      <c r="FI152" s="100"/>
    </row>
    <row r="153" spans="4:165" x14ac:dyDescent="0.25">
      <c r="D153" s="101"/>
      <c r="E153" s="101"/>
      <c r="L153" s="101"/>
      <c r="M153" s="101"/>
      <c r="N153" s="100"/>
      <c r="O153" s="100"/>
      <c r="P153" s="100"/>
      <c r="Q153" s="100"/>
      <c r="R153" s="100"/>
      <c r="S153" s="100"/>
      <c r="T153" s="100"/>
      <c r="U153" s="100"/>
      <c r="V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K153" s="100"/>
      <c r="AW153" s="65"/>
      <c r="AX153" s="100"/>
      <c r="AY153" s="100"/>
      <c r="AZ153" s="100"/>
      <c r="BA153" s="100"/>
      <c r="BB153" s="100"/>
      <c r="BC153" s="100"/>
      <c r="BD153" s="100"/>
      <c r="BE153" s="100"/>
      <c r="BF153" s="100"/>
      <c r="BG153" s="100"/>
      <c r="BH153" s="100"/>
      <c r="BI153" s="22"/>
      <c r="BK153"/>
      <c r="BN153" s="100"/>
      <c r="BO153" s="100"/>
      <c r="BP153" s="100"/>
      <c r="BQ153" s="100"/>
      <c r="BR153" s="100"/>
      <c r="BS153" s="100"/>
      <c r="BT153" s="100"/>
      <c r="BY153" s="100"/>
      <c r="BZ153" s="100"/>
      <c r="CA153" s="100"/>
      <c r="CB153" s="100"/>
      <c r="CC153" s="100"/>
      <c r="CD153" s="100"/>
      <c r="CE153" s="100"/>
      <c r="CF153" s="100"/>
      <c r="CG153" s="100"/>
      <c r="CH153" s="100"/>
      <c r="CI153" s="100"/>
      <c r="CL153" s="100"/>
      <c r="CM153" s="100"/>
      <c r="CN153" s="100"/>
      <c r="CO153" s="100"/>
      <c r="CP153" s="100"/>
      <c r="CQ153" s="100"/>
      <c r="CR153" s="100"/>
      <c r="CS153" s="100"/>
      <c r="CT153" s="100"/>
      <c r="DU153" s="100"/>
      <c r="DV153" s="100"/>
      <c r="FH153" s="22"/>
      <c r="FI153" s="100"/>
    </row>
    <row r="154" spans="4:165" x14ac:dyDescent="0.25">
      <c r="D154" s="101"/>
      <c r="E154" s="101"/>
      <c r="L154" s="101"/>
      <c r="M154" s="101"/>
      <c r="N154" s="100"/>
      <c r="O154" s="100"/>
      <c r="P154" s="100"/>
      <c r="Q154" s="100"/>
      <c r="R154" s="100"/>
      <c r="S154" s="100"/>
      <c r="T154" s="100"/>
      <c r="U154" s="100"/>
      <c r="V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K154" s="100"/>
      <c r="AW154" s="65"/>
      <c r="AX154" s="100"/>
      <c r="AY154" s="100"/>
      <c r="AZ154" s="100"/>
      <c r="BA154" s="100"/>
      <c r="BB154" s="100"/>
      <c r="BC154" s="100"/>
      <c r="BD154" s="100"/>
      <c r="BE154" s="100"/>
      <c r="BF154" s="100"/>
      <c r="BG154" s="100"/>
      <c r="BH154" s="100"/>
      <c r="BI154" s="22"/>
      <c r="BK154"/>
      <c r="BN154" s="100"/>
      <c r="BO154" s="100"/>
      <c r="BP154" s="100"/>
      <c r="BQ154" s="100"/>
      <c r="BR154" s="100"/>
      <c r="BS154" s="100"/>
      <c r="BT154" s="100"/>
      <c r="BY154" s="100"/>
      <c r="BZ154" s="100"/>
      <c r="CA154" s="100"/>
      <c r="CB154" s="100"/>
      <c r="CC154" s="100"/>
      <c r="CD154" s="100"/>
      <c r="CE154" s="100"/>
      <c r="CF154" s="100"/>
      <c r="CG154" s="100"/>
      <c r="CH154" s="100"/>
      <c r="CI154" s="100"/>
      <c r="CL154" s="100"/>
      <c r="CM154" s="100"/>
      <c r="CN154" s="100"/>
      <c r="CO154" s="100"/>
      <c r="CP154" s="100"/>
      <c r="CQ154" s="100"/>
      <c r="CR154" s="100"/>
      <c r="CS154" s="100"/>
      <c r="CT154" s="100"/>
      <c r="DU154" s="100"/>
      <c r="DV154" s="100"/>
      <c r="FH154" s="22"/>
      <c r="FI154" s="100"/>
    </row>
    <row r="155" spans="4:165" x14ac:dyDescent="0.25">
      <c r="D155" s="101"/>
      <c r="E155" s="101"/>
      <c r="L155" s="101"/>
      <c r="M155" s="101"/>
      <c r="N155" s="100"/>
      <c r="O155" s="100"/>
      <c r="P155" s="100"/>
      <c r="Q155" s="100"/>
      <c r="R155" s="100"/>
      <c r="S155" s="100"/>
      <c r="T155" s="100"/>
      <c r="U155" s="100"/>
      <c r="V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K155" s="100"/>
      <c r="AW155" s="65"/>
      <c r="AX155" s="100"/>
      <c r="AY155" s="100"/>
      <c r="AZ155" s="100"/>
      <c r="BA155" s="100"/>
      <c r="BB155" s="100"/>
      <c r="BC155" s="100"/>
      <c r="BD155" s="100"/>
      <c r="BE155" s="100"/>
      <c r="BF155" s="100"/>
      <c r="BG155" s="100"/>
      <c r="BH155" s="100"/>
      <c r="BI155" s="22"/>
      <c r="BK155"/>
      <c r="BN155" s="100"/>
      <c r="BO155" s="100"/>
      <c r="BP155" s="100"/>
      <c r="BQ155" s="100"/>
      <c r="BR155" s="100"/>
      <c r="BS155" s="100"/>
      <c r="BT155" s="100"/>
      <c r="BY155" s="100"/>
      <c r="BZ155" s="100"/>
      <c r="CA155" s="100"/>
      <c r="CB155" s="100"/>
      <c r="CC155" s="100"/>
      <c r="CD155" s="100"/>
      <c r="CE155" s="100"/>
      <c r="CF155" s="100"/>
      <c r="CG155" s="100"/>
      <c r="CH155" s="100"/>
      <c r="CI155" s="100"/>
      <c r="CL155" s="100"/>
      <c r="CM155" s="100"/>
      <c r="CN155" s="100"/>
      <c r="CO155" s="100"/>
      <c r="CP155" s="100"/>
      <c r="CQ155" s="100"/>
      <c r="CR155" s="100"/>
      <c r="CS155" s="100"/>
      <c r="CT155" s="100"/>
      <c r="DU155" s="100"/>
      <c r="DV155" s="100"/>
      <c r="FH155" s="22"/>
      <c r="FI155" s="100"/>
    </row>
    <row r="156" spans="4:165" x14ac:dyDescent="0.25">
      <c r="D156" s="101"/>
      <c r="E156" s="101"/>
      <c r="L156" s="101"/>
      <c r="M156" s="101"/>
      <c r="N156" s="100"/>
      <c r="O156" s="100"/>
      <c r="P156" s="100"/>
      <c r="Q156" s="100"/>
      <c r="R156" s="100"/>
      <c r="S156" s="100"/>
      <c r="T156" s="100"/>
      <c r="U156" s="100"/>
      <c r="V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K156" s="100"/>
      <c r="AW156" s="65"/>
      <c r="AX156" s="100"/>
      <c r="AY156" s="100"/>
      <c r="AZ156" s="100"/>
      <c r="BA156" s="100"/>
      <c r="BB156" s="100"/>
      <c r="BC156" s="100"/>
      <c r="BD156" s="100"/>
      <c r="BE156" s="100"/>
      <c r="BF156" s="100"/>
      <c r="BG156" s="100"/>
      <c r="BH156" s="100"/>
      <c r="BI156" s="22"/>
      <c r="BK156"/>
      <c r="BN156" s="100"/>
      <c r="BO156" s="100"/>
      <c r="BP156" s="100"/>
      <c r="BQ156" s="100"/>
      <c r="BR156" s="100"/>
      <c r="BS156" s="100"/>
      <c r="BT156" s="100"/>
      <c r="BY156" s="100"/>
      <c r="BZ156" s="100"/>
      <c r="CA156" s="100"/>
      <c r="CB156" s="100"/>
      <c r="CC156" s="100"/>
      <c r="CD156" s="100"/>
      <c r="CE156" s="100"/>
      <c r="CF156" s="100"/>
      <c r="CG156" s="100"/>
      <c r="CH156" s="100"/>
      <c r="CI156" s="100"/>
      <c r="CL156" s="100"/>
      <c r="CM156" s="100"/>
      <c r="CN156" s="100"/>
      <c r="CO156" s="100"/>
      <c r="CP156" s="100"/>
      <c r="CQ156" s="100"/>
      <c r="CR156" s="100"/>
      <c r="CS156" s="100"/>
      <c r="CT156" s="100"/>
      <c r="DU156" s="100"/>
      <c r="DV156" s="100"/>
      <c r="FH156" s="22"/>
      <c r="FI156" s="100"/>
    </row>
    <row r="157" spans="4:165" x14ac:dyDescent="0.25">
      <c r="D157" s="101"/>
      <c r="E157" s="101"/>
      <c r="L157" s="101"/>
      <c r="M157" s="101"/>
      <c r="N157" s="100"/>
      <c r="O157" s="100"/>
      <c r="P157" s="100"/>
      <c r="Q157" s="100"/>
      <c r="R157" s="100"/>
      <c r="S157" s="100"/>
      <c r="T157" s="100"/>
      <c r="U157" s="100"/>
      <c r="V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K157" s="100"/>
      <c r="AW157" s="65"/>
      <c r="AX157" s="100"/>
      <c r="AY157" s="100"/>
      <c r="AZ157" s="100"/>
      <c r="BA157" s="100"/>
      <c r="BB157" s="100"/>
      <c r="BC157" s="100"/>
      <c r="BD157" s="100"/>
      <c r="BE157" s="100"/>
      <c r="BF157" s="100"/>
      <c r="BG157" s="100"/>
      <c r="BH157" s="100"/>
      <c r="BI157" s="22"/>
      <c r="BK157"/>
      <c r="BN157" s="100"/>
      <c r="BO157" s="100"/>
      <c r="BP157" s="100"/>
      <c r="BQ157" s="100"/>
      <c r="BR157" s="100"/>
      <c r="BS157" s="100"/>
      <c r="BT157" s="100"/>
      <c r="BY157" s="100"/>
      <c r="BZ157" s="100"/>
      <c r="CA157" s="100"/>
      <c r="CB157" s="100"/>
      <c r="CC157" s="100"/>
      <c r="CD157" s="100"/>
      <c r="CE157" s="100"/>
      <c r="CF157" s="100"/>
      <c r="CG157" s="100"/>
      <c r="CH157" s="100"/>
      <c r="CI157" s="100"/>
      <c r="CL157" s="100"/>
      <c r="CM157" s="100"/>
      <c r="CN157" s="100"/>
      <c r="CO157" s="100"/>
      <c r="CP157" s="100"/>
      <c r="CQ157" s="100"/>
      <c r="CR157" s="100"/>
      <c r="CS157" s="100"/>
      <c r="CT157" s="100"/>
      <c r="DU157" s="100"/>
      <c r="DV157" s="100"/>
      <c r="FH157" s="22"/>
      <c r="FI157" s="100"/>
    </row>
    <row r="158" spans="4:165" x14ac:dyDescent="0.25">
      <c r="D158" s="101"/>
      <c r="E158" s="101"/>
      <c r="L158" s="101"/>
      <c r="M158" s="101"/>
      <c r="N158" s="100"/>
      <c r="O158" s="100"/>
      <c r="P158" s="100"/>
      <c r="Q158" s="100"/>
      <c r="R158" s="100"/>
      <c r="S158" s="100"/>
      <c r="T158" s="100"/>
      <c r="U158" s="100"/>
      <c r="V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K158" s="100"/>
      <c r="AW158" s="65"/>
      <c r="AX158" s="100"/>
      <c r="AY158" s="100"/>
      <c r="AZ158" s="100"/>
      <c r="BA158" s="100"/>
      <c r="BB158" s="100"/>
      <c r="BC158" s="100"/>
      <c r="BD158" s="100"/>
      <c r="BE158" s="100"/>
      <c r="BF158" s="100"/>
      <c r="BG158" s="100"/>
      <c r="BH158" s="100"/>
      <c r="BI158" s="22"/>
      <c r="BK158"/>
      <c r="BN158" s="100"/>
      <c r="BO158" s="100"/>
      <c r="BP158" s="100"/>
      <c r="BQ158" s="100"/>
      <c r="BR158" s="100"/>
      <c r="BS158" s="100"/>
      <c r="BT158" s="100"/>
      <c r="BY158" s="100"/>
      <c r="BZ158" s="100"/>
      <c r="CA158" s="100"/>
      <c r="CB158" s="100"/>
      <c r="CC158" s="100"/>
      <c r="CD158" s="100"/>
      <c r="CE158" s="100"/>
      <c r="CF158" s="100"/>
      <c r="CG158" s="100"/>
      <c r="CH158" s="100"/>
      <c r="CI158" s="100"/>
      <c r="CL158" s="100"/>
      <c r="CM158" s="100"/>
      <c r="CN158" s="100"/>
      <c r="CO158" s="100"/>
      <c r="CP158" s="100"/>
      <c r="CQ158" s="100"/>
      <c r="CR158" s="100"/>
      <c r="CS158" s="100"/>
      <c r="CT158" s="100"/>
      <c r="DU158" s="100"/>
      <c r="DV158" s="100"/>
      <c r="FH158" s="22"/>
      <c r="FI158" s="100"/>
    </row>
    <row r="159" spans="4:165" x14ac:dyDescent="0.25">
      <c r="D159" s="101"/>
      <c r="E159" s="101"/>
      <c r="L159" s="101"/>
      <c r="M159" s="101"/>
      <c r="N159" s="100"/>
      <c r="O159" s="100"/>
      <c r="P159" s="100"/>
      <c r="Q159" s="100"/>
      <c r="R159" s="100"/>
      <c r="S159" s="100"/>
      <c r="T159" s="100"/>
      <c r="U159" s="100"/>
      <c r="V159" s="100"/>
      <c r="X159" s="100"/>
      <c r="Y159" s="100"/>
      <c r="Z159" s="100"/>
      <c r="AA159" s="100"/>
      <c r="AB159" s="100"/>
      <c r="AC159" s="100"/>
      <c r="AD159" s="100"/>
      <c r="AE159" s="100"/>
      <c r="AF159" s="100"/>
      <c r="AG159" s="100"/>
      <c r="AH159" s="100"/>
      <c r="AI159" s="100"/>
      <c r="AK159" s="100"/>
      <c r="AW159" s="65"/>
      <c r="AX159" s="100"/>
      <c r="AY159" s="100"/>
      <c r="AZ159" s="100"/>
      <c r="BA159" s="100"/>
      <c r="BB159" s="100"/>
      <c r="BC159" s="100"/>
      <c r="BD159" s="100"/>
      <c r="BE159" s="100"/>
      <c r="BF159" s="100"/>
      <c r="BG159" s="100"/>
      <c r="BH159" s="100"/>
      <c r="BI159" s="22"/>
      <c r="BK159"/>
      <c r="BN159" s="100"/>
      <c r="BO159" s="100"/>
      <c r="BP159" s="100"/>
      <c r="BQ159" s="100"/>
      <c r="BR159" s="100"/>
      <c r="BS159" s="100"/>
      <c r="BT159" s="100"/>
      <c r="BY159" s="100"/>
      <c r="BZ159" s="100"/>
      <c r="CA159" s="100"/>
      <c r="CB159" s="100"/>
      <c r="CC159" s="100"/>
      <c r="CD159" s="100"/>
      <c r="CE159" s="100"/>
      <c r="CF159" s="100"/>
      <c r="CG159" s="100"/>
      <c r="CH159" s="100"/>
      <c r="CI159" s="100"/>
      <c r="CL159" s="100"/>
      <c r="CM159" s="100"/>
      <c r="CN159" s="100"/>
      <c r="CO159" s="100"/>
      <c r="CP159" s="100"/>
      <c r="CQ159" s="100"/>
      <c r="CR159" s="100"/>
      <c r="CS159" s="100"/>
      <c r="CT159" s="100"/>
      <c r="DU159" s="100"/>
      <c r="DV159" s="100"/>
      <c r="FH159" s="22"/>
      <c r="FI159" s="100"/>
    </row>
    <row r="160" spans="4:165" x14ac:dyDescent="0.25">
      <c r="D160" s="101"/>
      <c r="E160" s="101"/>
      <c r="L160" s="101"/>
      <c r="M160" s="101"/>
      <c r="N160" s="100"/>
      <c r="O160" s="100"/>
      <c r="P160" s="100"/>
      <c r="Q160" s="100"/>
      <c r="R160" s="100"/>
      <c r="S160" s="100"/>
      <c r="T160" s="100"/>
      <c r="U160" s="100"/>
      <c r="V160" s="100"/>
      <c r="X160" s="100"/>
      <c r="Y160" s="100"/>
      <c r="Z160" s="100"/>
      <c r="AA160" s="100"/>
      <c r="AB160" s="100"/>
      <c r="AC160" s="100"/>
      <c r="AD160" s="100"/>
      <c r="AE160" s="100"/>
      <c r="AF160" s="100"/>
      <c r="AG160" s="100"/>
      <c r="AH160" s="100"/>
      <c r="AI160" s="100"/>
      <c r="AK160" s="100"/>
      <c r="AW160" s="65"/>
      <c r="AX160" s="100"/>
      <c r="AY160" s="100"/>
      <c r="AZ160" s="100"/>
      <c r="BA160" s="100"/>
      <c r="BB160" s="100"/>
      <c r="BC160" s="100"/>
      <c r="BD160" s="100"/>
      <c r="BE160" s="100"/>
      <c r="BF160" s="100"/>
      <c r="BG160" s="100"/>
      <c r="BH160" s="100"/>
      <c r="BI160" s="22"/>
      <c r="BK160"/>
      <c r="BN160" s="100"/>
      <c r="BO160" s="100"/>
      <c r="BP160" s="100"/>
      <c r="BQ160" s="100"/>
      <c r="BR160" s="100"/>
      <c r="BS160" s="100"/>
      <c r="BT160" s="100"/>
      <c r="BY160" s="100"/>
      <c r="BZ160" s="100"/>
      <c r="CA160" s="100"/>
      <c r="CB160" s="100"/>
      <c r="CC160" s="100"/>
      <c r="CD160" s="100"/>
      <c r="CE160" s="100"/>
      <c r="CF160" s="100"/>
      <c r="CG160" s="100"/>
      <c r="CH160" s="100"/>
      <c r="CI160" s="100"/>
      <c r="CL160" s="100"/>
      <c r="CM160" s="100"/>
      <c r="CN160" s="100"/>
      <c r="CO160" s="100"/>
      <c r="CP160" s="100"/>
      <c r="CQ160" s="100"/>
      <c r="CR160" s="100"/>
      <c r="CS160" s="100"/>
      <c r="CT160" s="100"/>
      <c r="DU160" s="100"/>
      <c r="DV160" s="100"/>
      <c r="FH160" s="22"/>
      <c r="FI160" s="100"/>
    </row>
    <row r="161" spans="4:165" x14ac:dyDescent="0.25">
      <c r="D161" s="101"/>
      <c r="E161" s="101"/>
      <c r="L161" s="101"/>
      <c r="M161" s="101"/>
      <c r="N161" s="100"/>
      <c r="O161" s="100"/>
      <c r="P161" s="100"/>
      <c r="Q161" s="100"/>
      <c r="R161" s="100"/>
      <c r="S161" s="100"/>
      <c r="T161" s="100"/>
      <c r="U161" s="100"/>
      <c r="V161" s="100"/>
      <c r="X161" s="100"/>
      <c r="Y161" s="100"/>
      <c r="Z161" s="100"/>
      <c r="AA161" s="100"/>
      <c r="AB161" s="100"/>
      <c r="AC161" s="100"/>
      <c r="AD161" s="100"/>
      <c r="AE161" s="100"/>
      <c r="AF161" s="100"/>
      <c r="AG161" s="100"/>
      <c r="AH161" s="100"/>
      <c r="AI161" s="100"/>
      <c r="AK161" s="100"/>
      <c r="AW161" s="65"/>
      <c r="AX161" s="100"/>
      <c r="AY161" s="100"/>
      <c r="AZ161" s="100"/>
      <c r="BA161" s="100"/>
      <c r="BB161" s="100"/>
      <c r="BC161" s="100"/>
      <c r="BD161" s="100"/>
      <c r="BE161" s="100"/>
      <c r="BF161" s="100"/>
      <c r="BG161" s="100"/>
      <c r="BH161" s="100"/>
      <c r="BI161" s="22"/>
      <c r="BK161"/>
      <c r="BN161" s="100"/>
      <c r="BO161" s="100"/>
      <c r="BP161" s="100"/>
      <c r="BQ161" s="100"/>
      <c r="BR161" s="100"/>
      <c r="BS161" s="100"/>
      <c r="BT161" s="100"/>
      <c r="BY161" s="100"/>
      <c r="BZ161" s="100"/>
      <c r="CA161" s="100"/>
      <c r="CB161" s="100"/>
      <c r="CC161" s="100"/>
      <c r="CD161" s="100"/>
      <c r="CE161" s="100"/>
      <c r="CF161" s="100"/>
      <c r="CG161" s="100"/>
      <c r="CH161" s="100"/>
      <c r="CI161" s="100"/>
      <c r="CL161" s="100"/>
      <c r="CM161" s="100"/>
      <c r="CN161" s="100"/>
      <c r="CO161" s="100"/>
      <c r="CP161" s="100"/>
      <c r="CQ161" s="100"/>
      <c r="CR161" s="100"/>
      <c r="CS161" s="100"/>
      <c r="CT161" s="100"/>
      <c r="DU161" s="100"/>
      <c r="DV161" s="100"/>
    </row>
    <row r="162" spans="4:165" x14ac:dyDescent="0.25">
      <c r="D162" s="101"/>
      <c r="E162" s="101"/>
      <c r="L162" s="101"/>
      <c r="M162" s="101"/>
      <c r="N162" s="100"/>
      <c r="O162" s="100"/>
      <c r="P162" s="100"/>
      <c r="Q162" s="100"/>
      <c r="R162" s="100"/>
      <c r="S162" s="100"/>
      <c r="T162" s="100"/>
      <c r="U162" s="100"/>
      <c r="V162" s="100"/>
      <c r="X162" s="100"/>
      <c r="Y162" s="100"/>
      <c r="Z162" s="100"/>
      <c r="AA162" s="100"/>
      <c r="AB162" s="100"/>
      <c r="AC162" s="100"/>
      <c r="AD162" s="100"/>
      <c r="AE162" s="100"/>
      <c r="AF162" s="100"/>
      <c r="AG162" s="100"/>
      <c r="AH162" s="100"/>
      <c r="AI162" s="100"/>
      <c r="AK162" s="100"/>
      <c r="AW162" s="65"/>
      <c r="AX162" s="100"/>
      <c r="AY162" s="100"/>
      <c r="AZ162" s="100"/>
      <c r="BA162" s="100"/>
      <c r="BB162" s="100"/>
      <c r="BC162" s="100"/>
      <c r="BD162" s="100"/>
      <c r="BE162" s="100"/>
      <c r="BF162" s="100"/>
      <c r="BG162" s="100"/>
      <c r="BH162" s="100"/>
      <c r="BI162" s="22"/>
      <c r="BK162"/>
      <c r="BN162" s="100"/>
      <c r="BO162" s="100"/>
      <c r="BP162" s="100"/>
      <c r="BQ162" s="100"/>
      <c r="BR162" s="100"/>
      <c r="BS162" s="100"/>
      <c r="BT162" s="100"/>
      <c r="BY162" s="100"/>
      <c r="BZ162" s="100"/>
      <c r="CA162" s="100"/>
      <c r="CB162" s="100"/>
      <c r="CC162" s="100"/>
      <c r="CD162" s="100"/>
      <c r="CE162" s="100"/>
      <c r="CF162" s="100"/>
      <c r="CG162" s="100"/>
      <c r="CH162" s="100"/>
      <c r="CI162" s="100"/>
      <c r="CL162" s="100"/>
      <c r="CM162" s="100"/>
      <c r="CN162" s="100"/>
      <c r="CO162" s="100"/>
      <c r="CP162" s="100"/>
      <c r="CQ162" s="100"/>
      <c r="CR162" s="100"/>
      <c r="CS162" s="100"/>
      <c r="CT162" s="100"/>
      <c r="DU162" s="100"/>
      <c r="DV162" s="100"/>
    </row>
    <row r="163" spans="4:165" x14ac:dyDescent="0.25">
      <c r="D163" s="101"/>
      <c r="E163" s="101"/>
      <c r="L163" s="101"/>
      <c r="M163" s="101"/>
      <c r="N163" s="100"/>
      <c r="O163" s="100"/>
      <c r="P163" s="100"/>
      <c r="Q163" s="100"/>
      <c r="R163" s="100"/>
      <c r="S163" s="100"/>
      <c r="T163" s="100"/>
      <c r="U163" s="100"/>
      <c r="V163" s="100"/>
      <c r="X163" s="100"/>
      <c r="Y163" s="100"/>
      <c r="Z163" s="100"/>
      <c r="AA163" s="100"/>
      <c r="AB163" s="100"/>
      <c r="AC163" s="100"/>
      <c r="AD163" s="100"/>
      <c r="AE163" s="100"/>
      <c r="AF163" s="100"/>
      <c r="AG163" s="100"/>
      <c r="AH163" s="100"/>
      <c r="AI163" s="100"/>
      <c r="AK163" s="100"/>
      <c r="AW163" s="65"/>
      <c r="AX163" s="100"/>
      <c r="AY163" s="100"/>
      <c r="AZ163" s="100"/>
      <c r="BA163" s="100"/>
      <c r="BB163" s="100"/>
      <c r="BC163" s="100"/>
      <c r="BD163" s="100"/>
      <c r="BE163" s="100"/>
      <c r="BF163" s="100"/>
      <c r="BG163" s="100"/>
      <c r="BH163" s="100"/>
      <c r="BI163" s="22"/>
      <c r="BK163"/>
      <c r="BN163" s="100"/>
      <c r="BO163" s="100"/>
      <c r="BP163" s="100"/>
      <c r="BQ163" s="100"/>
      <c r="BR163" s="100"/>
      <c r="BS163" s="100"/>
      <c r="BT163" s="100"/>
      <c r="BY163" s="100"/>
      <c r="BZ163" s="100"/>
      <c r="CA163" s="100"/>
      <c r="CB163" s="100"/>
      <c r="CC163" s="100"/>
      <c r="CD163" s="100"/>
      <c r="CE163" s="100"/>
      <c r="CF163" s="100"/>
      <c r="CG163" s="100"/>
      <c r="CH163" s="100"/>
      <c r="CI163" s="100"/>
      <c r="CL163" s="100"/>
      <c r="CM163" s="100"/>
      <c r="CN163" s="100"/>
      <c r="CO163" s="100"/>
      <c r="CP163" s="100"/>
      <c r="CQ163" s="100"/>
      <c r="CR163" s="100"/>
      <c r="CS163" s="100"/>
      <c r="CT163" s="100"/>
      <c r="DU163" s="100"/>
      <c r="DV163" s="100"/>
    </row>
    <row r="164" spans="4:165" x14ac:dyDescent="0.25">
      <c r="D164" s="101"/>
      <c r="E164" s="101"/>
      <c r="L164" s="101"/>
      <c r="M164" s="101"/>
      <c r="N164" s="100"/>
      <c r="O164" s="100"/>
      <c r="P164" s="100"/>
      <c r="Q164" s="100"/>
      <c r="R164" s="100"/>
      <c r="S164" s="100"/>
      <c r="T164" s="100"/>
      <c r="U164" s="100"/>
      <c r="V164" s="100"/>
      <c r="X164" s="100"/>
      <c r="Y164" s="100"/>
      <c r="Z164" s="100"/>
      <c r="AA164" s="100"/>
      <c r="AB164" s="100"/>
      <c r="AC164" s="100"/>
      <c r="AD164" s="100"/>
      <c r="AE164" s="100"/>
      <c r="AF164" s="100"/>
      <c r="AG164" s="100"/>
      <c r="AH164" s="100"/>
      <c r="AI164" s="100"/>
      <c r="AK164" s="100"/>
      <c r="AW164" s="65"/>
      <c r="AX164" s="100"/>
      <c r="AY164" s="100"/>
      <c r="AZ164" s="100"/>
      <c r="BA164" s="100"/>
      <c r="BB164" s="100"/>
      <c r="BC164" s="100"/>
      <c r="BD164" s="100"/>
      <c r="BE164" s="100"/>
      <c r="BF164" s="100"/>
      <c r="BG164" s="100"/>
      <c r="BH164" s="100"/>
      <c r="BI164" s="22"/>
      <c r="BK164"/>
      <c r="BN164" s="100"/>
      <c r="BO164" s="100"/>
      <c r="BP164" s="100"/>
      <c r="BQ164" s="100"/>
      <c r="BR164" s="100"/>
      <c r="BS164" s="100"/>
      <c r="BT164" s="100"/>
      <c r="BY164" s="100"/>
      <c r="BZ164" s="100"/>
      <c r="CA164" s="100"/>
      <c r="CB164" s="100"/>
      <c r="CC164" s="100"/>
      <c r="CD164" s="100"/>
      <c r="CE164" s="100"/>
      <c r="CF164" s="100"/>
      <c r="CG164" s="100"/>
      <c r="CH164" s="100"/>
      <c r="CI164" s="100"/>
      <c r="CL164" s="100"/>
      <c r="CM164" s="100"/>
      <c r="CN164" s="100"/>
      <c r="CO164" s="100"/>
      <c r="CP164" s="100"/>
      <c r="CQ164" s="100"/>
      <c r="CR164" s="100"/>
      <c r="CS164" s="100"/>
      <c r="CT164" s="100"/>
      <c r="DU164" s="100"/>
      <c r="DV164" s="100"/>
    </row>
    <row r="165" spans="4:165" x14ac:dyDescent="0.25">
      <c r="D165" s="101"/>
      <c r="E165" s="101"/>
      <c r="L165" s="101"/>
      <c r="M165" s="101"/>
      <c r="N165" s="100"/>
      <c r="O165" s="100"/>
      <c r="P165" s="100"/>
      <c r="Q165" s="100"/>
      <c r="R165" s="100"/>
      <c r="S165" s="100"/>
      <c r="T165" s="100"/>
      <c r="U165" s="100"/>
      <c r="V165" s="100"/>
      <c r="X165" s="100"/>
      <c r="Y165" s="100"/>
      <c r="Z165" s="100"/>
      <c r="AA165" s="100"/>
      <c r="AB165" s="100"/>
      <c r="AC165" s="100"/>
      <c r="AD165" s="100"/>
      <c r="AE165" s="100"/>
      <c r="AF165" s="100"/>
      <c r="AG165" s="100"/>
      <c r="AH165" s="100"/>
      <c r="AI165" s="100"/>
      <c r="AK165" s="100"/>
      <c r="AW165" s="65"/>
      <c r="AX165" s="100"/>
      <c r="AY165" s="100"/>
      <c r="AZ165" s="100"/>
      <c r="BA165" s="100"/>
      <c r="BB165" s="100"/>
      <c r="BC165" s="100"/>
      <c r="BD165" s="100"/>
      <c r="BE165" s="100"/>
      <c r="BF165" s="100"/>
      <c r="BG165" s="100"/>
      <c r="BH165" s="100"/>
      <c r="BI165" s="22"/>
      <c r="BK165"/>
      <c r="BN165" s="100"/>
      <c r="BO165" s="100"/>
      <c r="BP165" s="100"/>
      <c r="BQ165" s="100"/>
      <c r="BR165" s="100"/>
      <c r="BS165" s="100"/>
      <c r="BT165" s="100"/>
      <c r="BY165" s="100"/>
      <c r="BZ165" s="100"/>
      <c r="CA165" s="100"/>
      <c r="CB165" s="100"/>
      <c r="CC165" s="100"/>
      <c r="CD165" s="100"/>
      <c r="CE165" s="100"/>
      <c r="CF165" s="100"/>
      <c r="CG165" s="100"/>
      <c r="CH165" s="100"/>
      <c r="CI165" s="100"/>
      <c r="CL165" s="100"/>
      <c r="CM165" s="100"/>
      <c r="CN165" s="100"/>
      <c r="CO165" s="100"/>
      <c r="CP165" s="100"/>
      <c r="CQ165" s="100"/>
      <c r="CR165" s="100"/>
      <c r="CS165" s="100"/>
      <c r="CT165" s="100"/>
      <c r="DU165" s="100"/>
      <c r="DV165" s="100"/>
    </row>
    <row r="166" spans="4:165" x14ac:dyDescent="0.25">
      <c r="D166" s="101"/>
      <c r="E166" s="101"/>
      <c r="L166" s="101"/>
      <c r="M166" s="101"/>
      <c r="N166" s="100"/>
      <c r="O166" s="100"/>
      <c r="P166" s="100"/>
      <c r="Q166" s="100"/>
      <c r="R166" s="100"/>
      <c r="S166" s="100"/>
      <c r="T166" s="100"/>
      <c r="U166" s="100"/>
      <c r="V166" s="100"/>
      <c r="X166" s="100"/>
      <c r="Y166" s="100"/>
      <c r="Z166" s="100"/>
      <c r="AA166" s="100"/>
      <c r="AB166" s="100"/>
      <c r="AC166" s="100"/>
      <c r="AD166" s="100"/>
      <c r="AE166" s="100"/>
      <c r="AF166" s="100"/>
      <c r="AG166" s="100"/>
      <c r="AH166" s="100"/>
      <c r="AI166" s="100"/>
      <c r="AK166" s="100"/>
      <c r="AW166" s="65"/>
      <c r="AX166" s="100"/>
      <c r="AY166" s="100"/>
      <c r="AZ166" s="100"/>
      <c r="BA166" s="100"/>
      <c r="BB166" s="100"/>
      <c r="BC166" s="100"/>
      <c r="BD166" s="100"/>
      <c r="BE166" s="100"/>
      <c r="BF166" s="100"/>
      <c r="BG166" s="100"/>
      <c r="BH166" s="100"/>
      <c r="BI166" s="22"/>
      <c r="BK166"/>
      <c r="BN166" s="100"/>
      <c r="BO166" s="100"/>
      <c r="BP166" s="100"/>
      <c r="BQ166" s="100"/>
      <c r="BR166" s="100"/>
      <c r="BS166" s="100"/>
      <c r="BT166" s="100"/>
      <c r="BY166" s="100"/>
      <c r="BZ166" s="100"/>
      <c r="CA166" s="100"/>
      <c r="CB166" s="100"/>
      <c r="CC166" s="100"/>
      <c r="CD166" s="100"/>
      <c r="CE166" s="100"/>
      <c r="CF166" s="100"/>
      <c r="CG166" s="100"/>
      <c r="CH166" s="100"/>
      <c r="CI166" s="100"/>
      <c r="CL166" s="100"/>
      <c r="CM166" s="100"/>
      <c r="CN166" s="100"/>
      <c r="CO166" s="100"/>
      <c r="CP166" s="100"/>
      <c r="CQ166" s="100"/>
      <c r="CR166" s="100"/>
      <c r="CS166" s="100"/>
      <c r="CT166" s="100"/>
      <c r="DU166" s="100"/>
      <c r="DV166" s="100"/>
      <c r="FG166" s="100"/>
    </row>
    <row r="167" spans="4:165" x14ac:dyDescent="0.25">
      <c r="D167" s="101"/>
      <c r="E167" s="101"/>
      <c r="L167" s="101"/>
      <c r="M167" s="101"/>
      <c r="N167" s="100"/>
      <c r="O167" s="100"/>
      <c r="P167" s="100"/>
      <c r="Q167" s="100"/>
      <c r="R167" s="100"/>
      <c r="S167" s="100"/>
      <c r="T167" s="100"/>
      <c r="U167" s="100"/>
      <c r="V167" s="100"/>
      <c r="X167" s="100"/>
      <c r="Y167" s="100"/>
      <c r="Z167" s="100"/>
      <c r="AA167" s="100"/>
      <c r="AB167" s="100"/>
      <c r="AC167" s="100"/>
      <c r="AD167" s="100"/>
      <c r="AE167" s="100"/>
      <c r="AF167" s="100"/>
      <c r="AG167" s="100"/>
      <c r="AH167" s="100"/>
      <c r="AI167" s="100"/>
      <c r="AK167" s="100"/>
      <c r="AW167" s="65"/>
      <c r="AX167" s="100"/>
      <c r="AY167" s="100"/>
      <c r="AZ167" s="100"/>
      <c r="BA167" s="100"/>
      <c r="BB167" s="100"/>
      <c r="BC167" s="100"/>
      <c r="BD167" s="100"/>
      <c r="BE167" s="100"/>
      <c r="BF167" s="100"/>
      <c r="BG167" s="100"/>
      <c r="BH167" s="100"/>
      <c r="BI167" s="22"/>
      <c r="BK167"/>
      <c r="BN167" s="100"/>
      <c r="BO167" s="100"/>
      <c r="BP167" s="100"/>
      <c r="BQ167" s="100"/>
      <c r="BR167" s="100"/>
      <c r="BS167" s="100"/>
      <c r="BT167" s="100"/>
      <c r="BY167" s="100"/>
      <c r="BZ167" s="100"/>
      <c r="CA167" s="100"/>
      <c r="CB167" s="100"/>
      <c r="CC167" s="100"/>
      <c r="CD167" s="100"/>
      <c r="CE167" s="100"/>
      <c r="CF167" s="100"/>
      <c r="CG167" s="100"/>
      <c r="CH167" s="100"/>
      <c r="CI167" s="100"/>
      <c r="CL167" s="100"/>
      <c r="CM167" s="100"/>
      <c r="CN167" s="100"/>
      <c r="CO167" s="100"/>
      <c r="CP167" s="100"/>
      <c r="CQ167" s="100"/>
      <c r="CR167" s="100"/>
      <c r="CS167" s="100"/>
      <c r="CT167" s="100"/>
      <c r="DU167" s="100"/>
      <c r="DV167" s="100"/>
      <c r="FG167" s="100"/>
    </row>
    <row r="168" spans="4:165" x14ac:dyDescent="0.25">
      <c r="D168" s="101"/>
      <c r="E168" s="101"/>
      <c r="L168" s="101"/>
      <c r="M168" s="101"/>
      <c r="N168" s="100"/>
      <c r="O168" s="100"/>
      <c r="P168" s="100"/>
      <c r="Q168" s="100"/>
      <c r="R168" s="100"/>
      <c r="S168" s="100"/>
      <c r="T168" s="100"/>
      <c r="U168" s="100"/>
      <c r="V168" s="100"/>
      <c r="X168" s="100"/>
      <c r="Y168" s="100"/>
      <c r="Z168" s="100"/>
      <c r="AA168" s="100"/>
      <c r="AB168" s="100"/>
      <c r="AC168" s="100"/>
      <c r="AD168" s="100"/>
      <c r="AE168" s="100"/>
      <c r="AF168" s="100"/>
      <c r="AG168" s="100"/>
      <c r="AH168" s="100"/>
      <c r="AI168" s="100"/>
      <c r="AK168" s="100"/>
      <c r="AW168" s="65"/>
      <c r="AX168" s="100"/>
      <c r="AY168" s="100"/>
      <c r="AZ168" s="100"/>
      <c r="BA168" s="100"/>
      <c r="BB168" s="100"/>
      <c r="BC168" s="100"/>
      <c r="BD168" s="100"/>
      <c r="BE168" s="100"/>
      <c r="BF168" s="100"/>
      <c r="BG168" s="100"/>
      <c r="BH168" s="100"/>
      <c r="BI168" s="22"/>
      <c r="BK168"/>
      <c r="BN168" s="100"/>
      <c r="BO168" s="100"/>
      <c r="BP168" s="100"/>
      <c r="BQ168" s="100"/>
      <c r="BR168" s="100"/>
      <c r="BS168" s="100"/>
      <c r="BT168" s="100"/>
      <c r="BY168" s="100"/>
      <c r="BZ168" s="100"/>
      <c r="CA168" s="100"/>
      <c r="CB168" s="100"/>
      <c r="CC168" s="100"/>
      <c r="CD168" s="100"/>
      <c r="CE168" s="100"/>
      <c r="CF168" s="100"/>
      <c r="CG168" s="100"/>
      <c r="CH168" s="100"/>
      <c r="CI168" s="100"/>
      <c r="CL168" s="100"/>
      <c r="CM168" s="100"/>
      <c r="CN168" s="100"/>
      <c r="CO168" s="100"/>
      <c r="CP168" s="100"/>
      <c r="CQ168" s="100"/>
      <c r="CR168" s="100"/>
      <c r="CS168" s="100"/>
      <c r="CT168" s="100"/>
      <c r="DU168" s="100"/>
      <c r="DV168" s="100"/>
      <c r="FA168" s="100"/>
      <c r="FG168" s="100"/>
      <c r="FH168" s="22"/>
      <c r="FI168" s="100"/>
    </row>
    <row r="169" spans="4:165" x14ac:dyDescent="0.25">
      <c r="D169" s="101"/>
      <c r="E169" s="101"/>
      <c r="L169" s="101"/>
      <c r="M169" s="101"/>
      <c r="N169" s="100"/>
      <c r="O169" s="100"/>
      <c r="P169" s="100"/>
      <c r="Q169" s="100"/>
      <c r="R169" s="100"/>
      <c r="S169" s="100"/>
      <c r="T169" s="100"/>
      <c r="U169" s="100"/>
      <c r="V169" s="100"/>
      <c r="X169" s="100"/>
      <c r="Y169" s="100"/>
      <c r="Z169" s="100"/>
      <c r="AA169" s="100"/>
      <c r="AB169" s="100"/>
      <c r="AC169" s="100"/>
      <c r="AD169" s="100"/>
      <c r="AE169" s="100"/>
      <c r="AF169" s="100"/>
      <c r="AG169" s="100"/>
      <c r="AH169" s="100"/>
      <c r="AI169" s="100"/>
      <c r="AK169" s="100"/>
      <c r="AW169" s="65"/>
      <c r="AX169" s="100"/>
      <c r="AY169" s="100"/>
      <c r="AZ169" s="100"/>
      <c r="BA169" s="100"/>
      <c r="BB169" s="100"/>
      <c r="BC169" s="100"/>
      <c r="BD169" s="100"/>
      <c r="BE169" s="100"/>
      <c r="BF169" s="100"/>
      <c r="BG169" s="100"/>
      <c r="BH169" s="100"/>
      <c r="BI169" s="22"/>
      <c r="BK169"/>
      <c r="BN169" s="100"/>
      <c r="BO169" s="100"/>
      <c r="BP169" s="100"/>
      <c r="BQ169" s="100"/>
      <c r="BR169" s="100"/>
      <c r="BS169" s="100"/>
      <c r="BT169" s="100"/>
      <c r="BY169" s="100"/>
      <c r="BZ169" s="100"/>
      <c r="CA169" s="100"/>
      <c r="CB169" s="100"/>
      <c r="CC169" s="100"/>
      <c r="CD169" s="100"/>
      <c r="CE169" s="100"/>
      <c r="CF169" s="100"/>
      <c r="CG169" s="100"/>
      <c r="CH169" s="100"/>
      <c r="CI169" s="100"/>
      <c r="CL169" s="100"/>
      <c r="CM169" s="100"/>
      <c r="CN169" s="100"/>
      <c r="CO169" s="100"/>
      <c r="CP169" s="100"/>
      <c r="CQ169" s="100"/>
      <c r="CR169" s="100"/>
      <c r="CS169" s="100"/>
      <c r="CT169" s="100"/>
      <c r="DU169" s="100"/>
      <c r="DV169" s="100"/>
      <c r="FA169" s="100"/>
      <c r="FG169" s="100"/>
      <c r="FH169" s="22"/>
      <c r="FI169" s="100"/>
    </row>
    <row r="170" spans="4:165" x14ac:dyDescent="0.25">
      <c r="D170" s="101"/>
      <c r="E170" s="101"/>
      <c r="L170" s="101"/>
      <c r="M170" s="101"/>
      <c r="N170" s="100"/>
      <c r="O170" s="100"/>
      <c r="P170" s="100"/>
      <c r="Q170" s="100"/>
      <c r="R170" s="100"/>
      <c r="S170" s="100"/>
      <c r="T170" s="100"/>
      <c r="U170" s="100"/>
      <c r="V170" s="100"/>
      <c r="X170" s="100"/>
      <c r="Y170" s="100"/>
      <c r="Z170" s="100"/>
      <c r="AA170" s="100"/>
      <c r="AB170" s="100"/>
      <c r="AC170" s="100"/>
      <c r="AD170" s="100"/>
      <c r="AE170" s="100"/>
      <c r="AF170" s="100"/>
      <c r="AG170" s="100"/>
      <c r="AH170" s="100"/>
      <c r="AI170" s="100"/>
      <c r="AK170" s="100"/>
      <c r="AW170" s="65"/>
      <c r="AX170" s="100"/>
      <c r="AY170" s="100"/>
      <c r="AZ170" s="100"/>
      <c r="BA170" s="100"/>
      <c r="BB170" s="100"/>
      <c r="BC170" s="100"/>
      <c r="BD170" s="100"/>
      <c r="BE170" s="100"/>
      <c r="BF170" s="100"/>
      <c r="BG170" s="100"/>
      <c r="BH170" s="100"/>
      <c r="BI170" s="22"/>
      <c r="BK170"/>
      <c r="BN170" s="100"/>
      <c r="BO170" s="100"/>
      <c r="BP170" s="100"/>
      <c r="BQ170" s="100"/>
      <c r="BR170" s="100"/>
      <c r="BS170" s="100"/>
      <c r="BT170" s="100"/>
      <c r="BY170" s="100"/>
      <c r="BZ170" s="100"/>
      <c r="CA170" s="100"/>
      <c r="CB170" s="100"/>
      <c r="CC170" s="100"/>
      <c r="CD170" s="100"/>
      <c r="CE170" s="100"/>
      <c r="CF170" s="100"/>
      <c r="CG170" s="100"/>
      <c r="CH170" s="100"/>
      <c r="CI170" s="100"/>
      <c r="CL170" s="100"/>
      <c r="CM170" s="100"/>
      <c r="CN170" s="100"/>
      <c r="CO170" s="100"/>
      <c r="CP170" s="100"/>
      <c r="CQ170" s="100"/>
      <c r="CR170" s="100"/>
      <c r="CS170" s="100"/>
      <c r="CT170" s="100"/>
      <c r="DU170" s="100"/>
      <c r="DV170" s="100"/>
      <c r="FA170" s="100"/>
      <c r="FG170" s="100"/>
      <c r="FH170" s="22"/>
      <c r="FI170" s="100"/>
    </row>
    <row r="171" spans="4:165" x14ac:dyDescent="0.25">
      <c r="D171" s="101"/>
      <c r="E171" s="101"/>
      <c r="L171" s="101"/>
      <c r="M171" s="101"/>
      <c r="N171" s="100"/>
      <c r="O171" s="100"/>
      <c r="P171" s="100"/>
      <c r="Q171" s="100"/>
      <c r="R171" s="100"/>
      <c r="S171" s="100"/>
      <c r="T171" s="100"/>
      <c r="U171" s="100"/>
      <c r="V171" s="100"/>
      <c r="X171" s="100"/>
      <c r="Y171" s="100"/>
      <c r="Z171" s="100"/>
      <c r="AA171" s="100"/>
      <c r="AB171" s="100"/>
      <c r="AC171" s="100"/>
      <c r="AD171" s="100"/>
      <c r="AE171" s="100"/>
      <c r="AF171" s="100"/>
      <c r="AG171" s="100"/>
      <c r="AH171" s="100"/>
      <c r="AI171" s="100"/>
      <c r="AK171" s="100"/>
      <c r="AW171" s="65"/>
      <c r="AX171" s="100"/>
      <c r="AY171" s="100"/>
      <c r="AZ171" s="100"/>
      <c r="BA171" s="100"/>
      <c r="BB171" s="100"/>
      <c r="BC171" s="100"/>
      <c r="BD171" s="100"/>
      <c r="BE171" s="100"/>
      <c r="BF171" s="100"/>
      <c r="BG171" s="100"/>
      <c r="BH171" s="100"/>
      <c r="BI171" s="22"/>
      <c r="BK171"/>
      <c r="BN171" s="100"/>
      <c r="BO171" s="100"/>
      <c r="BP171" s="100"/>
      <c r="BQ171" s="100"/>
      <c r="BR171" s="100"/>
      <c r="BS171" s="100"/>
      <c r="BT171" s="100"/>
      <c r="BY171" s="100"/>
      <c r="BZ171" s="100"/>
      <c r="CA171" s="100"/>
      <c r="CB171" s="100"/>
      <c r="CC171" s="100"/>
      <c r="CD171" s="100"/>
      <c r="CE171" s="100"/>
      <c r="CF171" s="100"/>
      <c r="CG171" s="100"/>
      <c r="CH171" s="100"/>
      <c r="CI171" s="100"/>
      <c r="CL171" s="100"/>
      <c r="CM171" s="100"/>
      <c r="CN171" s="100"/>
      <c r="CO171" s="100"/>
      <c r="CP171" s="100"/>
      <c r="CQ171" s="100"/>
      <c r="CR171" s="100"/>
      <c r="CS171" s="100"/>
      <c r="CT171" s="100"/>
      <c r="DU171" s="100"/>
      <c r="DV171" s="100"/>
      <c r="FA171" s="100"/>
      <c r="FG171" s="100"/>
      <c r="FH171" s="22"/>
      <c r="FI171" s="100"/>
    </row>
    <row r="172" spans="4:165" x14ac:dyDescent="0.25">
      <c r="D172" s="101"/>
      <c r="E172" s="101"/>
      <c r="L172" s="101"/>
      <c r="M172" s="101"/>
      <c r="N172" s="100"/>
      <c r="O172" s="100"/>
      <c r="P172" s="100"/>
      <c r="Q172" s="100"/>
      <c r="R172" s="100"/>
      <c r="S172" s="100"/>
      <c r="T172" s="100"/>
      <c r="U172" s="100"/>
      <c r="V172" s="100"/>
      <c r="X172" s="100"/>
      <c r="Y172" s="100"/>
      <c r="Z172" s="100"/>
      <c r="AA172" s="100"/>
      <c r="AB172" s="100"/>
      <c r="AC172" s="100"/>
      <c r="AD172" s="100"/>
      <c r="AE172" s="100"/>
      <c r="AF172" s="100"/>
      <c r="AG172" s="100"/>
      <c r="AH172" s="100"/>
      <c r="AI172" s="100"/>
      <c r="AK172" s="100"/>
      <c r="AW172" s="65"/>
      <c r="AX172" s="100"/>
      <c r="AY172" s="100"/>
      <c r="AZ172" s="100"/>
      <c r="BA172" s="100"/>
      <c r="BB172" s="100"/>
      <c r="BC172" s="100"/>
      <c r="BD172" s="100"/>
      <c r="BE172" s="100"/>
      <c r="BF172" s="100"/>
      <c r="BG172" s="100"/>
      <c r="BH172" s="100"/>
      <c r="BI172" s="22"/>
      <c r="BK172"/>
      <c r="BN172" s="100"/>
      <c r="BO172" s="100"/>
      <c r="BP172" s="100"/>
      <c r="BQ172" s="100"/>
      <c r="BR172" s="100"/>
      <c r="BS172" s="100"/>
      <c r="BT172" s="100"/>
      <c r="BY172" s="100"/>
      <c r="BZ172" s="100"/>
      <c r="CA172" s="100"/>
      <c r="CB172" s="100"/>
      <c r="CC172" s="100"/>
      <c r="CD172" s="100"/>
      <c r="CE172" s="100"/>
      <c r="CF172" s="100"/>
      <c r="CG172" s="100"/>
      <c r="CH172" s="100"/>
      <c r="CI172" s="100"/>
      <c r="CL172" s="100"/>
      <c r="CM172" s="100"/>
      <c r="CN172" s="100"/>
      <c r="CO172" s="100"/>
      <c r="CP172" s="100"/>
      <c r="CQ172" s="100"/>
      <c r="CR172" s="100"/>
      <c r="CS172" s="100"/>
      <c r="CT172" s="100"/>
      <c r="DU172" s="100"/>
      <c r="DV172" s="100"/>
      <c r="FA172" s="100"/>
      <c r="FG172" s="100"/>
      <c r="FH172" s="22"/>
      <c r="FI172" s="100"/>
    </row>
    <row r="173" spans="4:165" x14ac:dyDescent="0.25">
      <c r="D173" s="101"/>
      <c r="E173" s="101"/>
      <c r="L173" s="101"/>
      <c r="M173" s="101"/>
      <c r="N173" s="100"/>
      <c r="O173" s="100"/>
      <c r="P173" s="100"/>
      <c r="Q173" s="100"/>
      <c r="R173" s="100"/>
      <c r="S173" s="100"/>
      <c r="T173" s="100"/>
      <c r="U173" s="100"/>
      <c r="V173" s="100"/>
      <c r="X173" s="100"/>
      <c r="Y173" s="100"/>
      <c r="Z173" s="100"/>
      <c r="AA173" s="100"/>
      <c r="AB173" s="100"/>
      <c r="AC173" s="100"/>
      <c r="AD173" s="100"/>
      <c r="AE173" s="100"/>
      <c r="AF173" s="100"/>
      <c r="AG173" s="100"/>
      <c r="AH173" s="100"/>
      <c r="AI173" s="100"/>
      <c r="AK173" s="100"/>
      <c r="AW173" s="65"/>
      <c r="AX173" s="100"/>
      <c r="AY173" s="100"/>
      <c r="AZ173" s="100"/>
      <c r="BA173" s="100"/>
      <c r="BB173" s="100"/>
      <c r="BC173" s="100"/>
      <c r="BD173" s="100"/>
      <c r="BE173" s="100"/>
      <c r="BF173" s="100"/>
      <c r="BG173" s="100"/>
      <c r="BH173" s="100"/>
      <c r="BI173" s="22"/>
      <c r="BK173"/>
      <c r="BN173" s="100"/>
      <c r="BO173" s="100"/>
      <c r="BP173" s="100"/>
      <c r="BQ173" s="100"/>
      <c r="BR173" s="100"/>
      <c r="BS173" s="100"/>
      <c r="BT173" s="100"/>
      <c r="BY173" s="100"/>
      <c r="BZ173" s="100"/>
      <c r="CA173" s="100"/>
      <c r="CB173" s="100"/>
      <c r="CC173" s="100"/>
      <c r="CD173" s="100"/>
      <c r="CE173" s="100"/>
      <c r="CF173" s="100"/>
      <c r="CG173" s="100"/>
      <c r="CH173" s="100"/>
      <c r="CI173" s="100"/>
      <c r="CL173" s="100"/>
      <c r="CM173" s="100"/>
      <c r="CN173" s="100"/>
      <c r="CO173" s="100"/>
      <c r="CP173" s="100"/>
      <c r="CQ173" s="100"/>
      <c r="CR173" s="100"/>
      <c r="CS173" s="100"/>
      <c r="CT173" s="100"/>
      <c r="DU173" s="100"/>
      <c r="DV173" s="100"/>
      <c r="FA173" s="100"/>
      <c r="FG173" s="100"/>
      <c r="FH173" s="22"/>
      <c r="FI173" s="100"/>
    </row>
    <row r="174" spans="4:165" x14ac:dyDescent="0.25">
      <c r="D174" s="101"/>
      <c r="E174" s="101"/>
      <c r="L174" s="101"/>
      <c r="M174" s="101"/>
      <c r="N174" s="100"/>
      <c r="O174" s="100"/>
      <c r="P174" s="100"/>
      <c r="Q174" s="100"/>
      <c r="R174" s="100"/>
      <c r="S174" s="100"/>
      <c r="T174" s="100"/>
      <c r="U174" s="100"/>
      <c r="V174" s="100"/>
      <c r="X174" s="100"/>
      <c r="Y174" s="100"/>
      <c r="Z174" s="100"/>
      <c r="AA174" s="100"/>
      <c r="AB174" s="100"/>
      <c r="AC174" s="100"/>
      <c r="AD174" s="100"/>
      <c r="AE174" s="100"/>
      <c r="AF174" s="100"/>
      <c r="AG174" s="100"/>
      <c r="AH174" s="100"/>
      <c r="AI174" s="100"/>
      <c r="AK174" s="100"/>
      <c r="AW174" s="65"/>
      <c r="AX174" s="100"/>
      <c r="AY174" s="100"/>
      <c r="AZ174" s="100"/>
      <c r="BA174" s="100"/>
      <c r="BB174" s="100"/>
      <c r="BC174" s="100"/>
      <c r="BD174" s="100"/>
      <c r="BE174" s="100"/>
      <c r="BF174" s="100"/>
      <c r="BG174" s="100"/>
      <c r="BH174" s="100"/>
      <c r="BI174" s="22"/>
      <c r="BK174"/>
      <c r="BN174" s="100"/>
      <c r="BO174" s="100"/>
      <c r="BP174" s="100"/>
      <c r="BQ174" s="100"/>
      <c r="BR174" s="100"/>
      <c r="BS174" s="100"/>
      <c r="BT174" s="100"/>
      <c r="BY174" s="100"/>
      <c r="BZ174" s="100"/>
      <c r="CA174" s="100"/>
      <c r="CB174" s="100"/>
      <c r="CC174" s="100"/>
      <c r="CD174" s="100"/>
      <c r="CE174" s="100"/>
      <c r="CF174" s="100"/>
      <c r="CG174" s="100"/>
      <c r="CH174" s="100"/>
      <c r="CI174" s="100"/>
      <c r="CL174" s="100"/>
      <c r="CM174" s="100"/>
      <c r="CN174" s="100"/>
      <c r="CO174" s="100"/>
      <c r="CP174" s="100"/>
      <c r="CQ174" s="100"/>
      <c r="CR174" s="100"/>
      <c r="CS174" s="100"/>
      <c r="CT174" s="100"/>
      <c r="DU174" s="100"/>
      <c r="DV174" s="100"/>
      <c r="FA174" s="100"/>
      <c r="FG174" s="100"/>
      <c r="FH174" s="22"/>
      <c r="FI174" s="100"/>
    </row>
    <row r="175" spans="4:165" x14ac:dyDescent="0.25">
      <c r="D175" s="101"/>
      <c r="E175" s="101"/>
      <c r="L175" s="101"/>
      <c r="M175" s="101"/>
      <c r="N175" s="100"/>
      <c r="O175" s="100"/>
      <c r="P175" s="100"/>
      <c r="Q175" s="100"/>
      <c r="R175" s="100"/>
      <c r="S175" s="100"/>
      <c r="T175" s="100"/>
      <c r="U175" s="100"/>
      <c r="V175" s="100"/>
      <c r="X175" s="100"/>
      <c r="Y175" s="100"/>
      <c r="Z175" s="100"/>
      <c r="AA175" s="100"/>
      <c r="AB175" s="100"/>
      <c r="AC175" s="100"/>
      <c r="AD175" s="100"/>
      <c r="AE175" s="100"/>
      <c r="AF175" s="100"/>
      <c r="AG175" s="100"/>
      <c r="AH175" s="100"/>
      <c r="AI175" s="100"/>
      <c r="AK175" s="100"/>
      <c r="AW175" s="65"/>
      <c r="AX175" s="100"/>
      <c r="AY175" s="100"/>
      <c r="AZ175" s="100"/>
      <c r="BA175" s="100"/>
      <c r="BB175" s="100"/>
      <c r="BC175" s="100"/>
      <c r="BD175" s="100"/>
      <c r="BE175" s="100"/>
      <c r="BF175" s="100"/>
      <c r="BG175" s="100"/>
      <c r="BH175" s="100"/>
      <c r="BI175" s="22"/>
      <c r="BK175"/>
      <c r="BN175" s="100"/>
      <c r="BO175" s="100"/>
      <c r="BP175" s="100"/>
      <c r="BQ175" s="100"/>
      <c r="BR175" s="100"/>
      <c r="BS175" s="100"/>
      <c r="BT175" s="100"/>
      <c r="BY175" s="100"/>
      <c r="BZ175" s="100"/>
      <c r="CA175" s="100"/>
      <c r="CB175" s="100"/>
      <c r="CC175" s="100"/>
      <c r="CD175" s="100"/>
      <c r="CE175" s="100"/>
      <c r="CF175" s="100"/>
      <c r="CG175" s="100"/>
      <c r="CH175" s="100"/>
      <c r="CI175" s="100"/>
      <c r="CL175" s="100"/>
      <c r="CM175" s="100"/>
      <c r="CN175" s="100"/>
      <c r="CO175" s="100"/>
      <c r="CP175" s="100"/>
      <c r="CQ175" s="100"/>
      <c r="CR175" s="100"/>
      <c r="CS175" s="100"/>
      <c r="CT175" s="100"/>
      <c r="DU175" s="100"/>
      <c r="DV175" s="100"/>
      <c r="FA175" s="100"/>
      <c r="FG175" s="100"/>
      <c r="FH175" s="22"/>
      <c r="FI175" s="100"/>
    </row>
    <row r="176" spans="4:165" x14ac:dyDescent="0.25">
      <c r="D176" s="101"/>
      <c r="E176" s="101"/>
      <c r="L176" s="101"/>
      <c r="M176" s="101"/>
      <c r="N176" s="100"/>
      <c r="O176" s="100"/>
      <c r="P176" s="100"/>
      <c r="Q176" s="100"/>
      <c r="R176" s="100"/>
      <c r="S176" s="100"/>
      <c r="T176" s="100"/>
      <c r="U176" s="100"/>
      <c r="V176" s="100"/>
      <c r="X176" s="100"/>
      <c r="Y176" s="100"/>
      <c r="Z176" s="100"/>
      <c r="AA176" s="100"/>
      <c r="AB176" s="100"/>
      <c r="AC176" s="100"/>
      <c r="AD176" s="100"/>
      <c r="AE176" s="100"/>
      <c r="AF176" s="100"/>
      <c r="AG176" s="100"/>
      <c r="AH176" s="100"/>
      <c r="AI176" s="100"/>
      <c r="AK176" s="100"/>
      <c r="AW176" s="65"/>
      <c r="AX176" s="100"/>
      <c r="AY176" s="100"/>
      <c r="AZ176" s="100"/>
      <c r="BA176" s="100"/>
      <c r="BB176" s="100"/>
      <c r="BC176" s="100"/>
      <c r="BD176" s="100"/>
      <c r="BE176" s="100"/>
      <c r="BF176" s="100"/>
      <c r="BG176" s="100"/>
      <c r="BH176" s="100"/>
      <c r="BI176" s="22"/>
      <c r="BK176"/>
      <c r="BN176" s="100"/>
      <c r="BO176" s="100"/>
      <c r="BP176" s="100"/>
      <c r="BQ176" s="100"/>
      <c r="BR176" s="100"/>
      <c r="BS176" s="100"/>
      <c r="BT176" s="100"/>
      <c r="BY176" s="100"/>
      <c r="BZ176" s="100"/>
      <c r="CA176" s="100"/>
      <c r="CB176" s="100"/>
      <c r="CC176" s="100"/>
      <c r="CD176" s="100"/>
      <c r="CE176" s="100"/>
      <c r="CF176" s="100"/>
      <c r="CG176" s="100"/>
      <c r="CH176" s="100"/>
      <c r="CI176" s="100"/>
      <c r="CL176" s="100"/>
      <c r="CM176" s="100"/>
      <c r="CN176" s="100"/>
      <c r="CO176" s="100"/>
      <c r="CP176" s="100"/>
      <c r="CQ176" s="100"/>
      <c r="CR176" s="100"/>
      <c r="CS176" s="100"/>
      <c r="CT176" s="100"/>
      <c r="DU176" s="100"/>
      <c r="DV176" s="100"/>
      <c r="FA176" s="100"/>
      <c r="FH176" s="22"/>
      <c r="FI176" s="100"/>
    </row>
    <row r="177" spans="4:165" x14ac:dyDescent="0.25">
      <c r="D177" s="101"/>
      <c r="E177" s="101"/>
      <c r="L177" s="101"/>
      <c r="M177" s="101"/>
      <c r="N177" s="100"/>
      <c r="O177" s="100"/>
      <c r="P177" s="100"/>
      <c r="Q177" s="100"/>
      <c r="R177" s="100"/>
      <c r="S177" s="100"/>
      <c r="T177" s="100"/>
      <c r="U177" s="100"/>
      <c r="V177" s="100"/>
      <c r="X177" s="100"/>
      <c r="Y177" s="100"/>
      <c r="Z177" s="100"/>
      <c r="AA177" s="100"/>
      <c r="AB177" s="100"/>
      <c r="AC177" s="100"/>
      <c r="AD177" s="100"/>
      <c r="AE177" s="100"/>
      <c r="AF177" s="100"/>
      <c r="AG177" s="100"/>
      <c r="AH177" s="100"/>
      <c r="AI177" s="100"/>
      <c r="AK177" s="100"/>
      <c r="AW177" s="65"/>
      <c r="AX177" s="100"/>
      <c r="AY177" s="100"/>
      <c r="AZ177" s="100"/>
      <c r="BA177" s="100"/>
      <c r="BB177" s="100"/>
      <c r="BC177" s="100"/>
      <c r="BD177" s="100"/>
      <c r="BE177" s="100"/>
      <c r="BF177" s="100"/>
      <c r="BG177" s="100"/>
      <c r="BH177" s="100"/>
      <c r="BI177" s="22"/>
      <c r="BK177"/>
      <c r="BN177" s="100"/>
      <c r="BO177" s="100"/>
      <c r="BP177" s="100"/>
      <c r="BQ177" s="100"/>
      <c r="BR177" s="100"/>
      <c r="BS177" s="100"/>
      <c r="BT177" s="100"/>
      <c r="BY177" s="100"/>
      <c r="BZ177" s="100"/>
      <c r="CA177" s="100"/>
      <c r="CB177" s="100"/>
      <c r="CC177" s="100"/>
      <c r="CD177" s="100"/>
      <c r="CE177" s="100"/>
      <c r="CF177" s="100"/>
      <c r="CG177" s="100"/>
      <c r="CH177" s="100"/>
      <c r="CI177" s="100"/>
      <c r="CL177" s="100"/>
      <c r="CM177" s="100"/>
      <c r="CN177" s="100"/>
      <c r="CO177" s="100"/>
      <c r="CP177" s="100"/>
      <c r="CQ177" s="100"/>
      <c r="CR177" s="100"/>
      <c r="CS177" s="100"/>
      <c r="CT177" s="100"/>
      <c r="DU177" s="100"/>
      <c r="DV177" s="100"/>
      <c r="FA177" s="100"/>
      <c r="FI177" s="100"/>
    </row>
    <row r="178" spans="4:165" x14ac:dyDescent="0.25">
      <c r="D178" s="101"/>
      <c r="E178" s="101"/>
      <c r="L178" s="101"/>
      <c r="M178" s="101"/>
      <c r="N178" s="100"/>
      <c r="O178" s="100"/>
      <c r="P178" s="100"/>
      <c r="Q178" s="100"/>
      <c r="R178" s="100"/>
      <c r="S178" s="100"/>
      <c r="T178" s="100"/>
      <c r="U178" s="100"/>
      <c r="V178" s="100"/>
      <c r="X178" s="100"/>
      <c r="Y178" s="100"/>
      <c r="Z178" s="100"/>
      <c r="AA178" s="100"/>
      <c r="AB178" s="100"/>
      <c r="AC178" s="100"/>
      <c r="AD178" s="100"/>
      <c r="AE178" s="100"/>
      <c r="AF178" s="100"/>
      <c r="AG178" s="100"/>
      <c r="AH178" s="100"/>
      <c r="AI178" s="100"/>
      <c r="AK178" s="100"/>
      <c r="AW178" s="65"/>
      <c r="AX178" s="100"/>
      <c r="AY178" s="100"/>
      <c r="AZ178" s="100"/>
      <c r="BA178" s="100"/>
      <c r="BB178" s="100"/>
      <c r="BC178" s="100"/>
      <c r="BD178" s="100"/>
      <c r="BE178" s="100"/>
      <c r="BF178" s="100"/>
      <c r="BG178" s="100"/>
      <c r="BH178" s="100"/>
      <c r="BI178" s="22"/>
      <c r="BK178"/>
      <c r="BN178" s="100"/>
      <c r="BO178" s="100"/>
      <c r="BP178" s="100"/>
      <c r="BQ178" s="100"/>
      <c r="BR178" s="100"/>
      <c r="BS178" s="100"/>
      <c r="BT178" s="100"/>
      <c r="BY178" s="100"/>
      <c r="BZ178" s="100"/>
      <c r="CA178" s="100"/>
      <c r="CB178" s="100"/>
      <c r="CC178" s="100"/>
      <c r="CD178" s="100"/>
      <c r="CE178" s="100"/>
      <c r="CF178" s="100"/>
      <c r="CG178" s="100"/>
      <c r="CH178" s="100"/>
      <c r="CI178" s="100"/>
      <c r="CL178" s="100"/>
      <c r="CM178" s="100"/>
      <c r="CN178" s="100"/>
      <c r="CO178" s="100"/>
      <c r="CP178" s="100"/>
      <c r="CQ178" s="100"/>
      <c r="CR178" s="100"/>
      <c r="CS178" s="100"/>
      <c r="CT178" s="100"/>
      <c r="DU178" s="100"/>
      <c r="DV178" s="100"/>
    </row>
    <row r="179" spans="4:165" x14ac:dyDescent="0.25">
      <c r="D179" s="101"/>
      <c r="E179" s="101"/>
      <c r="L179" s="101"/>
      <c r="M179" s="101"/>
      <c r="N179" s="100"/>
      <c r="O179" s="100"/>
      <c r="P179" s="100"/>
      <c r="Q179" s="100"/>
      <c r="R179" s="100"/>
      <c r="S179" s="100"/>
      <c r="T179" s="100"/>
      <c r="U179" s="100"/>
      <c r="V179" s="100"/>
      <c r="X179" s="100"/>
      <c r="Y179" s="100"/>
      <c r="Z179" s="100"/>
      <c r="AA179" s="100"/>
      <c r="AB179" s="100"/>
      <c r="AC179" s="100"/>
      <c r="AD179" s="100"/>
      <c r="AE179" s="100"/>
      <c r="AF179" s="100"/>
      <c r="AG179" s="100"/>
      <c r="AH179" s="100"/>
      <c r="AI179" s="100"/>
      <c r="AK179" s="100"/>
      <c r="AW179" s="65"/>
      <c r="AX179" s="100"/>
      <c r="AY179" s="100"/>
      <c r="AZ179" s="100"/>
      <c r="BA179" s="100"/>
      <c r="BB179" s="100"/>
      <c r="BC179" s="100"/>
      <c r="BD179" s="100"/>
      <c r="BE179" s="100"/>
      <c r="BF179" s="100"/>
      <c r="BG179" s="100"/>
      <c r="BH179" s="100"/>
      <c r="BI179" s="22"/>
      <c r="BK179"/>
      <c r="BN179" s="100"/>
      <c r="BO179" s="100"/>
      <c r="BP179" s="100"/>
      <c r="BQ179" s="100"/>
      <c r="BR179" s="100"/>
      <c r="BS179" s="100"/>
      <c r="BT179" s="100"/>
      <c r="BY179" s="100"/>
      <c r="BZ179" s="100"/>
      <c r="CA179" s="100"/>
      <c r="CB179" s="100"/>
      <c r="CC179" s="100"/>
      <c r="CD179" s="100"/>
      <c r="CE179" s="100"/>
      <c r="CF179" s="100"/>
      <c r="CG179" s="100"/>
      <c r="CH179" s="100"/>
      <c r="CI179" s="100"/>
      <c r="CL179" s="100"/>
      <c r="CM179" s="100"/>
      <c r="CN179" s="100"/>
      <c r="CO179" s="100"/>
      <c r="CP179" s="100"/>
      <c r="CQ179" s="100"/>
      <c r="CR179" s="100"/>
      <c r="CS179" s="100"/>
      <c r="CT179" s="100"/>
      <c r="DU179" s="100"/>
      <c r="DV179" s="100"/>
    </row>
    <row r="180" spans="4:165" x14ac:dyDescent="0.25">
      <c r="D180" s="101"/>
      <c r="E180" s="101"/>
      <c r="L180" s="101"/>
      <c r="M180" s="101"/>
      <c r="N180" s="100"/>
      <c r="O180" s="100"/>
      <c r="P180" s="100"/>
      <c r="Q180" s="100"/>
      <c r="R180" s="100"/>
      <c r="S180" s="100"/>
      <c r="T180" s="100"/>
      <c r="U180" s="100"/>
      <c r="V180" s="100"/>
      <c r="X180" s="100"/>
      <c r="Y180" s="100"/>
      <c r="Z180" s="100"/>
      <c r="AA180" s="100"/>
      <c r="AB180" s="100"/>
      <c r="AC180" s="100"/>
      <c r="AD180" s="100"/>
      <c r="AE180" s="100"/>
      <c r="AF180" s="100"/>
      <c r="AG180" s="100"/>
      <c r="AH180" s="100"/>
      <c r="AI180" s="100"/>
      <c r="AK180" s="100"/>
      <c r="AW180" s="65"/>
      <c r="AX180" s="100"/>
      <c r="AY180" s="100"/>
      <c r="AZ180" s="100"/>
      <c r="BA180" s="100"/>
      <c r="BB180" s="100"/>
      <c r="BC180" s="100"/>
      <c r="BD180" s="100"/>
      <c r="BE180" s="100"/>
      <c r="BF180" s="100"/>
      <c r="BG180" s="100"/>
      <c r="BH180" s="100"/>
      <c r="BI180" s="22"/>
      <c r="BK180"/>
      <c r="BN180" s="100"/>
      <c r="BO180" s="100"/>
      <c r="BP180" s="100"/>
      <c r="BQ180" s="100"/>
      <c r="BR180" s="100"/>
      <c r="BS180" s="100"/>
      <c r="BT180" s="100"/>
      <c r="BY180" s="100"/>
      <c r="BZ180" s="100"/>
      <c r="CA180" s="100"/>
      <c r="CB180" s="100"/>
      <c r="CC180" s="100"/>
      <c r="CD180" s="100"/>
      <c r="CE180" s="100"/>
      <c r="CF180" s="100"/>
      <c r="CG180" s="100"/>
      <c r="CH180" s="100"/>
      <c r="CI180" s="100"/>
      <c r="CL180" s="100"/>
      <c r="CM180" s="100"/>
      <c r="CN180" s="100"/>
      <c r="CO180" s="100"/>
      <c r="CP180" s="100"/>
      <c r="CQ180" s="100"/>
      <c r="CR180" s="100"/>
      <c r="CS180" s="100"/>
      <c r="CT180" s="100"/>
      <c r="DU180" s="100"/>
      <c r="DV180" s="100"/>
    </row>
  </sheetData>
  <mergeCells count="1">
    <mergeCell ref="F20:J2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2"/>
  <sheetViews>
    <sheetView workbookViewId="0">
      <selection activeCell="H30" sqref="H30"/>
    </sheetView>
  </sheetViews>
  <sheetFormatPr defaultRowHeight="15.75" x14ac:dyDescent="0.25"/>
  <cols>
    <col min="1" max="1" width="10.875" style="90" bestFit="1" customWidth="1"/>
    <col min="2" max="2" width="10.875" style="90" customWidth="1"/>
    <col min="3" max="3" width="9.25" style="90" bestFit="1" customWidth="1"/>
    <col min="4" max="4" width="9.125" style="90" bestFit="1" customWidth="1"/>
    <col min="5" max="5" width="6.875" style="90" hidden="1" customWidth="1"/>
    <col min="6" max="6" width="6.375" style="90" hidden="1" customWidth="1"/>
    <col min="7" max="7" width="13.375" style="90" bestFit="1" customWidth="1"/>
    <col min="8" max="8" width="16.625" style="90" bestFit="1" customWidth="1"/>
    <col min="9" max="9" width="12" style="90" bestFit="1" customWidth="1"/>
    <col min="10" max="10" width="13.25" style="90" bestFit="1" customWidth="1"/>
    <col min="11" max="16384" width="9" style="90"/>
  </cols>
  <sheetData>
    <row r="1" spans="1:10" x14ac:dyDescent="0.25">
      <c r="A1" s="90" t="s">
        <v>14</v>
      </c>
      <c r="B1" s="91">
        <v>100</v>
      </c>
      <c r="C1" s="4">
        <v>1051.3</v>
      </c>
    </row>
    <row r="2" spans="1:10" x14ac:dyDescent="0.25">
      <c r="A2" s="15" t="s">
        <v>124</v>
      </c>
      <c r="B2" s="15" t="s">
        <v>53</v>
      </c>
      <c r="C2" s="95" t="s">
        <v>129</v>
      </c>
      <c r="D2" s="95" t="s">
        <v>130</v>
      </c>
      <c r="E2" s="15" t="s">
        <v>125</v>
      </c>
      <c r="F2" s="15" t="s">
        <v>126</v>
      </c>
      <c r="G2" s="96" t="s">
        <v>131</v>
      </c>
      <c r="H2" s="96" t="s">
        <v>132</v>
      </c>
      <c r="I2" s="95" t="s">
        <v>127</v>
      </c>
      <c r="J2" s="96" t="s">
        <v>128</v>
      </c>
    </row>
    <row r="3" spans="1:10" x14ac:dyDescent="0.25">
      <c r="A3" s="90">
        <v>16</v>
      </c>
      <c r="B3" s="94">
        <f>A3*(1/60)</f>
        <v>0.26666666666666666</v>
      </c>
      <c r="C3" s="90">
        <v>577</v>
      </c>
      <c r="D3" s="90">
        <v>581</v>
      </c>
      <c r="E3" s="90">
        <v>569</v>
      </c>
      <c r="F3" s="90">
        <v>587</v>
      </c>
      <c r="G3" s="90">
        <v>569</v>
      </c>
      <c r="H3" s="90">
        <v>587</v>
      </c>
      <c r="I3" s="90">
        <f>SQRT(C3^2+D3^2)*($B$1/$C$1)</f>
        <v>77.887809152515104</v>
      </c>
      <c r="J3" s="90">
        <f>SQRT(G3^2+H3^2)*($B$1/$C$1)</f>
        <v>77.762249202400014</v>
      </c>
    </row>
    <row r="4" spans="1:10" x14ac:dyDescent="0.25">
      <c r="A4" s="90">
        <v>18</v>
      </c>
      <c r="B4" s="94">
        <f t="shared" ref="B4:B24" si="0">A4*(1/60)</f>
        <v>0.3</v>
      </c>
      <c r="C4" s="90">
        <v>586</v>
      </c>
      <c r="D4" s="90">
        <v>580</v>
      </c>
      <c r="E4" s="90">
        <v>587</v>
      </c>
      <c r="F4" s="90">
        <v>584.5</v>
      </c>
      <c r="G4" s="90">
        <f>E4</f>
        <v>587</v>
      </c>
      <c r="H4" s="90">
        <f>F4</f>
        <v>584.5</v>
      </c>
      <c r="I4" s="90">
        <f t="shared" ref="I4:I24" si="1">SQRT(C4^2+D4^2)*($B$1/$C$1)</f>
        <v>78.426464632015993</v>
      </c>
      <c r="J4" s="90">
        <f t="shared" ref="J4:J24" si="2">SQRT(G4^2+H4^2)*($B$1/$C$1)</f>
        <v>78.795536990351664</v>
      </c>
    </row>
    <row r="5" spans="1:10" x14ac:dyDescent="0.25">
      <c r="A5" s="90">
        <v>21</v>
      </c>
      <c r="B5" s="94">
        <f t="shared" si="0"/>
        <v>0.35</v>
      </c>
      <c r="C5" s="90">
        <v>615</v>
      </c>
      <c r="D5" s="90">
        <v>579</v>
      </c>
      <c r="E5" s="90">
        <v>596.5</v>
      </c>
      <c r="F5" s="90">
        <v>585.5</v>
      </c>
      <c r="G5" s="90">
        <f>E7</f>
        <v>614</v>
      </c>
      <c r="H5" s="90">
        <f>F7</f>
        <v>585</v>
      </c>
      <c r="I5" s="90">
        <f t="shared" si="1"/>
        <v>80.345207457932773</v>
      </c>
      <c r="J5" s="90">
        <f t="shared" si="2"/>
        <v>80.668599167054381</v>
      </c>
    </row>
    <row r="6" spans="1:10" x14ac:dyDescent="0.25">
      <c r="A6" s="90">
        <v>24</v>
      </c>
      <c r="B6" s="94">
        <f t="shared" si="0"/>
        <v>0.4</v>
      </c>
      <c r="C6" s="90">
        <v>642</v>
      </c>
      <c r="D6" s="90">
        <v>578</v>
      </c>
      <c r="E6" s="90">
        <v>605</v>
      </c>
      <c r="F6" s="90">
        <v>585</v>
      </c>
      <c r="G6" s="90">
        <f>E10</f>
        <v>643.5</v>
      </c>
      <c r="H6" s="90">
        <f>F10</f>
        <v>582.5</v>
      </c>
      <c r="I6" s="90">
        <f t="shared" si="1"/>
        <v>82.17031005037704</v>
      </c>
      <c r="J6" s="90">
        <f t="shared" si="2"/>
        <v>82.563046793076865</v>
      </c>
    </row>
    <row r="7" spans="1:10" x14ac:dyDescent="0.25">
      <c r="A7" s="90">
        <v>27</v>
      </c>
      <c r="B7" s="94">
        <f t="shared" si="0"/>
        <v>0.45</v>
      </c>
      <c r="C7" s="90">
        <v>677</v>
      </c>
      <c r="D7" s="90">
        <v>577</v>
      </c>
      <c r="E7" s="90">
        <v>614</v>
      </c>
      <c r="F7" s="90">
        <v>585</v>
      </c>
      <c r="G7" s="90">
        <f>E13</f>
        <v>678</v>
      </c>
      <c r="H7" s="90">
        <f>F13</f>
        <v>582</v>
      </c>
      <c r="I7" s="90">
        <f t="shared" si="1"/>
        <v>84.612084135538112</v>
      </c>
      <c r="J7" s="90">
        <f t="shared" si="2"/>
        <v>84.993512104170406</v>
      </c>
    </row>
    <row r="8" spans="1:10" x14ac:dyDescent="0.25">
      <c r="A8" s="90">
        <v>30</v>
      </c>
      <c r="B8" s="94">
        <f t="shared" si="0"/>
        <v>0.5</v>
      </c>
      <c r="C8" s="90">
        <v>714</v>
      </c>
      <c r="D8" s="90">
        <v>576</v>
      </c>
      <c r="E8" s="90">
        <v>625.5</v>
      </c>
      <c r="F8" s="90">
        <v>585</v>
      </c>
      <c r="G8" s="90">
        <f>E16</f>
        <v>713.5</v>
      </c>
      <c r="H8" s="90">
        <f>F16</f>
        <v>581</v>
      </c>
      <c r="I8" s="90">
        <f t="shared" si="1"/>
        <v>87.260756629148418</v>
      </c>
      <c r="J8" s="90">
        <f t="shared" si="2"/>
        <v>87.523275144096104</v>
      </c>
    </row>
    <row r="9" spans="1:10" x14ac:dyDescent="0.25">
      <c r="A9" s="90">
        <v>33</v>
      </c>
      <c r="B9" s="94">
        <f t="shared" si="0"/>
        <v>0.55000000000000004</v>
      </c>
      <c r="C9" s="90">
        <v>746</v>
      </c>
      <c r="D9" s="90">
        <v>576</v>
      </c>
      <c r="E9" s="90">
        <v>635.5</v>
      </c>
      <c r="F9" s="90">
        <v>584.5</v>
      </c>
      <c r="G9" s="90">
        <f>E19</f>
        <v>745.5</v>
      </c>
      <c r="H9" s="90">
        <f>F19</f>
        <v>580.5</v>
      </c>
      <c r="I9" s="90">
        <f t="shared" si="1"/>
        <v>89.650189316844333</v>
      </c>
      <c r="J9" s="90">
        <f t="shared" si="2"/>
        <v>89.874893060224906</v>
      </c>
    </row>
    <row r="10" spans="1:10" x14ac:dyDescent="0.25">
      <c r="A10" s="90">
        <v>36</v>
      </c>
      <c r="B10" s="94">
        <f t="shared" si="0"/>
        <v>0.6</v>
      </c>
      <c r="C10" s="90">
        <v>782</v>
      </c>
      <c r="D10" s="90">
        <v>574</v>
      </c>
      <c r="E10" s="90">
        <v>643.5</v>
      </c>
      <c r="F10" s="90">
        <v>582.5</v>
      </c>
      <c r="G10" s="90">
        <f>E22</f>
        <v>782.5</v>
      </c>
      <c r="H10" s="90">
        <f>F22</f>
        <v>577.5</v>
      </c>
      <c r="I10" s="90">
        <f t="shared" si="1"/>
        <v>92.271620376887867</v>
      </c>
      <c r="J10" s="90">
        <f t="shared" si="2"/>
        <v>92.507269083846523</v>
      </c>
    </row>
    <row r="11" spans="1:10" x14ac:dyDescent="0.25">
      <c r="A11" s="90">
        <v>39</v>
      </c>
      <c r="B11" s="94">
        <f t="shared" si="0"/>
        <v>0.65</v>
      </c>
      <c r="C11" s="90">
        <v>825</v>
      </c>
      <c r="D11" s="90">
        <v>571</v>
      </c>
      <c r="E11" s="90">
        <v>655</v>
      </c>
      <c r="F11" s="90">
        <v>582.5</v>
      </c>
      <c r="G11" s="90">
        <f>E25</f>
        <v>826</v>
      </c>
      <c r="H11" s="90">
        <f>F25</f>
        <v>578</v>
      </c>
      <c r="I11" s="90">
        <f t="shared" si="1"/>
        <v>95.436836677607914</v>
      </c>
      <c r="J11" s="90">
        <f t="shared" si="2"/>
        <v>95.895254894424099</v>
      </c>
    </row>
    <row r="12" spans="1:10" x14ac:dyDescent="0.25">
      <c r="A12" s="90">
        <v>42</v>
      </c>
      <c r="B12" s="94">
        <f t="shared" si="0"/>
        <v>0.7</v>
      </c>
      <c r="C12" s="90">
        <v>864</v>
      </c>
      <c r="D12" s="90">
        <v>570</v>
      </c>
      <c r="E12" s="90">
        <v>667.5</v>
      </c>
      <c r="F12" s="90">
        <v>581.5</v>
      </c>
      <c r="G12" s="90">
        <f>E28</f>
        <v>866</v>
      </c>
      <c r="H12" s="90">
        <f>F28</f>
        <v>576.5</v>
      </c>
      <c r="I12" s="90">
        <f t="shared" si="1"/>
        <v>98.457396119014732</v>
      </c>
      <c r="J12" s="90">
        <f t="shared" si="2"/>
        <v>98.957523930738745</v>
      </c>
    </row>
    <row r="13" spans="1:10" x14ac:dyDescent="0.25">
      <c r="A13" s="90">
        <v>45</v>
      </c>
      <c r="B13" s="94">
        <f t="shared" si="0"/>
        <v>0.75</v>
      </c>
      <c r="C13" s="90">
        <v>904</v>
      </c>
      <c r="D13" s="90">
        <v>586</v>
      </c>
      <c r="E13" s="90">
        <v>678</v>
      </c>
      <c r="F13" s="90">
        <v>582</v>
      </c>
      <c r="G13" s="90">
        <f>E31</f>
        <v>904.5</v>
      </c>
      <c r="H13" s="90">
        <f>F31</f>
        <v>570.5</v>
      </c>
      <c r="I13" s="90">
        <f t="shared" si="1"/>
        <v>102.4747491515794</v>
      </c>
      <c r="J13" s="90">
        <f t="shared" si="2"/>
        <v>101.72052782645858</v>
      </c>
    </row>
    <row r="14" spans="1:10" x14ac:dyDescent="0.25">
      <c r="A14" s="90">
        <v>48</v>
      </c>
      <c r="B14" s="94">
        <f t="shared" si="0"/>
        <v>0.8</v>
      </c>
      <c r="C14" s="90">
        <v>946</v>
      </c>
      <c r="D14" s="90">
        <v>565</v>
      </c>
      <c r="E14" s="90">
        <v>690</v>
      </c>
      <c r="F14" s="90">
        <v>581</v>
      </c>
      <c r="G14" s="90">
        <f>E34</f>
        <v>947</v>
      </c>
      <c r="H14" s="90">
        <f>F34</f>
        <v>568.5</v>
      </c>
      <c r="I14" s="90">
        <f t="shared" si="1"/>
        <v>104.81124940977789</v>
      </c>
      <c r="J14" s="90">
        <f t="shared" si="2"/>
        <v>105.06388923875144</v>
      </c>
    </row>
    <row r="15" spans="1:10" x14ac:dyDescent="0.25">
      <c r="A15" s="90">
        <v>51</v>
      </c>
      <c r="B15" s="94">
        <f t="shared" si="0"/>
        <v>0.85</v>
      </c>
      <c r="C15" s="90">
        <v>993</v>
      </c>
      <c r="D15" s="90">
        <v>564</v>
      </c>
      <c r="E15" s="90">
        <v>701</v>
      </c>
      <c r="F15" s="90">
        <v>581</v>
      </c>
      <c r="G15" s="90">
        <f>E37</f>
        <v>993</v>
      </c>
      <c r="H15" s="90">
        <f>F37</f>
        <v>570.5</v>
      </c>
      <c r="I15" s="90">
        <f t="shared" si="1"/>
        <v>108.6266223942402</v>
      </c>
      <c r="J15" s="90">
        <f t="shared" si="2"/>
        <v>108.93330251654831</v>
      </c>
    </row>
    <row r="16" spans="1:10" x14ac:dyDescent="0.25">
      <c r="A16" s="90">
        <v>54</v>
      </c>
      <c r="B16" s="94">
        <f t="shared" si="0"/>
        <v>0.9</v>
      </c>
      <c r="C16" s="90">
        <v>1033</v>
      </c>
      <c r="D16" s="90">
        <v>563</v>
      </c>
      <c r="E16" s="90">
        <v>713.5</v>
      </c>
      <c r="F16" s="90">
        <v>581</v>
      </c>
      <c r="G16" s="90">
        <f>E40</f>
        <v>1033.5</v>
      </c>
      <c r="H16" s="90">
        <f>F40</f>
        <v>567</v>
      </c>
      <c r="I16" s="90">
        <f t="shared" si="1"/>
        <v>111.90525483396704</v>
      </c>
      <c r="J16" s="90">
        <f t="shared" si="2"/>
        <v>112.129528583945</v>
      </c>
    </row>
    <row r="17" spans="1:10" x14ac:dyDescent="0.25">
      <c r="A17" s="90">
        <v>57</v>
      </c>
      <c r="B17" s="94">
        <f t="shared" si="0"/>
        <v>0.95</v>
      </c>
      <c r="C17" s="90">
        <v>1077</v>
      </c>
      <c r="D17" s="90">
        <v>560</v>
      </c>
      <c r="E17" s="90">
        <v>724.5</v>
      </c>
      <c r="F17" s="90">
        <v>582</v>
      </c>
      <c r="G17" s="90">
        <f>E43</f>
        <v>1076</v>
      </c>
      <c r="H17" s="90">
        <f>F43</f>
        <v>566.5</v>
      </c>
      <c r="I17" s="90">
        <f t="shared" si="1"/>
        <v>115.46561666203152</v>
      </c>
      <c r="J17" s="90">
        <f t="shared" si="2"/>
        <v>115.66797036134301</v>
      </c>
    </row>
    <row r="18" spans="1:10" x14ac:dyDescent="0.25">
      <c r="A18" s="90">
        <v>60</v>
      </c>
      <c r="B18" s="94">
        <f t="shared" si="0"/>
        <v>1</v>
      </c>
      <c r="C18" s="90">
        <v>1123</v>
      </c>
      <c r="D18" s="90">
        <v>559</v>
      </c>
      <c r="E18" s="90">
        <v>734.5</v>
      </c>
      <c r="F18" s="90">
        <v>579.5</v>
      </c>
      <c r="G18" s="90">
        <f>E46</f>
        <v>1122.5</v>
      </c>
      <c r="H18" s="90">
        <f>F46</f>
        <v>563</v>
      </c>
      <c r="I18" s="90">
        <f t="shared" si="1"/>
        <v>119.32237499346144</v>
      </c>
      <c r="J18" s="90">
        <f t="shared" si="2"/>
        <v>119.44989552517087</v>
      </c>
    </row>
    <row r="19" spans="1:10" x14ac:dyDescent="0.25">
      <c r="A19" s="90">
        <v>63</v>
      </c>
      <c r="B19" s="94">
        <f t="shared" si="0"/>
        <v>1.05</v>
      </c>
      <c r="C19" s="90">
        <v>1165</v>
      </c>
      <c r="D19" s="90">
        <v>556</v>
      </c>
      <c r="E19" s="90">
        <v>745.5</v>
      </c>
      <c r="F19" s="90">
        <v>580.5</v>
      </c>
      <c r="G19" s="90">
        <f>E49</f>
        <v>1165.5</v>
      </c>
      <c r="H19" s="90">
        <f>F49</f>
        <v>559.5</v>
      </c>
      <c r="I19" s="90">
        <f t="shared" si="1"/>
        <v>122.78855313577891</v>
      </c>
      <c r="J19" s="90">
        <f t="shared" si="2"/>
        <v>122.97518852130924</v>
      </c>
    </row>
    <row r="20" spans="1:10" x14ac:dyDescent="0.25">
      <c r="A20" s="90">
        <v>66</v>
      </c>
      <c r="B20" s="94">
        <f t="shared" si="0"/>
        <v>1.1000000000000001</v>
      </c>
      <c r="C20" s="90">
        <v>1211</v>
      </c>
      <c r="D20" s="90">
        <v>554</v>
      </c>
      <c r="E20" s="90">
        <v>759</v>
      </c>
      <c r="F20" s="90">
        <v>578.5</v>
      </c>
      <c r="G20" s="90">
        <f>E52</f>
        <v>1209.5</v>
      </c>
      <c r="H20" s="90">
        <f>F52</f>
        <v>561</v>
      </c>
      <c r="I20" s="90">
        <f t="shared" si="1"/>
        <v>126.67217224503875</v>
      </c>
      <c r="J20" s="90">
        <f t="shared" si="2"/>
        <v>126.82116274652287</v>
      </c>
    </row>
    <row r="21" spans="1:10" x14ac:dyDescent="0.25">
      <c r="A21" s="90">
        <v>69</v>
      </c>
      <c r="B21" s="94">
        <f t="shared" si="0"/>
        <v>1.1499999999999999</v>
      </c>
      <c r="C21" s="90">
        <v>1256</v>
      </c>
      <c r="D21" s="90">
        <v>551</v>
      </c>
      <c r="E21" s="90">
        <v>770.5</v>
      </c>
      <c r="F21" s="90">
        <v>577.5</v>
      </c>
      <c r="G21" s="90">
        <f>E55</f>
        <v>1256</v>
      </c>
      <c r="H21" s="90">
        <f>F55</f>
        <v>561</v>
      </c>
      <c r="I21" s="90">
        <f t="shared" si="1"/>
        <v>130.46185471778594</v>
      </c>
      <c r="J21" s="90">
        <f t="shared" si="2"/>
        <v>130.84688733303793</v>
      </c>
    </row>
    <row r="22" spans="1:10" x14ac:dyDescent="0.25">
      <c r="A22" s="90">
        <v>72</v>
      </c>
      <c r="B22" s="94">
        <f t="shared" si="0"/>
        <v>1.2</v>
      </c>
      <c r="C22" s="90">
        <v>1299</v>
      </c>
      <c r="D22" s="90">
        <v>550</v>
      </c>
      <c r="E22" s="90">
        <v>782.5</v>
      </c>
      <c r="F22" s="90">
        <v>577.5</v>
      </c>
      <c r="G22" s="90">
        <f>E58</f>
        <v>1299</v>
      </c>
      <c r="H22" s="90">
        <f>F58</f>
        <v>560.5</v>
      </c>
      <c r="I22" s="90">
        <f t="shared" si="1"/>
        <v>134.18039645301184</v>
      </c>
      <c r="J22" s="90">
        <f t="shared" si="2"/>
        <v>134.57295157641173</v>
      </c>
    </row>
    <row r="23" spans="1:10" x14ac:dyDescent="0.25">
      <c r="A23" s="90">
        <v>75</v>
      </c>
      <c r="B23" s="94">
        <f t="shared" si="0"/>
        <v>1.25</v>
      </c>
      <c r="C23" s="90">
        <v>1343</v>
      </c>
      <c r="D23" s="90">
        <v>548</v>
      </c>
      <c r="E23" s="90">
        <v>796.5</v>
      </c>
      <c r="F23" s="90">
        <v>578</v>
      </c>
      <c r="G23" s="90">
        <f>E61</f>
        <v>1344</v>
      </c>
      <c r="H23" s="90">
        <f>F61</f>
        <v>555</v>
      </c>
      <c r="I23" s="90">
        <f t="shared" si="1"/>
        <v>137.9721247929871</v>
      </c>
      <c r="J23" s="90">
        <f t="shared" si="2"/>
        <v>138.31296945716031</v>
      </c>
    </row>
    <row r="24" spans="1:10" x14ac:dyDescent="0.25">
      <c r="A24" s="90">
        <v>78</v>
      </c>
      <c r="B24" s="94">
        <f t="shared" si="0"/>
        <v>1.3</v>
      </c>
      <c r="C24" s="90">
        <v>1391</v>
      </c>
      <c r="D24" s="90">
        <v>564</v>
      </c>
      <c r="E24" s="90">
        <v>811</v>
      </c>
      <c r="F24" s="90">
        <v>577</v>
      </c>
      <c r="G24" s="90">
        <f>E64</f>
        <v>1390.5</v>
      </c>
      <c r="H24" s="90">
        <f>F64</f>
        <v>554.5</v>
      </c>
      <c r="I24" s="90">
        <f t="shared" si="1"/>
        <v>142.77485069042987</v>
      </c>
      <c r="J24" s="90">
        <f t="shared" si="2"/>
        <v>142.39358897056573</v>
      </c>
    </row>
    <row r="25" spans="1:10" x14ac:dyDescent="0.25">
      <c r="E25" s="90">
        <v>826</v>
      </c>
      <c r="F25" s="90">
        <v>578</v>
      </c>
    </row>
    <row r="26" spans="1:10" x14ac:dyDescent="0.25">
      <c r="E26" s="90">
        <v>839.5</v>
      </c>
      <c r="F26" s="90">
        <v>576.5</v>
      </c>
    </row>
    <row r="27" spans="1:10" x14ac:dyDescent="0.25">
      <c r="E27" s="90">
        <v>851.5</v>
      </c>
      <c r="F27" s="90">
        <v>577</v>
      </c>
    </row>
    <row r="28" spans="1:10" x14ac:dyDescent="0.25">
      <c r="E28" s="90">
        <v>866</v>
      </c>
      <c r="F28" s="90">
        <v>576.5</v>
      </c>
    </row>
    <row r="29" spans="1:10" x14ac:dyDescent="0.25">
      <c r="E29" s="90">
        <v>880</v>
      </c>
      <c r="F29" s="90">
        <v>576.5</v>
      </c>
    </row>
    <row r="30" spans="1:10" x14ac:dyDescent="0.25">
      <c r="E30" s="90">
        <v>891</v>
      </c>
      <c r="F30" s="90">
        <v>576</v>
      </c>
    </row>
    <row r="31" spans="1:10" x14ac:dyDescent="0.25">
      <c r="E31" s="90">
        <v>904.5</v>
      </c>
      <c r="F31" s="90">
        <v>570.5</v>
      </c>
    </row>
    <row r="32" spans="1:10" x14ac:dyDescent="0.25">
      <c r="E32" s="90">
        <v>918</v>
      </c>
      <c r="F32" s="90">
        <v>569.5</v>
      </c>
    </row>
    <row r="33" spans="5:6" x14ac:dyDescent="0.25">
      <c r="E33" s="90">
        <v>932.5</v>
      </c>
      <c r="F33" s="90">
        <v>569.5</v>
      </c>
    </row>
    <row r="34" spans="5:6" x14ac:dyDescent="0.25">
      <c r="E34" s="90">
        <v>947</v>
      </c>
      <c r="F34" s="90">
        <v>568.5</v>
      </c>
    </row>
    <row r="35" spans="5:6" x14ac:dyDescent="0.25">
      <c r="E35" s="90">
        <v>963</v>
      </c>
      <c r="F35" s="90">
        <v>569.5</v>
      </c>
    </row>
    <row r="36" spans="5:6" x14ac:dyDescent="0.25">
      <c r="E36" s="90">
        <v>978.5</v>
      </c>
      <c r="F36" s="90">
        <v>570</v>
      </c>
    </row>
    <row r="37" spans="5:6" x14ac:dyDescent="0.25">
      <c r="E37" s="90">
        <v>993</v>
      </c>
      <c r="F37" s="90">
        <v>570.5</v>
      </c>
    </row>
    <row r="38" spans="5:6" x14ac:dyDescent="0.25">
      <c r="E38" s="90">
        <v>1006</v>
      </c>
      <c r="F38" s="90">
        <v>570</v>
      </c>
    </row>
    <row r="39" spans="5:6" x14ac:dyDescent="0.25">
      <c r="E39" s="90">
        <v>1019</v>
      </c>
      <c r="F39" s="90">
        <v>568.5</v>
      </c>
    </row>
    <row r="40" spans="5:6" x14ac:dyDescent="0.25">
      <c r="E40" s="90">
        <v>1033.5</v>
      </c>
      <c r="F40" s="90">
        <v>567</v>
      </c>
    </row>
    <row r="41" spans="5:6" x14ac:dyDescent="0.25">
      <c r="E41" s="90">
        <v>1047.5</v>
      </c>
      <c r="F41" s="90">
        <v>566.5</v>
      </c>
    </row>
    <row r="42" spans="5:6" x14ac:dyDescent="0.25">
      <c r="E42" s="90">
        <v>1062.5</v>
      </c>
      <c r="F42" s="90">
        <v>567</v>
      </c>
    </row>
    <row r="43" spans="5:6" x14ac:dyDescent="0.25">
      <c r="E43" s="90">
        <v>1076</v>
      </c>
      <c r="F43" s="90">
        <v>566.5</v>
      </c>
    </row>
    <row r="44" spans="5:6" x14ac:dyDescent="0.25">
      <c r="E44" s="90">
        <v>1092</v>
      </c>
      <c r="F44" s="90">
        <v>566</v>
      </c>
    </row>
    <row r="45" spans="5:6" x14ac:dyDescent="0.25">
      <c r="E45" s="90">
        <v>1107</v>
      </c>
      <c r="F45" s="90">
        <v>565.5</v>
      </c>
    </row>
    <row r="46" spans="5:6" x14ac:dyDescent="0.25">
      <c r="E46" s="90">
        <v>1122.5</v>
      </c>
      <c r="F46" s="90">
        <v>563</v>
      </c>
    </row>
    <row r="47" spans="5:6" x14ac:dyDescent="0.25">
      <c r="E47" s="90">
        <v>1139</v>
      </c>
      <c r="F47" s="90">
        <v>561.5</v>
      </c>
    </row>
    <row r="48" spans="5:6" x14ac:dyDescent="0.25">
      <c r="E48" s="90">
        <v>1150.5</v>
      </c>
      <c r="F48" s="90">
        <v>559.5</v>
      </c>
    </row>
    <row r="49" spans="5:6" x14ac:dyDescent="0.25">
      <c r="E49" s="90">
        <v>1165.5</v>
      </c>
      <c r="F49" s="90">
        <v>559.5</v>
      </c>
    </row>
    <row r="50" spans="5:6" x14ac:dyDescent="0.25">
      <c r="E50" s="90">
        <v>1178.5</v>
      </c>
      <c r="F50" s="90">
        <v>559.5</v>
      </c>
    </row>
    <row r="51" spans="5:6" x14ac:dyDescent="0.25">
      <c r="E51" s="90">
        <v>1193.5</v>
      </c>
      <c r="F51" s="90">
        <v>559</v>
      </c>
    </row>
    <row r="52" spans="5:6" x14ac:dyDescent="0.25">
      <c r="E52" s="90">
        <v>1209.5</v>
      </c>
      <c r="F52" s="90">
        <v>561</v>
      </c>
    </row>
    <row r="53" spans="5:6" x14ac:dyDescent="0.25">
      <c r="E53" s="90">
        <v>1225.5</v>
      </c>
      <c r="F53" s="90">
        <v>562</v>
      </c>
    </row>
    <row r="54" spans="5:6" x14ac:dyDescent="0.25">
      <c r="E54" s="90">
        <v>1241.5</v>
      </c>
      <c r="F54" s="90">
        <v>562.5</v>
      </c>
    </row>
    <row r="55" spans="5:6" x14ac:dyDescent="0.25">
      <c r="E55" s="90">
        <v>1256</v>
      </c>
      <c r="F55" s="90">
        <v>561</v>
      </c>
    </row>
    <row r="56" spans="5:6" x14ac:dyDescent="0.25">
      <c r="E56" s="90">
        <v>1271.5</v>
      </c>
      <c r="F56" s="90">
        <v>561</v>
      </c>
    </row>
    <row r="57" spans="5:6" x14ac:dyDescent="0.25">
      <c r="E57" s="90">
        <v>1285</v>
      </c>
      <c r="F57" s="90">
        <v>561.5</v>
      </c>
    </row>
    <row r="58" spans="5:6" x14ac:dyDescent="0.25">
      <c r="E58" s="90">
        <v>1299</v>
      </c>
      <c r="F58" s="90">
        <v>560.5</v>
      </c>
    </row>
    <row r="59" spans="5:6" x14ac:dyDescent="0.25">
      <c r="E59" s="90">
        <v>1314</v>
      </c>
      <c r="F59" s="90">
        <v>560.5</v>
      </c>
    </row>
    <row r="60" spans="5:6" x14ac:dyDescent="0.25">
      <c r="E60" s="90">
        <v>1330</v>
      </c>
      <c r="F60" s="90">
        <v>560</v>
      </c>
    </row>
    <row r="61" spans="5:6" x14ac:dyDescent="0.25">
      <c r="E61" s="90">
        <v>1344</v>
      </c>
      <c r="F61" s="90">
        <v>555</v>
      </c>
    </row>
    <row r="62" spans="5:6" x14ac:dyDescent="0.25">
      <c r="E62" s="90">
        <v>1360</v>
      </c>
      <c r="F62" s="90">
        <v>554</v>
      </c>
    </row>
    <row r="63" spans="5:6" x14ac:dyDescent="0.25">
      <c r="E63" s="90">
        <v>1375.5</v>
      </c>
      <c r="F63" s="90">
        <v>553.5</v>
      </c>
    </row>
    <row r="64" spans="5:6" x14ac:dyDescent="0.25">
      <c r="E64" s="90">
        <v>1390.5</v>
      </c>
      <c r="F64" s="90">
        <v>554.5</v>
      </c>
    </row>
    <row r="65" spans="5:6" x14ac:dyDescent="0.25">
      <c r="E65" s="90">
        <v>1404.5</v>
      </c>
      <c r="F65" s="90">
        <v>554.5</v>
      </c>
    </row>
    <row r="66" spans="5:6" x14ac:dyDescent="0.25">
      <c r="E66" s="90">
        <v>1418.5</v>
      </c>
      <c r="F66" s="90">
        <v>555.5</v>
      </c>
    </row>
    <row r="67" spans="5:6" x14ac:dyDescent="0.25">
      <c r="E67" s="90">
        <v>1433</v>
      </c>
      <c r="F67" s="90">
        <v>556</v>
      </c>
    </row>
    <row r="68" spans="5:6" x14ac:dyDescent="0.25">
      <c r="E68" s="90">
        <v>1449.5</v>
      </c>
      <c r="F68" s="90">
        <v>555.5</v>
      </c>
    </row>
    <row r="69" spans="5:6" x14ac:dyDescent="0.25">
      <c r="E69" s="90">
        <v>1464</v>
      </c>
      <c r="F69" s="90">
        <v>548</v>
      </c>
    </row>
    <row r="70" spans="5:6" x14ac:dyDescent="0.25">
      <c r="E70" s="90">
        <v>1479.5</v>
      </c>
      <c r="F70" s="90">
        <v>547.5</v>
      </c>
    </row>
    <row r="71" spans="5:6" x14ac:dyDescent="0.25">
      <c r="E71" s="90">
        <v>1494</v>
      </c>
      <c r="F71" s="90">
        <v>547.5</v>
      </c>
    </row>
    <row r="72" spans="5:6" x14ac:dyDescent="0.25">
      <c r="E72" s="90">
        <v>1508.5</v>
      </c>
      <c r="F72" s="90">
        <v>548</v>
      </c>
    </row>
    <row r="73" spans="5:6" x14ac:dyDescent="0.25">
      <c r="E73" s="90">
        <v>1523.5</v>
      </c>
      <c r="F73" s="90">
        <v>547.5</v>
      </c>
    </row>
    <row r="74" spans="5:6" x14ac:dyDescent="0.25">
      <c r="E74" s="90">
        <v>1537.5</v>
      </c>
      <c r="F74" s="90">
        <v>545.5</v>
      </c>
    </row>
    <row r="75" spans="5:6" x14ac:dyDescent="0.25">
      <c r="E75" s="90">
        <v>1552</v>
      </c>
      <c r="F75" s="90">
        <v>544.5</v>
      </c>
    </row>
    <row r="76" spans="5:6" x14ac:dyDescent="0.25">
      <c r="E76" s="90">
        <v>1566.5</v>
      </c>
      <c r="F76" s="90">
        <v>542.5</v>
      </c>
    </row>
    <row r="77" spans="5:6" x14ac:dyDescent="0.25">
      <c r="E77" s="90">
        <v>1583.5</v>
      </c>
      <c r="F77" s="90">
        <v>543.5</v>
      </c>
    </row>
    <row r="78" spans="5:6" x14ac:dyDescent="0.25">
      <c r="E78" s="90">
        <v>1601</v>
      </c>
      <c r="F78" s="90">
        <v>544</v>
      </c>
    </row>
    <row r="79" spans="5:6" x14ac:dyDescent="0.25">
      <c r="E79" s="90">
        <v>1617</v>
      </c>
      <c r="F79" s="90">
        <v>543.5</v>
      </c>
    </row>
    <row r="80" spans="5:6" x14ac:dyDescent="0.25">
      <c r="E80" s="90">
        <v>1630.5</v>
      </c>
      <c r="F80" s="90">
        <v>542</v>
      </c>
    </row>
    <row r="81" spans="5:6" x14ac:dyDescent="0.25">
      <c r="E81" s="90">
        <v>1642</v>
      </c>
      <c r="F81" s="90">
        <v>542</v>
      </c>
    </row>
    <row r="82" spans="5:6" x14ac:dyDescent="0.25">
      <c r="E82" s="90">
        <v>1658.5</v>
      </c>
      <c r="F82" s="90">
        <v>542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7</vt:i4>
      </vt:variant>
      <vt:variant>
        <vt:lpstr>Charts</vt:lpstr>
      </vt:variant>
      <vt:variant>
        <vt:i4>12</vt:i4>
      </vt:variant>
      <vt:variant>
        <vt:lpstr>Named Ranges</vt:lpstr>
      </vt:variant>
      <vt:variant>
        <vt:i4>90</vt:i4>
      </vt:variant>
    </vt:vector>
  </HeadingPairs>
  <TitlesOfParts>
    <vt:vector size="109" baseType="lpstr">
      <vt:lpstr>SlopeResults</vt:lpstr>
      <vt:lpstr>TrackingData</vt:lpstr>
      <vt:lpstr>TrackingData_Normalized</vt:lpstr>
      <vt:lpstr>Data_Compiled</vt:lpstr>
      <vt:lpstr>Sheet1</vt:lpstr>
      <vt:lpstr>TimePerturb</vt:lpstr>
      <vt:lpstr>Threshold_Test</vt:lpstr>
      <vt:lpstr>slopeVSinclination</vt:lpstr>
      <vt:lpstr>slopeVSvolume</vt:lpstr>
      <vt:lpstr>XvT (1)</vt:lpstr>
      <vt:lpstr>logXvlogT</vt:lpstr>
      <vt:lpstr>XvT</vt:lpstr>
      <vt:lpstr>UvT</vt:lpstr>
      <vt:lpstr>AvT</vt:lpstr>
      <vt:lpstr>REvT</vt:lpstr>
      <vt:lpstr>log(x)vlog(t)</vt:lpstr>
      <vt:lpstr>XvT (2)</vt:lpstr>
      <vt:lpstr>log(x)vlog(t) (2)</vt:lpstr>
      <vt:lpstr>Normalized XvT</vt:lpstr>
      <vt:lpstr>TrackingData!back_threshold</vt:lpstr>
      <vt:lpstr>TrackingData_Normalized!back_threshold</vt:lpstr>
      <vt:lpstr>Data_Compiled!back_threshold_1</vt:lpstr>
      <vt:lpstr>TimePerturb!back_threshold_1</vt:lpstr>
      <vt:lpstr>TrackingData!back_threshold_1</vt:lpstr>
      <vt:lpstr>TrackingData_Normalized!back_threshold_1</vt:lpstr>
      <vt:lpstr>TrackingData_Normalized!back_threshold_10</vt:lpstr>
      <vt:lpstr>TrackingData_Normalized!back_threshold_11</vt:lpstr>
      <vt:lpstr>Data_Compiled!back_threshold_12</vt:lpstr>
      <vt:lpstr>TimePerturb!back_threshold_12</vt:lpstr>
      <vt:lpstr>TrackingData_Normalized!back_threshold_12</vt:lpstr>
      <vt:lpstr>TrackingData_Normalized!back_threshold_13</vt:lpstr>
      <vt:lpstr>TrackingData_Normalized!back_threshold_14</vt:lpstr>
      <vt:lpstr>Data_Compiled!back_threshold_18</vt:lpstr>
      <vt:lpstr>TimePerturb!back_threshold_18</vt:lpstr>
      <vt:lpstr>Data_Compiled!back_threshold_19</vt:lpstr>
      <vt:lpstr>TimePerturb!back_threshold_19</vt:lpstr>
      <vt:lpstr>TrackingData!back_threshold_2</vt:lpstr>
      <vt:lpstr>TrackingData_Normalized!back_threshold_2</vt:lpstr>
      <vt:lpstr>Data_Compiled!back_threshold_20</vt:lpstr>
      <vt:lpstr>TimePerturb!back_threshold_20</vt:lpstr>
      <vt:lpstr>Data_Compiled!back_threshold_22</vt:lpstr>
      <vt:lpstr>TimePerturb!back_threshold_22</vt:lpstr>
      <vt:lpstr>TrackingData!back_threshold_3</vt:lpstr>
      <vt:lpstr>TrackingData_Normalized!back_threshold_3</vt:lpstr>
      <vt:lpstr>TrackingData!back_threshold_4</vt:lpstr>
      <vt:lpstr>TrackingData_Normalized!back_threshold_4</vt:lpstr>
      <vt:lpstr>TrackingData!back_threshold_5</vt:lpstr>
      <vt:lpstr>TrackingData_Normalized!back_threshold_5</vt:lpstr>
      <vt:lpstr>TrackingData!back_threshold_6</vt:lpstr>
      <vt:lpstr>TrackingData_Normalized!back_threshold_6</vt:lpstr>
      <vt:lpstr>TrackingData!back_threshold_7</vt:lpstr>
      <vt:lpstr>TrackingData_Normalized!back_threshold_7</vt:lpstr>
      <vt:lpstr>Data_Compiled!back_threshold_8</vt:lpstr>
      <vt:lpstr>TimePerturb!back_threshold_8</vt:lpstr>
      <vt:lpstr>TrackingData!back_threshold_8</vt:lpstr>
      <vt:lpstr>TrackingData_Normalized!back_threshold_8</vt:lpstr>
      <vt:lpstr>TrackingData!back_threshold_9</vt:lpstr>
      <vt:lpstr>TrackingData_Normalized!back_threshold_9</vt:lpstr>
      <vt:lpstr>TrackingData!back_threshold_manual</vt:lpstr>
      <vt:lpstr>TrackingData_Normalized!back_threshold_manual</vt:lpstr>
      <vt:lpstr>TrackingData!back_threshold_manual_1</vt:lpstr>
      <vt:lpstr>TrackingData_Normalized!back_threshold_manual_1</vt:lpstr>
      <vt:lpstr>TrackingData!front_threshold</vt:lpstr>
      <vt:lpstr>TrackingData_Normalized!front_threshold</vt:lpstr>
      <vt:lpstr>TrackingData!front_threshold_1</vt:lpstr>
      <vt:lpstr>TrackingData_Normalized!front_threshold_1</vt:lpstr>
      <vt:lpstr>TrackingData_Normalized!front_threshold_11</vt:lpstr>
      <vt:lpstr>Data_Compiled!front_threshold_12</vt:lpstr>
      <vt:lpstr>TimePerturb!front_threshold_12</vt:lpstr>
      <vt:lpstr>TrackingData_Normalized!front_threshold_12</vt:lpstr>
      <vt:lpstr>TrackingData_Normalized!front_threshold_13</vt:lpstr>
      <vt:lpstr>TrackingData_Normalized!front_threshold_14</vt:lpstr>
      <vt:lpstr>TrackingData_Normalized!front_threshold_15</vt:lpstr>
      <vt:lpstr>Data_Compiled!front_threshold_18</vt:lpstr>
      <vt:lpstr>TimePerturb!front_threshold_18</vt:lpstr>
      <vt:lpstr>TrackingData!front_threshold_2</vt:lpstr>
      <vt:lpstr>TrackingData_Normalized!front_threshold_2</vt:lpstr>
      <vt:lpstr>Data_Compiled!front_threshold_20</vt:lpstr>
      <vt:lpstr>TimePerturb!front_threshold_20</vt:lpstr>
      <vt:lpstr>Data_Compiled!front_threshold_21</vt:lpstr>
      <vt:lpstr>TimePerturb!front_threshold_21</vt:lpstr>
      <vt:lpstr>TrackingData!front_threshold_3</vt:lpstr>
      <vt:lpstr>TrackingData_Normalized!front_threshold_3</vt:lpstr>
      <vt:lpstr>TrackingData!front_threshold_4</vt:lpstr>
      <vt:lpstr>TrackingData_Normalized!front_threshold_4</vt:lpstr>
      <vt:lpstr>TrackingData!front_threshold_5</vt:lpstr>
      <vt:lpstr>TrackingData_Normalized!front_threshold_5</vt:lpstr>
      <vt:lpstr>TrackingData!front_threshold_6</vt:lpstr>
      <vt:lpstr>TrackingData_Normalized!front_threshold_6</vt:lpstr>
      <vt:lpstr>TrackingData!front_threshold_7</vt:lpstr>
      <vt:lpstr>TrackingData_Normalized!front_threshold_7</vt:lpstr>
      <vt:lpstr>Data_Compiled!front_threshold_8</vt:lpstr>
      <vt:lpstr>TimePerturb!front_threshold_8</vt:lpstr>
      <vt:lpstr>TrackingData!front_threshold_8</vt:lpstr>
      <vt:lpstr>TrackingData_Normalized!front_threshold_8</vt:lpstr>
      <vt:lpstr>TrackingData_Normalized!front_threshold_9</vt:lpstr>
      <vt:lpstr>TrackingData!front_threshold_manual</vt:lpstr>
      <vt:lpstr>TrackingData_Normalized!front_threshold_manual</vt:lpstr>
      <vt:lpstr>Data_Compiled!front_threshold_manual_1</vt:lpstr>
      <vt:lpstr>TimePerturb!front_threshold_manual_1</vt:lpstr>
      <vt:lpstr>TrackingData!front_threshold_manual_1</vt:lpstr>
      <vt:lpstr>TrackingData_Normalized!front_threshold_manual_1</vt:lpstr>
      <vt:lpstr>Data_Compiled!front_threshold_manual_2</vt:lpstr>
      <vt:lpstr>TimePerturb!front_threshold_manual_2</vt:lpstr>
      <vt:lpstr>TrackingData!front_threshold_manual_2</vt:lpstr>
      <vt:lpstr>TrackingData_Normalized!front_threshold_manual_2</vt:lpstr>
      <vt:lpstr>Data_Compiled!front_threshold_manual_3</vt:lpstr>
      <vt:lpstr>TimePerturb!front_threshold_manual_3</vt:lpstr>
      <vt:lpstr>Sheet1!snake_tracking</vt:lpstr>
    </vt:vector>
  </TitlesOfParts>
  <Company>Portland State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Logan Torres</dc:creator>
  <cp:lastModifiedBy>Logan Torres</cp:lastModifiedBy>
  <dcterms:created xsi:type="dcterms:W3CDTF">2016-07-20T21:42:35Z</dcterms:created>
  <dcterms:modified xsi:type="dcterms:W3CDTF">2016-08-16T18:20:05Z</dcterms:modified>
</cp:coreProperties>
</file>